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2.inside.mhlw.go.jp\課室領域2\12003750_社会・援護局（社会）　生活困窮者自立支援室\★自治体支援グループ\★事例検索ツール\事例検索ツール\公表用\"/>
    </mc:Choice>
  </mc:AlternateContent>
  <workbookProtection workbookPassword="D806" lockStructure="1"/>
  <bookViews>
    <workbookView xWindow="0" yWindow="0" windowWidth="15345" windowHeight="4485" tabRatio="847"/>
  </bookViews>
  <sheets>
    <sheet name="簡易検索" sheetId="1" r:id="rId1"/>
    <sheet name="条件検索１（都道府県名で検索）" sheetId="2" r:id="rId2"/>
    <sheet name="条件検索２（人口規模で検索）" sheetId="3" r:id="rId3"/>
    <sheet name="条件検索３（事業名で検索）" sheetId="4" r:id="rId4"/>
    <sheet name="条件検索４（都道府県名・事業名で検索）" sheetId="5" r:id="rId5"/>
    <sheet name="条件検索５（人口規模・事業名で検索）" sheetId="6" r:id="rId6"/>
    <sheet name="保護解除Pass" sheetId="7" state="hidden" r:id="rId7"/>
    <sheet name="バックデータ１（事例集）" sheetId="8" state="hidden" r:id="rId8"/>
    <sheet name="バックデータ２（自治体情報）" sheetId="9" state="hidden" r:id="rId9"/>
  </sheets>
  <definedNames>
    <definedName name="_xlnm._FilterDatabase" localSheetId="7" hidden="1">'バックデータ１（事例集）'!$A$3:$K$302</definedName>
    <definedName name="_xlnm._FilterDatabase" localSheetId="8" hidden="1">'バックデータ２（自治体情報）'!$A$10:$AY$913</definedName>
    <definedName name="_xlnm.Print_Area" localSheetId="0">簡易検索!$A$1:$V$42</definedName>
    <definedName name="_xlnm.Print_Area" localSheetId="1">'条件検索１（都道府県名で検索）'!$A$1:$L$87</definedName>
    <definedName name="_xlnm.Print_Area" localSheetId="2">'条件検索２（人口規模で検索）'!$A$1:$L$87</definedName>
    <definedName name="_xlnm.Print_Area" localSheetId="3">'条件検索３（事業名で検索）'!$A$1:$L$87</definedName>
    <definedName name="_xlnm.Print_Area" localSheetId="4">'条件検索４（都道府県名・事業名で検索）'!$A$1:$L$88</definedName>
    <definedName name="_xlnm.Print_Area" localSheetId="5">'条件検索５（人口規模・事業名で検索）'!$A$1:$L$88</definedName>
    <definedName name="tblDOUTAIwk_T">#REF!</definedName>
    <definedName name="Z_163C4649_6C98_42EE_918F_0191EC0E4558_.wvu.Cols" localSheetId="0" hidden="1">簡易検索!$T:$U</definedName>
    <definedName name="Z_163C4649_6C98_42EE_918F_0191EC0E4558_.wvu.Cols" localSheetId="1" hidden="1">'条件検索１（都道府県名で検索）'!$K:$K</definedName>
    <definedName name="Z_163C4649_6C98_42EE_918F_0191EC0E4558_.wvu.Cols" localSheetId="3" hidden="1">'条件検索３（事業名で検索）'!$K:$K</definedName>
    <definedName name="Z_163C4649_6C98_42EE_918F_0191EC0E4558_.wvu.Cols" localSheetId="4" hidden="1">'条件検索４（都道府県名・事業名で検索）'!$K:$K</definedName>
    <definedName name="Z_163C4649_6C98_42EE_918F_0191EC0E4558_.wvu.Cols" localSheetId="5" hidden="1">'条件検索５（人口規模・事業名で検索）'!$K:$K</definedName>
    <definedName name="Z_163C4649_6C98_42EE_918F_0191EC0E4558_.wvu.FilterData" localSheetId="7" hidden="1">'バックデータ１（事例集）'!$A$3:$K$302</definedName>
    <definedName name="Z_163C4649_6C98_42EE_918F_0191EC0E4558_.wvu.PrintArea" localSheetId="0" hidden="1">簡易検索!$A$1:$V$38</definedName>
    <definedName name="Z_163C4649_6C98_42EE_918F_0191EC0E4558_.wvu.PrintArea" localSheetId="1" hidden="1">'条件検索１（都道府県名で検索）'!$A$1:$L$57</definedName>
    <definedName name="Z_163C4649_6C98_42EE_918F_0191EC0E4558_.wvu.PrintArea" localSheetId="2" hidden="1">'条件検索２（人口規模で検索）'!$A$1:$L$57</definedName>
    <definedName name="Z_163C4649_6C98_42EE_918F_0191EC0E4558_.wvu.PrintArea" localSheetId="3" hidden="1">'条件検索３（事業名で検索）'!$A$1:$L$57</definedName>
    <definedName name="Z_163C4649_6C98_42EE_918F_0191EC0E4558_.wvu.PrintArea" localSheetId="4" hidden="1">'条件検索４（都道府県名・事業名で検索）'!$A$1:$L$58</definedName>
    <definedName name="Z_163C4649_6C98_42EE_918F_0191EC0E4558_.wvu.PrintArea" localSheetId="5" hidden="1">'条件検索５（人口規模・事業名で検索）'!$A$1:$L$58</definedName>
    <definedName name="Z_BA1EF52B_47A6_4725_8BF9_9AA99C6046B1_.wvu.FilterData" localSheetId="7" hidden="1">'バックデータ１（事例集）'!$A$3:$K$302</definedName>
  </definedNames>
  <calcPr calcId="162913"/>
  <customWorkbookViews>
    <customWorkbookView name="厚生労働省ネットワークシステム - 個人用ビュー" guid="{163C4649-6C98-42EE-918F-0191EC0E4558}" mergeInterval="0" personalView="1" maximized="1" xWindow="-8" yWindow="-8" windowWidth="1936" windowHeight="1056" tabRatio="847" activeSheetId="8"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04" i="8" l="1"/>
  <c r="T204" i="8" s="1"/>
  <c r="U204" i="8" s="1"/>
  <c r="N204" i="8"/>
  <c r="R204" i="8"/>
  <c r="S204" i="8"/>
  <c r="L205" i="8"/>
  <c r="T205" i="8" s="1"/>
  <c r="N205" i="8"/>
  <c r="R205" i="8"/>
  <c r="S205" i="8" s="1"/>
  <c r="L206" i="8"/>
  <c r="T206" i="8" s="1"/>
  <c r="N206" i="8"/>
  <c r="R206" i="8"/>
  <c r="S206" i="8" s="1"/>
  <c r="C204" i="8"/>
  <c r="D204" i="8"/>
  <c r="E204" i="8" s="1"/>
  <c r="M204" i="8" s="1"/>
  <c r="V204" i="8" s="1"/>
  <c r="C205" i="8"/>
  <c r="D205" i="8"/>
  <c r="E205" i="8" s="1"/>
  <c r="C206" i="8"/>
  <c r="D206" i="8"/>
  <c r="E206" i="8" s="1"/>
  <c r="P206" i="8" l="1"/>
  <c r="M206" i="8"/>
  <c r="V206" i="8" s="1"/>
  <c r="W206" i="8" s="1"/>
  <c r="M205" i="8"/>
  <c r="V205" i="8" s="1"/>
  <c r="W205" i="8" s="1"/>
  <c r="P205" i="8"/>
  <c r="W204" i="8"/>
  <c r="Q205" i="8"/>
  <c r="P204" i="8"/>
  <c r="Q204" i="8" s="1"/>
  <c r="U206" i="8"/>
  <c r="U205" i="8"/>
  <c r="R35" i="1"/>
  <c r="R37" i="1"/>
  <c r="R36" i="1"/>
  <c r="R34" i="1"/>
  <c r="Q33" i="1"/>
  <c r="AV913" i="9"/>
  <c r="AW913" i="9"/>
  <c r="AX913" i="9"/>
  <c r="AY913" i="9"/>
  <c r="AU913" i="9"/>
  <c r="Q206" i="8" l="1"/>
  <c r="C215" i="8"/>
  <c r="D5" i="8" l="1"/>
  <c r="E5" i="8" s="1"/>
  <c r="D6" i="8"/>
  <c r="E6" i="8" s="1"/>
  <c r="P6" i="8" s="1"/>
  <c r="D7" i="8"/>
  <c r="E7" i="8" s="1"/>
  <c r="D8" i="8"/>
  <c r="E8" i="8" s="1"/>
  <c r="P8" i="8" s="1"/>
  <c r="D9" i="8"/>
  <c r="E9" i="8" s="1"/>
  <c r="D10" i="8"/>
  <c r="E10" i="8" s="1"/>
  <c r="P10" i="8" s="1"/>
  <c r="D11" i="8"/>
  <c r="E11" i="8" s="1"/>
  <c r="P11" i="8" s="1"/>
  <c r="D12" i="8"/>
  <c r="E12" i="8" s="1"/>
  <c r="D13" i="8"/>
  <c r="E13" i="8" s="1"/>
  <c r="D14" i="8"/>
  <c r="E14" i="8" s="1"/>
  <c r="P14" i="8" s="1"/>
  <c r="D15" i="8"/>
  <c r="E15" i="8" s="1"/>
  <c r="D16" i="8"/>
  <c r="E16" i="8" s="1"/>
  <c r="P16" i="8" s="1"/>
  <c r="D17" i="8"/>
  <c r="E17" i="8" s="1"/>
  <c r="D18" i="8"/>
  <c r="E18" i="8" s="1"/>
  <c r="P18" i="8" s="1"/>
  <c r="D19" i="8"/>
  <c r="E19" i="8" s="1"/>
  <c r="D20" i="8"/>
  <c r="E20" i="8" s="1"/>
  <c r="P20" i="8" s="1"/>
  <c r="D21" i="8"/>
  <c r="E21" i="8" s="1"/>
  <c r="D22" i="8"/>
  <c r="E22" i="8" s="1"/>
  <c r="P22" i="8" s="1"/>
  <c r="D23" i="8"/>
  <c r="E23" i="8" s="1"/>
  <c r="D24" i="8"/>
  <c r="E24" i="8" s="1"/>
  <c r="P24" i="8" s="1"/>
  <c r="D25" i="8"/>
  <c r="E25" i="8" s="1"/>
  <c r="D26" i="8"/>
  <c r="E26" i="8" s="1"/>
  <c r="P26" i="8" s="1"/>
  <c r="D27" i="8"/>
  <c r="E27" i="8" s="1"/>
  <c r="D28" i="8"/>
  <c r="E28" i="8" s="1"/>
  <c r="D29" i="8"/>
  <c r="E29" i="8" s="1"/>
  <c r="D30" i="8"/>
  <c r="E30" i="8" s="1"/>
  <c r="P30" i="8" s="1"/>
  <c r="D31" i="8"/>
  <c r="E31" i="8" s="1"/>
  <c r="D32" i="8"/>
  <c r="E32" i="8" s="1"/>
  <c r="P32" i="8" s="1"/>
  <c r="D33" i="8"/>
  <c r="E33" i="8" s="1"/>
  <c r="D34" i="8"/>
  <c r="E34" i="8" s="1"/>
  <c r="P34" i="8" s="1"/>
  <c r="D35" i="8"/>
  <c r="E35" i="8" s="1"/>
  <c r="D36" i="8"/>
  <c r="E36" i="8" s="1"/>
  <c r="P36" i="8" s="1"/>
  <c r="D37" i="8"/>
  <c r="E37" i="8" s="1"/>
  <c r="D38" i="8"/>
  <c r="E38" i="8" s="1"/>
  <c r="P38" i="8" s="1"/>
  <c r="D39" i="8"/>
  <c r="E39" i="8" s="1"/>
  <c r="D40" i="8"/>
  <c r="E40" i="8" s="1"/>
  <c r="P40" i="8" s="1"/>
  <c r="D41" i="8"/>
  <c r="E41" i="8" s="1"/>
  <c r="P41" i="8" s="1"/>
  <c r="D42" i="8"/>
  <c r="E42" i="8" s="1"/>
  <c r="P42" i="8" s="1"/>
  <c r="D43" i="8"/>
  <c r="E43" i="8" s="1"/>
  <c r="D44" i="8"/>
  <c r="E44" i="8" s="1"/>
  <c r="P44" i="8" s="1"/>
  <c r="D45" i="8"/>
  <c r="E45" i="8" s="1"/>
  <c r="D46" i="8"/>
  <c r="E46" i="8" s="1"/>
  <c r="P46" i="8" s="1"/>
  <c r="D47" i="8"/>
  <c r="E47" i="8" s="1"/>
  <c r="D48" i="8"/>
  <c r="E48" i="8" s="1"/>
  <c r="P48" i="8" s="1"/>
  <c r="D49" i="8"/>
  <c r="E49" i="8" s="1"/>
  <c r="D50" i="8"/>
  <c r="E50" i="8" s="1"/>
  <c r="P50" i="8" s="1"/>
  <c r="D51" i="8"/>
  <c r="E51" i="8" s="1"/>
  <c r="P51" i="8" s="1"/>
  <c r="D52" i="8"/>
  <c r="E52" i="8" s="1"/>
  <c r="D53" i="8"/>
  <c r="E53" i="8" s="1"/>
  <c r="D54" i="8"/>
  <c r="E54" i="8" s="1"/>
  <c r="P54" i="8" s="1"/>
  <c r="D55" i="8"/>
  <c r="E55" i="8" s="1"/>
  <c r="D56" i="8"/>
  <c r="E56" i="8" s="1"/>
  <c r="P56" i="8" s="1"/>
  <c r="D57" i="8"/>
  <c r="E57" i="8" s="1"/>
  <c r="D58" i="8"/>
  <c r="E58" i="8" s="1"/>
  <c r="P58" i="8" s="1"/>
  <c r="D59" i="8"/>
  <c r="E59" i="8" s="1"/>
  <c r="D60" i="8"/>
  <c r="E60" i="8" s="1"/>
  <c r="P60" i="8" s="1"/>
  <c r="D61" i="8"/>
  <c r="E61" i="8" s="1"/>
  <c r="D62" i="8"/>
  <c r="E62" i="8" s="1"/>
  <c r="P62" i="8" s="1"/>
  <c r="D63" i="8"/>
  <c r="E63" i="8" s="1"/>
  <c r="P63" i="8" s="1"/>
  <c r="D64" i="8"/>
  <c r="E64" i="8" s="1"/>
  <c r="P64" i="8" s="1"/>
  <c r="D65" i="8"/>
  <c r="E65" i="8" s="1"/>
  <c r="D66" i="8"/>
  <c r="E66" i="8" s="1"/>
  <c r="P66" i="8" s="1"/>
  <c r="D67" i="8"/>
  <c r="E67" i="8" s="1"/>
  <c r="P67" i="8" s="1"/>
  <c r="D68" i="8"/>
  <c r="E68" i="8" s="1"/>
  <c r="P68" i="8" s="1"/>
  <c r="D69" i="8"/>
  <c r="E69" i="8" s="1"/>
  <c r="D70" i="8"/>
  <c r="E70" i="8" s="1"/>
  <c r="P70" i="8" s="1"/>
  <c r="D71" i="8"/>
  <c r="E71" i="8" s="1"/>
  <c r="P71" i="8" s="1"/>
  <c r="D72" i="8"/>
  <c r="E72" i="8" s="1"/>
  <c r="P72" i="8" s="1"/>
  <c r="D73" i="8"/>
  <c r="E73" i="8" s="1"/>
  <c r="D74" i="8"/>
  <c r="E74" i="8" s="1"/>
  <c r="P74" i="8" s="1"/>
  <c r="D75" i="8"/>
  <c r="E75" i="8" s="1"/>
  <c r="D76" i="8"/>
  <c r="E76" i="8" s="1"/>
  <c r="P76" i="8" s="1"/>
  <c r="D77" i="8"/>
  <c r="E77" i="8" s="1"/>
  <c r="D78" i="8"/>
  <c r="E78" i="8" s="1"/>
  <c r="P78" i="8" s="1"/>
  <c r="D79" i="8"/>
  <c r="E79" i="8" s="1"/>
  <c r="P79" i="8" s="1"/>
  <c r="D80" i="8"/>
  <c r="E80" i="8" s="1"/>
  <c r="D81" i="8"/>
  <c r="E81" i="8" s="1"/>
  <c r="D82" i="8"/>
  <c r="E82" i="8" s="1"/>
  <c r="P82" i="8" s="1"/>
  <c r="D83" i="8"/>
  <c r="E83" i="8" s="1"/>
  <c r="D84" i="8"/>
  <c r="E84" i="8" s="1"/>
  <c r="P84" i="8" s="1"/>
  <c r="D85" i="8"/>
  <c r="E85" i="8" s="1"/>
  <c r="D86" i="8"/>
  <c r="E86" i="8" s="1"/>
  <c r="P86" i="8" s="1"/>
  <c r="D87" i="8"/>
  <c r="E87" i="8" s="1"/>
  <c r="D88" i="8"/>
  <c r="E88" i="8" s="1"/>
  <c r="P88" i="8" s="1"/>
  <c r="D89" i="8"/>
  <c r="E89" i="8" s="1"/>
  <c r="D90" i="8"/>
  <c r="E90" i="8" s="1"/>
  <c r="P90" i="8" s="1"/>
  <c r="D91" i="8"/>
  <c r="E91" i="8" s="1"/>
  <c r="D92" i="8"/>
  <c r="E92" i="8" s="1"/>
  <c r="P92" i="8" s="1"/>
  <c r="D93" i="8"/>
  <c r="E93" i="8" s="1"/>
  <c r="D94" i="8"/>
  <c r="E94" i="8" s="1"/>
  <c r="P94" i="8" s="1"/>
  <c r="D95" i="8"/>
  <c r="E95" i="8" s="1"/>
  <c r="D96" i="8"/>
  <c r="E96" i="8" s="1"/>
  <c r="D97" i="8"/>
  <c r="E97" i="8" s="1"/>
  <c r="D98" i="8"/>
  <c r="E98" i="8" s="1"/>
  <c r="P98" i="8" s="1"/>
  <c r="D99" i="8"/>
  <c r="E99" i="8" s="1"/>
  <c r="D100" i="8"/>
  <c r="E100" i="8" s="1"/>
  <c r="P100" i="8" s="1"/>
  <c r="D101" i="8"/>
  <c r="E101" i="8" s="1"/>
  <c r="D102" i="8"/>
  <c r="E102" i="8" s="1"/>
  <c r="P102" i="8" s="1"/>
  <c r="D103" i="8"/>
  <c r="E103" i="8" s="1"/>
  <c r="D104" i="8"/>
  <c r="E104" i="8" s="1"/>
  <c r="P104" i="8" s="1"/>
  <c r="D105" i="8"/>
  <c r="E105" i="8" s="1"/>
  <c r="P105" i="8" s="1"/>
  <c r="D106" i="8"/>
  <c r="E106" i="8" s="1"/>
  <c r="P106" i="8" s="1"/>
  <c r="D107" i="8"/>
  <c r="E107" i="8" s="1"/>
  <c r="M107" i="8" s="1"/>
  <c r="D108" i="8"/>
  <c r="E108" i="8" s="1"/>
  <c r="M108" i="8" s="1"/>
  <c r="D109" i="8"/>
  <c r="E109" i="8" s="1"/>
  <c r="D110" i="8"/>
  <c r="E110" i="8" s="1"/>
  <c r="P110" i="8" s="1"/>
  <c r="D111" i="8"/>
  <c r="E111" i="8" s="1"/>
  <c r="M111" i="8" s="1"/>
  <c r="D112" i="8"/>
  <c r="E112" i="8" s="1"/>
  <c r="P112" i="8" s="1"/>
  <c r="D113" i="8"/>
  <c r="E113" i="8" s="1"/>
  <c r="D114" i="8"/>
  <c r="E114" i="8" s="1"/>
  <c r="P114" i="8" s="1"/>
  <c r="D115" i="8"/>
  <c r="E115" i="8" s="1"/>
  <c r="M115" i="8" s="1"/>
  <c r="D116" i="8"/>
  <c r="E116" i="8" s="1"/>
  <c r="D117" i="8"/>
  <c r="E117" i="8" s="1"/>
  <c r="D118" i="8"/>
  <c r="E118" i="8" s="1"/>
  <c r="P118" i="8" s="1"/>
  <c r="D119" i="8"/>
  <c r="E119" i="8" s="1"/>
  <c r="M119" i="8" s="1"/>
  <c r="D120" i="8"/>
  <c r="E120" i="8" s="1"/>
  <c r="M120" i="8" s="1"/>
  <c r="D121" i="8"/>
  <c r="E121" i="8" s="1"/>
  <c r="D122" i="8"/>
  <c r="E122" i="8" s="1"/>
  <c r="M122" i="8" s="1"/>
  <c r="D123" i="8"/>
  <c r="E123" i="8" s="1"/>
  <c r="M123" i="8" s="1"/>
  <c r="D124" i="8"/>
  <c r="E124" i="8" s="1"/>
  <c r="D125" i="8"/>
  <c r="E125" i="8" s="1"/>
  <c r="D126" i="8"/>
  <c r="E126" i="8" s="1"/>
  <c r="M126" i="8" s="1"/>
  <c r="D127" i="8"/>
  <c r="E127" i="8" s="1"/>
  <c r="M127" i="8" s="1"/>
  <c r="D128" i="8"/>
  <c r="E128" i="8" s="1"/>
  <c r="P128" i="8" s="1"/>
  <c r="D129" i="8"/>
  <c r="E129" i="8" s="1"/>
  <c r="D130" i="8"/>
  <c r="E130" i="8" s="1"/>
  <c r="P130" i="8" s="1"/>
  <c r="D131" i="8"/>
  <c r="E131" i="8" s="1"/>
  <c r="M131" i="8" s="1"/>
  <c r="D132" i="8"/>
  <c r="E132" i="8" s="1"/>
  <c r="D133" i="8"/>
  <c r="E133" i="8" s="1"/>
  <c r="P133" i="8" s="1"/>
  <c r="D134" i="8"/>
  <c r="E134" i="8" s="1"/>
  <c r="M134" i="8" s="1"/>
  <c r="D135" i="8"/>
  <c r="E135" i="8" s="1"/>
  <c r="M135" i="8" s="1"/>
  <c r="D136" i="8"/>
  <c r="E136" i="8" s="1"/>
  <c r="P136" i="8" s="1"/>
  <c r="D137" i="8"/>
  <c r="E137" i="8" s="1"/>
  <c r="D138" i="8"/>
  <c r="E138" i="8" s="1"/>
  <c r="M138" i="8" s="1"/>
  <c r="D139" i="8"/>
  <c r="E139" i="8" s="1"/>
  <c r="P139" i="8" s="1"/>
  <c r="D140" i="8"/>
  <c r="E140" i="8" s="1"/>
  <c r="M140" i="8" s="1"/>
  <c r="D141" i="8"/>
  <c r="E141" i="8" s="1"/>
  <c r="P141" i="8" s="1"/>
  <c r="D142" i="8"/>
  <c r="E142" i="8" s="1"/>
  <c r="M142" i="8" s="1"/>
  <c r="D143" i="8"/>
  <c r="E143" i="8" s="1"/>
  <c r="P143" i="8" s="1"/>
  <c r="D144" i="8"/>
  <c r="E144" i="8" s="1"/>
  <c r="M144" i="8" s="1"/>
  <c r="D145" i="8"/>
  <c r="E145" i="8" s="1"/>
  <c r="P145" i="8" s="1"/>
  <c r="D146" i="8"/>
  <c r="E146" i="8" s="1"/>
  <c r="M146" i="8" s="1"/>
  <c r="D147" i="8"/>
  <c r="E147" i="8" s="1"/>
  <c r="M147" i="8" s="1"/>
  <c r="D148" i="8"/>
  <c r="E148" i="8" s="1"/>
  <c r="P148" i="8" s="1"/>
  <c r="D149" i="8"/>
  <c r="E149" i="8" s="1"/>
  <c r="M149" i="8" s="1"/>
  <c r="D150" i="8"/>
  <c r="E150" i="8" s="1"/>
  <c r="M150" i="8" s="1"/>
  <c r="D151" i="8"/>
  <c r="E151" i="8" s="1"/>
  <c r="M151" i="8" s="1"/>
  <c r="D152" i="8"/>
  <c r="E152" i="8" s="1"/>
  <c r="M152" i="8" s="1"/>
  <c r="D153" i="8"/>
  <c r="E153" i="8" s="1"/>
  <c r="P153" i="8" s="1"/>
  <c r="D154" i="8"/>
  <c r="E154" i="8" s="1"/>
  <c r="M154" i="8" s="1"/>
  <c r="D155" i="8"/>
  <c r="E155" i="8" s="1"/>
  <c r="P155" i="8" s="1"/>
  <c r="D156" i="8"/>
  <c r="E156" i="8" s="1"/>
  <c r="P156" i="8" s="1"/>
  <c r="D157" i="8"/>
  <c r="E157" i="8" s="1"/>
  <c r="M157" i="8" s="1"/>
  <c r="D158" i="8"/>
  <c r="E158" i="8" s="1"/>
  <c r="M158" i="8" s="1"/>
  <c r="D159" i="8"/>
  <c r="E159" i="8" s="1"/>
  <c r="P159" i="8" s="1"/>
  <c r="D160" i="8"/>
  <c r="E160" i="8" s="1"/>
  <c r="M160" i="8" s="1"/>
  <c r="D161" i="8"/>
  <c r="E161" i="8" s="1"/>
  <c r="M161" i="8" s="1"/>
  <c r="D162" i="8"/>
  <c r="E162" i="8" s="1"/>
  <c r="M162" i="8" s="1"/>
  <c r="D163" i="8"/>
  <c r="E163" i="8" s="1"/>
  <c r="M163" i="8" s="1"/>
  <c r="D164" i="8"/>
  <c r="E164" i="8" s="1"/>
  <c r="P164" i="8" s="1"/>
  <c r="D165" i="8"/>
  <c r="E165" i="8" s="1"/>
  <c r="M165" i="8" s="1"/>
  <c r="D166" i="8"/>
  <c r="E166" i="8" s="1"/>
  <c r="M166" i="8" s="1"/>
  <c r="D167" i="8"/>
  <c r="E167" i="8" s="1"/>
  <c r="M167" i="8" s="1"/>
  <c r="D168" i="8"/>
  <c r="E168" i="8" s="1"/>
  <c r="P168" i="8" s="1"/>
  <c r="D169" i="8"/>
  <c r="E169" i="8" s="1"/>
  <c r="P169" i="8" s="1"/>
  <c r="D170" i="8"/>
  <c r="E170" i="8" s="1"/>
  <c r="M170" i="8" s="1"/>
  <c r="D171" i="8"/>
  <c r="E171" i="8" s="1"/>
  <c r="P171" i="8" s="1"/>
  <c r="D172" i="8"/>
  <c r="E172" i="8" s="1"/>
  <c r="M172" i="8" s="1"/>
  <c r="D173" i="8"/>
  <c r="E173" i="8" s="1"/>
  <c r="P173" i="8" s="1"/>
  <c r="D174" i="8"/>
  <c r="E174" i="8" s="1"/>
  <c r="M174" i="8" s="1"/>
  <c r="D175" i="8"/>
  <c r="E175" i="8" s="1"/>
  <c r="P175" i="8" s="1"/>
  <c r="D176" i="8"/>
  <c r="E176" i="8" s="1"/>
  <c r="M176" i="8" s="1"/>
  <c r="D177" i="8"/>
  <c r="E177" i="8" s="1"/>
  <c r="P177" i="8" s="1"/>
  <c r="D178" i="8"/>
  <c r="E178" i="8" s="1"/>
  <c r="M178" i="8" s="1"/>
  <c r="D179" i="8"/>
  <c r="E179" i="8" s="1"/>
  <c r="P179" i="8" s="1"/>
  <c r="D180" i="8"/>
  <c r="E180" i="8" s="1"/>
  <c r="P180" i="8" s="1"/>
  <c r="D181" i="8"/>
  <c r="E181" i="8" s="1"/>
  <c r="P181" i="8" s="1"/>
  <c r="D182" i="8"/>
  <c r="E182" i="8" s="1"/>
  <c r="M182" i="8" s="1"/>
  <c r="D183" i="8"/>
  <c r="E183" i="8" s="1"/>
  <c r="M183" i="8" s="1"/>
  <c r="D184" i="8"/>
  <c r="E184" i="8" s="1"/>
  <c r="M184" i="8" s="1"/>
  <c r="D185" i="8"/>
  <c r="E185" i="8" s="1"/>
  <c r="P185" i="8" s="1"/>
  <c r="D186" i="8"/>
  <c r="E186" i="8" s="1"/>
  <c r="M186" i="8" s="1"/>
  <c r="D187" i="8"/>
  <c r="E187" i="8" s="1"/>
  <c r="M187" i="8" s="1"/>
  <c r="D188" i="8"/>
  <c r="E188" i="8" s="1"/>
  <c r="P188" i="8" s="1"/>
  <c r="D189" i="8"/>
  <c r="E189" i="8" s="1"/>
  <c r="P189" i="8" s="1"/>
  <c r="D190" i="8"/>
  <c r="E190" i="8" s="1"/>
  <c r="M190" i="8" s="1"/>
  <c r="D191" i="8"/>
  <c r="E191" i="8" s="1"/>
  <c r="M191" i="8" s="1"/>
  <c r="D192" i="8"/>
  <c r="E192" i="8" s="1"/>
  <c r="M192" i="8" s="1"/>
  <c r="D193" i="8"/>
  <c r="E193" i="8" s="1"/>
  <c r="P193" i="8" s="1"/>
  <c r="D194" i="8"/>
  <c r="E194" i="8" s="1"/>
  <c r="M194" i="8" s="1"/>
  <c r="D195" i="8"/>
  <c r="E195" i="8" s="1"/>
  <c r="P195" i="8" s="1"/>
  <c r="D196" i="8"/>
  <c r="E196" i="8" s="1"/>
  <c r="P196" i="8" s="1"/>
  <c r="D197" i="8"/>
  <c r="E197" i="8" s="1"/>
  <c r="P197" i="8" s="1"/>
  <c r="D198" i="8"/>
  <c r="E198" i="8" s="1"/>
  <c r="M198" i="8" s="1"/>
  <c r="D199" i="8"/>
  <c r="E199" i="8" s="1"/>
  <c r="M199" i="8" s="1"/>
  <c r="D200" i="8"/>
  <c r="E200" i="8" s="1"/>
  <c r="P200" i="8" s="1"/>
  <c r="D201" i="8"/>
  <c r="E201" i="8" s="1"/>
  <c r="M201" i="8" s="1"/>
  <c r="D202" i="8"/>
  <c r="E202" i="8" s="1"/>
  <c r="M202" i="8" s="1"/>
  <c r="D203" i="8"/>
  <c r="E203" i="8" s="1"/>
  <c r="P203" i="8" s="1"/>
  <c r="D207" i="8"/>
  <c r="E207" i="8" s="1"/>
  <c r="M207" i="8" s="1"/>
  <c r="D208" i="8"/>
  <c r="E208" i="8" s="1"/>
  <c r="M208" i="8" s="1"/>
  <c r="D209" i="8"/>
  <c r="E209" i="8" s="1"/>
  <c r="M209" i="8" s="1"/>
  <c r="D210" i="8"/>
  <c r="E210" i="8" s="1"/>
  <c r="D211" i="8"/>
  <c r="E211" i="8" s="1"/>
  <c r="P211" i="8" s="1"/>
  <c r="D212" i="8"/>
  <c r="E212" i="8" s="1"/>
  <c r="P212" i="8" s="1"/>
  <c r="D213" i="8"/>
  <c r="E213" i="8" s="1"/>
  <c r="P213" i="8" s="1"/>
  <c r="D214" i="8"/>
  <c r="E214" i="8" s="1"/>
  <c r="D215" i="8"/>
  <c r="E215" i="8" s="1"/>
  <c r="M215" i="8" s="1"/>
  <c r="D216" i="8"/>
  <c r="E216" i="8" s="1"/>
  <c r="P216" i="8" s="1"/>
  <c r="D217" i="8"/>
  <c r="E217" i="8" s="1"/>
  <c r="M217" i="8" s="1"/>
  <c r="D218" i="8"/>
  <c r="E218" i="8" s="1"/>
  <c r="D219" i="8"/>
  <c r="E219" i="8" s="1"/>
  <c r="P219" i="8" s="1"/>
  <c r="D220" i="8"/>
  <c r="E220" i="8" s="1"/>
  <c r="M220" i="8" s="1"/>
  <c r="D221" i="8"/>
  <c r="E221" i="8" s="1"/>
  <c r="M221" i="8" s="1"/>
  <c r="D222" i="8"/>
  <c r="E222" i="8" s="1"/>
  <c r="M222" i="8" s="1"/>
  <c r="D223" i="8"/>
  <c r="E223" i="8" s="1"/>
  <c r="P223" i="8" s="1"/>
  <c r="D224" i="8"/>
  <c r="E224" i="8" s="1"/>
  <c r="M224" i="8" s="1"/>
  <c r="D225" i="8"/>
  <c r="E225" i="8" s="1"/>
  <c r="P225" i="8" s="1"/>
  <c r="D226" i="8"/>
  <c r="E226" i="8" s="1"/>
  <c r="M226" i="8" s="1"/>
  <c r="D227" i="8"/>
  <c r="E227" i="8" s="1"/>
  <c r="P227" i="8" s="1"/>
  <c r="D228" i="8"/>
  <c r="E228" i="8" s="1"/>
  <c r="P228" i="8" s="1"/>
  <c r="D229" i="8"/>
  <c r="E229" i="8" s="1"/>
  <c r="P229" i="8" s="1"/>
  <c r="D230" i="8"/>
  <c r="E230" i="8" s="1"/>
  <c r="M230" i="8" s="1"/>
  <c r="D231" i="8"/>
  <c r="E231" i="8" s="1"/>
  <c r="P231" i="8" s="1"/>
  <c r="D232" i="8"/>
  <c r="E232" i="8" s="1"/>
  <c r="M232" i="8" s="1"/>
  <c r="D233" i="8"/>
  <c r="E233" i="8" s="1"/>
  <c r="M233" i="8" s="1"/>
  <c r="D234" i="8"/>
  <c r="E234" i="8" s="1"/>
  <c r="M234" i="8" s="1"/>
  <c r="D235" i="8"/>
  <c r="E235" i="8" s="1"/>
  <c r="M235" i="8" s="1"/>
  <c r="D236" i="8"/>
  <c r="E236" i="8" s="1"/>
  <c r="M236" i="8" s="1"/>
  <c r="D237" i="8"/>
  <c r="E237" i="8" s="1"/>
  <c r="M237" i="8" s="1"/>
  <c r="D238" i="8"/>
  <c r="E238" i="8" s="1"/>
  <c r="M238" i="8" s="1"/>
  <c r="D239" i="8"/>
  <c r="E239" i="8" s="1"/>
  <c r="P239" i="8" s="1"/>
  <c r="D240" i="8"/>
  <c r="E240" i="8" s="1"/>
  <c r="P240" i="8" s="1"/>
  <c r="D241" i="8"/>
  <c r="E241" i="8" s="1"/>
  <c r="P241" i="8" s="1"/>
  <c r="D242" i="8"/>
  <c r="E242" i="8" s="1"/>
  <c r="M242" i="8" s="1"/>
  <c r="D243" i="8"/>
  <c r="E243" i="8" s="1"/>
  <c r="P243" i="8" s="1"/>
  <c r="D244" i="8"/>
  <c r="E244" i="8" s="1"/>
  <c r="P244" i="8" s="1"/>
  <c r="D245" i="8"/>
  <c r="E245" i="8" s="1"/>
  <c r="P245" i="8" s="1"/>
  <c r="D246" i="8"/>
  <c r="E246" i="8" s="1"/>
  <c r="M246" i="8" s="1"/>
  <c r="D247" i="8"/>
  <c r="E247" i="8" s="1"/>
  <c r="M247" i="8" s="1"/>
  <c r="D248" i="8"/>
  <c r="E248" i="8" s="1"/>
  <c r="P248" i="8" s="1"/>
  <c r="D249" i="8"/>
  <c r="E249" i="8" s="1"/>
  <c r="M249" i="8" s="1"/>
  <c r="D250" i="8"/>
  <c r="E250" i="8" s="1"/>
  <c r="M250" i="8" s="1"/>
  <c r="D251" i="8"/>
  <c r="E251" i="8" s="1"/>
  <c r="P251" i="8" s="1"/>
  <c r="D252" i="8"/>
  <c r="E252" i="8" s="1"/>
  <c r="M252" i="8" s="1"/>
  <c r="D253" i="8"/>
  <c r="E253" i="8" s="1"/>
  <c r="P253" i="8" s="1"/>
  <c r="D254" i="8"/>
  <c r="E254" i="8" s="1"/>
  <c r="M254" i="8" s="1"/>
  <c r="D255" i="8"/>
  <c r="E255" i="8" s="1"/>
  <c r="P255" i="8" s="1"/>
  <c r="D256" i="8"/>
  <c r="E256" i="8" s="1"/>
  <c r="P256" i="8" s="1"/>
  <c r="D257" i="8"/>
  <c r="E257" i="8" s="1"/>
  <c r="P257" i="8" s="1"/>
  <c r="D258" i="8"/>
  <c r="E258" i="8" s="1"/>
  <c r="M258" i="8" s="1"/>
  <c r="D259" i="8"/>
  <c r="E259" i="8" s="1"/>
  <c r="P259" i="8" s="1"/>
  <c r="D260" i="8"/>
  <c r="E260" i="8" s="1"/>
  <c r="M260" i="8" s="1"/>
  <c r="D261" i="8"/>
  <c r="E261" i="8" s="1"/>
  <c r="M261" i="8" s="1"/>
  <c r="D262" i="8"/>
  <c r="E262" i="8" s="1"/>
  <c r="M262" i="8" s="1"/>
  <c r="D263" i="8"/>
  <c r="E263" i="8" s="1"/>
  <c r="P263" i="8" s="1"/>
  <c r="D264" i="8"/>
  <c r="E264" i="8" s="1"/>
  <c r="M264" i="8" s="1"/>
  <c r="D265" i="8"/>
  <c r="E265" i="8" s="1"/>
  <c r="M265" i="8" s="1"/>
  <c r="D266" i="8"/>
  <c r="E266" i="8" s="1"/>
  <c r="M266" i="8" s="1"/>
  <c r="D267" i="8"/>
  <c r="E267" i="8" s="1"/>
  <c r="P267" i="8" s="1"/>
  <c r="D268" i="8"/>
  <c r="E268" i="8" s="1"/>
  <c r="P268" i="8" s="1"/>
  <c r="D269" i="8"/>
  <c r="E269" i="8" s="1"/>
  <c r="P269" i="8" s="1"/>
  <c r="D270" i="8"/>
  <c r="E270" i="8" s="1"/>
  <c r="M270" i="8" s="1"/>
  <c r="D271" i="8"/>
  <c r="E271" i="8" s="1"/>
  <c r="P271" i="8" s="1"/>
  <c r="D272" i="8"/>
  <c r="E272" i="8" s="1"/>
  <c r="P272" i="8" s="1"/>
  <c r="D273" i="8"/>
  <c r="E273" i="8" s="1"/>
  <c r="M273" i="8" s="1"/>
  <c r="D274" i="8"/>
  <c r="E274" i="8" s="1"/>
  <c r="M274" i="8" s="1"/>
  <c r="D275" i="8"/>
  <c r="E275" i="8" s="1"/>
  <c r="P275" i="8" s="1"/>
  <c r="D276" i="8"/>
  <c r="E276" i="8" s="1"/>
  <c r="M276" i="8" s="1"/>
  <c r="D277" i="8"/>
  <c r="E277" i="8" s="1"/>
  <c r="P277" i="8" s="1"/>
  <c r="D278" i="8"/>
  <c r="E278" i="8" s="1"/>
  <c r="M278" i="8" s="1"/>
  <c r="D279" i="8"/>
  <c r="E279" i="8" s="1"/>
  <c r="P279" i="8" s="1"/>
  <c r="D280" i="8"/>
  <c r="E280" i="8" s="1"/>
  <c r="P280" i="8" s="1"/>
  <c r="D281" i="8"/>
  <c r="E281" i="8" s="1"/>
  <c r="M281" i="8" s="1"/>
  <c r="D282" i="8"/>
  <c r="E282" i="8" s="1"/>
  <c r="M282" i="8" s="1"/>
  <c r="D283" i="8"/>
  <c r="E283" i="8" s="1"/>
  <c r="P283" i="8" s="1"/>
  <c r="D284" i="8"/>
  <c r="E284" i="8" s="1"/>
  <c r="P284" i="8" s="1"/>
  <c r="D285" i="8"/>
  <c r="E285" i="8" s="1"/>
  <c r="P285" i="8" s="1"/>
  <c r="D286" i="8"/>
  <c r="E286" i="8" s="1"/>
  <c r="M286" i="8" s="1"/>
  <c r="D287" i="8"/>
  <c r="E287" i="8" s="1"/>
  <c r="P287" i="8" s="1"/>
  <c r="D288" i="8"/>
  <c r="E288" i="8" s="1"/>
  <c r="P288" i="8" s="1"/>
  <c r="D289" i="8"/>
  <c r="E289" i="8" s="1"/>
  <c r="P289" i="8" s="1"/>
  <c r="D290" i="8"/>
  <c r="E290" i="8" s="1"/>
  <c r="M290" i="8" s="1"/>
  <c r="D291" i="8"/>
  <c r="E291" i="8" s="1"/>
  <c r="P291" i="8" s="1"/>
  <c r="D292" i="8"/>
  <c r="E292" i="8" s="1"/>
  <c r="M292" i="8" s="1"/>
  <c r="D293" i="8"/>
  <c r="E293" i="8" s="1"/>
  <c r="P293" i="8" s="1"/>
  <c r="D294" i="8"/>
  <c r="E294" i="8" s="1"/>
  <c r="M294" i="8" s="1"/>
  <c r="D295" i="8"/>
  <c r="E295" i="8" s="1"/>
  <c r="P295" i="8" s="1"/>
  <c r="D296" i="8"/>
  <c r="E296" i="8" s="1"/>
  <c r="P296" i="8" s="1"/>
  <c r="D297" i="8"/>
  <c r="E297" i="8" s="1"/>
  <c r="M297" i="8" s="1"/>
  <c r="D298" i="8"/>
  <c r="E298" i="8" s="1"/>
  <c r="M298" i="8" s="1"/>
  <c r="D299" i="8"/>
  <c r="E299" i="8" s="1"/>
  <c r="P299" i="8" s="1"/>
  <c r="D300" i="8"/>
  <c r="E300" i="8" s="1"/>
  <c r="M300" i="8" s="1"/>
  <c r="D301" i="8"/>
  <c r="E301" i="8" s="1"/>
  <c r="P301" i="8" s="1"/>
  <c r="D302" i="8"/>
  <c r="E302" i="8" s="1"/>
  <c r="M302" i="8" s="1"/>
  <c r="D4" i="8"/>
  <c r="E4" i="8" s="1"/>
  <c r="N5" i="8"/>
  <c r="P5" i="8"/>
  <c r="R5" i="8"/>
  <c r="N6" i="8"/>
  <c r="R6" i="8"/>
  <c r="N7" i="8"/>
  <c r="P7" i="8"/>
  <c r="R7" i="8"/>
  <c r="N8" i="8"/>
  <c r="R8" i="8"/>
  <c r="N9" i="8"/>
  <c r="O9" i="8" s="1"/>
  <c r="P9" i="8"/>
  <c r="R9" i="8"/>
  <c r="N10" i="8"/>
  <c r="O10" i="8" s="1"/>
  <c r="R10" i="8"/>
  <c r="N11" i="8"/>
  <c r="O11" i="8" s="1"/>
  <c r="R11" i="8"/>
  <c r="N12" i="8"/>
  <c r="O12" i="8" s="1"/>
  <c r="P12" i="8"/>
  <c r="R12" i="8"/>
  <c r="N13" i="8"/>
  <c r="P13" i="8"/>
  <c r="R13" i="8"/>
  <c r="N14" i="8"/>
  <c r="R14" i="8"/>
  <c r="N15" i="8"/>
  <c r="O15" i="8" s="1"/>
  <c r="P15" i="8"/>
  <c r="R15" i="8"/>
  <c r="N16" i="8"/>
  <c r="O16" i="8" s="1"/>
  <c r="R16" i="8"/>
  <c r="N17" i="8"/>
  <c r="O17" i="8" s="1"/>
  <c r="P17" i="8"/>
  <c r="R17" i="8"/>
  <c r="N18" i="8"/>
  <c r="O18" i="8" s="1"/>
  <c r="R18" i="8"/>
  <c r="N19" i="8"/>
  <c r="P19" i="8"/>
  <c r="R19" i="8"/>
  <c r="N20" i="8"/>
  <c r="R20" i="8"/>
  <c r="N21" i="8"/>
  <c r="P21" i="8"/>
  <c r="R21" i="8"/>
  <c r="N22" i="8"/>
  <c r="R22" i="8"/>
  <c r="N23" i="8"/>
  <c r="P23" i="8"/>
  <c r="R23" i="8"/>
  <c r="N24" i="8"/>
  <c r="R24" i="8"/>
  <c r="N25" i="8"/>
  <c r="P25" i="8"/>
  <c r="R25" i="8"/>
  <c r="N26" i="8"/>
  <c r="O26" i="8" s="1"/>
  <c r="R26" i="8"/>
  <c r="N27" i="8"/>
  <c r="O27" i="8" s="1"/>
  <c r="P27" i="8"/>
  <c r="R27" i="8"/>
  <c r="N28" i="8"/>
  <c r="O28" i="8" s="1"/>
  <c r="P28" i="8"/>
  <c r="R28" i="8"/>
  <c r="N29" i="8"/>
  <c r="O29" i="8" s="1"/>
  <c r="P29" i="8"/>
  <c r="R29" i="8"/>
  <c r="N30" i="8"/>
  <c r="O30" i="8" s="1"/>
  <c r="R30" i="8"/>
  <c r="N31" i="8"/>
  <c r="O31" i="8" s="1"/>
  <c r="P31" i="8"/>
  <c r="R31" i="8"/>
  <c r="N32" i="8"/>
  <c r="O32" i="8" s="1"/>
  <c r="R32" i="8"/>
  <c r="N33" i="8"/>
  <c r="O33" i="8" s="1"/>
  <c r="P33" i="8"/>
  <c r="R33" i="8"/>
  <c r="N34" i="8"/>
  <c r="O34" i="8" s="1"/>
  <c r="R34" i="8"/>
  <c r="N35" i="8"/>
  <c r="P35" i="8"/>
  <c r="R35" i="8"/>
  <c r="N36" i="8"/>
  <c r="O36" i="8" s="1"/>
  <c r="R36" i="8"/>
  <c r="N37" i="8"/>
  <c r="O37" i="8" s="1"/>
  <c r="P37" i="8"/>
  <c r="R37" i="8"/>
  <c r="N38" i="8"/>
  <c r="O38" i="8" s="1"/>
  <c r="R38" i="8"/>
  <c r="N39" i="8"/>
  <c r="P39" i="8"/>
  <c r="R39" i="8"/>
  <c r="N40" i="8"/>
  <c r="O40" i="8" s="1"/>
  <c r="R40" i="8"/>
  <c r="N41" i="8"/>
  <c r="O41" i="8" s="1"/>
  <c r="R41" i="8"/>
  <c r="N42" i="8"/>
  <c r="O42" i="8" s="1"/>
  <c r="R42" i="8"/>
  <c r="N43" i="8"/>
  <c r="O43" i="8" s="1"/>
  <c r="P43" i="8"/>
  <c r="R43" i="8"/>
  <c r="N44" i="8"/>
  <c r="O44" i="8" s="1"/>
  <c r="R44" i="8"/>
  <c r="N45" i="8"/>
  <c r="P45" i="8"/>
  <c r="R45" i="8"/>
  <c r="N46" i="8"/>
  <c r="O46" i="8" s="1"/>
  <c r="R46" i="8"/>
  <c r="N47" i="8"/>
  <c r="O47" i="8" s="1"/>
  <c r="P47" i="8"/>
  <c r="R47" i="8"/>
  <c r="N48" i="8"/>
  <c r="O48" i="8" s="1"/>
  <c r="R48" i="8"/>
  <c r="N49" i="8"/>
  <c r="O49" i="8" s="1"/>
  <c r="P49" i="8"/>
  <c r="R49" i="8"/>
  <c r="N50" i="8"/>
  <c r="O50" i="8" s="1"/>
  <c r="R50" i="8"/>
  <c r="N51" i="8"/>
  <c r="O51" i="8" s="1"/>
  <c r="R51" i="8"/>
  <c r="N52" i="8"/>
  <c r="O52" i="8" s="1"/>
  <c r="P52" i="8"/>
  <c r="R52" i="8"/>
  <c r="N53" i="8"/>
  <c r="O53" i="8" s="1"/>
  <c r="P53" i="8"/>
  <c r="R53" i="8"/>
  <c r="N54" i="8"/>
  <c r="R54" i="8"/>
  <c r="N55" i="8"/>
  <c r="P55" i="8"/>
  <c r="R55" i="8"/>
  <c r="N56" i="8"/>
  <c r="R56" i="8"/>
  <c r="N57" i="8"/>
  <c r="P57" i="8"/>
  <c r="R57" i="8"/>
  <c r="N58" i="8"/>
  <c r="R58" i="8"/>
  <c r="N59" i="8"/>
  <c r="P59" i="8"/>
  <c r="R59" i="8"/>
  <c r="N60" i="8"/>
  <c r="R60" i="8"/>
  <c r="N61" i="8"/>
  <c r="P61" i="8"/>
  <c r="R61" i="8"/>
  <c r="N62" i="8"/>
  <c r="R62" i="8"/>
  <c r="N63" i="8"/>
  <c r="R63" i="8"/>
  <c r="N64" i="8"/>
  <c r="R64" i="8"/>
  <c r="N65" i="8"/>
  <c r="P65" i="8"/>
  <c r="R65" i="8"/>
  <c r="N66" i="8"/>
  <c r="R66" i="8"/>
  <c r="N67" i="8"/>
  <c r="O67" i="8" s="1"/>
  <c r="R67" i="8"/>
  <c r="N68" i="8"/>
  <c r="O68" i="8" s="1"/>
  <c r="R68" i="8"/>
  <c r="N69" i="8"/>
  <c r="O69" i="8" s="1"/>
  <c r="P69" i="8"/>
  <c r="R69" i="8"/>
  <c r="N70" i="8"/>
  <c r="O70" i="8" s="1"/>
  <c r="R70" i="8"/>
  <c r="N71" i="8"/>
  <c r="O71" i="8" s="1"/>
  <c r="R71" i="8"/>
  <c r="N72" i="8"/>
  <c r="O72" i="8" s="1"/>
  <c r="R72" i="8"/>
  <c r="N73" i="8"/>
  <c r="O73" i="8" s="1"/>
  <c r="P73" i="8"/>
  <c r="R73" i="8"/>
  <c r="N74" i="8"/>
  <c r="O74" i="8" s="1"/>
  <c r="R74" i="8"/>
  <c r="N75" i="8"/>
  <c r="P75" i="8"/>
  <c r="R75" i="8"/>
  <c r="N76" i="8"/>
  <c r="O76" i="8" s="1"/>
  <c r="R76" i="8"/>
  <c r="N77" i="8"/>
  <c r="O77" i="8" s="1"/>
  <c r="P77" i="8"/>
  <c r="R77" i="8"/>
  <c r="N78" i="8"/>
  <c r="O78" i="8" s="1"/>
  <c r="R78" i="8"/>
  <c r="N79" i="8"/>
  <c r="O79" i="8" s="1"/>
  <c r="R79" i="8"/>
  <c r="N80" i="8"/>
  <c r="O80" i="8" s="1"/>
  <c r="P80" i="8"/>
  <c r="R80" i="8"/>
  <c r="N81" i="8"/>
  <c r="O81" i="8" s="1"/>
  <c r="P81" i="8"/>
  <c r="R81" i="8"/>
  <c r="N82" i="8"/>
  <c r="O82" i="8" s="1"/>
  <c r="R82" i="8"/>
  <c r="N83" i="8"/>
  <c r="O83" i="8" s="1"/>
  <c r="P83" i="8"/>
  <c r="R83" i="8"/>
  <c r="N84" i="8"/>
  <c r="O84" i="8" s="1"/>
  <c r="R84" i="8"/>
  <c r="N85" i="8"/>
  <c r="O85" i="8" s="1"/>
  <c r="P85" i="8"/>
  <c r="R85" i="8"/>
  <c r="N86" i="8"/>
  <c r="O86" i="8" s="1"/>
  <c r="R86" i="8"/>
  <c r="N87" i="8"/>
  <c r="O87" i="8" s="1"/>
  <c r="P87" i="8"/>
  <c r="R87" i="8"/>
  <c r="N88" i="8"/>
  <c r="O88" i="8" s="1"/>
  <c r="R88" i="8"/>
  <c r="N89" i="8"/>
  <c r="O89" i="8" s="1"/>
  <c r="P89" i="8"/>
  <c r="R89" i="8"/>
  <c r="N90" i="8"/>
  <c r="O90" i="8" s="1"/>
  <c r="R90" i="8"/>
  <c r="N91" i="8"/>
  <c r="O91" i="8" s="1"/>
  <c r="P91" i="8"/>
  <c r="R91" i="8"/>
  <c r="N92" i="8"/>
  <c r="O92" i="8" s="1"/>
  <c r="R92" i="8"/>
  <c r="N93" i="8"/>
  <c r="O93" i="8" s="1"/>
  <c r="P93" i="8"/>
  <c r="R93" i="8"/>
  <c r="N94" i="8"/>
  <c r="O94" i="8" s="1"/>
  <c r="R94" i="8"/>
  <c r="N95" i="8"/>
  <c r="O95" i="8" s="1"/>
  <c r="P95" i="8"/>
  <c r="R95" i="8"/>
  <c r="N96" i="8"/>
  <c r="O96" i="8" s="1"/>
  <c r="P96" i="8"/>
  <c r="R96" i="8"/>
  <c r="N97" i="8"/>
  <c r="O97" i="8" s="1"/>
  <c r="P97" i="8"/>
  <c r="R97" i="8"/>
  <c r="N98" i="8"/>
  <c r="O98" i="8" s="1"/>
  <c r="R98" i="8"/>
  <c r="N99" i="8"/>
  <c r="O99" i="8" s="1"/>
  <c r="P99" i="8"/>
  <c r="R99" i="8"/>
  <c r="N100" i="8"/>
  <c r="O100" i="8" s="1"/>
  <c r="R100" i="8"/>
  <c r="N101" i="8"/>
  <c r="P101" i="8"/>
  <c r="R101" i="8"/>
  <c r="N102" i="8"/>
  <c r="O102" i="8" s="1"/>
  <c r="R102" i="8"/>
  <c r="N103" i="8"/>
  <c r="O103" i="8" s="1"/>
  <c r="P103" i="8"/>
  <c r="R103" i="8"/>
  <c r="N104" i="8"/>
  <c r="O104" i="8" s="1"/>
  <c r="R104" i="8"/>
  <c r="N105" i="8"/>
  <c r="R105" i="8"/>
  <c r="N106" i="8"/>
  <c r="R106" i="8"/>
  <c r="N107" i="8"/>
  <c r="P107" i="8"/>
  <c r="R107" i="8"/>
  <c r="N108" i="8"/>
  <c r="R108" i="8"/>
  <c r="N109" i="8"/>
  <c r="P109" i="8"/>
  <c r="R109" i="8"/>
  <c r="N110" i="8"/>
  <c r="R110" i="8"/>
  <c r="N111" i="8"/>
  <c r="P111" i="8"/>
  <c r="R111" i="8"/>
  <c r="N112" i="8"/>
  <c r="R112" i="8"/>
  <c r="N113" i="8"/>
  <c r="P113" i="8"/>
  <c r="R113" i="8"/>
  <c r="N114" i="8"/>
  <c r="R114" i="8"/>
  <c r="N115" i="8"/>
  <c r="R115" i="8"/>
  <c r="N116" i="8"/>
  <c r="P116" i="8"/>
  <c r="R116" i="8"/>
  <c r="N117" i="8"/>
  <c r="P117" i="8"/>
  <c r="R117" i="8"/>
  <c r="N118" i="8"/>
  <c r="R118" i="8"/>
  <c r="N119" i="8"/>
  <c r="P119" i="8"/>
  <c r="R119" i="8"/>
  <c r="N120" i="8"/>
  <c r="R120" i="8"/>
  <c r="N121" i="8"/>
  <c r="P121" i="8"/>
  <c r="R121" i="8"/>
  <c r="N122" i="8"/>
  <c r="R122" i="8"/>
  <c r="N123" i="8"/>
  <c r="R123" i="8"/>
  <c r="N124" i="8"/>
  <c r="P124" i="8"/>
  <c r="R124" i="8"/>
  <c r="N125" i="8"/>
  <c r="P125" i="8"/>
  <c r="R125" i="8"/>
  <c r="N126" i="8"/>
  <c r="P126" i="8"/>
  <c r="R126" i="8"/>
  <c r="N127" i="8"/>
  <c r="R127" i="8"/>
  <c r="N128" i="8"/>
  <c r="R128" i="8"/>
  <c r="N129" i="8"/>
  <c r="P129" i="8"/>
  <c r="R129" i="8"/>
  <c r="N130" i="8"/>
  <c r="R130" i="8"/>
  <c r="N131" i="8"/>
  <c r="R131" i="8"/>
  <c r="N132" i="8"/>
  <c r="P132" i="8"/>
  <c r="R132" i="8"/>
  <c r="N133" i="8"/>
  <c r="R133" i="8"/>
  <c r="N134" i="8"/>
  <c r="R134" i="8"/>
  <c r="N135" i="8"/>
  <c r="R135" i="8"/>
  <c r="N136" i="8"/>
  <c r="R136" i="8"/>
  <c r="N137" i="8"/>
  <c r="P137" i="8"/>
  <c r="R137" i="8"/>
  <c r="N138" i="8"/>
  <c r="R138" i="8"/>
  <c r="N139" i="8"/>
  <c r="R139" i="8"/>
  <c r="N140" i="8"/>
  <c r="R140" i="8"/>
  <c r="N141" i="8"/>
  <c r="R141" i="8"/>
  <c r="N142" i="8"/>
  <c r="R142" i="8"/>
  <c r="N143" i="8"/>
  <c r="R143" i="8"/>
  <c r="N144" i="8"/>
  <c r="R144" i="8"/>
  <c r="N145" i="8"/>
  <c r="R145" i="8"/>
  <c r="N146" i="8"/>
  <c r="R146" i="8"/>
  <c r="N147" i="8"/>
  <c r="R147" i="8"/>
  <c r="N148" i="8"/>
  <c r="R148" i="8"/>
  <c r="N149" i="8"/>
  <c r="R149" i="8"/>
  <c r="N150" i="8"/>
  <c r="R150" i="8"/>
  <c r="N151" i="8"/>
  <c r="R151" i="8"/>
  <c r="N152" i="8"/>
  <c r="R152" i="8"/>
  <c r="N153" i="8"/>
  <c r="R153" i="8"/>
  <c r="N154" i="8"/>
  <c r="R154" i="8"/>
  <c r="N155" i="8"/>
  <c r="R155" i="8"/>
  <c r="N156" i="8"/>
  <c r="R156" i="8"/>
  <c r="N157" i="8"/>
  <c r="R157" i="8"/>
  <c r="N158" i="8"/>
  <c r="R158" i="8"/>
  <c r="N159" i="8"/>
  <c r="R159" i="8"/>
  <c r="N160" i="8"/>
  <c r="R160" i="8"/>
  <c r="N161" i="8"/>
  <c r="R161" i="8"/>
  <c r="N162" i="8"/>
  <c r="R162" i="8"/>
  <c r="N163" i="8"/>
  <c r="R163" i="8"/>
  <c r="N164" i="8"/>
  <c r="R164" i="8"/>
  <c r="N165" i="8"/>
  <c r="R165" i="8"/>
  <c r="N166" i="8"/>
  <c r="R166" i="8"/>
  <c r="N167" i="8"/>
  <c r="R167" i="8"/>
  <c r="N168" i="8"/>
  <c r="R168" i="8"/>
  <c r="N169" i="8"/>
  <c r="R169" i="8"/>
  <c r="N170" i="8"/>
  <c r="R170" i="8"/>
  <c r="N171" i="8"/>
  <c r="R171" i="8"/>
  <c r="N172" i="8"/>
  <c r="R172" i="8"/>
  <c r="N173" i="8"/>
  <c r="R173" i="8"/>
  <c r="N174" i="8"/>
  <c r="R174" i="8"/>
  <c r="N175" i="8"/>
  <c r="R175" i="8"/>
  <c r="N176" i="8"/>
  <c r="R176" i="8"/>
  <c r="N177" i="8"/>
  <c r="R177" i="8"/>
  <c r="N178" i="8"/>
  <c r="R178" i="8"/>
  <c r="N179" i="8"/>
  <c r="R179" i="8"/>
  <c r="N180" i="8"/>
  <c r="R180" i="8"/>
  <c r="N181" i="8"/>
  <c r="R181" i="8"/>
  <c r="N182" i="8"/>
  <c r="R182" i="8"/>
  <c r="N183" i="8"/>
  <c r="R183" i="8"/>
  <c r="N184" i="8"/>
  <c r="R184" i="8"/>
  <c r="N185" i="8"/>
  <c r="R185" i="8"/>
  <c r="N186" i="8"/>
  <c r="R186" i="8"/>
  <c r="N187" i="8"/>
  <c r="R187" i="8"/>
  <c r="N188" i="8"/>
  <c r="R188" i="8"/>
  <c r="N189" i="8"/>
  <c r="R189" i="8"/>
  <c r="N190" i="8"/>
  <c r="R190" i="8"/>
  <c r="N191" i="8"/>
  <c r="R191" i="8"/>
  <c r="N192" i="8"/>
  <c r="R192" i="8"/>
  <c r="N193" i="8"/>
  <c r="R193" i="8"/>
  <c r="N194" i="8"/>
  <c r="R194" i="8"/>
  <c r="N195" i="8"/>
  <c r="R195" i="8"/>
  <c r="N196" i="8"/>
  <c r="R196" i="8"/>
  <c r="N197" i="8"/>
  <c r="R197" i="8"/>
  <c r="N198" i="8"/>
  <c r="R198" i="8"/>
  <c r="N199" i="8"/>
  <c r="R199" i="8"/>
  <c r="N200" i="8"/>
  <c r="R200" i="8"/>
  <c r="N201" i="8"/>
  <c r="R201" i="8"/>
  <c r="N202" i="8"/>
  <c r="R202" i="8"/>
  <c r="N203" i="8"/>
  <c r="R203" i="8"/>
  <c r="N207" i="8"/>
  <c r="R207" i="8"/>
  <c r="N208" i="8"/>
  <c r="R208" i="8"/>
  <c r="N209" i="8"/>
  <c r="R209" i="8"/>
  <c r="N210" i="8"/>
  <c r="R210" i="8"/>
  <c r="N211" i="8"/>
  <c r="R211" i="8"/>
  <c r="N212" i="8"/>
  <c r="R212" i="8"/>
  <c r="N213" i="8"/>
  <c r="R213" i="8"/>
  <c r="N214" i="8"/>
  <c r="R214" i="8"/>
  <c r="N215" i="8"/>
  <c r="R215" i="8"/>
  <c r="N216" i="8"/>
  <c r="R216" i="8"/>
  <c r="N217" i="8"/>
  <c r="R217" i="8"/>
  <c r="N218" i="8"/>
  <c r="R218" i="8"/>
  <c r="N219" i="8"/>
  <c r="R219" i="8"/>
  <c r="N220" i="8"/>
  <c r="R220" i="8"/>
  <c r="N221" i="8"/>
  <c r="R221" i="8"/>
  <c r="N222" i="8"/>
  <c r="R222" i="8"/>
  <c r="N223" i="8"/>
  <c r="R223" i="8"/>
  <c r="N224" i="8"/>
  <c r="R224" i="8"/>
  <c r="N225" i="8"/>
  <c r="R225" i="8"/>
  <c r="N226" i="8"/>
  <c r="R226" i="8"/>
  <c r="N227" i="8"/>
  <c r="R227" i="8"/>
  <c r="N228" i="8"/>
  <c r="R228" i="8"/>
  <c r="N229" i="8"/>
  <c r="R229" i="8"/>
  <c r="N230" i="8"/>
  <c r="R230" i="8"/>
  <c r="N231" i="8"/>
  <c r="R231" i="8"/>
  <c r="N232" i="8"/>
  <c r="R232" i="8"/>
  <c r="N233" i="8"/>
  <c r="R233" i="8"/>
  <c r="N234" i="8"/>
  <c r="R234" i="8"/>
  <c r="N235" i="8"/>
  <c r="R235" i="8"/>
  <c r="N236" i="8"/>
  <c r="R236" i="8"/>
  <c r="N237" i="8"/>
  <c r="R237" i="8"/>
  <c r="N238" i="8"/>
  <c r="R238" i="8"/>
  <c r="N239" i="8"/>
  <c r="R239" i="8"/>
  <c r="N240" i="8"/>
  <c r="R240" i="8"/>
  <c r="N241" i="8"/>
  <c r="R241" i="8"/>
  <c r="N242" i="8"/>
  <c r="R242" i="8"/>
  <c r="N243" i="8"/>
  <c r="R243" i="8"/>
  <c r="N244" i="8"/>
  <c r="R244" i="8"/>
  <c r="N245" i="8"/>
  <c r="R245" i="8"/>
  <c r="N246" i="8"/>
  <c r="R246" i="8"/>
  <c r="N247" i="8"/>
  <c r="R247" i="8"/>
  <c r="N248" i="8"/>
  <c r="R248" i="8"/>
  <c r="N249" i="8"/>
  <c r="R249" i="8"/>
  <c r="N250" i="8"/>
  <c r="R250" i="8"/>
  <c r="N251" i="8"/>
  <c r="R251" i="8"/>
  <c r="N252" i="8"/>
  <c r="R252" i="8"/>
  <c r="N253" i="8"/>
  <c r="R253" i="8"/>
  <c r="N254" i="8"/>
  <c r="R254" i="8"/>
  <c r="N255" i="8"/>
  <c r="R255" i="8"/>
  <c r="N256" i="8"/>
  <c r="R256" i="8"/>
  <c r="N257" i="8"/>
  <c r="R257" i="8"/>
  <c r="N258" i="8"/>
  <c r="R258" i="8"/>
  <c r="N259" i="8"/>
  <c r="R259" i="8"/>
  <c r="N260" i="8"/>
  <c r="R260" i="8"/>
  <c r="N261" i="8"/>
  <c r="R261" i="8"/>
  <c r="N262" i="8"/>
  <c r="R262" i="8"/>
  <c r="N263" i="8"/>
  <c r="R263" i="8"/>
  <c r="N264" i="8"/>
  <c r="R264" i="8"/>
  <c r="N265" i="8"/>
  <c r="R265" i="8"/>
  <c r="N266" i="8"/>
  <c r="R266" i="8"/>
  <c r="N267" i="8"/>
  <c r="R267" i="8"/>
  <c r="N268" i="8"/>
  <c r="R268" i="8"/>
  <c r="N269" i="8"/>
  <c r="R269" i="8"/>
  <c r="N270" i="8"/>
  <c r="R270" i="8"/>
  <c r="N271" i="8"/>
  <c r="R271" i="8"/>
  <c r="N272" i="8"/>
  <c r="R272" i="8"/>
  <c r="N273" i="8"/>
  <c r="R273" i="8"/>
  <c r="N274" i="8"/>
  <c r="R274" i="8"/>
  <c r="N275" i="8"/>
  <c r="R275" i="8"/>
  <c r="N276" i="8"/>
  <c r="R276" i="8"/>
  <c r="N277" i="8"/>
  <c r="R277" i="8"/>
  <c r="N278" i="8"/>
  <c r="R278" i="8"/>
  <c r="N279" i="8"/>
  <c r="R279" i="8"/>
  <c r="N280" i="8"/>
  <c r="R280" i="8"/>
  <c r="N281" i="8"/>
  <c r="R281" i="8"/>
  <c r="N282" i="8"/>
  <c r="R282" i="8"/>
  <c r="N283" i="8"/>
  <c r="R283" i="8"/>
  <c r="N284" i="8"/>
  <c r="R284" i="8"/>
  <c r="N285" i="8"/>
  <c r="R285" i="8"/>
  <c r="N286" i="8"/>
  <c r="R286" i="8"/>
  <c r="N287" i="8"/>
  <c r="R287" i="8"/>
  <c r="N288" i="8"/>
  <c r="R288" i="8"/>
  <c r="N289" i="8"/>
  <c r="R289" i="8"/>
  <c r="N290" i="8"/>
  <c r="R290" i="8"/>
  <c r="N291" i="8"/>
  <c r="R291" i="8"/>
  <c r="N292" i="8"/>
  <c r="R292" i="8"/>
  <c r="N293" i="8"/>
  <c r="R293" i="8"/>
  <c r="N294" i="8"/>
  <c r="R294" i="8"/>
  <c r="N295" i="8"/>
  <c r="R295" i="8"/>
  <c r="N296" i="8"/>
  <c r="R296" i="8"/>
  <c r="N297" i="8"/>
  <c r="R297" i="8"/>
  <c r="N298" i="8"/>
  <c r="R298" i="8"/>
  <c r="N299" i="8"/>
  <c r="R299" i="8"/>
  <c r="N300" i="8"/>
  <c r="R300" i="8"/>
  <c r="N301" i="8"/>
  <c r="R301" i="8"/>
  <c r="N302" i="8"/>
  <c r="R302" i="8"/>
  <c r="L105" i="8"/>
  <c r="L106" i="8"/>
  <c r="M106" i="8"/>
  <c r="L107" i="8"/>
  <c r="L108" i="8"/>
  <c r="L109" i="8"/>
  <c r="M109" i="8"/>
  <c r="L110" i="8"/>
  <c r="L111" i="8"/>
  <c r="L112" i="8"/>
  <c r="L113" i="8"/>
  <c r="M113" i="8"/>
  <c r="L114" i="8"/>
  <c r="L115" i="8"/>
  <c r="L116" i="8"/>
  <c r="M116" i="8"/>
  <c r="L117" i="8"/>
  <c r="M117" i="8"/>
  <c r="L118" i="8"/>
  <c r="L119" i="8"/>
  <c r="L120" i="8"/>
  <c r="L121" i="8"/>
  <c r="M121" i="8"/>
  <c r="L122" i="8"/>
  <c r="L123" i="8"/>
  <c r="L124" i="8"/>
  <c r="M124" i="8"/>
  <c r="L125" i="8"/>
  <c r="M125" i="8"/>
  <c r="L126" i="8"/>
  <c r="L127" i="8"/>
  <c r="L128" i="8"/>
  <c r="L129" i="8"/>
  <c r="M129" i="8"/>
  <c r="L130" i="8"/>
  <c r="L131" i="8"/>
  <c r="L132" i="8"/>
  <c r="M132" i="8"/>
  <c r="L133" i="8"/>
  <c r="L134" i="8"/>
  <c r="L135" i="8"/>
  <c r="L136" i="8"/>
  <c r="L137" i="8"/>
  <c r="M137" i="8"/>
  <c r="L138" i="8"/>
  <c r="L139" i="8"/>
  <c r="L140" i="8"/>
  <c r="L141" i="8"/>
  <c r="L142" i="8"/>
  <c r="L143" i="8"/>
  <c r="L144" i="8"/>
  <c r="L145" i="8"/>
  <c r="M145" i="8"/>
  <c r="L146" i="8"/>
  <c r="L147" i="8"/>
  <c r="L148" i="8"/>
  <c r="L149" i="8"/>
  <c r="L150" i="8"/>
  <c r="L151" i="8"/>
  <c r="L152" i="8"/>
  <c r="L153" i="8"/>
  <c r="L154" i="8"/>
  <c r="L155" i="8"/>
  <c r="L156" i="8"/>
  <c r="L157" i="8"/>
  <c r="L158" i="8"/>
  <c r="L159" i="8"/>
  <c r="L160" i="8"/>
  <c r="L161" i="8"/>
  <c r="L162" i="8"/>
  <c r="L163" i="8"/>
  <c r="L164" i="8"/>
  <c r="L165" i="8"/>
  <c r="L166" i="8"/>
  <c r="L167" i="8"/>
  <c r="L168" i="8"/>
  <c r="L169" i="8"/>
  <c r="M169" i="8"/>
  <c r="L170" i="8"/>
  <c r="L171" i="8"/>
  <c r="L172" i="8"/>
  <c r="L173" i="8"/>
  <c r="L174" i="8"/>
  <c r="L175" i="8"/>
  <c r="L176" i="8"/>
  <c r="L177" i="8"/>
  <c r="L178" i="8"/>
  <c r="L179" i="8"/>
  <c r="L180" i="8"/>
  <c r="L181" i="8"/>
  <c r="L182" i="8"/>
  <c r="L183" i="8"/>
  <c r="L184" i="8"/>
  <c r="L185" i="8"/>
  <c r="L186" i="8"/>
  <c r="L187" i="8"/>
  <c r="L188" i="8"/>
  <c r="L189" i="8"/>
  <c r="L190" i="8"/>
  <c r="L191" i="8"/>
  <c r="L192" i="8"/>
  <c r="L193" i="8"/>
  <c r="L194" i="8"/>
  <c r="L195" i="8"/>
  <c r="L196" i="8"/>
  <c r="L197" i="8"/>
  <c r="L198" i="8"/>
  <c r="L199" i="8"/>
  <c r="L200" i="8"/>
  <c r="L201" i="8"/>
  <c r="L202" i="8"/>
  <c r="L203" i="8"/>
  <c r="L207" i="8"/>
  <c r="L208" i="8"/>
  <c r="L209" i="8"/>
  <c r="L210" i="8"/>
  <c r="L211" i="8"/>
  <c r="L212" i="8"/>
  <c r="L213" i="8"/>
  <c r="L214" i="8"/>
  <c r="L215" i="8"/>
  <c r="L216" i="8"/>
  <c r="L217" i="8"/>
  <c r="L218" i="8"/>
  <c r="L219" i="8"/>
  <c r="L220" i="8"/>
  <c r="L221" i="8"/>
  <c r="L222" i="8"/>
  <c r="L223" i="8"/>
  <c r="L224" i="8"/>
  <c r="L225" i="8"/>
  <c r="L226" i="8"/>
  <c r="L227" i="8"/>
  <c r="L228" i="8"/>
  <c r="L229" i="8"/>
  <c r="L230" i="8"/>
  <c r="L231" i="8"/>
  <c r="L232" i="8"/>
  <c r="L233" i="8"/>
  <c r="L234" i="8"/>
  <c r="L235" i="8"/>
  <c r="L236" i="8"/>
  <c r="L237" i="8"/>
  <c r="L238" i="8"/>
  <c r="L239" i="8"/>
  <c r="L240" i="8"/>
  <c r="L241" i="8"/>
  <c r="L242" i="8"/>
  <c r="L243" i="8"/>
  <c r="L244" i="8"/>
  <c r="L245" i="8"/>
  <c r="L246" i="8"/>
  <c r="L247" i="8"/>
  <c r="L248" i="8"/>
  <c r="L249" i="8"/>
  <c r="L250" i="8"/>
  <c r="L251" i="8"/>
  <c r="L252" i="8"/>
  <c r="L253" i="8"/>
  <c r="L254" i="8"/>
  <c r="L255" i="8"/>
  <c r="L256" i="8"/>
  <c r="L257" i="8"/>
  <c r="L258" i="8"/>
  <c r="L259" i="8"/>
  <c r="L260" i="8"/>
  <c r="L261" i="8"/>
  <c r="L262" i="8"/>
  <c r="L263" i="8"/>
  <c r="L264" i="8"/>
  <c r="L265" i="8"/>
  <c r="L266" i="8"/>
  <c r="L267" i="8"/>
  <c r="L268" i="8"/>
  <c r="L269" i="8"/>
  <c r="L270" i="8"/>
  <c r="L271" i="8"/>
  <c r="L272" i="8"/>
  <c r="L273" i="8"/>
  <c r="L274" i="8"/>
  <c r="L275" i="8"/>
  <c r="L276" i="8"/>
  <c r="L277" i="8"/>
  <c r="L278" i="8"/>
  <c r="L279" i="8"/>
  <c r="L280" i="8"/>
  <c r="L281" i="8"/>
  <c r="L282" i="8"/>
  <c r="L283" i="8"/>
  <c r="L284" i="8"/>
  <c r="L285" i="8"/>
  <c r="L286" i="8"/>
  <c r="L287" i="8"/>
  <c r="L288" i="8"/>
  <c r="L289" i="8"/>
  <c r="L290" i="8"/>
  <c r="L291" i="8"/>
  <c r="L292" i="8"/>
  <c r="L293" i="8"/>
  <c r="L294" i="8"/>
  <c r="L295" i="8"/>
  <c r="L296" i="8"/>
  <c r="L297" i="8"/>
  <c r="L298" i="8"/>
  <c r="L299" i="8"/>
  <c r="L300" i="8"/>
  <c r="L301" i="8"/>
  <c r="L302"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7" i="8"/>
  <c r="C208" i="8"/>
  <c r="C209" i="8"/>
  <c r="C210" i="8"/>
  <c r="C211" i="8"/>
  <c r="C212" i="8"/>
  <c r="C213" i="8"/>
  <c r="C214"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C243" i="8"/>
  <c r="C244" i="8"/>
  <c r="C245" i="8"/>
  <c r="C246" i="8"/>
  <c r="C247" i="8"/>
  <c r="C248" i="8"/>
  <c r="C249" i="8"/>
  <c r="C250" i="8"/>
  <c r="C251" i="8"/>
  <c r="C252" i="8"/>
  <c r="C253" i="8"/>
  <c r="C254" i="8"/>
  <c r="C255" i="8"/>
  <c r="C256" i="8"/>
  <c r="C257" i="8"/>
  <c r="C258" i="8"/>
  <c r="C259" i="8"/>
  <c r="C260" i="8"/>
  <c r="C261" i="8"/>
  <c r="C262" i="8"/>
  <c r="C263" i="8"/>
  <c r="C264" i="8"/>
  <c r="C265" i="8"/>
  <c r="C266" i="8"/>
  <c r="C267" i="8"/>
  <c r="C268" i="8"/>
  <c r="C269" i="8"/>
  <c r="C270" i="8"/>
  <c r="C271" i="8"/>
  <c r="C272" i="8"/>
  <c r="C273" i="8"/>
  <c r="C274" i="8"/>
  <c r="C275" i="8"/>
  <c r="C276" i="8"/>
  <c r="C277" i="8"/>
  <c r="C278" i="8"/>
  <c r="C279" i="8"/>
  <c r="C280" i="8"/>
  <c r="C281" i="8"/>
  <c r="C282" i="8"/>
  <c r="C283" i="8"/>
  <c r="C284" i="8"/>
  <c r="C285" i="8"/>
  <c r="C286" i="8"/>
  <c r="C287" i="8"/>
  <c r="C288" i="8"/>
  <c r="C289" i="8"/>
  <c r="C290" i="8"/>
  <c r="C291" i="8"/>
  <c r="C292" i="8"/>
  <c r="C293" i="8"/>
  <c r="C294" i="8"/>
  <c r="C295" i="8"/>
  <c r="C296" i="8"/>
  <c r="C297" i="8"/>
  <c r="C298" i="8"/>
  <c r="C299" i="8"/>
  <c r="C300" i="8"/>
  <c r="C301" i="8"/>
  <c r="C302" i="8"/>
  <c r="P232" i="8" l="1"/>
  <c r="M130" i="8"/>
  <c r="P165" i="8"/>
  <c r="P138" i="8"/>
  <c r="M141" i="8"/>
  <c r="P220" i="8"/>
  <c r="P157" i="8"/>
  <c r="P201" i="8"/>
  <c r="P149" i="8"/>
  <c r="M244" i="8"/>
  <c r="P292" i="8"/>
  <c r="M256" i="8"/>
  <c r="P170" i="8"/>
  <c r="P142" i="8"/>
  <c r="M229" i="8"/>
  <c r="P154" i="8"/>
  <c r="P174" i="8"/>
  <c r="P158" i="8"/>
  <c r="P260" i="8"/>
  <c r="P176" i="8"/>
  <c r="P160" i="8"/>
  <c r="P140" i="8"/>
  <c r="M118" i="8"/>
  <c r="M105" i="8"/>
  <c r="M196" i="8"/>
  <c r="P207" i="8"/>
  <c r="M271" i="8"/>
  <c r="M223" i="8"/>
  <c r="P235" i="8"/>
  <c r="M168" i="8"/>
  <c r="P152" i="8"/>
  <c r="M188" i="8"/>
  <c r="P144" i="8"/>
  <c r="P172" i="8"/>
  <c r="M211" i="8"/>
  <c r="M148" i="8"/>
  <c r="M156" i="8"/>
  <c r="M112" i="8"/>
  <c r="M164" i="8"/>
  <c r="M136" i="8"/>
  <c r="M251" i="8"/>
  <c r="M268" i="8"/>
  <c r="P276" i="8"/>
  <c r="M299" i="8"/>
  <c r="M227" i="8"/>
  <c r="M243" i="8"/>
  <c r="M263" i="8"/>
  <c r="M279" i="8"/>
  <c r="M219" i="8"/>
  <c r="M284" i="8"/>
  <c r="M272" i="8"/>
  <c r="P224" i="8"/>
  <c r="M240" i="8"/>
  <c r="M181" i="8"/>
  <c r="P300" i="8"/>
  <c r="P252" i="8"/>
  <c r="P236" i="8"/>
  <c r="M296" i="8"/>
  <c r="M280" i="8"/>
  <c r="M248" i="8"/>
  <c r="M228" i="8"/>
  <c r="M193" i="8"/>
  <c r="M177" i="8"/>
  <c r="P264" i="8"/>
  <c r="M288" i="8"/>
  <c r="M216" i="8"/>
  <c r="M197" i="8"/>
  <c r="M185" i="8"/>
  <c r="M212" i="8"/>
  <c r="P208" i="8"/>
  <c r="M200" i="8"/>
  <c r="M195" i="8"/>
  <c r="P192" i="8"/>
  <c r="M189" i="8"/>
  <c r="P184" i="8"/>
  <c r="M173" i="8"/>
  <c r="M171" i="8"/>
  <c r="P161" i="8"/>
  <c r="M153" i="8"/>
  <c r="M133" i="8"/>
  <c r="M128" i="8"/>
  <c r="P120" i="8"/>
  <c r="P115" i="8"/>
  <c r="P108" i="8"/>
  <c r="M110" i="8"/>
  <c r="P183" i="8"/>
  <c r="P178" i="8"/>
  <c r="P162" i="8"/>
  <c r="M155" i="8"/>
  <c r="P199" i="8"/>
  <c r="M139" i="8"/>
  <c r="P209" i="8"/>
  <c r="P146" i="8"/>
  <c r="M114" i="8"/>
  <c r="P166" i="8"/>
  <c r="P150" i="8"/>
  <c r="P134" i="8"/>
  <c r="M287" i="8"/>
  <c r="M267" i="8"/>
  <c r="M239" i="8"/>
  <c r="M231" i="8"/>
  <c r="M175" i="8"/>
  <c r="M159" i="8"/>
  <c r="M143" i="8"/>
  <c r="P187" i="8"/>
  <c r="P167" i="8"/>
  <c r="P163" i="8"/>
  <c r="P151" i="8"/>
  <c r="P147" i="8"/>
  <c r="P135" i="8"/>
  <c r="P131" i="8"/>
  <c r="P127" i="8"/>
  <c r="P123" i="8"/>
  <c r="M295" i="8"/>
  <c r="M255" i="8"/>
  <c r="P278" i="8"/>
  <c r="P191" i="8"/>
  <c r="P273" i="8"/>
  <c r="M245" i="8"/>
  <c r="M283" i="8"/>
  <c r="P247" i="8"/>
  <c r="M289" i="8"/>
  <c r="M257" i="8"/>
  <c r="P265" i="8"/>
  <c r="P249" i="8"/>
  <c r="P233" i="8"/>
  <c r="M301" i="8"/>
  <c r="M285" i="8"/>
  <c r="M269" i="8"/>
  <c r="M253" i="8"/>
  <c r="M241" i="8"/>
  <c r="M225" i="8"/>
  <c r="M213" i="8"/>
  <c r="P297" i="8"/>
  <c r="P281" i="8"/>
  <c r="P261" i="8"/>
  <c r="P217" i="8"/>
  <c r="P202" i="8"/>
  <c r="P198" i="8"/>
  <c r="P194" i="8"/>
  <c r="P190" i="8"/>
  <c r="P186" i="8"/>
  <c r="P122" i="8"/>
  <c r="M293" i="8"/>
  <c r="M291" i="8"/>
  <c r="M277" i="8"/>
  <c r="M275" i="8"/>
  <c r="M259" i="8"/>
  <c r="P237" i="8"/>
  <c r="P221" i="8"/>
  <c r="P294" i="8"/>
  <c r="P298" i="8"/>
  <c r="P282" i="8"/>
  <c r="P266" i="8"/>
  <c r="P262" i="8"/>
  <c r="P258" i="8"/>
  <c r="P254" i="8"/>
  <c r="P250" i="8"/>
  <c r="P246" i="8"/>
  <c r="P242" i="8"/>
  <c r="P238" i="8"/>
  <c r="P234" i="8"/>
  <c r="P230" i="8"/>
  <c r="P226" i="8"/>
  <c r="P222" i="8"/>
  <c r="P302" i="8"/>
  <c r="P286" i="8"/>
  <c r="P270" i="8"/>
  <c r="P290" i="8"/>
  <c r="P274" i="8"/>
  <c r="P215" i="8"/>
  <c r="P182" i="8"/>
  <c r="M180" i="8"/>
  <c r="M179" i="8"/>
  <c r="P218" i="8"/>
  <c r="M218" i="8"/>
  <c r="P214" i="8"/>
  <c r="M214" i="8"/>
  <c r="P210" i="8"/>
  <c r="M210" i="8"/>
  <c r="M203" i="8"/>
  <c r="R13" i="1"/>
  <c r="O13" i="1"/>
  <c r="L13" i="1"/>
  <c r="I13" i="1"/>
  <c r="F13" i="1"/>
  <c r="Q28" i="1"/>
  <c r="G3" i="6"/>
  <c r="G4" i="6"/>
  <c r="G3" i="2"/>
  <c r="G4" i="5"/>
  <c r="G3" i="5"/>
  <c r="G3" i="4"/>
  <c r="G3" i="3"/>
  <c r="N16" i="1" l="1"/>
  <c r="H16" i="1"/>
  <c r="Q16" i="1"/>
  <c r="S16" i="1"/>
  <c r="K16" i="1"/>
  <c r="H3" i="6"/>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4" i="8"/>
  <c r="H3" i="5"/>
  <c r="R4" i="8"/>
  <c r="P4" i="8"/>
  <c r="N4" i="8"/>
  <c r="O205" i="8" l="1"/>
  <c r="O204" i="8"/>
  <c r="O206" i="8"/>
  <c r="O62" i="8"/>
  <c r="O66" i="8"/>
  <c r="O60" i="8"/>
  <c r="O61" i="8"/>
  <c r="O64" i="8"/>
  <c r="O63" i="8"/>
  <c r="O22" i="8"/>
  <c r="O23" i="8"/>
  <c r="O19" i="8"/>
  <c r="O24" i="8"/>
  <c r="O20" i="8"/>
  <c r="O25" i="8"/>
  <c r="Q87" i="8"/>
  <c r="Q92" i="8"/>
  <c r="Q72" i="8"/>
  <c r="Q48" i="8"/>
  <c r="Q32" i="8"/>
  <c r="Q69" i="8"/>
  <c r="Q85" i="8"/>
  <c r="Q29" i="8"/>
  <c r="Q7" i="8"/>
  <c r="Q63" i="8"/>
  <c r="Q80" i="8"/>
  <c r="Q90" i="8"/>
  <c r="Q62" i="8"/>
  <c r="Q34" i="8"/>
  <c r="Q18" i="8"/>
  <c r="Q28" i="8"/>
  <c r="Q61" i="8"/>
  <c r="Q89" i="8"/>
  <c r="Q43" i="8"/>
  <c r="Q55" i="8"/>
  <c r="Q12" i="8"/>
  <c r="Q13" i="8"/>
  <c r="Q57" i="8"/>
  <c r="Q31" i="8"/>
  <c r="Q88" i="8"/>
  <c r="Q68" i="8"/>
  <c r="Q44" i="8"/>
  <c r="Q24" i="8"/>
  <c r="Q25" i="8"/>
  <c r="Q77" i="8"/>
  <c r="Q23" i="8"/>
  <c r="Q79" i="8"/>
  <c r="Q101" i="8"/>
  <c r="Q53" i="8"/>
  <c r="Q78" i="8"/>
  <c r="Q46" i="8"/>
  <c r="Q30" i="8"/>
  <c r="Q14" i="8"/>
  <c r="Q9" i="8"/>
  <c r="Q45" i="8"/>
  <c r="Q81" i="8"/>
  <c r="Q27" i="8"/>
  <c r="Q67" i="8"/>
  <c r="Q66" i="8"/>
  <c r="Q83" i="8"/>
  <c r="Q17" i="8"/>
  <c r="Q84" i="8"/>
  <c r="Q60" i="8"/>
  <c r="Q40" i="8"/>
  <c r="Q20" i="8"/>
  <c r="Q99" i="8"/>
  <c r="Q65" i="8"/>
  <c r="Q15" i="8"/>
  <c r="Q71" i="8"/>
  <c r="Q39" i="8"/>
  <c r="Q21" i="8"/>
  <c r="Q70" i="8"/>
  <c r="Q42" i="8"/>
  <c r="Q26" i="8"/>
  <c r="Q10" i="8"/>
  <c r="Q97" i="8"/>
  <c r="Q5" i="8"/>
  <c r="Q73" i="8"/>
  <c r="Q41" i="8"/>
  <c r="Q100" i="8"/>
  <c r="Q76" i="8"/>
  <c r="Q56" i="8"/>
  <c r="Q36" i="8"/>
  <c r="Q16" i="8"/>
  <c r="Q37" i="8"/>
  <c r="Q91" i="8"/>
  <c r="Q22" i="8"/>
  <c r="Q59" i="8"/>
  <c r="Q96" i="8"/>
  <c r="Q38" i="8"/>
  <c r="Q103" i="8"/>
  <c r="S74" i="8"/>
  <c r="S26" i="8"/>
  <c r="S12" i="8"/>
  <c r="S38" i="8"/>
  <c r="S15" i="8"/>
  <c r="S41" i="8"/>
  <c r="S56" i="8"/>
  <c r="S63" i="8"/>
  <c r="S5" i="8"/>
  <c r="S94" i="8"/>
  <c r="S30" i="8"/>
  <c r="S98" i="8"/>
  <c r="S22" i="8"/>
  <c r="S79" i="8"/>
  <c r="S51" i="8"/>
  <c r="S50" i="8"/>
  <c r="S104" i="8"/>
  <c r="S78" i="8"/>
  <c r="S90" i="8"/>
  <c r="S71" i="8"/>
  <c r="S11" i="8"/>
  <c r="S40" i="8"/>
  <c r="S67" i="8"/>
  <c r="S85" i="8"/>
  <c r="S21" i="8"/>
  <c r="S103" i="8"/>
  <c r="S93" i="8"/>
  <c r="S54" i="8"/>
  <c r="S9" i="8"/>
  <c r="S27" i="8"/>
  <c r="S55" i="8"/>
  <c r="S13" i="8"/>
  <c r="S89" i="8"/>
  <c r="S60" i="8"/>
  <c r="S49" i="8"/>
  <c r="S61" i="8"/>
  <c r="S62" i="8"/>
  <c r="S83" i="8"/>
  <c r="S77" i="8"/>
  <c r="S73" i="8"/>
  <c r="S76" i="8"/>
  <c r="S46" i="8"/>
  <c r="S20" i="8"/>
  <c r="S14" i="8"/>
  <c r="S52" i="8"/>
  <c r="S75" i="8"/>
  <c r="S45" i="8"/>
  <c r="S7" i="8"/>
  <c r="S43" i="8"/>
  <c r="S101" i="8"/>
  <c r="S28" i="8"/>
  <c r="S53" i="8"/>
  <c r="S29" i="8"/>
  <c r="S37" i="8"/>
  <c r="S70" i="8"/>
  <c r="S35" i="8"/>
  <c r="S81" i="8"/>
  <c r="S33" i="8"/>
  <c r="S92" i="8"/>
  <c r="S97" i="8"/>
  <c r="S48" i="8"/>
  <c r="S102" i="8"/>
  <c r="S58" i="8"/>
  <c r="S18" i="8"/>
  <c r="S66" i="8"/>
  <c r="S19" i="8"/>
  <c r="S87" i="8"/>
  <c r="S44" i="8"/>
  <c r="S36" i="8"/>
  <c r="S96" i="8"/>
  <c r="S32" i="8"/>
  <c r="S84" i="8"/>
  <c r="S6" i="8"/>
  <c r="S39" i="8"/>
  <c r="S65" i="8"/>
  <c r="S100" i="8"/>
  <c r="S69" i="8"/>
  <c r="S24" i="8"/>
  <c r="S17" i="8"/>
  <c r="S23" i="8"/>
  <c r="S88" i="8"/>
  <c r="S59" i="8"/>
  <c r="S8" i="8"/>
  <c r="S57" i="8"/>
  <c r="S47" i="8"/>
  <c r="S80" i="8"/>
  <c r="S64" i="8"/>
  <c r="S25" i="8"/>
  <c r="S31" i="8"/>
  <c r="S34" i="8"/>
  <c r="S72" i="8"/>
  <c r="S86" i="8"/>
  <c r="S10" i="8"/>
  <c r="S99" i="8"/>
  <c r="S95" i="8"/>
  <c r="S42" i="8"/>
  <c r="S68" i="8"/>
  <c r="S16" i="8"/>
  <c r="S82" i="8"/>
  <c r="S91" i="8"/>
  <c r="Q95" i="8"/>
  <c r="Q52" i="8"/>
  <c r="Q49" i="8"/>
  <c r="Q98" i="8"/>
  <c r="Q74" i="8"/>
  <c r="Q6" i="8"/>
  <c r="Q19" i="8"/>
  <c r="Q64" i="8"/>
  <c r="Q47" i="8"/>
  <c r="Q104" i="8"/>
  <c r="Q94" i="8"/>
  <c r="Q58" i="8"/>
  <c r="Q35" i="8"/>
  <c r="Q50" i="8"/>
  <c r="Q8" i="8"/>
  <c r="Q51" i="8"/>
  <c r="Q75" i="8"/>
  <c r="Q86" i="8"/>
  <c r="Q54" i="8"/>
  <c r="Q33" i="8"/>
  <c r="Q82" i="8"/>
  <c r="Q93" i="8"/>
  <c r="Q11" i="8"/>
  <c r="Q102" i="8"/>
  <c r="O6" i="8"/>
  <c r="O8" i="8"/>
  <c r="T103" i="8"/>
  <c r="U103" i="8" s="1"/>
  <c r="T99" i="8"/>
  <c r="U99" i="8" s="1"/>
  <c r="T95" i="8"/>
  <c r="U95" i="8" s="1"/>
  <c r="T91" i="8"/>
  <c r="U91" i="8" s="1"/>
  <c r="T87" i="8"/>
  <c r="U87" i="8" s="1"/>
  <c r="T83" i="8"/>
  <c r="U83" i="8" s="1"/>
  <c r="T79" i="8"/>
  <c r="U79" i="8" s="1"/>
  <c r="T75" i="8"/>
  <c r="U75" i="8" s="1"/>
  <c r="T71" i="8"/>
  <c r="U71" i="8" s="1"/>
  <c r="T67" i="8"/>
  <c r="U67" i="8" s="1"/>
  <c r="T63" i="8"/>
  <c r="U63" i="8" s="1"/>
  <c r="T59" i="8"/>
  <c r="T55" i="8"/>
  <c r="T51" i="8"/>
  <c r="U51" i="8" s="1"/>
  <c r="T47" i="8"/>
  <c r="U47" i="8" s="1"/>
  <c r="T43" i="8"/>
  <c r="U43" i="8" s="1"/>
  <c r="T39" i="8"/>
  <c r="U39" i="8" s="1"/>
  <c r="T35" i="8"/>
  <c r="U35" i="8" s="1"/>
  <c r="T31" i="8"/>
  <c r="U31" i="8" s="1"/>
  <c r="T27" i="8"/>
  <c r="U27" i="8" s="1"/>
  <c r="T23" i="8"/>
  <c r="U23" i="8" s="1"/>
  <c r="T19" i="8"/>
  <c r="U19" i="8" s="1"/>
  <c r="T15" i="8"/>
  <c r="U15" i="8" s="1"/>
  <c r="T11" i="8"/>
  <c r="U11" i="8" s="1"/>
  <c r="T7" i="8"/>
  <c r="T302" i="8"/>
  <c r="T285" i="8"/>
  <c r="T268" i="8"/>
  <c r="T254" i="8"/>
  <c r="T237" i="8"/>
  <c r="T213" i="8"/>
  <c r="T200" i="8"/>
  <c r="T184" i="8"/>
  <c r="T167" i="8"/>
  <c r="T151" i="8"/>
  <c r="T135" i="8"/>
  <c r="T116" i="8"/>
  <c r="T108" i="8"/>
  <c r="T296" i="8"/>
  <c r="T279" i="8"/>
  <c r="T259" i="8"/>
  <c r="T248" i="8"/>
  <c r="T227" i="8"/>
  <c r="T216" i="8"/>
  <c r="T190" i="8"/>
  <c r="T171" i="8"/>
  <c r="T155" i="8"/>
  <c r="T139" i="8"/>
  <c r="T128" i="8"/>
  <c r="T289" i="8"/>
  <c r="T275" i="8"/>
  <c r="T264" i="8"/>
  <c r="T247" i="8"/>
  <c r="T236" i="8"/>
  <c r="T218" i="8"/>
  <c r="T207" i="8"/>
  <c r="T192" i="8"/>
  <c r="T177" i="8"/>
  <c r="T161" i="8"/>
  <c r="T145" i="8"/>
  <c r="T121" i="8"/>
  <c r="T113" i="8"/>
  <c r="T105" i="8"/>
  <c r="T292" i="8"/>
  <c r="T277" i="8"/>
  <c r="T255" i="8"/>
  <c r="T238" i="8"/>
  <c r="T223" i="8"/>
  <c r="T203" i="8"/>
  <c r="T187" i="8"/>
  <c r="T172" i="8"/>
  <c r="T156" i="8"/>
  <c r="T140" i="8"/>
  <c r="T127" i="8"/>
  <c r="T294" i="8"/>
  <c r="T282" i="8"/>
  <c r="T265" i="8"/>
  <c r="T245" i="8"/>
  <c r="T235" i="8"/>
  <c r="T211" i="8"/>
  <c r="T193" i="8"/>
  <c r="T178" i="8"/>
  <c r="T162" i="8"/>
  <c r="T146" i="8"/>
  <c r="T122" i="8"/>
  <c r="T114" i="8"/>
  <c r="T106" i="8"/>
  <c r="T293" i="8"/>
  <c r="T276" i="8"/>
  <c r="T256" i="8"/>
  <c r="T242" i="8"/>
  <c r="T224" i="8"/>
  <c r="T210" i="8"/>
  <c r="T188" i="8"/>
  <c r="T166" i="8"/>
  <c r="T150" i="8"/>
  <c r="T134" i="8"/>
  <c r="T126" i="8"/>
  <c r="T287" i="8"/>
  <c r="T272" i="8"/>
  <c r="T261" i="8"/>
  <c r="T244" i="8"/>
  <c r="T233" i="8"/>
  <c r="T215" i="8"/>
  <c r="T201" i="8"/>
  <c r="T185" i="8"/>
  <c r="T175" i="8"/>
  <c r="T159" i="8"/>
  <c r="T143" i="8"/>
  <c r="T119" i="8"/>
  <c r="T111" i="8"/>
  <c r="T300" i="8"/>
  <c r="T286" i="8"/>
  <c r="T274" i="8"/>
  <c r="T252" i="8"/>
  <c r="T230" i="8"/>
  <c r="T220" i="8"/>
  <c r="T198" i="8"/>
  <c r="T182" i="8"/>
  <c r="T165" i="8"/>
  <c r="T149" i="8"/>
  <c r="T133" i="8"/>
  <c r="T125" i="8"/>
  <c r="T291" i="8"/>
  <c r="T273" i="8"/>
  <c r="T263" i="8"/>
  <c r="T243" i="8"/>
  <c r="T232" i="8"/>
  <c r="T208" i="8"/>
  <c r="T191" i="8"/>
  <c r="T176" i="8"/>
  <c r="T160" i="8"/>
  <c r="T144" i="8"/>
  <c r="T120" i="8"/>
  <c r="T112" i="8"/>
  <c r="T301" i="8"/>
  <c r="T290" i="8"/>
  <c r="T270" i="8"/>
  <c r="T253" i="8"/>
  <c r="T234" i="8"/>
  <c r="T221" i="8"/>
  <c r="T197" i="8"/>
  <c r="T181" i="8"/>
  <c r="T164" i="8"/>
  <c r="T148" i="8"/>
  <c r="T132" i="8"/>
  <c r="T124" i="8"/>
  <c r="T284" i="8"/>
  <c r="T269" i="8"/>
  <c r="T258" i="8"/>
  <c r="T241" i="8"/>
  <c r="T231" i="8"/>
  <c r="T212" i="8"/>
  <c r="T199" i="8"/>
  <c r="T183" i="8"/>
  <c r="T170" i="8"/>
  <c r="T154" i="8"/>
  <c r="T138" i="8"/>
  <c r="T117" i="8"/>
  <c r="T109" i="8"/>
  <c r="T297" i="8"/>
  <c r="T283" i="8"/>
  <c r="T266" i="8"/>
  <c r="T249" i="8"/>
  <c r="T228" i="8"/>
  <c r="T217" i="8"/>
  <c r="T196" i="8"/>
  <c r="T179" i="8"/>
  <c r="T163" i="8"/>
  <c r="T147" i="8"/>
  <c r="T131" i="8"/>
  <c r="T123" i="8"/>
  <c r="T288" i="8"/>
  <c r="T271" i="8"/>
  <c r="T260" i="8"/>
  <c r="T240" i="8"/>
  <c r="T222" i="8"/>
  <c r="T202" i="8"/>
  <c r="T186" i="8"/>
  <c r="T169" i="8"/>
  <c r="T153" i="8"/>
  <c r="T137" i="8"/>
  <c r="T118" i="8"/>
  <c r="T110" i="8"/>
  <c r="T299" i="8"/>
  <c r="T281" i="8"/>
  <c r="T262" i="8"/>
  <c r="T251" i="8"/>
  <c r="T229" i="8"/>
  <c r="T219" i="8"/>
  <c r="T195" i="8"/>
  <c r="T173" i="8"/>
  <c r="T157" i="8"/>
  <c r="T141" i="8"/>
  <c r="T130" i="8"/>
  <c r="T298" i="8"/>
  <c r="T278" i="8"/>
  <c r="T267" i="8"/>
  <c r="T250" i="8"/>
  <c r="T239" i="8"/>
  <c r="T226" i="8"/>
  <c r="T209" i="8"/>
  <c r="T194" i="8"/>
  <c r="T180" i="8"/>
  <c r="T168" i="8"/>
  <c r="T152" i="8"/>
  <c r="T136" i="8"/>
  <c r="T115" i="8"/>
  <c r="T107" i="8"/>
  <c r="T295" i="8"/>
  <c r="T280" i="8"/>
  <c r="T257" i="8"/>
  <c r="T246" i="8"/>
  <c r="T225" i="8"/>
  <c r="T214" i="8"/>
  <c r="T189" i="8"/>
  <c r="T174" i="8"/>
  <c r="T158" i="8"/>
  <c r="T142" i="8"/>
  <c r="T129" i="8"/>
  <c r="T102" i="8"/>
  <c r="U102" i="8" s="1"/>
  <c r="T98" i="8"/>
  <c r="U98" i="8" s="1"/>
  <c r="T94" i="8"/>
  <c r="U94" i="8" s="1"/>
  <c r="T90" i="8"/>
  <c r="U90" i="8" s="1"/>
  <c r="T86" i="8"/>
  <c r="U86" i="8" s="1"/>
  <c r="T82" i="8"/>
  <c r="U82" i="8" s="1"/>
  <c r="T78" i="8"/>
  <c r="U78" i="8" s="1"/>
  <c r="T74" i="8"/>
  <c r="U74" i="8" s="1"/>
  <c r="T70" i="8"/>
  <c r="U70" i="8" s="1"/>
  <c r="T66" i="8"/>
  <c r="U66" i="8" s="1"/>
  <c r="T62" i="8"/>
  <c r="U62" i="8" s="1"/>
  <c r="T58" i="8"/>
  <c r="T54" i="8"/>
  <c r="T50" i="8"/>
  <c r="U50" i="8" s="1"/>
  <c r="T46" i="8"/>
  <c r="U46" i="8" s="1"/>
  <c r="T42" i="8"/>
  <c r="U42" i="8" s="1"/>
  <c r="T38" i="8"/>
  <c r="U38" i="8" s="1"/>
  <c r="T34" i="8"/>
  <c r="U34" i="8" s="1"/>
  <c r="T30" i="8"/>
  <c r="U30" i="8" s="1"/>
  <c r="T26" i="8"/>
  <c r="U26" i="8" s="1"/>
  <c r="T22" i="8"/>
  <c r="U22" i="8" s="1"/>
  <c r="T18" i="8"/>
  <c r="U18" i="8" s="1"/>
  <c r="T14" i="8"/>
  <c r="U14" i="8" s="1"/>
  <c r="T10" i="8"/>
  <c r="U10" i="8" s="1"/>
  <c r="T6" i="8"/>
  <c r="U6" i="8" s="1"/>
  <c r="T101" i="8"/>
  <c r="U101" i="8" s="1"/>
  <c r="T97" i="8"/>
  <c r="U97" i="8" s="1"/>
  <c r="T93" i="8"/>
  <c r="U93" i="8" s="1"/>
  <c r="T89" i="8"/>
  <c r="U89" i="8" s="1"/>
  <c r="T85" i="8"/>
  <c r="U85" i="8" s="1"/>
  <c r="T81" i="8"/>
  <c r="U81" i="8" s="1"/>
  <c r="T77" i="8"/>
  <c r="U77" i="8" s="1"/>
  <c r="T73" i="8"/>
  <c r="U73" i="8" s="1"/>
  <c r="T69" i="8"/>
  <c r="U69" i="8" s="1"/>
  <c r="T65" i="8"/>
  <c r="U65" i="8" s="1"/>
  <c r="T61" i="8"/>
  <c r="U61" i="8" s="1"/>
  <c r="T57" i="8"/>
  <c r="U57" i="8" s="1"/>
  <c r="T53" i="8"/>
  <c r="U53" i="8" s="1"/>
  <c r="T49" i="8"/>
  <c r="U49" i="8" s="1"/>
  <c r="T45" i="8"/>
  <c r="U45" i="8" s="1"/>
  <c r="T41" i="8"/>
  <c r="U41" i="8" s="1"/>
  <c r="T37" i="8"/>
  <c r="U37" i="8" s="1"/>
  <c r="T33" i="8"/>
  <c r="U33" i="8" s="1"/>
  <c r="T29" i="8"/>
  <c r="U29" i="8" s="1"/>
  <c r="T25" i="8"/>
  <c r="U25" i="8" s="1"/>
  <c r="T21" i="8"/>
  <c r="U21" i="8" s="1"/>
  <c r="T17" i="8"/>
  <c r="U17" i="8" s="1"/>
  <c r="T13" i="8"/>
  <c r="U13" i="8" s="1"/>
  <c r="T9" i="8"/>
  <c r="U9" i="8" s="1"/>
  <c r="T104" i="8"/>
  <c r="U104" i="8" s="1"/>
  <c r="T100" i="8"/>
  <c r="U100" i="8" s="1"/>
  <c r="T96" i="8"/>
  <c r="U96" i="8" s="1"/>
  <c r="T92" i="8"/>
  <c r="U92" i="8" s="1"/>
  <c r="T88" i="8"/>
  <c r="U88" i="8" s="1"/>
  <c r="T84" i="8"/>
  <c r="U84" i="8" s="1"/>
  <c r="T80" i="8"/>
  <c r="U80" i="8" s="1"/>
  <c r="T76" i="8"/>
  <c r="U76" i="8" s="1"/>
  <c r="T72" i="8"/>
  <c r="U72" i="8" s="1"/>
  <c r="T68" i="8"/>
  <c r="U68" i="8" s="1"/>
  <c r="T64" i="8"/>
  <c r="U64" i="8" s="1"/>
  <c r="T60" i="8"/>
  <c r="U60" i="8" s="1"/>
  <c r="T56" i="8"/>
  <c r="U56" i="8" s="1"/>
  <c r="T52" i="8"/>
  <c r="U52" i="8" s="1"/>
  <c r="T48" i="8"/>
  <c r="U48" i="8" s="1"/>
  <c r="T44" i="8"/>
  <c r="U44" i="8" s="1"/>
  <c r="T40" i="8"/>
  <c r="U40" i="8" s="1"/>
  <c r="T36" i="8"/>
  <c r="U36" i="8" s="1"/>
  <c r="T32" i="8"/>
  <c r="U32" i="8" s="1"/>
  <c r="T28" i="8"/>
  <c r="U28" i="8" s="1"/>
  <c r="T24" i="8"/>
  <c r="U24" i="8" s="1"/>
  <c r="T20" i="8"/>
  <c r="U20" i="8" s="1"/>
  <c r="T16" i="8"/>
  <c r="U16" i="8" s="1"/>
  <c r="T12" i="8"/>
  <c r="U12" i="8" s="1"/>
  <c r="T8" i="8"/>
  <c r="U8" i="8" s="1"/>
  <c r="T5" i="8"/>
  <c r="U5" i="8" s="1"/>
  <c r="S19" i="1"/>
  <c r="N21" i="1"/>
  <c r="N22" i="1"/>
  <c r="Q17" i="1"/>
  <c r="H20" i="1"/>
  <c r="S18" i="1"/>
  <c r="H19" i="1"/>
  <c r="Q18" i="1"/>
  <c r="K18" i="1"/>
  <c r="S23" i="1"/>
  <c r="N23" i="1"/>
  <c r="H17" i="1"/>
  <c r="H23" i="1"/>
  <c r="S17" i="1"/>
  <c r="H18" i="1"/>
  <c r="K17" i="1"/>
  <c r="O59" i="8"/>
  <c r="O55" i="8"/>
  <c r="O58" i="8"/>
  <c r="O54" i="8"/>
  <c r="O57" i="8"/>
  <c r="O56" i="8"/>
  <c r="Q19" i="1"/>
  <c r="S21" i="1"/>
  <c r="N18" i="1"/>
  <c r="H22" i="1"/>
  <c r="Q21" i="1"/>
  <c r="K21" i="1"/>
  <c r="K20" i="1"/>
  <c r="Q20" i="1"/>
  <c r="N20" i="1"/>
  <c r="K23" i="1"/>
  <c r="S22" i="1"/>
  <c r="K19" i="1"/>
  <c r="Q22" i="1"/>
  <c r="K22" i="1"/>
  <c r="S20" i="1"/>
  <c r="N19" i="1"/>
  <c r="H21" i="1"/>
  <c r="N17" i="1"/>
  <c r="Q23" i="1"/>
  <c r="V135" i="8"/>
  <c r="V183" i="8"/>
  <c r="V250" i="8"/>
  <c r="V111" i="8"/>
  <c r="V143" i="8"/>
  <c r="V199" i="8"/>
  <c r="V266" i="8"/>
  <c r="V127" i="8"/>
  <c r="V167" i="8"/>
  <c r="V234" i="8"/>
  <c r="V298" i="8"/>
  <c r="V282" i="8"/>
  <c r="V218" i="8"/>
  <c r="V119" i="8"/>
  <c r="V151" i="8"/>
  <c r="V201" i="8"/>
  <c r="V191" i="8"/>
  <c r="V181" i="8"/>
  <c r="V288" i="8"/>
  <c r="V270" i="8"/>
  <c r="V252" i="8"/>
  <c r="V230" i="8"/>
  <c r="V208" i="8"/>
  <c r="V286" i="8"/>
  <c r="V268" i="8"/>
  <c r="V248" i="8"/>
  <c r="V232" i="8"/>
  <c r="V214" i="8"/>
  <c r="V301" i="8"/>
  <c r="V293" i="8"/>
  <c r="V285" i="8"/>
  <c r="V277" i="8"/>
  <c r="V269" i="8"/>
  <c r="V261" i="8"/>
  <c r="V253" i="8"/>
  <c r="V245" i="8"/>
  <c r="V237" i="8"/>
  <c r="V229" i="8"/>
  <c r="V221" i="8"/>
  <c r="V213" i="8"/>
  <c r="V202" i="8"/>
  <c r="V194" i="8"/>
  <c r="V186" i="8"/>
  <c r="V178" i="8"/>
  <c r="V170" i="8"/>
  <c r="V162" i="8"/>
  <c r="V154" i="8"/>
  <c r="V146" i="8"/>
  <c r="V138" i="8"/>
  <c r="V130" i="8"/>
  <c r="V122" i="8"/>
  <c r="W122" i="8" s="1"/>
  <c r="V114" i="8"/>
  <c r="V106" i="8"/>
  <c r="V163" i="8"/>
  <c r="V153" i="8"/>
  <c r="V139" i="8"/>
  <c r="V129" i="8"/>
  <c r="V117" i="8"/>
  <c r="V107" i="8"/>
  <c r="V171" i="8"/>
  <c r="V120" i="8"/>
  <c r="V179" i="8"/>
  <c r="V159" i="8"/>
  <c r="V149" i="8"/>
  <c r="V125" i="8"/>
  <c r="V115" i="8"/>
  <c r="V165" i="8"/>
  <c r="V195" i="8"/>
  <c r="V296" i="8"/>
  <c r="V280" i="8"/>
  <c r="V260" i="8"/>
  <c r="V222" i="8"/>
  <c r="V276" i="8"/>
  <c r="V224" i="8"/>
  <c r="V297" i="8"/>
  <c r="V281" i="8"/>
  <c r="V265" i="8"/>
  <c r="V249" i="8"/>
  <c r="V233" i="8"/>
  <c r="V217" i="8"/>
  <c r="V198" i="8"/>
  <c r="V182" i="8"/>
  <c r="V158" i="8"/>
  <c r="V142" i="8"/>
  <c r="V126" i="8"/>
  <c r="V110" i="8"/>
  <c r="V145" i="8"/>
  <c r="V123" i="8"/>
  <c r="V113" i="8"/>
  <c r="V193" i="8"/>
  <c r="V256" i="8"/>
  <c r="V216" i="8"/>
  <c r="V254" i="8"/>
  <c r="V220" i="8"/>
  <c r="V287" i="8"/>
  <c r="V263" i="8"/>
  <c r="V239" i="8"/>
  <c r="V215" i="8"/>
  <c r="V188" i="8"/>
  <c r="V164" i="8"/>
  <c r="V197" i="8"/>
  <c r="V189" i="8"/>
  <c r="V302" i="8"/>
  <c r="V284" i="8"/>
  <c r="V264" i="8"/>
  <c r="V244" i="8"/>
  <c r="V226" i="8"/>
  <c r="V300" i="8"/>
  <c r="V278" i="8"/>
  <c r="V262" i="8"/>
  <c r="V246" i="8"/>
  <c r="V228" i="8"/>
  <c r="V212" i="8"/>
  <c r="V299" i="8"/>
  <c r="V291" i="8"/>
  <c r="V283" i="8"/>
  <c r="V275" i="8"/>
  <c r="V267" i="8"/>
  <c r="V259" i="8"/>
  <c r="V251" i="8"/>
  <c r="V243" i="8"/>
  <c r="V235" i="8"/>
  <c r="V227" i="8"/>
  <c r="V219" i="8"/>
  <c r="V211" i="8"/>
  <c r="V200" i="8"/>
  <c r="V192" i="8"/>
  <c r="V184" i="8"/>
  <c r="V176" i="8"/>
  <c r="V168" i="8"/>
  <c r="V160" i="8"/>
  <c r="V152" i="8"/>
  <c r="V144" i="8"/>
  <c r="V136" i="8"/>
  <c r="V128" i="8"/>
  <c r="V112" i="8"/>
  <c r="V137" i="8"/>
  <c r="V105" i="8"/>
  <c r="V187" i="8"/>
  <c r="V240" i="8"/>
  <c r="V294" i="8"/>
  <c r="V242" i="8"/>
  <c r="V210" i="8"/>
  <c r="V289" i="8"/>
  <c r="V273" i="8"/>
  <c r="V257" i="8"/>
  <c r="V241" i="8"/>
  <c r="V225" i="8"/>
  <c r="V209" i="8"/>
  <c r="V190" i="8"/>
  <c r="V166" i="8"/>
  <c r="V150" i="8"/>
  <c r="V134" i="8"/>
  <c r="V118" i="8"/>
  <c r="V157" i="8"/>
  <c r="V133" i="8"/>
  <c r="V177" i="8"/>
  <c r="V185" i="8"/>
  <c r="V274" i="8"/>
  <c r="V236" i="8"/>
  <c r="V290" i="8"/>
  <c r="V238" i="8"/>
  <c r="V295" i="8"/>
  <c r="V271" i="8"/>
  <c r="V247" i="8"/>
  <c r="V223" i="8"/>
  <c r="V196" i="8"/>
  <c r="V172" i="8"/>
  <c r="V148" i="8"/>
  <c r="V258" i="8"/>
  <c r="V174" i="8"/>
  <c r="V173" i="8"/>
  <c r="V161" i="8"/>
  <c r="V292" i="8"/>
  <c r="V272" i="8"/>
  <c r="V203" i="8"/>
  <c r="V279" i="8"/>
  <c r="V255" i="8"/>
  <c r="V231" i="8"/>
  <c r="V207" i="8"/>
  <c r="V180" i="8"/>
  <c r="V156" i="8"/>
  <c r="V140" i="8"/>
  <c r="V108" i="8"/>
  <c r="V131" i="8"/>
  <c r="V147" i="8"/>
  <c r="V132" i="8"/>
  <c r="V169" i="8"/>
  <c r="V121" i="8"/>
  <c r="V124" i="8"/>
  <c r="V155" i="8"/>
  <c r="V109" i="8"/>
  <c r="V116" i="8"/>
  <c r="V141" i="8"/>
  <c r="V175" i="8"/>
  <c r="V102" i="8"/>
  <c r="V98" i="8"/>
  <c r="V94" i="8"/>
  <c r="V90" i="8"/>
  <c r="W90" i="8" s="1"/>
  <c r="V86" i="8"/>
  <c r="W86" i="8" s="1"/>
  <c r="V82" i="8"/>
  <c r="W82" i="8" s="1"/>
  <c r="V78" i="8"/>
  <c r="W78" i="8" s="1"/>
  <c r="V74" i="8"/>
  <c r="V70" i="8"/>
  <c r="W70" i="8" s="1"/>
  <c r="V66" i="8"/>
  <c r="V62" i="8"/>
  <c r="W62" i="8" s="1"/>
  <c r="V58" i="8"/>
  <c r="V54" i="8"/>
  <c r="V50" i="8"/>
  <c r="V46" i="8"/>
  <c r="W46" i="8" s="1"/>
  <c r="V42" i="8"/>
  <c r="W42" i="8" s="1"/>
  <c r="V38" i="8"/>
  <c r="W38" i="8" s="1"/>
  <c r="V34" i="8"/>
  <c r="W34" i="8" s="1"/>
  <c r="V30" i="8"/>
  <c r="W30" i="8" s="1"/>
  <c r="V26" i="8"/>
  <c r="W26" i="8" s="1"/>
  <c r="V22" i="8"/>
  <c r="W22" i="8" s="1"/>
  <c r="V18" i="8"/>
  <c r="W18" i="8" s="1"/>
  <c r="V14" i="8"/>
  <c r="W14" i="8" s="1"/>
  <c r="V10" i="8"/>
  <c r="W10" i="8" s="1"/>
  <c r="V6" i="8"/>
  <c r="W6" i="8" s="1"/>
  <c r="V103" i="8"/>
  <c r="W103" i="8" s="1"/>
  <c r="V99" i="8"/>
  <c r="W99" i="8" s="1"/>
  <c r="V95" i="8"/>
  <c r="W95" i="8" s="1"/>
  <c r="V91" i="8"/>
  <c r="W91" i="8" s="1"/>
  <c r="V87" i="8"/>
  <c r="W87" i="8" s="1"/>
  <c r="V83" i="8"/>
  <c r="W83" i="8" s="1"/>
  <c r="V79" i="8"/>
  <c r="W79" i="8" s="1"/>
  <c r="V75" i="8"/>
  <c r="V71" i="8"/>
  <c r="W71" i="8" s="1"/>
  <c r="V67" i="8"/>
  <c r="W67" i="8" s="1"/>
  <c r="V63" i="8"/>
  <c r="W63" i="8" s="1"/>
  <c r="V59" i="8"/>
  <c r="V55" i="8"/>
  <c r="W55" i="8" s="1"/>
  <c r="V51" i="8"/>
  <c r="V47" i="8"/>
  <c r="V43" i="8"/>
  <c r="W43" i="8" s="1"/>
  <c r="V39" i="8"/>
  <c r="W39" i="8" s="1"/>
  <c r="V35" i="8"/>
  <c r="V31" i="8"/>
  <c r="W31" i="8" s="1"/>
  <c r="V27" i="8"/>
  <c r="W27" i="8" s="1"/>
  <c r="V23" i="8"/>
  <c r="W23" i="8" s="1"/>
  <c r="V19" i="8"/>
  <c r="V15" i="8"/>
  <c r="W15" i="8" s="1"/>
  <c r="V11" i="8"/>
  <c r="V7" i="8"/>
  <c r="W7" i="8" s="1"/>
  <c r="V101" i="8"/>
  <c r="W101" i="8" s="1"/>
  <c r="V97" i="8"/>
  <c r="W97" i="8" s="1"/>
  <c r="V93" i="8"/>
  <c r="W93" i="8" s="1"/>
  <c r="V89" i="8"/>
  <c r="W89" i="8" s="1"/>
  <c r="V85" i="8"/>
  <c r="W85" i="8" s="1"/>
  <c r="V81" i="8"/>
  <c r="W81" i="8" s="1"/>
  <c r="V77" i="8"/>
  <c r="W77" i="8" s="1"/>
  <c r="V73" i="8"/>
  <c r="W73" i="8" s="1"/>
  <c r="V69" i="8"/>
  <c r="W69" i="8" s="1"/>
  <c r="V65" i="8"/>
  <c r="W65" i="8" s="1"/>
  <c r="V61" i="8"/>
  <c r="W61" i="8" s="1"/>
  <c r="V57" i="8"/>
  <c r="W57" i="8" s="1"/>
  <c r="V53" i="8"/>
  <c r="W53" i="8" s="1"/>
  <c r="V49" i="8"/>
  <c r="V45" i="8"/>
  <c r="W45" i="8" s="1"/>
  <c r="V41" i="8"/>
  <c r="V37" i="8"/>
  <c r="W37" i="8" s="1"/>
  <c r="V33" i="8"/>
  <c r="V29" i="8"/>
  <c r="W29" i="8" s="1"/>
  <c r="V25" i="8"/>
  <c r="W25" i="8" s="1"/>
  <c r="V21" i="8"/>
  <c r="W21" i="8" s="1"/>
  <c r="V17" i="8"/>
  <c r="W17" i="8" s="1"/>
  <c r="V13" i="8"/>
  <c r="W13" i="8" s="1"/>
  <c r="V9" i="8"/>
  <c r="W9" i="8" s="1"/>
  <c r="V104" i="8"/>
  <c r="V100" i="8"/>
  <c r="W100" i="8" s="1"/>
  <c r="V96" i="8"/>
  <c r="W96" i="8" s="1"/>
  <c r="V92" i="8"/>
  <c r="W92" i="8" s="1"/>
  <c r="V88" i="8"/>
  <c r="W88" i="8" s="1"/>
  <c r="V84" i="8"/>
  <c r="W84" i="8" s="1"/>
  <c r="V80" i="8"/>
  <c r="W80" i="8" s="1"/>
  <c r="V76" i="8"/>
  <c r="W76" i="8" s="1"/>
  <c r="V72" i="8"/>
  <c r="W72" i="8" s="1"/>
  <c r="V68" i="8"/>
  <c r="W68" i="8" s="1"/>
  <c r="V64" i="8"/>
  <c r="V60" i="8"/>
  <c r="W60" i="8" s="1"/>
  <c r="V56" i="8"/>
  <c r="W56" i="8" s="1"/>
  <c r="V52" i="8"/>
  <c r="V48" i="8"/>
  <c r="V44" i="8"/>
  <c r="V40" i="8"/>
  <c r="W40" i="8" s="1"/>
  <c r="V36" i="8"/>
  <c r="W36" i="8" s="1"/>
  <c r="V32" i="8"/>
  <c r="W32" i="8" s="1"/>
  <c r="V28" i="8"/>
  <c r="W28" i="8" s="1"/>
  <c r="V24" i="8"/>
  <c r="W24" i="8" s="1"/>
  <c r="V20" i="8"/>
  <c r="W20" i="8" s="1"/>
  <c r="V16" i="8"/>
  <c r="W16" i="8" s="1"/>
  <c r="V12" i="8"/>
  <c r="W12" i="8" s="1"/>
  <c r="V8" i="8"/>
  <c r="W8" i="8" s="1"/>
  <c r="V5" i="8"/>
  <c r="W5" i="8" s="1"/>
  <c r="O65" i="8"/>
  <c r="O101" i="8"/>
  <c r="O7" i="8"/>
  <c r="O45" i="8"/>
  <c r="O75" i="8"/>
  <c r="O5" i="8"/>
  <c r="O13" i="8"/>
  <c r="O39" i="8"/>
  <c r="O14" i="8"/>
  <c r="O21" i="8"/>
  <c r="O35" i="8"/>
  <c r="Q4" i="8"/>
  <c r="Q200" i="8"/>
  <c r="Q219" i="8"/>
  <c r="Q299" i="8"/>
  <c r="Q235" i="8"/>
  <c r="Q267" i="8"/>
  <c r="Q251" i="8"/>
  <c r="Q279" i="8"/>
  <c r="Q215" i="8"/>
  <c r="Q146" i="8"/>
  <c r="Q243" i="8"/>
  <c r="Q176" i="8"/>
  <c r="Q271" i="8"/>
  <c r="Q207" i="8"/>
  <c r="Q298" i="8"/>
  <c r="Q282" i="8"/>
  <c r="Q266" i="8"/>
  <c r="Q250" i="8"/>
  <c r="Q168" i="8"/>
  <c r="Q263" i="8"/>
  <c r="Q196" i="8"/>
  <c r="Q291" i="8"/>
  <c r="Q227" i="8"/>
  <c r="Q160" i="8"/>
  <c r="Q255" i="8"/>
  <c r="Q188" i="8"/>
  <c r="Q294" i="8"/>
  <c r="Q278" i="8"/>
  <c r="Q262" i="8"/>
  <c r="Q283" i="8"/>
  <c r="Q151" i="8"/>
  <c r="Q184" i="8"/>
  <c r="Q247" i="8"/>
  <c r="Q180" i="8"/>
  <c r="Q275" i="8"/>
  <c r="Q211" i="8"/>
  <c r="Q138" i="8"/>
  <c r="Q239" i="8"/>
  <c r="Q172" i="8"/>
  <c r="Q290" i="8"/>
  <c r="Q274" i="8"/>
  <c r="Q258" i="8"/>
  <c r="Q242" i="8"/>
  <c r="Q295" i="8"/>
  <c r="Q231" i="8"/>
  <c r="Q164" i="8"/>
  <c r="Q259" i="8"/>
  <c r="Q192" i="8"/>
  <c r="Q287" i="8"/>
  <c r="Q223" i="8"/>
  <c r="Q156" i="8"/>
  <c r="Q286" i="8"/>
  <c r="Q270" i="8"/>
  <c r="Q254" i="8"/>
  <c r="Q238" i="8"/>
  <c r="Q246" i="8"/>
  <c r="Q222" i="8"/>
  <c r="Q203" i="8"/>
  <c r="Q187" i="8"/>
  <c r="Q171" i="8"/>
  <c r="Q155" i="8"/>
  <c r="Q118" i="8"/>
  <c r="Q301" i="8"/>
  <c r="Q285" i="8"/>
  <c r="Q269" i="8"/>
  <c r="Q253" i="8"/>
  <c r="Q237" i="8"/>
  <c r="Q221" i="8"/>
  <c r="Q202" i="8"/>
  <c r="Q186" i="8"/>
  <c r="Q170" i="8"/>
  <c r="Q154" i="8"/>
  <c r="Q300" i="8"/>
  <c r="Q284" i="8"/>
  <c r="Q268" i="8"/>
  <c r="Q252" i="8"/>
  <c r="Q236" i="8"/>
  <c r="Q220" i="8"/>
  <c r="Q201" i="8"/>
  <c r="Q185" i="8"/>
  <c r="Q169" i="8"/>
  <c r="Q152" i="8"/>
  <c r="Q153" i="8"/>
  <c r="Q137" i="8"/>
  <c r="Q126" i="8"/>
  <c r="Q111" i="8"/>
  <c r="Q124" i="8"/>
  <c r="Q121" i="8"/>
  <c r="Q113" i="8"/>
  <c r="Q107" i="8"/>
  <c r="Q234" i="8"/>
  <c r="Q218" i="8"/>
  <c r="Q199" i="8"/>
  <c r="Q183" i="8"/>
  <c r="Q167" i="8"/>
  <c r="Q150" i="8"/>
  <c r="Q112" i="8"/>
  <c r="Q297" i="8"/>
  <c r="Q281" i="8"/>
  <c r="Q265" i="8"/>
  <c r="Q249" i="8"/>
  <c r="Q233" i="8"/>
  <c r="Q217" i="8"/>
  <c r="Q198" i="8"/>
  <c r="Q182" i="8"/>
  <c r="Q166" i="8"/>
  <c r="Q148" i="8"/>
  <c r="Q296" i="8"/>
  <c r="Q280" i="8"/>
  <c r="Q264" i="8"/>
  <c r="Q248" i="8"/>
  <c r="Q232" i="8"/>
  <c r="Q216" i="8"/>
  <c r="Q197" i="8"/>
  <c r="Q181" i="8"/>
  <c r="Q165" i="8"/>
  <c r="Q147" i="8"/>
  <c r="Q149" i="8"/>
  <c r="Q135" i="8"/>
  <c r="Q122" i="8"/>
  <c r="Q144" i="8"/>
  <c r="Q116" i="8"/>
  <c r="Q131" i="8"/>
  <c r="Q129" i="8"/>
  <c r="Q127" i="8"/>
  <c r="Q125" i="8"/>
  <c r="Q230" i="8"/>
  <c r="Q214" i="8"/>
  <c r="Q195" i="8"/>
  <c r="Q179" i="8"/>
  <c r="Q163" i="8"/>
  <c r="Q143" i="8"/>
  <c r="Q110" i="8"/>
  <c r="Q293" i="8"/>
  <c r="Q277" i="8"/>
  <c r="Q261" i="8"/>
  <c r="Q245" i="8"/>
  <c r="Q229" i="8"/>
  <c r="Q213" i="8"/>
  <c r="Q194" i="8"/>
  <c r="Q178" i="8"/>
  <c r="Q162" i="8"/>
  <c r="Q142" i="8"/>
  <c r="Q292" i="8"/>
  <c r="Q276" i="8"/>
  <c r="Q260" i="8"/>
  <c r="Q244" i="8"/>
  <c r="Q228" i="8"/>
  <c r="Q212" i="8"/>
  <c r="Q193" i="8"/>
  <c r="Q177" i="8"/>
  <c r="Q161" i="8"/>
  <c r="Q139" i="8"/>
  <c r="Q145" i="8"/>
  <c r="Q134" i="8"/>
  <c r="Q119" i="8"/>
  <c r="Q140" i="8"/>
  <c r="Q108" i="8"/>
  <c r="Q123" i="8"/>
  <c r="Q115" i="8"/>
  <c r="Q105" i="8"/>
  <c r="Q226" i="8"/>
  <c r="Q210" i="8"/>
  <c r="Q191" i="8"/>
  <c r="Q175" i="8"/>
  <c r="Q159" i="8"/>
  <c r="Q120" i="8"/>
  <c r="Q302" i="8"/>
  <c r="Q289" i="8"/>
  <c r="Q273" i="8"/>
  <c r="Q257" i="8"/>
  <c r="Q241" i="8"/>
  <c r="Q225" i="8"/>
  <c r="Q209" i="8"/>
  <c r="Q190" i="8"/>
  <c r="Q174" i="8"/>
  <c r="Q158" i="8"/>
  <c r="Q128" i="8"/>
  <c r="Q288" i="8"/>
  <c r="Q272" i="8"/>
  <c r="Q256" i="8"/>
  <c r="Q240" i="8"/>
  <c r="Q224" i="8"/>
  <c r="Q208" i="8"/>
  <c r="Q189" i="8"/>
  <c r="Q173" i="8"/>
  <c r="Q157" i="8"/>
  <c r="Q132" i="8"/>
  <c r="Q141" i="8"/>
  <c r="Q130" i="8"/>
  <c r="Q114" i="8"/>
  <c r="Q136" i="8"/>
  <c r="Q106" i="8"/>
  <c r="Q133" i="8"/>
  <c r="Q117" i="8"/>
  <c r="Q109" i="8"/>
  <c r="S131" i="8"/>
  <c r="S137" i="8"/>
  <c r="S141" i="8"/>
  <c r="S145" i="8"/>
  <c r="S149" i="8"/>
  <c r="S127" i="8"/>
  <c r="S136" i="8"/>
  <c r="S115" i="8"/>
  <c r="S139" i="8"/>
  <c r="S143" i="8"/>
  <c r="S147" i="8"/>
  <c r="S185" i="8"/>
  <c r="S135" i="8"/>
  <c r="S138" i="8"/>
  <c r="S168" i="8"/>
  <c r="S169" i="8"/>
  <c r="S170" i="8"/>
  <c r="S171" i="8"/>
  <c r="S172" i="8"/>
  <c r="S173" i="8"/>
  <c r="S174" i="8"/>
  <c r="S175" i="8"/>
  <c r="S176" i="8"/>
  <c r="S177" i="8"/>
  <c r="S179" i="8"/>
  <c r="S183" i="8"/>
  <c r="S193" i="8"/>
  <c r="S178" i="8"/>
  <c r="S182" i="8"/>
  <c r="S192" i="8"/>
  <c r="S198" i="8"/>
  <c r="S203" i="8"/>
  <c r="S210" i="8"/>
  <c r="S214" i="8"/>
  <c r="S218" i="8"/>
  <c r="S181" i="8"/>
  <c r="S189" i="8"/>
  <c r="S180" i="8"/>
  <c r="S184" i="8"/>
  <c r="S188" i="8"/>
  <c r="S196" i="8"/>
  <c r="S201" i="8"/>
  <c r="S208" i="8"/>
  <c r="S212" i="8"/>
  <c r="S216" i="8"/>
  <c r="S238" i="8"/>
  <c r="S242" i="8"/>
  <c r="S246" i="8"/>
  <c r="S250" i="8"/>
  <c r="S267" i="8"/>
  <c r="S269" i="8"/>
  <c r="S271" i="8"/>
  <c r="S273" i="8"/>
  <c r="S275" i="8"/>
  <c r="S277" i="8"/>
  <c r="S279" i="8"/>
  <c r="S281" i="8"/>
  <c r="S301" i="8"/>
  <c r="S237" i="8"/>
  <c r="S241" i="8"/>
  <c r="S245" i="8"/>
  <c r="S249" i="8"/>
  <c r="S236" i="8"/>
  <c r="S240" i="8"/>
  <c r="S244" i="8"/>
  <c r="S248" i="8"/>
  <c r="S300" i="8"/>
  <c r="S235" i="8"/>
  <c r="S239" i="8"/>
  <c r="S243" i="8"/>
  <c r="S247" i="8"/>
  <c r="S268" i="8"/>
  <c r="S270" i="8"/>
  <c r="S272" i="8"/>
  <c r="S274" i="8"/>
  <c r="S276" i="8"/>
  <c r="S278" i="8"/>
  <c r="S280" i="8"/>
  <c r="S282" i="8"/>
  <c r="S299" i="8"/>
  <c r="S302" i="8"/>
  <c r="S294" i="8"/>
  <c r="S286" i="8"/>
  <c r="S232" i="8"/>
  <c r="S224" i="8"/>
  <c r="S197" i="8"/>
  <c r="S257" i="8"/>
  <c r="S211" i="8"/>
  <c r="S227" i="8"/>
  <c r="S187" i="8"/>
  <c r="S258" i="8"/>
  <c r="S202" i="8"/>
  <c r="S221" i="8"/>
  <c r="S186" i="8"/>
  <c r="S148" i="8"/>
  <c r="S219" i="8"/>
  <c r="S146" i="8"/>
  <c r="S158" i="8"/>
  <c r="S109" i="8"/>
  <c r="S159" i="8"/>
  <c r="S123" i="8"/>
  <c r="S160" i="8"/>
  <c r="S125" i="8"/>
  <c r="S157" i="8"/>
  <c r="S114" i="8"/>
  <c r="S113" i="8"/>
  <c r="S107" i="8"/>
  <c r="S296" i="8"/>
  <c r="S288" i="8"/>
  <c r="S291" i="8"/>
  <c r="S283" i="8"/>
  <c r="S293" i="8"/>
  <c r="S285" i="8"/>
  <c r="S230" i="8"/>
  <c r="S222" i="8"/>
  <c r="S263" i="8"/>
  <c r="S255" i="8"/>
  <c r="S207" i="8"/>
  <c r="S233" i="8"/>
  <c r="S199" i="8"/>
  <c r="S264" i="8"/>
  <c r="S256" i="8"/>
  <c r="S217" i="8"/>
  <c r="S144" i="8"/>
  <c r="S142" i="8"/>
  <c r="S154" i="8"/>
  <c r="S155" i="8"/>
  <c r="S156" i="8"/>
  <c r="S153" i="8"/>
  <c r="S121" i="8"/>
  <c r="S117" i="8"/>
  <c r="S111" i="8"/>
  <c r="S290" i="8"/>
  <c r="S228" i="8"/>
  <c r="S220" i="8"/>
  <c r="S261" i="8"/>
  <c r="S253" i="8"/>
  <c r="S200" i="8"/>
  <c r="S231" i="8"/>
  <c r="S195" i="8"/>
  <c r="S262" i="8"/>
  <c r="S254" i="8"/>
  <c r="S213" i="8"/>
  <c r="S165" i="8"/>
  <c r="S194" i="8"/>
  <c r="S140" i="8"/>
  <c r="S190" i="8"/>
  <c r="S166" i="8"/>
  <c r="S133" i="8"/>
  <c r="S167" i="8"/>
  <c r="S151" i="8"/>
  <c r="S152" i="8"/>
  <c r="S119" i="8"/>
  <c r="S122" i="8"/>
  <c r="S292" i="8"/>
  <c r="S284" i="8"/>
  <c r="S295" i="8"/>
  <c r="S287" i="8"/>
  <c r="S298" i="8"/>
  <c r="S266" i="8"/>
  <c r="S297" i="8"/>
  <c r="S289" i="8"/>
  <c r="S265" i="8"/>
  <c r="S234" i="8"/>
  <c r="S226" i="8"/>
  <c r="S259" i="8"/>
  <c r="S251" i="8"/>
  <c r="S215" i="8"/>
  <c r="S229" i="8"/>
  <c r="S191" i="8"/>
  <c r="S260" i="8"/>
  <c r="S252" i="8"/>
  <c r="S209" i="8"/>
  <c r="S225" i="8"/>
  <c r="S223" i="8"/>
  <c r="S150" i="8"/>
  <c r="S162" i="8"/>
  <c r="S163" i="8"/>
  <c r="S164" i="8"/>
  <c r="S161" i="8"/>
  <c r="S129" i="8"/>
  <c r="S105" i="8"/>
  <c r="S106" i="8"/>
  <c r="S118" i="8"/>
  <c r="S110" i="8"/>
  <c r="S132" i="8"/>
  <c r="S130" i="8"/>
  <c r="S128" i="8"/>
  <c r="S126" i="8"/>
  <c r="S134" i="8"/>
  <c r="S120" i="8"/>
  <c r="S112" i="8"/>
  <c r="S124" i="8"/>
  <c r="S116" i="8"/>
  <c r="S108" i="8"/>
  <c r="O4" i="8"/>
  <c r="O109" i="8"/>
  <c r="O155" i="8"/>
  <c r="O159" i="8"/>
  <c r="O163" i="8"/>
  <c r="O133" i="8"/>
  <c r="O154" i="8"/>
  <c r="O158" i="8"/>
  <c r="O162" i="8"/>
  <c r="O166" i="8"/>
  <c r="O129" i="8"/>
  <c r="O153" i="8"/>
  <c r="O157" i="8"/>
  <c r="O161" i="8"/>
  <c r="O165" i="8"/>
  <c r="O186" i="8"/>
  <c r="O125" i="8"/>
  <c r="O152" i="8"/>
  <c r="O156" i="8"/>
  <c r="O160" i="8"/>
  <c r="O164" i="8"/>
  <c r="O168" i="8"/>
  <c r="O167" i="8"/>
  <c r="O169" i="8"/>
  <c r="O171" i="8"/>
  <c r="O173" i="8"/>
  <c r="O175" i="8"/>
  <c r="O177" i="8"/>
  <c r="O194" i="8"/>
  <c r="O221" i="8"/>
  <c r="O225" i="8"/>
  <c r="O179" i="8"/>
  <c r="O183" i="8"/>
  <c r="O193" i="8"/>
  <c r="O199" i="8"/>
  <c r="O220" i="8"/>
  <c r="O170" i="8"/>
  <c r="O172" i="8"/>
  <c r="O174" i="8"/>
  <c r="O176" i="8"/>
  <c r="O178" i="8"/>
  <c r="O190" i="8"/>
  <c r="O223" i="8"/>
  <c r="O181" i="8"/>
  <c r="O185" i="8"/>
  <c r="O189" i="8"/>
  <c r="O197" i="8"/>
  <c r="O253" i="8"/>
  <c r="O255" i="8"/>
  <c r="O257" i="8"/>
  <c r="O259" i="8"/>
  <c r="O261" i="8"/>
  <c r="O263" i="8"/>
  <c r="O265" i="8"/>
  <c r="O266" i="8"/>
  <c r="O294" i="8"/>
  <c r="O299" i="8"/>
  <c r="O222" i="8"/>
  <c r="O224" i="8"/>
  <c r="O226" i="8"/>
  <c r="O228" i="8"/>
  <c r="O230" i="8"/>
  <c r="O232" i="8"/>
  <c r="O234" i="8"/>
  <c r="O284" i="8"/>
  <c r="O286" i="8"/>
  <c r="O288" i="8"/>
  <c r="O290" i="8"/>
  <c r="O292" i="8"/>
  <c r="O295" i="8"/>
  <c r="O298" i="8"/>
  <c r="O252" i="8"/>
  <c r="O254" i="8"/>
  <c r="O256" i="8"/>
  <c r="O258" i="8"/>
  <c r="O260" i="8"/>
  <c r="O262" i="8"/>
  <c r="O264" i="8"/>
  <c r="O285" i="8"/>
  <c r="O287" i="8"/>
  <c r="O289" i="8"/>
  <c r="O291" i="8"/>
  <c r="O293" i="8"/>
  <c r="O297" i="8"/>
  <c r="O227" i="8"/>
  <c r="O229" i="8"/>
  <c r="O231" i="8"/>
  <c r="O233" i="8"/>
  <c r="O235" i="8"/>
  <c r="O267" i="8"/>
  <c r="O296" i="8"/>
  <c r="O302" i="8"/>
  <c r="O270" i="8"/>
  <c r="O273" i="8"/>
  <c r="O276" i="8"/>
  <c r="O279" i="8"/>
  <c r="O244" i="8"/>
  <c r="O249" i="8"/>
  <c r="O182" i="8"/>
  <c r="O238" i="8"/>
  <c r="O251" i="8"/>
  <c r="O188" i="8"/>
  <c r="O213" i="8"/>
  <c r="O203" i="8"/>
  <c r="O215" i="8"/>
  <c r="O195" i="8"/>
  <c r="O201" i="8"/>
  <c r="O143" i="8"/>
  <c r="O144" i="8"/>
  <c r="O145" i="8"/>
  <c r="O142" i="8"/>
  <c r="O123" i="8"/>
  <c r="O108" i="8"/>
  <c r="O113" i="8"/>
  <c r="O282" i="8"/>
  <c r="O301" i="8"/>
  <c r="O269" i="8"/>
  <c r="O272" i="8"/>
  <c r="O300" i="8"/>
  <c r="O275" i="8"/>
  <c r="O240" i="8"/>
  <c r="O245" i="8"/>
  <c r="O250" i="8"/>
  <c r="O247" i="8"/>
  <c r="O200" i="8"/>
  <c r="O184" i="8"/>
  <c r="O209" i="8"/>
  <c r="O191" i="8"/>
  <c r="O218" i="8"/>
  <c r="O211" i="8"/>
  <c r="O216" i="8"/>
  <c r="O139" i="8"/>
  <c r="O140" i="8"/>
  <c r="O141" i="8"/>
  <c r="O138" i="8"/>
  <c r="O121" i="8"/>
  <c r="O278" i="8"/>
  <c r="O281" i="8"/>
  <c r="O268" i="8"/>
  <c r="O271" i="8"/>
  <c r="O236" i="8"/>
  <c r="O241" i="8"/>
  <c r="O246" i="8"/>
  <c r="O243" i="8"/>
  <c r="O196" i="8"/>
  <c r="O180" i="8"/>
  <c r="O202" i="8"/>
  <c r="O214" i="8"/>
  <c r="O207" i="8"/>
  <c r="O212" i="8"/>
  <c r="O151" i="8"/>
  <c r="O117" i="8"/>
  <c r="O137" i="8"/>
  <c r="O150" i="8"/>
  <c r="O135" i="8"/>
  <c r="O116" i="8"/>
  <c r="O111" i="8"/>
  <c r="O105" i="8"/>
  <c r="O274" i="8"/>
  <c r="O277" i="8"/>
  <c r="O280" i="8"/>
  <c r="O283" i="8"/>
  <c r="O248" i="8"/>
  <c r="O237" i="8"/>
  <c r="O198" i="8"/>
  <c r="O242" i="8"/>
  <c r="O239" i="8"/>
  <c r="O192" i="8"/>
  <c r="O217" i="8"/>
  <c r="O210" i="8"/>
  <c r="O219" i="8"/>
  <c r="O187" i="8"/>
  <c r="O208" i="8"/>
  <c r="O147" i="8"/>
  <c r="O148" i="8"/>
  <c r="O127" i="8"/>
  <c r="O149" i="8"/>
  <c r="O131" i="8"/>
  <c r="O146" i="8"/>
  <c r="O119" i="8"/>
  <c r="O124" i="8"/>
  <c r="O115" i="8"/>
  <c r="O134" i="8"/>
  <c r="O120" i="8"/>
  <c r="O112" i="8"/>
  <c r="O136" i="8"/>
  <c r="O122" i="8"/>
  <c r="O114" i="8"/>
  <c r="O106" i="8"/>
  <c r="O118" i="8"/>
  <c r="O110" i="8"/>
  <c r="O107" i="8"/>
  <c r="O132" i="8"/>
  <c r="O130" i="8"/>
  <c r="O128" i="8"/>
  <c r="O126" i="8"/>
  <c r="S4" i="8"/>
  <c r="T4" i="8"/>
  <c r="V4" i="8"/>
  <c r="W4" i="8" l="1"/>
  <c r="K8" i="2"/>
  <c r="K12" i="2"/>
  <c r="K16" i="2"/>
  <c r="K20" i="2"/>
  <c r="K24" i="2"/>
  <c r="K28" i="2"/>
  <c r="K32" i="2"/>
  <c r="K36" i="2"/>
  <c r="K40" i="2"/>
  <c r="K44" i="2"/>
  <c r="K48" i="2"/>
  <c r="K52" i="2"/>
  <c r="K56" i="2"/>
  <c r="K60" i="2"/>
  <c r="K64" i="2"/>
  <c r="K68" i="2"/>
  <c r="K72" i="2"/>
  <c r="K76" i="2"/>
  <c r="K80" i="2"/>
  <c r="K84" i="2"/>
  <c r="K19" i="2"/>
  <c r="K31" i="2"/>
  <c r="K43" i="2"/>
  <c r="K51" i="2"/>
  <c r="K59" i="2"/>
  <c r="K71" i="2"/>
  <c r="K83" i="2"/>
  <c r="K9" i="2"/>
  <c r="K13" i="2"/>
  <c r="K17" i="2"/>
  <c r="K21" i="2"/>
  <c r="K25" i="2"/>
  <c r="K29" i="2"/>
  <c r="K33" i="2"/>
  <c r="K37" i="2"/>
  <c r="K41" i="2"/>
  <c r="K45" i="2"/>
  <c r="K49" i="2"/>
  <c r="K53" i="2"/>
  <c r="K57" i="2"/>
  <c r="K61" i="2"/>
  <c r="K65" i="2"/>
  <c r="K69" i="2"/>
  <c r="K73" i="2"/>
  <c r="K77" i="2"/>
  <c r="K81" i="2"/>
  <c r="K85" i="2"/>
  <c r="K15" i="2"/>
  <c r="K27" i="2"/>
  <c r="K39" i="2"/>
  <c r="K55" i="2"/>
  <c r="K63" i="2"/>
  <c r="K75" i="2"/>
  <c r="K10" i="2"/>
  <c r="K14" i="2"/>
  <c r="K18" i="2"/>
  <c r="K22" i="2"/>
  <c r="K26" i="2"/>
  <c r="K30" i="2"/>
  <c r="K34" i="2"/>
  <c r="K38" i="2"/>
  <c r="K42" i="2"/>
  <c r="K46" i="2"/>
  <c r="K50" i="2"/>
  <c r="K54" i="2"/>
  <c r="K58" i="2"/>
  <c r="K62" i="2"/>
  <c r="K66" i="2"/>
  <c r="K70" i="2"/>
  <c r="K74" i="2"/>
  <c r="K78" i="2"/>
  <c r="K82" i="2"/>
  <c r="K86" i="2"/>
  <c r="K11" i="2"/>
  <c r="K23" i="2"/>
  <c r="K35" i="2"/>
  <c r="K47" i="2"/>
  <c r="K67" i="2"/>
  <c r="K79" i="2"/>
  <c r="K7" i="2"/>
  <c r="M8" i="4"/>
  <c r="M12" i="4"/>
  <c r="M16" i="4"/>
  <c r="M20" i="4"/>
  <c r="M24" i="4"/>
  <c r="M28" i="4"/>
  <c r="M32" i="4"/>
  <c r="M36" i="4"/>
  <c r="M40" i="4"/>
  <c r="M44" i="4"/>
  <c r="M48" i="4"/>
  <c r="M52" i="4"/>
  <c r="M56" i="4"/>
  <c r="M60" i="4"/>
  <c r="M64" i="4"/>
  <c r="M68" i="4"/>
  <c r="M72" i="4"/>
  <c r="M76" i="4"/>
  <c r="M80" i="4"/>
  <c r="M84" i="4"/>
  <c r="D8" i="4"/>
  <c r="H8" i="4"/>
  <c r="D9" i="4"/>
  <c r="H9" i="4"/>
  <c r="D10" i="4"/>
  <c r="H10" i="4"/>
  <c r="D11" i="4"/>
  <c r="H11" i="4"/>
  <c r="D12" i="4"/>
  <c r="H12" i="4"/>
  <c r="D13" i="4"/>
  <c r="H13" i="4"/>
  <c r="D14" i="4"/>
  <c r="H14" i="4"/>
  <c r="D15" i="4"/>
  <c r="H15" i="4"/>
  <c r="D16" i="4"/>
  <c r="H16" i="4"/>
  <c r="D17" i="4"/>
  <c r="H17" i="4"/>
  <c r="D18" i="4"/>
  <c r="H18" i="4"/>
  <c r="D19" i="4"/>
  <c r="H19" i="4"/>
  <c r="D20" i="4"/>
  <c r="H20" i="4"/>
  <c r="D21" i="4"/>
  <c r="H21" i="4"/>
  <c r="D22" i="4"/>
  <c r="H22" i="4"/>
  <c r="D23" i="4"/>
  <c r="H23" i="4"/>
  <c r="D24" i="4"/>
  <c r="H24" i="4"/>
  <c r="D25" i="4"/>
  <c r="H25" i="4"/>
  <c r="D26" i="4"/>
  <c r="H26" i="4"/>
  <c r="D27" i="4"/>
  <c r="H27" i="4"/>
  <c r="D28" i="4"/>
  <c r="H28" i="4"/>
  <c r="D29" i="4"/>
  <c r="H29" i="4"/>
  <c r="D30" i="4"/>
  <c r="H30" i="4"/>
  <c r="D31" i="4"/>
  <c r="H31" i="4"/>
  <c r="D32" i="4"/>
  <c r="H32" i="4"/>
  <c r="D33" i="4"/>
  <c r="H33" i="4"/>
  <c r="D34" i="4"/>
  <c r="H34" i="4"/>
  <c r="D35" i="4"/>
  <c r="H35" i="4"/>
  <c r="D36" i="4"/>
  <c r="H36" i="4"/>
  <c r="D37" i="4"/>
  <c r="H37" i="4"/>
  <c r="D38" i="4"/>
  <c r="H38" i="4"/>
  <c r="D39" i="4"/>
  <c r="H39" i="4"/>
  <c r="D40" i="4"/>
  <c r="M9" i="4"/>
  <c r="M13" i="4"/>
  <c r="M17" i="4"/>
  <c r="M21" i="4"/>
  <c r="M25" i="4"/>
  <c r="M29" i="4"/>
  <c r="M33" i="4"/>
  <c r="M37" i="4"/>
  <c r="M41" i="4"/>
  <c r="M45" i="4"/>
  <c r="M49" i="4"/>
  <c r="M53" i="4"/>
  <c r="M57" i="4"/>
  <c r="M61" i="4"/>
  <c r="M65" i="4"/>
  <c r="M69" i="4"/>
  <c r="M73" i="4"/>
  <c r="M77" i="4"/>
  <c r="M81" i="4"/>
  <c r="M85" i="4"/>
  <c r="E8" i="4"/>
  <c r="I8" i="4"/>
  <c r="E9" i="4"/>
  <c r="I9" i="4"/>
  <c r="E10" i="4"/>
  <c r="I10" i="4"/>
  <c r="E11" i="4"/>
  <c r="I11" i="4"/>
  <c r="E12" i="4"/>
  <c r="I12" i="4"/>
  <c r="E13" i="4"/>
  <c r="I13" i="4"/>
  <c r="E14" i="4"/>
  <c r="I14" i="4"/>
  <c r="E15" i="4"/>
  <c r="I15" i="4"/>
  <c r="E16" i="4"/>
  <c r="I16" i="4"/>
  <c r="E17" i="4"/>
  <c r="I17" i="4"/>
  <c r="E18" i="4"/>
  <c r="I18" i="4"/>
  <c r="E19" i="4"/>
  <c r="I19" i="4"/>
  <c r="E20" i="4"/>
  <c r="I20" i="4"/>
  <c r="E21" i="4"/>
  <c r="I21" i="4"/>
  <c r="E22" i="4"/>
  <c r="I22" i="4"/>
  <c r="E23" i="4"/>
  <c r="I23" i="4"/>
  <c r="E24" i="4"/>
  <c r="I24" i="4"/>
  <c r="E25" i="4"/>
  <c r="I25" i="4"/>
  <c r="E26" i="4"/>
  <c r="I26" i="4"/>
  <c r="E27" i="4"/>
  <c r="I27" i="4"/>
  <c r="E28" i="4"/>
  <c r="I28" i="4"/>
  <c r="E29" i="4"/>
  <c r="I29" i="4"/>
  <c r="E30" i="4"/>
  <c r="I30" i="4"/>
  <c r="E31" i="4"/>
  <c r="I31" i="4"/>
  <c r="E32" i="4"/>
  <c r="I32" i="4"/>
  <c r="E33" i="4"/>
  <c r="I33" i="4"/>
  <c r="E34" i="4"/>
  <c r="I34" i="4"/>
  <c r="E35" i="4"/>
  <c r="I35" i="4"/>
  <c r="E36" i="4"/>
  <c r="I36" i="4"/>
  <c r="E37" i="4"/>
  <c r="I37" i="4"/>
  <c r="E38" i="4"/>
  <c r="I38" i="4"/>
  <c r="E39" i="4"/>
  <c r="I39" i="4"/>
  <c r="E40" i="4"/>
  <c r="M10" i="4"/>
  <c r="M14" i="4"/>
  <c r="M18" i="4"/>
  <c r="M22" i="4"/>
  <c r="M26" i="4"/>
  <c r="M30" i="4"/>
  <c r="M34" i="4"/>
  <c r="M38" i="4"/>
  <c r="M42" i="4"/>
  <c r="M46" i="4"/>
  <c r="M50" i="4"/>
  <c r="M54" i="4"/>
  <c r="M58" i="4"/>
  <c r="M62" i="4"/>
  <c r="M66" i="4"/>
  <c r="M70" i="4"/>
  <c r="M74" i="4"/>
  <c r="M78" i="4"/>
  <c r="M82" i="4"/>
  <c r="M86" i="4"/>
  <c r="F8" i="4"/>
  <c r="K8" i="4"/>
  <c r="F9" i="4"/>
  <c r="K9" i="4"/>
  <c r="J9" i="4" s="1"/>
  <c r="F10" i="4"/>
  <c r="K10" i="4"/>
  <c r="F11" i="4"/>
  <c r="K11" i="4"/>
  <c r="F12" i="4"/>
  <c r="K12" i="4"/>
  <c r="J12" i="4" s="1"/>
  <c r="F13" i="4"/>
  <c r="K13" i="4"/>
  <c r="F14" i="4"/>
  <c r="K14" i="4"/>
  <c r="J14" i="4" s="1"/>
  <c r="F15" i="4"/>
  <c r="K15" i="4"/>
  <c r="F16" i="4"/>
  <c r="K16" i="4"/>
  <c r="F17" i="4"/>
  <c r="K17" i="4"/>
  <c r="F18" i="4"/>
  <c r="K18" i="4"/>
  <c r="F19" i="4"/>
  <c r="K19" i="4"/>
  <c r="F20" i="4"/>
  <c r="K20" i="4"/>
  <c r="J20" i="4" s="1"/>
  <c r="F21" i="4"/>
  <c r="K21" i="4"/>
  <c r="F22" i="4"/>
  <c r="K22" i="4"/>
  <c r="F23" i="4"/>
  <c r="K23" i="4"/>
  <c r="F24" i="4"/>
  <c r="K24" i="4"/>
  <c r="F25" i="4"/>
  <c r="K25" i="4"/>
  <c r="J25" i="4" s="1"/>
  <c r="F26" i="4"/>
  <c r="K26" i="4"/>
  <c r="F27" i="4"/>
  <c r="K27" i="4"/>
  <c r="F28" i="4"/>
  <c r="K28" i="4"/>
  <c r="J28" i="4" s="1"/>
  <c r="F29" i="4"/>
  <c r="K29" i="4"/>
  <c r="F30" i="4"/>
  <c r="K30" i="4"/>
  <c r="J30" i="4" s="1"/>
  <c r="F31" i="4"/>
  <c r="K31" i="4"/>
  <c r="F32" i="4"/>
  <c r="K32" i="4"/>
  <c r="F33" i="4"/>
  <c r="K33" i="4"/>
  <c r="F34" i="4"/>
  <c r="K34" i="4"/>
  <c r="F35" i="4"/>
  <c r="K35" i="4"/>
  <c r="F36" i="4"/>
  <c r="K36" i="4"/>
  <c r="J36" i="4" s="1"/>
  <c r="F37" i="4"/>
  <c r="K37" i="4"/>
  <c r="F38" i="4"/>
  <c r="K38" i="4"/>
  <c r="F39" i="4"/>
  <c r="K39" i="4"/>
  <c r="F40" i="4"/>
  <c r="M11" i="4"/>
  <c r="M27" i="4"/>
  <c r="M43" i="4"/>
  <c r="M59" i="4"/>
  <c r="M75" i="4"/>
  <c r="G8" i="4"/>
  <c r="G10" i="4"/>
  <c r="G12" i="4"/>
  <c r="G14" i="4"/>
  <c r="G16" i="4"/>
  <c r="G18" i="4"/>
  <c r="G20" i="4"/>
  <c r="G22" i="4"/>
  <c r="G24" i="4"/>
  <c r="G26" i="4"/>
  <c r="G28" i="4"/>
  <c r="G30" i="4"/>
  <c r="G32" i="4"/>
  <c r="G34" i="4"/>
  <c r="G36" i="4"/>
  <c r="G38" i="4"/>
  <c r="G40" i="4"/>
  <c r="C41" i="4"/>
  <c r="G41" i="4"/>
  <c r="C42" i="4"/>
  <c r="G42" i="4"/>
  <c r="C43" i="4"/>
  <c r="G43" i="4"/>
  <c r="C44" i="4"/>
  <c r="G44" i="4"/>
  <c r="C45" i="4"/>
  <c r="G45" i="4"/>
  <c r="C46" i="4"/>
  <c r="G46" i="4"/>
  <c r="C47" i="4"/>
  <c r="G47" i="4"/>
  <c r="C48" i="4"/>
  <c r="G48" i="4"/>
  <c r="C49" i="4"/>
  <c r="G49" i="4"/>
  <c r="C50" i="4"/>
  <c r="G50" i="4"/>
  <c r="C51" i="4"/>
  <c r="G51" i="4"/>
  <c r="C52" i="4"/>
  <c r="G52" i="4"/>
  <c r="C53" i="4"/>
  <c r="G53" i="4"/>
  <c r="C54" i="4"/>
  <c r="G54" i="4"/>
  <c r="C55" i="4"/>
  <c r="G55" i="4"/>
  <c r="C56" i="4"/>
  <c r="G56" i="4"/>
  <c r="C57" i="4"/>
  <c r="G57" i="4"/>
  <c r="C58" i="4"/>
  <c r="G58" i="4"/>
  <c r="C59" i="4"/>
  <c r="G59" i="4"/>
  <c r="C60" i="4"/>
  <c r="G60" i="4"/>
  <c r="C61" i="4"/>
  <c r="G61" i="4"/>
  <c r="C62" i="4"/>
  <c r="G62" i="4"/>
  <c r="C63" i="4"/>
  <c r="G63" i="4"/>
  <c r="C64" i="4"/>
  <c r="G64" i="4"/>
  <c r="C65" i="4"/>
  <c r="G65" i="4"/>
  <c r="C66" i="4"/>
  <c r="G66" i="4"/>
  <c r="C67" i="4"/>
  <c r="G67" i="4"/>
  <c r="C68" i="4"/>
  <c r="G68" i="4"/>
  <c r="C69" i="4"/>
  <c r="G69" i="4"/>
  <c r="C70" i="4"/>
  <c r="G70" i="4"/>
  <c r="C71" i="4"/>
  <c r="G71" i="4"/>
  <c r="C72" i="4"/>
  <c r="M15" i="4"/>
  <c r="M31" i="4"/>
  <c r="M47" i="4"/>
  <c r="M63" i="4"/>
  <c r="M79" i="4"/>
  <c r="C9" i="4"/>
  <c r="C11" i="4"/>
  <c r="C13" i="4"/>
  <c r="C15" i="4"/>
  <c r="C17" i="4"/>
  <c r="C19" i="4"/>
  <c r="C21" i="4"/>
  <c r="C23" i="4"/>
  <c r="C25" i="4"/>
  <c r="C27" i="4"/>
  <c r="C29" i="4"/>
  <c r="C31" i="4"/>
  <c r="C33" i="4"/>
  <c r="C35" i="4"/>
  <c r="C37" i="4"/>
  <c r="C39" i="4"/>
  <c r="H40" i="4"/>
  <c r="D41" i="4"/>
  <c r="H41" i="4"/>
  <c r="D42" i="4"/>
  <c r="H42" i="4"/>
  <c r="D43" i="4"/>
  <c r="H43" i="4"/>
  <c r="D44" i="4"/>
  <c r="H44" i="4"/>
  <c r="D45" i="4"/>
  <c r="H45" i="4"/>
  <c r="D46" i="4"/>
  <c r="H46" i="4"/>
  <c r="D47" i="4"/>
  <c r="H47" i="4"/>
  <c r="D48" i="4"/>
  <c r="H48" i="4"/>
  <c r="D49" i="4"/>
  <c r="H49" i="4"/>
  <c r="D50" i="4"/>
  <c r="H50" i="4"/>
  <c r="D51" i="4"/>
  <c r="H51" i="4"/>
  <c r="D52" i="4"/>
  <c r="H52" i="4"/>
  <c r="D53" i="4"/>
  <c r="H53" i="4"/>
  <c r="D54" i="4"/>
  <c r="H54" i="4"/>
  <c r="D55" i="4"/>
  <c r="H55" i="4"/>
  <c r="D56" i="4"/>
  <c r="H56" i="4"/>
  <c r="D57" i="4"/>
  <c r="H57" i="4"/>
  <c r="D58" i="4"/>
  <c r="H58" i="4"/>
  <c r="D59" i="4"/>
  <c r="H59" i="4"/>
  <c r="D60" i="4"/>
  <c r="H60" i="4"/>
  <c r="D61" i="4"/>
  <c r="H61" i="4"/>
  <c r="D62" i="4"/>
  <c r="H62" i="4"/>
  <c r="D63" i="4"/>
  <c r="H63" i="4"/>
  <c r="D64" i="4"/>
  <c r="H64" i="4"/>
  <c r="D65" i="4"/>
  <c r="H65" i="4"/>
  <c r="D66" i="4"/>
  <c r="H66" i="4"/>
  <c r="D67" i="4"/>
  <c r="H67" i="4"/>
  <c r="D68" i="4"/>
  <c r="H68" i="4"/>
  <c r="D69" i="4"/>
  <c r="H69" i="4"/>
  <c r="D70" i="4"/>
  <c r="H70" i="4"/>
  <c r="M19" i="4"/>
  <c r="M35" i="4"/>
  <c r="M51" i="4"/>
  <c r="M67" i="4"/>
  <c r="M83" i="4"/>
  <c r="G9" i="4"/>
  <c r="G11" i="4"/>
  <c r="G13" i="4"/>
  <c r="G15" i="4"/>
  <c r="G17" i="4"/>
  <c r="G19" i="4"/>
  <c r="G21" i="4"/>
  <c r="G23" i="4"/>
  <c r="G25" i="4"/>
  <c r="G27" i="4"/>
  <c r="G29" i="4"/>
  <c r="G31" i="4"/>
  <c r="G33" i="4"/>
  <c r="G35" i="4"/>
  <c r="G37" i="4"/>
  <c r="G39" i="4"/>
  <c r="I40" i="4"/>
  <c r="E41" i="4"/>
  <c r="I41" i="4"/>
  <c r="E42" i="4"/>
  <c r="I42" i="4"/>
  <c r="E43" i="4"/>
  <c r="I43" i="4"/>
  <c r="E44" i="4"/>
  <c r="I44" i="4"/>
  <c r="E45" i="4"/>
  <c r="I45" i="4"/>
  <c r="E46" i="4"/>
  <c r="I46" i="4"/>
  <c r="E47" i="4"/>
  <c r="I47" i="4"/>
  <c r="E48" i="4"/>
  <c r="I48" i="4"/>
  <c r="E49" i="4"/>
  <c r="I49" i="4"/>
  <c r="E50" i="4"/>
  <c r="I50" i="4"/>
  <c r="E51" i="4"/>
  <c r="I51" i="4"/>
  <c r="E52" i="4"/>
  <c r="I52" i="4"/>
  <c r="E53" i="4"/>
  <c r="I53" i="4"/>
  <c r="E54" i="4"/>
  <c r="I54" i="4"/>
  <c r="E55" i="4"/>
  <c r="I55" i="4"/>
  <c r="E56" i="4"/>
  <c r="I56" i="4"/>
  <c r="E57" i="4"/>
  <c r="I57" i="4"/>
  <c r="E58" i="4"/>
  <c r="I58" i="4"/>
  <c r="E59" i="4"/>
  <c r="I59" i="4"/>
  <c r="E60" i="4"/>
  <c r="I60" i="4"/>
  <c r="E61" i="4"/>
  <c r="I61" i="4"/>
  <c r="E62" i="4"/>
  <c r="I62" i="4"/>
  <c r="E63" i="4"/>
  <c r="I63" i="4"/>
  <c r="E64" i="4"/>
  <c r="I64" i="4"/>
  <c r="E65" i="4"/>
  <c r="I65" i="4"/>
  <c r="E66" i="4"/>
  <c r="I66" i="4"/>
  <c r="E67" i="4"/>
  <c r="I67" i="4"/>
  <c r="E68" i="4"/>
  <c r="I68" i="4"/>
  <c r="E69" i="4"/>
  <c r="I69" i="4"/>
  <c r="E70" i="4"/>
  <c r="I70" i="4"/>
  <c r="E71" i="4"/>
  <c r="M23" i="4"/>
  <c r="C8" i="4"/>
  <c r="C16" i="4"/>
  <c r="C24" i="4"/>
  <c r="C32" i="4"/>
  <c r="C40" i="4"/>
  <c r="F42" i="4"/>
  <c r="F44" i="4"/>
  <c r="F46" i="4"/>
  <c r="F48" i="4"/>
  <c r="F50" i="4"/>
  <c r="F52" i="4"/>
  <c r="F54" i="4"/>
  <c r="F56" i="4"/>
  <c r="F58" i="4"/>
  <c r="F60" i="4"/>
  <c r="F62" i="4"/>
  <c r="F64" i="4"/>
  <c r="F66" i="4"/>
  <c r="F68" i="4"/>
  <c r="F70" i="4"/>
  <c r="H71" i="4"/>
  <c r="E72" i="4"/>
  <c r="I72" i="4"/>
  <c r="E73" i="4"/>
  <c r="I73" i="4"/>
  <c r="E74" i="4"/>
  <c r="I74" i="4"/>
  <c r="E75" i="4"/>
  <c r="I75" i="4"/>
  <c r="E76" i="4"/>
  <c r="I76" i="4"/>
  <c r="E77" i="4"/>
  <c r="I77" i="4"/>
  <c r="E78" i="4"/>
  <c r="I78" i="4"/>
  <c r="E79" i="4"/>
  <c r="I79" i="4"/>
  <c r="E80" i="4"/>
  <c r="I80" i="4"/>
  <c r="E81" i="4"/>
  <c r="I81" i="4"/>
  <c r="E82" i="4"/>
  <c r="I82" i="4"/>
  <c r="E83" i="4"/>
  <c r="I83" i="4"/>
  <c r="E84" i="4"/>
  <c r="I84" i="4"/>
  <c r="E85" i="4"/>
  <c r="I85" i="4"/>
  <c r="E86" i="4"/>
  <c r="I86" i="4"/>
  <c r="I7" i="4"/>
  <c r="E7" i="4"/>
  <c r="K45" i="4"/>
  <c r="K65" i="4"/>
  <c r="F71" i="4"/>
  <c r="H72" i="4"/>
  <c r="H73" i="4"/>
  <c r="H74" i="4"/>
  <c r="H75" i="4"/>
  <c r="D77" i="4"/>
  <c r="H78" i="4"/>
  <c r="H79" i="4"/>
  <c r="D82" i="4"/>
  <c r="H83" i="4"/>
  <c r="H85" i="4"/>
  <c r="K7" i="4"/>
  <c r="M39" i="4"/>
  <c r="C10" i="4"/>
  <c r="C18" i="4"/>
  <c r="C26" i="4"/>
  <c r="C34" i="4"/>
  <c r="K40" i="4"/>
  <c r="K42" i="4"/>
  <c r="K44" i="4"/>
  <c r="J44" i="4" s="1"/>
  <c r="K46" i="4"/>
  <c r="K48" i="4"/>
  <c r="J48" i="4" s="1"/>
  <c r="K50" i="4"/>
  <c r="K52" i="4"/>
  <c r="K54" i="4"/>
  <c r="J54" i="4" s="1"/>
  <c r="K56" i="4"/>
  <c r="K58" i="4"/>
  <c r="K60" i="4"/>
  <c r="J60" i="4" s="1"/>
  <c r="K62" i="4"/>
  <c r="K64" i="4"/>
  <c r="J64" i="4" s="1"/>
  <c r="K66" i="4"/>
  <c r="K68" i="4"/>
  <c r="K70" i="4"/>
  <c r="J70" i="4" s="1"/>
  <c r="I71" i="4"/>
  <c r="F72" i="4"/>
  <c r="K72" i="4"/>
  <c r="J72" i="4" s="1"/>
  <c r="F73" i="4"/>
  <c r="K73" i="4"/>
  <c r="F74" i="4"/>
  <c r="K74" i="4"/>
  <c r="F75" i="4"/>
  <c r="K75" i="4"/>
  <c r="F76" i="4"/>
  <c r="K76" i="4"/>
  <c r="J76" i="4" s="1"/>
  <c r="F77" i="4"/>
  <c r="K77" i="4"/>
  <c r="J77" i="4" s="1"/>
  <c r="F78" i="4"/>
  <c r="K78" i="4"/>
  <c r="F79" i="4"/>
  <c r="K79" i="4"/>
  <c r="F80" i="4"/>
  <c r="K80" i="4"/>
  <c r="F81" i="4"/>
  <c r="K81" i="4"/>
  <c r="F82" i="4"/>
  <c r="K82" i="4"/>
  <c r="J82" i="4" s="1"/>
  <c r="F83" i="4"/>
  <c r="K83" i="4"/>
  <c r="J83" i="4" s="1"/>
  <c r="F84" i="4"/>
  <c r="K84" i="4"/>
  <c r="F85" i="4"/>
  <c r="K85" i="4"/>
  <c r="F86" i="4"/>
  <c r="K86" i="4"/>
  <c r="J86" i="4" s="1"/>
  <c r="H7" i="4"/>
  <c r="D7" i="4"/>
  <c r="M71" i="4"/>
  <c r="C14" i="4"/>
  <c r="C22" i="4"/>
  <c r="C30" i="4"/>
  <c r="C38" i="4"/>
  <c r="K41" i="4"/>
  <c r="J41" i="4" s="1"/>
  <c r="K43" i="4"/>
  <c r="J43" i="4" s="1"/>
  <c r="K47" i="4"/>
  <c r="J47" i="4" s="1"/>
  <c r="K49" i="4"/>
  <c r="J49" i="4" s="1"/>
  <c r="K51" i="4"/>
  <c r="J51" i="4" s="1"/>
  <c r="K53" i="4"/>
  <c r="K55" i="4"/>
  <c r="K57" i="4"/>
  <c r="J57" i="4" s="1"/>
  <c r="K59" i="4"/>
  <c r="K61" i="4"/>
  <c r="K63" i="4"/>
  <c r="K67" i="4"/>
  <c r="D72" i="4"/>
  <c r="D73" i="4"/>
  <c r="D74" i="4"/>
  <c r="D75" i="4"/>
  <c r="D76" i="4"/>
  <c r="H77" i="4"/>
  <c r="D79" i="4"/>
  <c r="H80" i="4"/>
  <c r="H81" i="4"/>
  <c r="D83" i="4"/>
  <c r="H84" i="4"/>
  <c r="D86" i="4"/>
  <c r="F7" i="4"/>
  <c r="M55" i="4"/>
  <c r="C12" i="4"/>
  <c r="C20" i="4"/>
  <c r="C28" i="4"/>
  <c r="C36" i="4"/>
  <c r="F41" i="4"/>
  <c r="F43" i="4"/>
  <c r="F45" i="4"/>
  <c r="F47" i="4"/>
  <c r="F49" i="4"/>
  <c r="F51" i="4"/>
  <c r="F53" i="4"/>
  <c r="F55" i="4"/>
  <c r="F57" i="4"/>
  <c r="F59" i="4"/>
  <c r="F61" i="4"/>
  <c r="F63" i="4"/>
  <c r="F65" i="4"/>
  <c r="F67" i="4"/>
  <c r="F69" i="4"/>
  <c r="D71" i="4"/>
  <c r="K71" i="4"/>
  <c r="G72" i="4"/>
  <c r="C73" i="4"/>
  <c r="G73" i="4"/>
  <c r="C74" i="4"/>
  <c r="G74" i="4"/>
  <c r="C75" i="4"/>
  <c r="G75" i="4"/>
  <c r="C76" i="4"/>
  <c r="G76" i="4"/>
  <c r="C77" i="4"/>
  <c r="G77" i="4"/>
  <c r="C78" i="4"/>
  <c r="G78" i="4"/>
  <c r="C79" i="4"/>
  <c r="G79" i="4"/>
  <c r="C80" i="4"/>
  <c r="G80" i="4"/>
  <c r="C81" i="4"/>
  <c r="G81" i="4"/>
  <c r="C82" i="4"/>
  <c r="G82" i="4"/>
  <c r="C83" i="4"/>
  <c r="G83" i="4"/>
  <c r="C84" i="4"/>
  <c r="G84" i="4"/>
  <c r="C85" i="4"/>
  <c r="G85" i="4"/>
  <c r="C86" i="4"/>
  <c r="G86" i="4"/>
  <c r="M7" i="4"/>
  <c r="G7" i="4"/>
  <c r="C7" i="4"/>
  <c r="K69" i="4"/>
  <c r="H76" i="4"/>
  <c r="D78" i="4"/>
  <c r="D80" i="4"/>
  <c r="D81" i="4"/>
  <c r="H82" i="4"/>
  <c r="D84" i="4"/>
  <c r="D85" i="4"/>
  <c r="H86" i="4"/>
  <c r="M10" i="3"/>
  <c r="M14" i="3"/>
  <c r="M18" i="3"/>
  <c r="M22" i="3"/>
  <c r="M26" i="3"/>
  <c r="M30" i="3"/>
  <c r="M34" i="3"/>
  <c r="M38" i="3"/>
  <c r="M42" i="3"/>
  <c r="M46" i="3"/>
  <c r="M50" i="3"/>
  <c r="M54" i="3"/>
  <c r="M58" i="3"/>
  <c r="M62" i="3"/>
  <c r="M66" i="3"/>
  <c r="M70" i="3"/>
  <c r="M74" i="3"/>
  <c r="M78" i="3"/>
  <c r="M82" i="3"/>
  <c r="M86" i="3"/>
  <c r="F8" i="3"/>
  <c r="K8" i="3"/>
  <c r="F9" i="3"/>
  <c r="K9" i="3"/>
  <c r="F10" i="3"/>
  <c r="K10" i="3"/>
  <c r="F11" i="3"/>
  <c r="K11" i="3"/>
  <c r="F12" i="3"/>
  <c r="K12" i="3"/>
  <c r="F13" i="3"/>
  <c r="K13" i="3"/>
  <c r="F14" i="3"/>
  <c r="K14" i="3"/>
  <c r="J14" i="3" s="1"/>
  <c r="F15" i="3"/>
  <c r="K15" i="3"/>
  <c r="F16" i="3"/>
  <c r="K16" i="3"/>
  <c r="F17" i="3"/>
  <c r="K17" i="3"/>
  <c r="F18" i="3"/>
  <c r="K18" i="3"/>
  <c r="F19" i="3"/>
  <c r="K19" i="3"/>
  <c r="F20" i="3"/>
  <c r="K20" i="3"/>
  <c r="F21" i="3"/>
  <c r="K21" i="3"/>
  <c r="F22" i="3"/>
  <c r="K22" i="3"/>
  <c r="F23" i="3"/>
  <c r="K23" i="3"/>
  <c r="F24" i="3"/>
  <c r="K24" i="3"/>
  <c r="F25" i="3"/>
  <c r="K25" i="3"/>
  <c r="F26" i="3"/>
  <c r="K26" i="3"/>
  <c r="F27" i="3"/>
  <c r="K27" i="3"/>
  <c r="F28" i="3"/>
  <c r="K28" i="3"/>
  <c r="F29" i="3"/>
  <c r="K29" i="3"/>
  <c r="F30" i="3"/>
  <c r="K30" i="3"/>
  <c r="J30" i="3" s="1"/>
  <c r="F31" i="3"/>
  <c r="K31" i="3"/>
  <c r="F32" i="3"/>
  <c r="K32" i="3"/>
  <c r="F33" i="3"/>
  <c r="K33" i="3"/>
  <c r="F34" i="3"/>
  <c r="K34" i="3"/>
  <c r="F35" i="3"/>
  <c r="K35" i="3"/>
  <c r="F36" i="3"/>
  <c r="K36" i="3"/>
  <c r="F37" i="3"/>
  <c r="K37" i="3"/>
  <c r="F38" i="3"/>
  <c r="K38" i="3"/>
  <c r="F39" i="3"/>
  <c r="K39" i="3"/>
  <c r="F40" i="3"/>
  <c r="M8" i="3"/>
  <c r="M13" i="3"/>
  <c r="M19" i="3"/>
  <c r="M24" i="3"/>
  <c r="M29" i="3"/>
  <c r="M35" i="3"/>
  <c r="M40" i="3"/>
  <c r="M45" i="3"/>
  <c r="M51" i="3"/>
  <c r="M56" i="3"/>
  <c r="M61" i="3"/>
  <c r="M67" i="3"/>
  <c r="M72" i="3"/>
  <c r="M77" i="3"/>
  <c r="M83" i="3"/>
  <c r="D8" i="3"/>
  <c r="I8" i="3"/>
  <c r="G9" i="3"/>
  <c r="D10" i="3"/>
  <c r="I10" i="3"/>
  <c r="G11" i="3"/>
  <c r="D12" i="3"/>
  <c r="I12" i="3"/>
  <c r="G13" i="3"/>
  <c r="D14" i="3"/>
  <c r="I14" i="3"/>
  <c r="G15" i="3"/>
  <c r="D16" i="3"/>
  <c r="I16" i="3"/>
  <c r="G17" i="3"/>
  <c r="D18" i="3"/>
  <c r="I18" i="3"/>
  <c r="G19" i="3"/>
  <c r="D20" i="3"/>
  <c r="I20" i="3"/>
  <c r="G21" i="3"/>
  <c r="D22" i="3"/>
  <c r="I22" i="3"/>
  <c r="G23" i="3"/>
  <c r="D24" i="3"/>
  <c r="I24" i="3"/>
  <c r="G25" i="3"/>
  <c r="D26" i="3"/>
  <c r="I26" i="3"/>
  <c r="G27" i="3"/>
  <c r="D28" i="3"/>
  <c r="I28" i="3"/>
  <c r="G29" i="3"/>
  <c r="D30" i="3"/>
  <c r="I30" i="3"/>
  <c r="G31" i="3"/>
  <c r="D32" i="3"/>
  <c r="I32" i="3"/>
  <c r="G33" i="3"/>
  <c r="D34" i="3"/>
  <c r="I34" i="3"/>
  <c r="G35" i="3"/>
  <c r="D36" i="3"/>
  <c r="I36" i="3"/>
  <c r="G37" i="3"/>
  <c r="D38" i="3"/>
  <c r="I38" i="3"/>
  <c r="G39" i="3"/>
  <c r="D40" i="3"/>
  <c r="I40" i="3"/>
  <c r="E41" i="3"/>
  <c r="I41" i="3"/>
  <c r="E42" i="3"/>
  <c r="I42" i="3"/>
  <c r="E43" i="3"/>
  <c r="I43" i="3"/>
  <c r="E44" i="3"/>
  <c r="I44" i="3"/>
  <c r="E45" i="3"/>
  <c r="I45" i="3"/>
  <c r="E46" i="3"/>
  <c r="I46" i="3"/>
  <c r="E47" i="3"/>
  <c r="I47" i="3"/>
  <c r="E48" i="3"/>
  <c r="I48" i="3"/>
  <c r="E49" i="3"/>
  <c r="I49" i="3"/>
  <c r="E50" i="3"/>
  <c r="I50" i="3"/>
  <c r="M11" i="3"/>
  <c r="M16" i="3"/>
  <c r="M21" i="3"/>
  <c r="M27" i="3"/>
  <c r="M32" i="3"/>
  <c r="M37" i="3"/>
  <c r="M43" i="3"/>
  <c r="M48" i="3"/>
  <c r="M53" i="3"/>
  <c r="M59" i="3"/>
  <c r="M64" i="3"/>
  <c r="M69" i="3"/>
  <c r="M75" i="3"/>
  <c r="M80" i="3"/>
  <c r="M85" i="3"/>
  <c r="G8" i="3"/>
  <c r="D9" i="3"/>
  <c r="I9" i="3"/>
  <c r="G10" i="3"/>
  <c r="D11" i="3"/>
  <c r="I11" i="3"/>
  <c r="G12" i="3"/>
  <c r="D13" i="3"/>
  <c r="I13" i="3"/>
  <c r="G14" i="3"/>
  <c r="D15" i="3"/>
  <c r="I15" i="3"/>
  <c r="G16" i="3"/>
  <c r="D17" i="3"/>
  <c r="I17" i="3"/>
  <c r="G18" i="3"/>
  <c r="D19" i="3"/>
  <c r="I19" i="3"/>
  <c r="G20" i="3"/>
  <c r="D21" i="3"/>
  <c r="I21" i="3"/>
  <c r="G22" i="3"/>
  <c r="D23" i="3"/>
  <c r="I23" i="3"/>
  <c r="G24" i="3"/>
  <c r="D25" i="3"/>
  <c r="I25" i="3"/>
  <c r="G26" i="3"/>
  <c r="D27" i="3"/>
  <c r="I27" i="3"/>
  <c r="G28" i="3"/>
  <c r="D29" i="3"/>
  <c r="I29" i="3"/>
  <c r="G30" i="3"/>
  <c r="D31" i="3"/>
  <c r="I31" i="3"/>
  <c r="G32" i="3"/>
  <c r="D33" i="3"/>
  <c r="I33" i="3"/>
  <c r="G34" i="3"/>
  <c r="D35" i="3"/>
  <c r="I35" i="3"/>
  <c r="G36" i="3"/>
  <c r="D37" i="3"/>
  <c r="I37" i="3"/>
  <c r="G38" i="3"/>
  <c r="D39" i="3"/>
  <c r="I39" i="3"/>
  <c r="G40" i="3"/>
  <c r="C41" i="3"/>
  <c r="G41" i="3"/>
  <c r="C42" i="3"/>
  <c r="G42" i="3"/>
  <c r="C43" i="3"/>
  <c r="G43" i="3"/>
  <c r="C44" i="3"/>
  <c r="G44" i="3"/>
  <c r="C45" i="3"/>
  <c r="G45" i="3"/>
  <c r="C46" i="3"/>
  <c r="G46" i="3"/>
  <c r="C47" i="3"/>
  <c r="G47" i="3"/>
  <c r="C48" i="3"/>
  <c r="G48" i="3"/>
  <c r="C49" i="3"/>
  <c r="G49" i="3"/>
  <c r="C50" i="3"/>
  <c r="G50" i="3"/>
  <c r="C51" i="3"/>
  <c r="G51" i="3"/>
  <c r="C52" i="3"/>
  <c r="G52" i="3"/>
  <c r="C53" i="3"/>
  <c r="G53" i="3"/>
  <c r="C54" i="3"/>
  <c r="G54" i="3"/>
  <c r="C55" i="3"/>
  <c r="G55" i="3"/>
  <c r="C56" i="3"/>
  <c r="G56" i="3"/>
  <c r="C57" i="3"/>
  <c r="G57" i="3"/>
  <c r="C58" i="3"/>
  <c r="G58" i="3"/>
  <c r="C59" i="3"/>
  <c r="G59" i="3"/>
  <c r="C60" i="3"/>
  <c r="G60" i="3"/>
  <c r="C61" i="3"/>
  <c r="G61" i="3"/>
  <c r="C62" i="3"/>
  <c r="G62" i="3"/>
  <c r="C63" i="3"/>
  <c r="G63" i="3"/>
  <c r="C64" i="3"/>
  <c r="G64" i="3"/>
  <c r="C65" i="3"/>
  <c r="G65" i="3"/>
  <c r="C66" i="3"/>
  <c r="G66" i="3"/>
  <c r="C67" i="3"/>
  <c r="G67" i="3"/>
  <c r="C68" i="3"/>
  <c r="G68" i="3"/>
  <c r="C69" i="3"/>
  <c r="G69" i="3"/>
  <c r="C70" i="3"/>
  <c r="G70" i="3"/>
  <c r="C71" i="3"/>
  <c r="G71" i="3"/>
  <c r="C72" i="3"/>
  <c r="G72" i="3"/>
  <c r="C73" i="3"/>
  <c r="G73" i="3"/>
  <c r="C74" i="3"/>
  <c r="G74" i="3"/>
  <c r="C75" i="3"/>
  <c r="G75" i="3"/>
  <c r="C76" i="3"/>
  <c r="G76" i="3"/>
  <c r="C77" i="3"/>
  <c r="G77" i="3"/>
  <c r="C78" i="3"/>
  <c r="G78" i="3"/>
  <c r="C79" i="3"/>
  <c r="G79" i="3"/>
  <c r="C80" i="3"/>
  <c r="G80" i="3"/>
  <c r="C81" i="3"/>
  <c r="G81" i="3"/>
  <c r="C82" i="3"/>
  <c r="G82" i="3"/>
  <c r="C83" i="3"/>
  <c r="G83" i="3"/>
  <c r="C84" i="3"/>
  <c r="M9" i="3"/>
  <c r="M20" i="3"/>
  <c r="M31" i="3"/>
  <c r="M41" i="3"/>
  <c r="M52" i="3"/>
  <c r="M63" i="3"/>
  <c r="M73" i="3"/>
  <c r="M84" i="3"/>
  <c r="C9" i="3"/>
  <c r="E10" i="3"/>
  <c r="H11" i="3"/>
  <c r="C13" i="3"/>
  <c r="E14" i="3"/>
  <c r="H15" i="3"/>
  <c r="C17" i="3"/>
  <c r="E18" i="3"/>
  <c r="H19" i="3"/>
  <c r="C21" i="3"/>
  <c r="E22" i="3"/>
  <c r="H23" i="3"/>
  <c r="C25" i="3"/>
  <c r="E26" i="3"/>
  <c r="H27" i="3"/>
  <c r="C29" i="3"/>
  <c r="E30" i="3"/>
  <c r="H31" i="3"/>
  <c r="C33" i="3"/>
  <c r="E34" i="3"/>
  <c r="H35" i="3"/>
  <c r="C37" i="3"/>
  <c r="E38" i="3"/>
  <c r="H39" i="3"/>
  <c r="K40" i="3"/>
  <c r="K41" i="3"/>
  <c r="K42" i="3"/>
  <c r="K43" i="3"/>
  <c r="J43" i="3" s="1"/>
  <c r="K44" i="3"/>
  <c r="K45" i="3"/>
  <c r="K46" i="3"/>
  <c r="K47" i="3"/>
  <c r="K48" i="3"/>
  <c r="J48" i="3" s="1"/>
  <c r="K49" i="3"/>
  <c r="K50" i="3"/>
  <c r="H51" i="3"/>
  <c r="E52" i="3"/>
  <c r="K52" i="3"/>
  <c r="H53" i="3"/>
  <c r="E54" i="3"/>
  <c r="K54" i="3"/>
  <c r="H55" i="3"/>
  <c r="E56" i="3"/>
  <c r="K56" i="3"/>
  <c r="H57" i="3"/>
  <c r="E58" i="3"/>
  <c r="K58" i="3"/>
  <c r="H59" i="3"/>
  <c r="E60" i="3"/>
  <c r="K60" i="3"/>
  <c r="H61" i="3"/>
  <c r="E62" i="3"/>
  <c r="K62" i="3"/>
  <c r="J62" i="3" s="1"/>
  <c r="H63" i="3"/>
  <c r="E64" i="3"/>
  <c r="K64" i="3"/>
  <c r="J64" i="3" s="1"/>
  <c r="H65" i="3"/>
  <c r="E66" i="3"/>
  <c r="K66" i="3"/>
  <c r="H67" i="3"/>
  <c r="E68" i="3"/>
  <c r="K68" i="3"/>
  <c r="H69" i="3"/>
  <c r="E70" i="3"/>
  <c r="K70" i="3"/>
  <c r="H71" i="3"/>
  <c r="E72" i="3"/>
  <c r="K72" i="3"/>
  <c r="H73" i="3"/>
  <c r="E74" i="3"/>
  <c r="K74" i="3"/>
  <c r="H75" i="3"/>
  <c r="E76" i="3"/>
  <c r="K76" i="3"/>
  <c r="H77" i="3"/>
  <c r="E78" i="3"/>
  <c r="K78" i="3"/>
  <c r="J78" i="3" s="1"/>
  <c r="H79" i="3"/>
  <c r="E80" i="3"/>
  <c r="K80" i="3"/>
  <c r="H81" i="3"/>
  <c r="E82" i="3"/>
  <c r="K82" i="3"/>
  <c r="H83" i="3"/>
  <c r="E84" i="3"/>
  <c r="I84" i="3"/>
  <c r="E85" i="3"/>
  <c r="I85" i="3"/>
  <c r="E86" i="3"/>
  <c r="I86" i="3"/>
  <c r="I7" i="3"/>
  <c r="E7" i="3"/>
  <c r="M12" i="3"/>
  <c r="M23" i="3"/>
  <c r="M33" i="3"/>
  <c r="M44" i="3"/>
  <c r="M55" i="3"/>
  <c r="M65" i="3"/>
  <c r="M76" i="3"/>
  <c r="C8" i="3"/>
  <c r="E9" i="3"/>
  <c r="H10" i="3"/>
  <c r="E13" i="3"/>
  <c r="H14" i="3"/>
  <c r="C16" i="3"/>
  <c r="E17" i="3"/>
  <c r="H18" i="3"/>
  <c r="C20" i="3"/>
  <c r="H22" i="3"/>
  <c r="C24" i="3"/>
  <c r="E25" i="3"/>
  <c r="C28" i="3"/>
  <c r="H30" i="3"/>
  <c r="E33" i="3"/>
  <c r="H34" i="3"/>
  <c r="E37" i="3"/>
  <c r="C40" i="3"/>
  <c r="D42" i="3"/>
  <c r="D44" i="3"/>
  <c r="D46" i="3"/>
  <c r="D48" i="3"/>
  <c r="D50" i="3"/>
  <c r="I51" i="3"/>
  <c r="D53" i="3"/>
  <c r="F54" i="3"/>
  <c r="F56" i="3"/>
  <c r="I57" i="3"/>
  <c r="D59" i="3"/>
  <c r="F60" i="3"/>
  <c r="I61" i="3"/>
  <c r="D63" i="3"/>
  <c r="D65" i="3"/>
  <c r="F66" i="3"/>
  <c r="D67" i="3"/>
  <c r="F68" i="3"/>
  <c r="I69" i="3"/>
  <c r="D71" i="3"/>
  <c r="F72" i="3"/>
  <c r="I73" i="3"/>
  <c r="F74" i="3"/>
  <c r="I75" i="3"/>
  <c r="D77" i="3"/>
  <c r="F78" i="3"/>
  <c r="I79" i="3"/>
  <c r="D81" i="3"/>
  <c r="F82" i="3"/>
  <c r="I83" i="3"/>
  <c r="F84" i="3"/>
  <c r="F85" i="3"/>
  <c r="F86" i="3"/>
  <c r="H7" i="3"/>
  <c r="M17" i="3"/>
  <c r="M39" i="3"/>
  <c r="M71" i="3"/>
  <c r="H8" i="3"/>
  <c r="E11" i="3"/>
  <c r="C14" i="3"/>
  <c r="C18" i="3"/>
  <c r="C22" i="3"/>
  <c r="C26" i="3"/>
  <c r="H28" i="3"/>
  <c r="H32" i="3"/>
  <c r="C12" i="3"/>
  <c r="E21" i="3"/>
  <c r="H26" i="3"/>
  <c r="E29" i="3"/>
  <c r="C32" i="3"/>
  <c r="C36" i="3"/>
  <c r="H38" i="3"/>
  <c r="D41" i="3"/>
  <c r="D43" i="3"/>
  <c r="D45" i="3"/>
  <c r="D47" i="3"/>
  <c r="D49" i="3"/>
  <c r="D51" i="3"/>
  <c r="F52" i="3"/>
  <c r="I53" i="3"/>
  <c r="D55" i="3"/>
  <c r="I55" i="3"/>
  <c r="D57" i="3"/>
  <c r="F58" i="3"/>
  <c r="I59" i="3"/>
  <c r="D61" i="3"/>
  <c r="F62" i="3"/>
  <c r="I63" i="3"/>
  <c r="F64" i="3"/>
  <c r="I65" i="3"/>
  <c r="I67" i="3"/>
  <c r="D69" i="3"/>
  <c r="F70" i="3"/>
  <c r="I71" i="3"/>
  <c r="D73" i="3"/>
  <c r="D75" i="3"/>
  <c r="F76" i="3"/>
  <c r="I77" i="3"/>
  <c r="D79" i="3"/>
  <c r="F80" i="3"/>
  <c r="I81" i="3"/>
  <c r="D83" i="3"/>
  <c r="K84" i="3"/>
  <c r="J84" i="3" s="1"/>
  <c r="K85" i="3"/>
  <c r="K86" i="3"/>
  <c r="D7" i="3"/>
  <c r="M60" i="3"/>
  <c r="H12" i="3"/>
  <c r="H16" i="3"/>
  <c r="E19" i="3"/>
  <c r="E23" i="3"/>
  <c r="E27" i="3"/>
  <c r="E31" i="3"/>
  <c r="E35" i="3"/>
  <c r="M15" i="3"/>
  <c r="M25" i="3"/>
  <c r="M36" i="3"/>
  <c r="M47" i="3"/>
  <c r="M57" i="3"/>
  <c r="M68" i="3"/>
  <c r="M79" i="3"/>
  <c r="E8" i="3"/>
  <c r="H9" i="3"/>
  <c r="C11" i="3"/>
  <c r="E12" i="3"/>
  <c r="H13" i="3"/>
  <c r="C15" i="3"/>
  <c r="E16" i="3"/>
  <c r="H17" i="3"/>
  <c r="C19" i="3"/>
  <c r="E20" i="3"/>
  <c r="H21" i="3"/>
  <c r="C23" i="3"/>
  <c r="E24" i="3"/>
  <c r="H25" i="3"/>
  <c r="C27" i="3"/>
  <c r="E28" i="3"/>
  <c r="H29" i="3"/>
  <c r="C31" i="3"/>
  <c r="E32" i="3"/>
  <c r="H33" i="3"/>
  <c r="C35" i="3"/>
  <c r="E36" i="3"/>
  <c r="H37" i="3"/>
  <c r="C39" i="3"/>
  <c r="E40" i="3"/>
  <c r="F41" i="3"/>
  <c r="F42" i="3"/>
  <c r="F43" i="3"/>
  <c r="F44" i="3"/>
  <c r="F45" i="3"/>
  <c r="F46" i="3"/>
  <c r="F47" i="3"/>
  <c r="F48" i="3"/>
  <c r="F49" i="3"/>
  <c r="F50" i="3"/>
  <c r="E51" i="3"/>
  <c r="K51" i="3"/>
  <c r="H52" i="3"/>
  <c r="E53" i="3"/>
  <c r="K53" i="3"/>
  <c r="J53" i="3" s="1"/>
  <c r="H54" i="3"/>
  <c r="E55" i="3"/>
  <c r="K55" i="3"/>
  <c r="J55" i="3" s="1"/>
  <c r="H56" i="3"/>
  <c r="E57" i="3"/>
  <c r="K57" i="3"/>
  <c r="J57" i="3" s="1"/>
  <c r="H58" i="3"/>
  <c r="E59" i="3"/>
  <c r="K59" i="3"/>
  <c r="J59" i="3" s="1"/>
  <c r="H60" i="3"/>
  <c r="E61" i="3"/>
  <c r="K61" i="3"/>
  <c r="H62" i="3"/>
  <c r="E63" i="3"/>
  <c r="K63" i="3"/>
  <c r="H64" i="3"/>
  <c r="E65" i="3"/>
  <c r="K65" i="3"/>
  <c r="H66" i="3"/>
  <c r="E67" i="3"/>
  <c r="K67" i="3"/>
  <c r="H68" i="3"/>
  <c r="E69" i="3"/>
  <c r="K69" i="3"/>
  <c r="H70" i="3"/>
  <c r="E71" i="3"/>
  <c r="K71" i="3"/>
  <c r="H72" i="3"/>
  <c r="E73" i="3"/>
  <c r="K73" i="3"/>
  <c r="H74" i="3"/>
  <c r="E75" i="3"/>
  <c r="K75" i="3"/>
  <c r="H76" i="3"/>
  <c r="E77" i="3"/>
  <c r="K77" i="3"/>
  <c r="J77" i="3" s="1"/>
  <c r="H78" i="3"/>
  <c r="E79" i="3"/>
  <c r="K79" i="3"/>
  <c r="H80" i="3"/>
  <c r="E81" i="3"/>
  <c r="K81" i="3"/>
  <c r="H82" i="3"/>
  <c r="E83" i="3"/>
  <c r="K83" i="3"/>
  <c r="J83" i="3" s="1"/>
  <c r="G84" i="3"/>
  <c r="C85" i="3"/>
  <c r="G85" i="3"/>
  <c r="C86" i="3"/>
  <c r="G86" i="3"/>
  <c r="M7" i="3"/>
  <c r="G7" i="3"/>
  <c r="C7" i="3"/>
  <c r="M28" i="3"/>
  <c r="M49" i="3"/>
  <c r="M81" i="3"/>
  <c r="C10" i="3"/>
  <c r="E15" i="3"/>
  <c r="H20" i="3"/>
  <c r="H24" i="3"/>
  <c r="C30" i="3"/>
  <c r="C34" i="3"/>
  <c r="H36" i="3"/>
  <c r="H41" i="3"/>
  <c r="H45" i="3"/>
  <c r="H49" i="3"/>
  <c r="I52" i="3"/>
  <c r="F55" i="3"/>
  <c r="D58" i="3"/>
  <c r="I60" i="3"/>
  <c r="F63" i="3"/>
  <c r="D66" i="3"/>
  <c r="I68" i="3"/>
  <c r="F71" i="3"/>
  <c r="D74" i="3"/>
  <c r="I76" i="3"/>
  <c r="F79" i="3"/>
  <c r="D82" i="3"/>
  <c r="H84" i="3"/>
  <c r="H86" i="3"/>
  <c r="F77" i="3"/>
  <c r="I82" i="3"/>
  <c r="K7" i="3"/>
  <c r="F83" i="3"/>
  <c r="C38" i="3"/>
  <c r="H42" i="3"/>
  <c r="H46" i="3"/>
  <c r="H50" i="3"/>
  <c r="F53" i="3"/>
  <c r="D56" i="3"/>
  <c r="I58" i="3"/>
  <c r="F61" i="3"/>
  <c r="D64" i="3"/>
  <c r="I66" i="3"/>
  <c r="F69" i="3"/>
  <c r="D72" i="3"/>
  <c r="I74" i="3"/>
  <c r="D80" i="3"/>
  <c r="D85" i="3"/>
  <c r="F7" i="3"/>
  <c r="E39" i="3"/>
  <c r="H43" i="3"/>
  <c r="H47" i="3"/>
  <c r="F51" i="3"/>
  <c r="D54" i="3"/>
  <c r="I56" i="3"/>
  <c r="F59" i="3"/>
  <c r="D62" i="3"/>
  <c r="I64" i="3"/>
  <c r="F67" i="3"/>
  <c r="D70" i="3"/>
  <c r="I72" i="3"/>
  <c r="F75" i="3"/>
  <c r="D78" i="3"/>
  <c r="I80" i="3"/>
  <c r="H85" i="3"/>
  <c r="H40" i="3"/>
  <c r="H44" i="3"/>
  <c r="H48" i="3"/>
  <c r="D52" i="3"/>
  <c r="I54" i="3"/>
  <c r="F57" i="3"/>
  <c r="D60" i="3"/>
  <c r="I62" i="3"/>
  <c r="F65" i="3"/>
  <c r="D68" i="3"/>
  <c r="I70" i="3"/>
  <c r="F73" i="3"/>
  <c r="D76" i="3"/>
  <c r="I78" i="3"/>
  <c r="F81" i="3"/>
  <c r="D84" i="3"/>
  <c r="D86" i="3"/>
  <c r="U58" i="8"/>
  <c r="U54" i="8"/>
  <c r="U55" i="8"/>
  <c r="D8" i="2"/>
  <c r="H8" i="2"/>
  <c r="E9" i="2"/>
  <c r="I9" i="2"/>
  <c r="F10" i="2"/>
  <c r="C11" i="2"/>
  <c r="G11" i="2"/>
  <c r="D12" i="2"/>
  <c r="H12" i="2"/>
  <c r="E13" i="2"/>
  <c r="I13" i="2"/>
  <c r="F14" i="2"/>
  <c r="C15" i="2"/>
  <c r="G15" i="2"/>
  <c r="D16" i="2"/>
  <c r="H16" i="2"/>
  <c r="E17" i="2"/>
  <c r="I17" i="2"/>
  <c r="F18" i="2"/>
  <c r="C19" i="2"/>
  <c r="G19" i="2"/>
  <c r="D20" i="2"/>
  <c r="H20" i="2"/>
  <c r="E21" i="2"/>
  <c r="I21" i="2"/>
  <c r="F22" i="2"/>
  <c r="C23" i="2"/>
  <c r="G23" i="2"/>
  <c r="D24" i="2"/>
  <c r="H24" i="2"/>
  <c r="E25" i="2"/>
  <c r="I25" i="2"/>
  <c r="F26" i="2"/>
  <c r="C27" i="2"/>
  <c r="G27" i="2"/>
  <c r="D28" i="2"/>
  <c r="H28" i="2"/>
  <c r="E29" i="2"/>
  <c r="I29" i="2"/>
  <c r="F30" i="2"/>
  <c r="C31" i="2"/>
  <c r="G31" i="2"/>
  <c r="D32" i="2"/>
  <c r="H32" i="2"/>
  <c r="E33" i="2"/>
  <c r="I33" i="2"/>
  <c r="F34" i="2"/>
  <c r="C35" i="2"/>
  <c r="G35" i="2"/>
  <c r="D36" i="2"/>
  <c r="H36" i="2"/>
  <c r="E37" i="2"/>
  <c r="I37" i="2"/>
  <c r="F38" i="2"/>
  <c r="C39" i="2"/>
  <c r="G39" i="2"/>
  <c r="D40" i="2"/>
  <c r="H40" i="2"/>
  <c r="E41" i="2"/>
  <c r="I41" i="2"/>
  <c r="F42" i="2"/>
  <c r="C43" i="2"/>
  <c r="G43" i="2"/>
  <c r="D44" i="2"/>
  <c r="H44" i="2"/>
  <c r="E8" i="2"/>
  <c r="I8" i="2"/>
  <c r="F9" i="2"/>
  <c r="C10" i="2"/>
  <c r="G10" i="2"/>
  <c r="D11" i="2"/>
  <c r="H11" i="2"/>
  <c r="E12" i="2"/>
  <c r="I12" i="2"/>
  <c r="F13" i="2"/>
  <c r="C14" i="2"/>
  <c r="G14" i="2"/>
  <c r="D15" i="2"/>
  <c r="H15" i="2"/>
  <c r="E16" i="2"/>
  <c r="I16" i="2"/>
  <c r="F17" i="2"/>
  <c r="C18" i="2"/>
  <c r="G18" i="2"/>
  <c r="D19" i="2"/>
  <c r="H19" i="2"/>
  <c r="E20" i="2"/>
  <c r="I20" i="2"/>
  <c r="F21" i="2"/>
  <c r="C22" i="2"/>
  <c r="G22" i="2"/>
  <c r="D23" i="2"/>
  <c r="H23" i="2"/>
  <c r="E24" i="2"/>
  <c r="I24" i="2"/>
  <c r="F25" i="2"/>
  <c r="C26" i="2"/>
  <c r="G26" i="2"/>
  <c r="D27" i="2"/>
  <c r="H27" i="2"/>
  <c r="E28" i="2"/>
  <c r="I28" i="2"/>
  <c r="F29" i="2"/>
  <c r="C30" i="2"/>
  <c r="G30" i="2"/>
  <c r="D31" i="2"/>
  <c r="H31" i="2"/>
  <c r="E32" i="2"/>
  <c r="I32" i="2"/>
  <c r="F33" i="2"/>
  <c r="C34" i="2"/>
  <c r="G34" i="2"/>
  <c r="D35" i="2"/>
  <c r="H35" i="2"/>
  <c r="E36" i="2"/>
  <c r="I36" i="2"/>
  <c r="F37" i="2"/>
  <c r="C38" i="2"/>
  <c r="G38" i="2"/>
  <c r="D39" i="2"/>
  <c r="H39" i="2"/>
  <c r="E40" i="2"/>
  <c r="I40" i="2"/>
  <c r="F41" i="2"/>
  <c r="C42" i="2"/>
  <c r="G42" i="2"/>
  <c r="D43" i="2"/>
  <c r="H43" i="2"/>
  <c r="E44" i="2"/>
  <c r="I44" i="2"/>
  <c r="F8" i="2"/>
  <c r="G9" i="2"/>
  <c r="H10" i="2"/>
  <c r="I11" i="2"/>
  <c r="C13" i="2"/>
  <c r="D14" i="2"/>
  <c r="E15" i="2"/>
  <c r="F16" i="2"/>
  <c r="G17" i="2"/>
  <c r="H18" i="2"/>
  <c r="I19" i="2"/>
  <c r="C21" i="2"/>
  <c r="D22" i="2"/>
  <c r="E23" i="2"/>
  <c r="F24" i="2"/>
  <c r="G25" i="2"/>
  <c r="H26" i="2"/>
  <c r="I27" i="2"/>
  <c r="C29" i="2"/>
  <c r="D30" i="2"/>
  <c r="E31" i="2"/>
  <c r="F32" i="2"/>
  <c r="G33" i="2"/>
  <c r="H34" i="2"/>
  <c r="I35" i="2"/>
  <c r="C37" i="2"/>
  <c r="D38" i="2"/>
  <c r="E39" i="2"/>
  <c r="F40" i="2"/>
  <c r="G41" i="2"/>
  <c r="H42" i="2"/>
  <c r="I43" i="2"/>
  <c r="C45" i="2"/>
  <c r="G45" i="2"/>
  <c r="D46" i="2"/>
  <c r="H46" i="2"/>
  <c r="E47" i="2"/>
  <c r="I47" i="2"/>
  <c r="F48" i="2"/>
  <c r="C49" i="2"/>
  <c r="G49" i="2"/>
  <c r="D50" i="2"/>
  <c r="H50" i="2"/>
  <c r="E51" i="2"/>
  <c r="I51" i="2"/>
  <c r="F52" i="2"/>
  <c r="C53" i="2"/>
  <c r="G53" i="2"/>
  <c r="D54" i="2"/>
  <c r="H54" i="2"/>
  <c r="E55" i="2"/>
  <c r="I55" i="2"/>
  <c r="F56" i="2"/>
  <c r="C57" i="2"/>
  <c r="G57" i="2"/>
  <c r="D58" i="2"/>
  <c r="H58" i="2"/>
  <c r="E59" i="2"/>
  <c r="I59" i="2"/>
  <c r="F60" i="2"/>
  <c r="C61" i="2"/>
  <c r="G61" i="2"/>
  <c r="D62" i="2"/>
  <c r="H62" i="2"/>
  <c r="E63" i="2"/>
  <c r="I63" i="2"/>
  <c r="F64" i="2"/>
  <c r="C65" i="2"/>
  <c r="G65" i="2"/>
  <c r="D66" i="2"/>
  <c r="H66" i="2"/>
  <c r="E67" i="2"/>
  <c r="I67" i="2"/>
  <c r="F68" i="2"/>
  <c r="C69" i="2"/>
  <c r="G69" i="2"/>
  <c r="D70" i="2"/>
  <c r="H70" i="2"/>
  <c r="E71" i="2"/>
  <c r="I71" i="2"/>
  <c r="F72" i="2"/>
  <c r="C73" i="2"/>
  <c r="G73" i="2"/>
  <c r="D74" i="2"/>
  <c r="H74" i="2"/>
  <c r="E75" i="2"/>
  <c r="I75" i="2"/>
  <c r="F76" i="2"/>
  <c r="C77" i="2"/>
  <c r="G77" i="2"/>
  <c r="D78" i="2"/>
  <c r="H78" i="2"/>
  <c r="E79" i="2"/>
  <c r="I79" i="2"/>
  <c r="F80" i="2"/>
  <c r="C81" i="2"/>
  <c r="G81" i="2"/>
  <c r="D82" i="2"/>
  <c r="H82" i="2"/>
  <c r="E83" i="2"/>
  <c r="I83" i="2"/>
  <c r="F84" i="2"/>
  <c r="C85" i="2"/>
  <c r="G85" i="2"/>
  <c r="D86" i="2"/>
  <c r="H86" i="2"/>
  <c r="M10" i="2"/>
  <c r="J10" i="2" s="1"/>
  <c r="M14" i="2"/>
  <c r="M18" i="2"/>
  <c r="J18" i="2" s="1"/>
  <c r="M22" i="2"/>
  <c r="M26" i="2"/>
  <c r="J26" i="2" s="1"/>
  <c r="M30" i="2"/>
  <c r="M34" i="2"/>
  <c r="J34" i="2" s="1"/>
  <c r="M38" i="2"/>
  <c r="M42" i="2"/>
  <c r="J42" i="2" s="1"/>
  <c r="M46" i="2"/>
  <c r="M50" i="2"/>
  <c r="J50" i="2" s="1"/>
  <c r="M54" i="2"/>
  <c r="M58" i="2"/>
  <c r="J58" i="2" s="1"/>
  <c r="M62" i="2"/>
  <c r="M66" i="2"/>
  <c r="J66" i="2" s="1"/>
  <c r="M70" i="2"/>
  <c r="M74" i="2"/>
  <c r="J74" i="2" s="1"/>
  <c r="M78" i="2"/>
  <c r="M82" i="2"/>
  <c r="J82" i="2" s="1"/>
  <c r="M86" i="2"/>
  <c r="G7" i="2"/>
  <c r="I70" i="2"/>
  <c r="D73" i="2"/>
  <c r="E74" i="2"/>
  <c r="F75" i="2"/>
  <c r="C76" i="2"/>
  <c r="D77" i="2"/>
  <c r="E78" i="2"/>
  <c r="F79" i="2"/>
  <c r="G80" i="2"/>
  <c r="H81" i="2"/>
  <c r="I82" i="2"/>
  <c r="C84" i="2"/>
  <c r="D85" i="2"/>
  <c r="E86" i="2"/>
  <c r="M11" i="2"/>
  <c r="J11" i="2" s="1"/>
  <c r="M19" i="2"/>
  <c r="M27" i="2"/>
  <c r="J27" i="2" s="1"/>
  <c r="M35" i="2"/>
  <c r="J35" i="2" s="1"/>
  <c r="M43" i="2"/>
  <c r="M51" i="2"/>
  <c r="J51" i="2" s="1"/>
  <c r="M59" i="2"/>
  <c r="J59" i="2" s="1"/>
  <c r="M67" i="2"/>
  <c r="J67" i="2" s="1"/>
  <c r="M75" i="2"/>
  <c r="M83" i="2"/>
  <c r="F7" i="2"/>
  <c r="G8" i="2"/>
  <c r="H9" i="2"/>
  <c r="I10" i="2"/>
  <c r="C12" i="2"/>
  <c r="D13" i="2"/>
  <c r="E14" i="2"/>
  <c r="F15" i="2"/>
  <c r="G16" i="2"/>
  <c r="H17" i="2"/>
  <c r="I18" i="2"/>
  <c r="C20" i="2"/>
  <c r="D21" i="2"/>
  <c r="E22" i="2"/>
  <c r="F23" i="2"/>
  <c r="G24" i="2"/>
  <c r="H25" i="2"/>
  <c r="I26" i="2"/>
  <c r="C28" i="2"/>
  <c r="D29" i="2"/>
  <c r="E30" i="2"/>
  <c r="F31" i="2"/>
  <c r="G32" i="2"/>
  <c r="H33" i="2"/>
  <c r="I34" i="2"/>
  <c r="C36" i="2"/>
  <c r="D37" i="2"/>
  <c r="E38" i="2"/>
  <c r="F39" i="2"/>
  <c r="G40" i="2"/>
  <c r="H41" i="2"/>
  <c r="I42" i="2"/>
  <c r="C44" i="2"/>
  <c r="D45" i="2"/>
  <c r="H45" i="2"/>
  <c r="E46" i="2"/>
  <c r="I46" i="2"/>
  <c r="F47" i="2"/>
  <c r="C48" i="2"/>
  <c r="G48" i="2"/>
  <c r="D49" i="2"/>
  <c r="H49" i="2"/>
  <c r="E50" i="2"/>
  <c r="I50" i="2"/>
  <c r="F51" i="2"/>
  <c r="C52" i="2"/>
  <c r="G52" i="2"/>
  <c r="D53" i="2"/>
  <c r="H53" i="2"/>
  <c r="E54" i="2"/>
  <c r="I54" i="2"/>
  <c r="F55" i="2"/>
  <c r="C56" i="2"/>
  <c r="G56" i="2"/>
  <c r="D57" i="2"/>
  <c r="H57" i="2"/>
  <c r="E58" i="2"/>
  <c r="I58" i="2"/>
  <c r="F59" i="2"/>
  <c r="C60" i="2"/>
  <c r="G60" i="2"/>
  <c r="D61" i="2"/>
  <c r="H61" i="2"/>
  <c r="E62" i="2"/>
  <c r="I62" i="2"/>
  <c r="F63" i="2"/>
  <c r="C64" i="2"/>
  <c r="G64" i="2"/>
  <c r="D65" i="2"/>
  <c r="H65" i="2"/>
  <c r="E66" i="2"/>
  <c r="I66" i="2"/>
  <c r="F67" i="2"/>
  <c r="C68" i="2"/>
  <c r="G68" i="2"/>
  <c r="D69" i="2"/>
  <c r="H69" i="2"/>
  <c r="E70" i="2"/>
  <c r="F71" i="2"/>
  <c r="C72" i="2"/>
  <c r="G72" i="2"/>
  <c r="H73" i="2"/>
  <c r="I74" i="2"/>
  <c r="G76" i="2"/>
  <c r="H77" i="2"/>
  <c r="I78" i="2"/>
  <c r="C80" i="2"/>
  <c r="D81" i="2"/>
  <c r="E82" i="2"/>
  <c r="F83" i="2"/>
  <c r="G84" i="2"/>
  <c r="H85" i="2"/>
  <c r="I86" i="2"/>
  <c r="M15" i="2"/>
  <c r="J15" i="2" s="1"/>
  <c r="M23" i="2"/>
  <c r="J23" i="2" s="1"/>
  <c r="M31" i="2"/>
  <c r="J31" i="2" s="1"/>
  <c r="M39" i="2"/>
  <c r="J39" i="2" s="1"/>
  <c r="M47" i="2"/>
  <c r="M55" i="2"/>
  <c r="J55" i="2" s="1"/>
  <c r="M63" i="2"/>
  <c r="J63" i="2" s="1"/>
  <c r="M71" i="2"/>
  <c r="J71" i="2" s="1"/>
  <c r="M79" i="2"/>
  <c r="M7" i="2"/>
  <c r="C9" i="2"/>
  <c r="E10" i="2"/>
  <c r="G12" i="2"/>
  <c r="I14" i="2"/>
  <c r="D17" i="2"/>
  <c r="F19" i="2"/>
  <c r="H21" i="2"/>
  <c r="C24" i="2"/>
  <c r="E26" i="2"/>
  <c r="G28" i="2"/>
  <c r="I30" i="2"/>
  <c r="D33" i="2"/>
  <c r="F35" i="2"/>
  <c r="H37" i="2"/>
  <c r="C40" i="2"/>
  <c r="E42" i="2"/>
  <c r="G44" i="2"/>
  <c r="C46" i="2"/>
  <c r="D47" i="2"/>
  <c r="E48" i="2"/>
  <c r="F49" i="2"/>
  <c r="G50" i="2"/>
  <c r="H51" i="2"/>
  <c r="I52" i="2"/>
  <c r="C54" i="2"/>
  <c r="D55" i="2"/>
  <c r="E56" i="2"/>
  <c r="F57" i="2"/>
  <c r="G58" i="2"/>
  <c r="H59" i="2"/>
  <c r="I60" i="2"/>
  <c r="C62" i="2"/>
  <c r="D63" i="2"/>
  <c r="E64" i="2"/>
  <c r="F65" i="2"/>
  <c r="G66" i="2"/>
  <c r="H67" i="2"/>
  <c r="I68" i="2"/>
  <c r="C70" i="2"/>
  <c r="D71" i="2"/>
  <c r="E72" i="2"/>
  <c r="F73" i="2"/>
  <c r="G74" i="2"/>
  <c r="H75" i="2"/>
  <c r="I76" i="2"/>
  <c r="C78" i="2"/>
  <c r="D79" i="2"/>
  <c r="E80" i="2"/>
  <c r="F81" i="2"/>
  <c r="G82" i="2"/>
  <c r="H83" i="2"/>
  <c r="I84" i="2"/>
  <c r="C86" i="2"/>
  <c r="M9" i="2"/>
  <c r="J9" i="2" s="1"/>
  <c r="M17" i="2"/>
  <c r="J17" i="2" s="1"/>
  <c r="M25" i="2"/>
  <c r="J25" i="2" s="1"/>
  <c r="M33" i="2"/>
  <c r="J33" i="2" s="1"/>
  <c r="M41" i="2"/>
  <c r="J41" i="2" s="1"/>
  <c r="M49" i="2"/>
  <c r="J49" i="2" s="1"/>
  <c r="M57" i="2"/>
  <c r="M65" i="2"/>
  <c r="J65" i="2" s="1"/>
  <c r="M73" i="2"/>
  <c r="J73" i="2" s="1"/>
  <c r="M81" i="2"/>
  <c r="J81" i="2" s="1"/>
  <c r="H7" i="2"/>
  <c r="C8" i="2"/>
  <c r="E11" i="2"/>
  <c r="G13" i="2"/>
  <c r="I15" i="2"/>
  <c r="D18" i="2"/>
  <c r="F20" i="2"/>
  <c r="H22" i="2"/>
  <c r="C25" i="2"/>
  <c r="E27" i="2"/>
  <c r="G29" i="2"/>
  <c r="I31" i="2"/>
  <c r="D34" i="2"/>
  <c r="F36" i="2"/>
  <c r="H38" i="2"/>
  <c r="C41" i="2"/>
  <c r="E43" i="2"/>
  <c r="E45" i="2"/>
  <c r="F46" i="2"/>
  <c r="G47" i="2"/>
  <c r="H48" i="2"/>
  <c r="I49" i="2"/>
  <c r="C51" i="2"/>
  <c r="D52" i="2"/>
  <c r="E53" i="2"/>
  <c r="F54" i="2"/>
  <c r="G55" i="2"/>
  <c r="H56" i="2"/>
  <c r="I57" i="2"/>
  <c r="C59" i="2"/>
  <c r="D60" i="2"/>
  <c r="E61" i="2"/>
  <c r="F62" i="2"/>
  <c r="G63" i="2"/>
  <c r="H64" i="2"/>
  <c r="I65" i="2"/>
  <c r="C67" i="2"/>
  <c r="D68" i="2"/>
  <c r="E69" i="2"/>
  <c r="F70" i="2"/>
  <c r="H72" i="2"/>
  <c r="I73" i="2"/>
  <c r="C75" i="2"/>
  <c r="D76" i="2"/>
  <c r="E77" i="2"/>
  <c r="F78" i="2"/>
  <c r="G79" i="2"/>
  <c r="H80" i="2"/>
  <c r="I81" i="2"/>
  <c r="C83" i="2"/>
  <c r="D84" i="2"/>
  <c r="E85" i="2"/>
  <c r="M12" i="2"/>
  <c r="J12" i="2" s="1"/>
  <c r="M20" i="2"/>
  <c r="J20" i="2" s="1"/>
  <c r="M28" i="2"/>
  <c r="J28" i="2" s="1"/>
  <c r="M44" i="2"/>
  <c r="J44" i="2" s="1"/>
  <c r="M60" i="2"/>
  <c r="J60" i="2" s="1"/>
  <c r="M76" i="2"/>
  <c r="J76" i="2" s="1"/>
  <c r="E7" i="2"/>
  <c r="D9" i="2"/>
  <c r="F11" i="2"/>
  <c r="C16" i="2"/>
  <c r="G20" i="2"/>
  <c r="I22" i="2"/>
  <c r="F27" i="2"/>
  <c r="C32" i="2"/>
  <c r="G36" i="2"/>
  <c r="D41" i="2"/>
  <c r="F45" i="2"/>
  <c r="H47" i="2"/>
  <c r="C50" i="2"/>
  <c r="E52" i="2"/>
  <c r="G54" i="2"/>
  <c r="I56" i="2"/>
  <c r="D59" i="2"/>
  <c r="F61" i="2"/>
  <c r="G62" i="2"/>
  <c r="I64" i="2"/>
  <c r="D67" i="2"/>
  <c r="F69" i="2"/>
  <c r="H71" i="2"/>
  <c r="C74" i="2"/>
  <c r="E76" i="2"/>
  <c r="G78" i="2"/>
  <c r="I80" i="2"/>
  <c r="C82" i="2"/>
  <c r="E84" i="2"/>
  <c r="G86" i="2"/>
  <c r="M29" i="2"/>
  <c r="M45" i="2"/>
  <c r="M61" i="2"/>
  <c r="J61" i="2" s="1"/>
  <c r="M69" i="2"/>
  <c r="M85" i="2"/>
  <c r="J85" i="2" s="1"/>
  <c r="D10" i="2"/>
  <c r="H14" i="2"/>
  <c r="E19" i="2"/>
  <c r="I23" i="2"/>
  <c r="F28" i="2"/>
  <c r="C33" i="2"/>
  <c r="G37" i="2"/>
  <c r="D42" i="2"/>
  <c r="I45" i="2"/>
  <c r="D48" i="2"/>
  <c r="F50" i="2"/>
  <c r="G51" i="2"/>
  <c r="I53" i="2"/>
  <c r="D56" i="2"/>
  <c r="F58" i="2"/>
  <c r="H60" i="2"/>
  <c r="C63" i="2"/>
  <c r="E65" i="2"/>
  <c r="G67" i="2"/>
  <c r="I69" i="2"/>
  <c r="D72" i="2"/>
  <c r="F74" i="2"/>
  <c r="H76" i="2"/>
  <c r="C79" i="2"/>
  <c r="E81" i="2"/>
  <c r="G83" i="2"/>
  <c r="I85" i="2"/>
  <c r="M16" i="2"/>
  <c r="J16" i="2" s="1"/>
  <c r="M32" i="2"/>
  <c r="M48" i="2"/>
  <c r="M64" i="2"/>
  <c r="M80" i="2"/>
  <c r="J80" i="2" s="1"/>
  <c r="G71" i="2"/>
  <c r="F86" i="2"/>
  <c r="M36" i="2"/>
  <c r="J36" i="2" s="1"/>
  <c r="M52" i="2"/>
  <c r="J52" i="2" s="1"/>
  <c r="M68" i="2"/>
  <c r="J68" i="2" s="1"/>
  <c r="M84" i="2"/>
  <c r="H13" i="2"/>
  <c r="E18" i="2"/>
  <c r="D25" i="2"/>
  <c r="H29" i="2"/>
  <c r="E34" i="2"/>
  <c r="I38" i="2"/>
  <c r="F43" i="2"/>
  <c r="G46" i="2"/>
  <c r="I48" i="2"/>
  <c r="D51" i="2"/>
  <c r="F53" i="2"/>
  <c r="H55" i="2"/>
  <c r="C58" i="2"/>
  <c r="E60" i="2"/>
  <c r="H63" i="2"/>
  <c r="C66" i="2"/>
  <c r="E68" i="2"/>
  <c r="G70" i="2"/>
  <c r="I72" i="2"/>
  <c r="D75" i="2"/>
  <c r="F77" i="2"/>
  <c r="H79" i="2"/>
  <c r="D83" i="2"/>
  <c r="F85" i="2"/>
  <c r="M13" i="2"/>
  <c r="M21" i="2"/>
  <c r="J21" i="2" s="1"/>
  <c r="M37" i="2"/>
  <c r="M53" i="2"/>
  <c r="M77" i="2"/>
  <c r="D7" i="2"/>
  <c r="F12" i="2"/>
  <c r="C17" i="2"/>
  <c r="G21" i="2"/>
  <c r="D26" i="2"/>
  <c r="H30" i="2"/>
  <c r="E35" i="2"/>
  <c r="I39" i="2"/>
  <c r="F44" i="2"/>
  <c r="C47" i="2"/>
  <c r="E49" i="2"/>
  <c r="H52" i="2"/>
  <c r="C55" i="2"/>
  <c r="E57" i="2"/>
  <c r="G59" i="2"/>
  <c r="I61" i="2"/>
  <c r="D64" i="2"/>
  <c r="F66" i="2"/>
  <c r="H68" i="2"/>
  <c r="C71" i="2"/>
  <c r="E73" i="2"/>
  <c r="G75" i="2"/>
  <c r="I77" i="2"/>
  <c r="D80" i="2"/>
  <c r="F82" i="2"/>
  <c r="H84" i="2"/>
  <c r="M8" i="2"/>
  <c r="J8" i="2" s="1"/>
  <c r="M24" i="2"/>
  <c r="M40" i="2"/>
  <c r="M56" i="2"/>
  <c r="M72" i="2"/>
  <c r="I7" i="2"/>
  <c r="C7" i="2"/>
  <c r="W19" i="8"/>
  <c r="W35" i="8"/>
  <c r="W75" i="8"/>
  <c r="W102" i="8"/>
  <c r="W33" i="8"/>
  <c r="U7" i="8"/>
  <c r="U59" i="8"/>
  <c r="J57" i="2"/>
  <c r="W104" i="8"/>
  <c r="W74" i="8"/>
  <c r="W11" i="8"/>
  <c r="W94" i="8"/>
  <c r="W98" i="8"/>
  <c r="W64" i="8"/>
  <c r="W50" i="8"/>
  <c r="W52" i="8"/>
  <c r="W54" i="8"/>
  <c r="W58" i="8"/>
  <c r="W51" i="8"/>
  <c r="W49" i="8"/>
  <c r="W47" i="8"/>
  <c r="W44" i="8"/>
  <c r="W59" i="8"/>
  <c r="W48" i="8"/>
  <c r="W41" i="8"/>
  <c r="W66" i="8"/>
  <c r="W123" i="8"/>
  <c r="W108" i="8"/>
  <c r="W106" i="8"/>
  <c r="W124" i="8"/>
  <c r="W117" i="8"/>
  <c r="W116" i="8"/>
  <c r="W109" i="8"/>
  <c r="W119" i="8"/>
  <c r="W111" i="8"/>
  <c r="W291" i="8"/>
  <c r="W275" i="8"/>
  <c r="W259" i="8"/>
  <c r="W243" i="8"/>
  <c r="W225" i="8"/>
  <c r="W209" i="8"/>
  <c r="W192" i="8"/>
  <c r="W176" i="8"/>
  <c r="W160" i="8"/>
  <c r="W281" i="8"/>
  <c r="W265" i="8"/>
  <c r="W249" i="8"/>
  <c r="W235" i="8"/>
  <c r="W219" i="8"/>
  <c r="W198" i="8"/>
  <c r="W182" i="8"/>
  <c r="W166" i="8"/>
  <c r="W154" i="8"/>
  <c r="W146" i="8"/>
  <c r="W138" i="8"/>
  <c r="W131" i="8"/>
  <c r="W296" i="8"/>
  <c r="W280" i="8"/>
  <c r="W264" i="8"/>
  <c r="W248" i="8"/>
  <c r="W234" i="8"/>
  <c r="W218" i="8"/>
  <c r="W199" i="8"/>
  <c r="W183" i="8"/>
  <c r="W167" i="8"/>
  <c r="W151" i="8"/>
  <c r="W133" i="8"/>
  <c r="W302" i="8"/>
  <c r="W286" i="8"/>
  <c r="W270" i="8"/>
  <c r="W254" i="8"/>
  <c r="W238" i="8"/>
  <c r="W220" i="8"/>
  <c r="W201" i="8"/>
  <c r="W185" i="8"/>
  <c r="W169" i="8"/>
  <c r="W153" i="8"/>
  <c r="W139" i="8"/>
  <c r="W115" i="8"/>
  <c r="W107" i="8"/>
  <c r="W289" i="8"/>
  <c r="W271" i="8"/>
  <c r="W253" i="8"/>
  <c r="W237" i="8"/>
  <c r="W221" i="8"/>
  <c r="W202" i="8"/>
  <c r="W188" i="8"/>
  <c r="W172" i="8"/>
  <c r="W301" i="8"/>
  <c r="W277" i="8"/>
  <c r="W263" i="8"/>
  <c r="W247" i="8"/>
  <c r="W231" i="8"/>
  <c r="W215" i="8"/>
  <c r="W194" i="8"/>
  <c r="W178" i="8"/>
  <c r="W162" i="8"/>
  <c r="W152" i="8"/>
  <c r="W144" i="8"/>
  <c r="W136" i="8"/>
  <c r="W297" i="8"/>
  <c r="W292" i="8"/>
  <c r="W276" i="8"/>
  <c r="W260" i="8"/>
  <c r="W244" i="8"/>
  <c r="W230" i="8"/>
  <c r="W214" i="8"/>
  <c r="W195" i="8"/>
  <c r="W179" i="8"/>
  <c r="W163" i="8"/>
  <c r="W147" i="8"/>
  <c r="W125" i="8"/>
  <c r="W298" i="8"/>
  <c r="W282" i="8"/>
  <c r="W266" i="8"/>
  <c r="W250" i="8"/>
  <c r="W232" i="8"/>
  <c r="W216" i="8"/>
  <c r="W197" i="8"/>
  <c r="W181" i="8"/>
  <c r="W165" i="8"/>
  <c r="W149" i="8"/>
  <c r="W137" i="8"/>
  <c r="W118" i="8"/>
  <c r="W130" i="8"/>
  <c r="W120" i="8"/>
  <c r="W283" i="8"/>
  <c r="W267" i="8"/>
  <c r="W251" i="8"/>
  <c r="W233" i="8"/>
  <c r="W217" i="8"/>
  <c r="W200" i="8"/>
  <c r="W184" i="8"/>
  <c r="W168" i="8"/>
  <c r="W293" i="8"/>
  <c r="W273" i="8"/>
  <c r="W257" i="8"/>
  <c r="W241" i="8"/>
  <c r="W227" i="8"/>
  <c r="W211" i="8"/>
  <c r="W190" i="8"/>
  <c r="W174" i="8"/>
  <c r="W158" i="8"/>
  <c r="W150" i="8"/>
  <c r="W142" i="8"/>
  <c r="W129" i="8"/>
  <c r="W295" i="8"/>
  <c r="W288" i="8"/>
  <c r="W272" i="8"/>
  <c r="W256" i="8"/>
  <c r="W242" i="8"/>
  <c r="W226" i="8"/>
  <c r="W210" i="8"/>
  <c r="W191" i="8"/>
  <c r="W175" i="8"/>
  <c r="W159" i="8"/>
  <c r="W143" i="8"/>
  <c r="W121" i="8"/>
  <c r="W294" i="8"/>
  <c r="W278" i="8"/>
  <c r="W262" i="8"/>
  <c r="W246" i="8"/>
  <c r="W228" i="8"/>
  <c r="W212" i="8"/>
  <c r="W193" i="8"/>
  <c r="W177" i="8"/>
  <c r="W161" i="8"/>
  <c r="W145" i="8"/>
  <c r="W127" i="8"/>
  <c r="W112" i="8"/>
  <c r="W128" i="8"/>
  <c r="U4" i="8"/>
  <c r="U126" i="8"/>
  <c r="U139" i="8"/>
  <c r="U143" i="8"/>
  <c r="U147" i="8"/>
  <c r="U151" i="8"/>
  <c r="U155" i="8"/>
  <c r="U159" i="8"/>
  <c r="U163" i="8"/>
  <c r="U138" i="8"/>
  <c r="U142" i="8"/>
  <c r="U146" i="8"/>
  <c r="U150" i="8"/>
  <c r="U134" i="8"/>
  <c r="U137" i="8"/>
  <c r="U141" i="8"/>
  <c r="U145" i="8"/>
  <c r="U149" i="8"/>
  <c r="U153" i="8"/>
  <c r="U157" i="8"/>
  <c r="U161" i="8"/>
  <c r="U165" i="8"/>
  <c r="U130" i="8"/>
  <c r="U136" i="8"/>
  <c r="U140" i="8"/>
  <c r="U144" i="8"/>
  <c r="U148" i="8"/>
  <c r="U167" i="8"/>
  <c r="U202" i="8"/>
  <c r="U209" i="8"/>
  <c r="U213" i="8"/>
  <c r="U217" i="8"/>
  <c r="U201" i="8"/>
  <c r="U208" i="8"/>
  <c r="U212" i="8"/>
  <c r="U216" i="8"/>
  <c r="U200" i="8"/>
  <c r="U207" i="8"/>
  <c r="U211" i="8"/>
  <c r="U215" i="8"/>
  <c r="U203" i="8"/>
  <c r="U210" i="8"/>
  <c r="U214" i="8"/>
  <c r="U218" i="8"/>
  <c r="U236" i="8"/>
  <c r="U240" i="8"/>
  <c r="U244" i="8"/>
  <c r="U248" i="8"/>
  <c r="U301" i="8"/>
  <c r="U220" i="8"/>
  <c r="U222" i="8"/>
  <c r="U224" i="8"/>
  <c r="U235" i="8"/>
  <c r="U239" i="8"/>
  <c r="U243" i="8"/>
  <c r="U247" i="8"/>
  <c r="U271" i="8"/>
  <c r="U273" i="8"/>
  <c r="U275" i="8"/>
  <c r="U277" i="8"/>
  <c r="U279" i="8"/>
  <c r="U281" i="8"/>
  <c r="U238" i="8"/>
  <c r="U242" i="8"/>
  <c r="U246" i="8"/>
  <c r="U250" i="8"/>
  <c r="U267" i="8"/>
  <c r="U268" i="8"/>
  <c r="U269" i="8"/>
  <c r="U270" i="8"/>
  <c r="U272" i="8"/>
  <c r="U274" i="8"/>
  <c r="U276" i="8"/>
  <c r="U278" i="8"/>
  <c r="U280" i="8"/>
  <c r="U282" i="8"/>
  <c r="U237" i="8"/>
  <c r="U241" i="8"/>
  <c r="U245" i="8"/>
  <c r="U249" i="8"/>
  <c r="U299" i="8"/>
  <c r="U300" i="8"/>
  <c r="U302" i="8"/>
  <c r="U291" i="8"/>
  <c r="U283" i="8"/>
  <c r="U294" i="8"/>
  <c r="U286" i="8"/>
  <c r="U265" i="8"/>
  <c r="U296" i="8"/>
  <c r="U288" i="8"/>
  <c r="U263" i="8"/>
  <c r="U255" i="8"/>
  <c r="U233" i="8"/>
  <c r="U225" i="8"/>
  <c r="U258" i="8"/>
  <c r="U234" i="8"/>
  <c r="U226" i="8"/>
  <c r="U194" i="8"/>
  <c r="U177" i="8"/>
  <c r="U169" i="8"/>
  <c r="U160" i="8"/>
  <c r="U183" i="8"/>
  <c r="U172" i="8"/>
  <c r="U162" i="8"/>
  <c r="U184" i="8"/>
  <c r="U191" i="8"/>
  <c r="U122" i="8"/>
  <c r="U293" i="8"/>
  <c r="U285" i="8"/>
  <c r="U261" i="8"/>
  <c r="U253" i="8"/>
  <c r="U231" i="8"/>
  <c r="U223" i="8"/>
  <c r="U264" i="8"/>
  <c r="U256" i="8"/>
  <c r="U232" i="8"/>
  <c r="U175" i="8"/>
  <c r="U156" i="8"/>
  <c r="U198" i="8"/>
  <c r="U185" i="8"/>
  <c r="U193" i="8"/>
  <c r="U179" i="8"/>
  <c r="U170" i="8"/>
  <c r="U158" i="8"/>
  <c r="U196" i="8"/>
  <c r="U180" i="8"/>
  <c r="U186" i="8"/>
  <c r="U118" i="8"/>
  <c r="U187" i="8"/>
  <c r="U117" i="8"/>
  <c r="U124" i="8"/>
  <c r="U112" i="8"/>
  <c r="U106" i="8"/>
  <c r="U295" i="8"/>
  <c r="U287" i="8"/>
  <c r="U298" i="8"/>
  <c r="U290" i="8"/>
  <c r="U266" i="8"/>
  <c r="U297" i="8"/>
  <c r="U292" i="8"/>
  <c r="U284" i="8"/>
  <c r="U259" i="8"/>
  <c r="U251" i="8"/>
  <c r="U229" i="8"/>
  <c r="U221" i="8"/>
  <c r="U262" i="8"/>
  <c r="U254" i="8"/>
  <c r="U230" i="8"/>
  <c r="U189" i="8"/>
  <c r="U173" i="8"/>
  <c r="U152" i="8"/>
  <c r="U182" i="8"/>
  <c r="U190" i="8"/>
  <c r="U176" i="8"/>
  <c r="U168" i="8"/>
  <c r="U154" i="8"/>
  <c r="U132" i="8"/>
  <c r="U110" i="8"/>
  <c r="U120" i="8"/>
  <c r="U108" i="8"/>
  <c r="U289" i="8"/>
  <c r="U257" i="8"/>
  <c r="U219" i="8"/>
  <c r="U227" i="8"/>
  <c r="U260" i="8"/>
  <c r="U252" i="8"/>
  <c r="U228" i="8"/>
  <c r="U197" i="8"/>
  <c r="U181" i="8"/>
  <c r="U171" i="8"/>
  <c r="U164" i="8"/>
  <c r="U192" i="8"/>
  <c r="U178" i="8"/>
  <c r="U199" i="8"/>
  <c r="U174" i="8"/>
  <c r="U166" i="8"/>
  <c r="U188" i="8"/>
  <c r="U128" i="8"/>
  <c r="U195" i="8"/>
  <c r="U114" i="8"/>
  <c r="U116" i="8"/>
  <c r="U109" i="8"/>
  <c r="U131" i="8"/>
  <c r="U129" i="8"/>
  <c r="U127" i="8"/>
  <c r="U125" i="8"/>
  <c r="U123" i="8"/>
  <c r="U115" i="8"/>
  <c r="U107" i="8"/>
  <c r="U119" i="8"/>
  <c r="U111" i="8"/>
  <c r="U133" i="8"/>
  <c r="U105" i="8"/>
  <c r="U135" i="8"/>
  <c r="U121" i="8"/>
  <c r="U113" i="8"/>
  <c r="W132" i="8"/>
  <c r="W110" i="8"/>
  <c r="W126" i="8"/>
  <c r="W105" i="8"/>
  <c r="W114" i="8"/>
  <c r="W299" i="8"/>
  <c r="W279" i="8"/>
  <c r="W261" i="8"/>
  <c r="W245" i="8"/>
  <c r="W229" i="8"/>
  <c r="W213" i="8"/>
  <c r="W196" i="8"/>
  <c r="W180" i="8"/>
  <c r="W164" i="8"/>
  <c r="W285" i="8"/>
  <c r="W269" i="8"/>
  <c r="W255" i="8"/>
  <c r="W239" i="8"/>
  <c r="W223" i="8"/>
  <c r="W207" i="8"/>
  <c r="W186" i="8"/>
  <c r="W170" i="8"/>
  <c r="W156" i="8"/>
  <c r="W148" i="8"/>
  <c r="W140" i="8"/>
  <c r="W135" i="8"/>
  <c r="W300" i="8"/>
  <c r="W284" i="8"/>
  <c r="W268" i="8"/>
  <c r="W252" i="8"/>
  <c r="W236" i="8"/>
  <c r="W222" i="8"/>
  <c r="W203" i="8"/>
  <c r="W187" i="8"/>
  <c r="W171" i="8"/>
  <c r="W155" i="8"/>
  <c r="W134" i="8"/>
  <c r="W287" i="8"/>
  <c r="W290" i="8"/>
  <c r="W274" i="8"/>
  <c r="W258" i="8"/>
  <c r="W240" i="8"/>
  <c r="W224" i="8"/>
  <c r="W208" i="8"/>
  <c r="W189" i="8"/>
  <c r="W173" i="8"/>
  <c r="W157" i="8"/>
  <c r="W141" i="8"/>
  <c r="W113" i="8"/>
  <c r="J43" i="2" l="1"/>
  <c r="J64" i="2"/>
  <c r="J69" i="2"/>
  <c r="J79" i="2"/>
  <c r="J53" i="2"/>
  <c r="J48" i="2"/>
  <c r="J78" i="2"/>
  <c r="J62" i="2"/>
  <c r="J46" i="2"/>
  <c r="J30" i="2"/>
  <c r="J14" i="2"/>
  <c r="J80" i="4"/>
  <c r="J37" i="2"/>
  <c r="J32" i="2"/>
  <c r="J83" i="2"/>
  <c r="J75" i="3"/>
  <c r="J82" i="3"/>
  <c r="J66" i="3"/>
  <c r="J50" i="3"/>
  <c r="J58" i="4"/>
  <c r="J42" i="4"/>
  <c r="J45" i="4"/>
  <c r="J32" i="4"/>
  <c r="J16" i="4"/>
  <c r="J26" i="4"/>
  <c r="J10" i="4"/>
  <c r="J56" i="2"/>
  <c r="J45" i="2"/>
  <c r="J19" i="2"/>
  <c r="J67" i="3"/>
  <c r="J74" i="3"/>
  <c r="J58" i="3"/>
  <c r="J42" i="3"/>
  <c r="J69" i="4"/>
  <c r="J66" i="4"/>
  <c r="J50" i="4"/>
  <c r="J34" i="4"/>
  <c r="J24" i="4"/>
  <c r="J18" i="4"/>
  <c r="J8" i="4"/>
  <c r="J40" i="2"/>
  <c r="J29" i="2"/>
  <c r="J75" i="2"/>
  <c r="J86" i="2"/>
  <c r="J70" i="2"/>
  <c r="J54" i="2"/>
  <c r="J38" i="2"/>
  <c r="J22" i="2"/>
  <c r="J45" i="3"/>
  <c r="J85" i="4"/>
  <c r="J79" i="4"/>
  <c r="J56" i="4"/>
  <c r="J40" i="4"/>
  <c r="J24" i="2"/>
  <c r="J77" i="2"/>
  <c r="J13" i="2"/>
  <c r="J47" i="2"/>
  <c r="J85" i="3"/>
  <c r="J53" i="4"/>
  <c r="J37" i="4"/>
  <c r="J21" i="4"/>
  <c r="J51" i="3"/>
  <c r="J46" i="3"/>
  <c r="J69" i="3"/>
  <c r="J63" i="4"/>
  <c r="J81" i="4"/>
  <c r="J75" i="4"/>
  <c r="J70" i="3"/>
  <c r="J54" i="3"/>
  <c r="J40" i="3"/>
  <c r="J26" i="3"/>
  <c r="J10" i="3"/>
  <c r="J61" i="4"/>
  <c r="J62" i="4"/>
  <c r="J46" i="4"/>
  <c r="J29" i="4"/>
  <c r="J13" i="4"/>
  <c r="J61" i="3"/>
  <c r="J86" i="3"/>
  <c r="J59" i="4"/>
  <c r="J84" i="4"/>
  <c r="J78" i="4"/>
  <c r="J74" i="4"/>
  <c r="J68" i="4"/>
  <c r="J52" i="4"/>
  <c r="J65" i="4"/>
  <c r="J67" i="4"/>
  <c r="J38" i="4"/>
  <c r="J22" i="4"/>
  <c r="J52" i="3"/>
  <c r="J41" i="3"/>
  <c r="J71" i="4"/>
  <c r="J73" i="4"/>
  <c r="J73" i="3"/>
  <c r="J80" i="3"/>
  <c r="J72" i="3"/>
  <c r="J79" i="3"/>
  <c r="J71" i="3"/>
  <c r="J63" i="3"/>
  <c r="J38" i="3"/>
  <c r="J34" i="3"/>
  <c r="J22" i="3"/>
  <c r="J18" i="3"/>
  <c r="J33" i="4"/>
  <c r="J17" i="4"/>
  <c r="J65" i="3"/>
  <c r="J56" i="3"/>
  <c r="J55" i="4"/>
  <c r="J39" i="4"/>
  <c r="J35" i="4"/>
  <c r="J31" i="4"/>
  <c r="J27" i="4"/>
  <c r="J23" i="4"/>
  <c r="J19" i="4"/>
  <c r="J15" i="4"/>
  <c r="J11" i="4"/>
  <c r="J39" i="3"/>
  <c r="J37" i="3"/>
  <c r="J35" i="3"/>
  <c r="J33" i="3"/>
  <c r="J31" i="3"/>
  <c r="J29" i="3"/>
  <c r="J27" i="3"/>
  <c r="J25" i="3"/>
  <c r="J23" i="3"/>
  <c r="J21" i="3"/>
  <c r="J19" i="3"/>
  <c r="J17" i="3"/>
  <c r="J15" i="3"/>
  <c r="J13" i="3"/>
  <c r="J11" i="3"/>
  <c r="J9" i="3"/>
  <c r="J76" i="3"/>
  <c r="J68" i="3"/>
  <c r="J60" i="3"/>
  <c r="J49" i="3"/>
  <c r="J44" i="3"/>
  <c r="J36" i="3"/>
  <c r="J32" i="3"/>
  <c r="J28" i="3"/>
  <c r="J24" i="3"/>
  <c r="J20" i="3"/>
  <c r="J16" i="3"/>
  <c r="J12" i="3"/>
  <c r="J8" i="3"/>
  <c r="J81" i="3"/>
  <c r="J47" i="3"/>
  <c r="M11" i="6"/>
  <c r="M27" i="6"/>
  <c r="M43" i="6"/>
  <c r="M59" i="6"/>
  <c r="M75" i="6"/>
  <c r="F9" i="6"/>
  <c r="F11" i="6"/>
  <c r="F13" i="6"/>
  <c r="F15" i="6"/>
  <c r="F17" i="6"/>
  <c r="F19" i="6"/>
  <c r="F21" i="6"/>
  <c r="F23" i="6"/>
  <c r="F25" i="6"/>
  <c r="F27" i="6"/>
  <c r="F29" i="6"/>
  <c r="F31" i="6"/>
  <c r="F33" i="6"/>
  <c r="F35" i="6"/>
  <c r="F37" i="6"/>
  <c r="F39" i="6"/>
  <c r="F41" i="6"/>
  <c r="M24" i="6"/>
  <c r="M40" i="6"/>
  <c r="M56" i="6"/>
  <c r="M72" i="6"/>
  <c r="C9" i="6"/>
  <c r="C11" i="6"/>
  <c r="C13" i="6"/>
  <c r="C15" i="6"/>
  <c r="C17" i="6"/>
  <c r="C19" i="6"/>
  <c r="C21" i="6"/>
  <c r="C23" i="6"/>
  <c r="C25" i="6"/>
  <c r="C27" i="6"/>
  <c r="C29" i="6"/>
  <c r="C31" i="6"/>
  <c r="C33" i="6"/>
  <c r="C35" i="6"/>
  <c r="C37" i="6"/>
  <c r="C39" i="6"/>
  <c r="C41" i="6"/>
  <c r="M25" i="6"/>
  <c r="M57" i="6"/>
  <c r="D9" i="6"/>
  <c r="D13" i="6"/>
  <c r="D17" i="6"/>
  <c r="D21" i="6"/>
  <c r="D25" i="6"/>
  <c r="D29" i="6"/>
  <c r="D33" i="6"/>
  <c r="D37" i="6"/>
  <c r="D41" i="6"/>
  <c r="F43" i="6"/>
  <c r="M10" i="6"/>
  <c r="M42" i="6"/>
  <c r="M74" i="6"/>
  <c r="E11" i="6"/>
  <c r="E15" i="6"/>
  <c r="E19" i="6"/>
  <c r="E23" i="6"/>
  <c r="E27" i="6"/>
  <c r="E31" i="6"/>
  <c r="E35" i="6"/>
  <c r="E39" i="6"/>
  <c r="G42" i="6"/>
  <c r="G44" i="6"/>
  <c r="G46" i="6"/>
  <c r="G48" i="6"/>
  <c r="G50" i="6"/>
  <c r="G52" i="6"/>
  <c r="G54" i="6"/>
  <c r="G56" i="6"/>
  <c r="G58" i="6"/>
  <c r="G60" i="6"/>
  <c r="G62" i="6"/>
  <c r="M37" i="6"/>
  <c r="M69" i="6"/>
  <c r="H10" i="6"/>
  <c r="H14" i="6"/>
  <c r="H18" i="6"/>
  <c r="H22" i="6"/>
  <c r="H26" i="6"/>
  <c r="H30" i="6"/>
  <c r="M15" i="6"/>
  <c r="M31" i="6"/>
  <c r="M47" i="6"/>
  <c r="M63" i="6"/>
  <c r="M79" i="6"/>
  <c r="K9" i="6"/>
  <c r="K11" i="6"/>
  <c r="K13" i="6"/>
  <c r="K15" i="6"/>
  <c r="J15" i="6" s="1"/>
  <c r="K17" i="6"/>
  <c r="K19" i="6"/>
  <c r="K21" i="6"/>
  <c r="K23" i="6"/>
  <c r="K25" i="6"/>
  <c r="K27" i="6"/>
  <c r="K29" i="6"/>
  <c r="K31" i="6"/>
  <c r="K33" i="6"/>
  <c r="K35" i="6"/>
  <c r="K37" i="6"/>
  <c r="K39" i="6"/>
  <c r="M12" i="6"/>
  <c r="M28" i="6"/>
  <c r="M44" i="6"/>
  <c r="M60" i="6"/>
  <c r="M76" i="6"/>
  <c r="G9" i="6"/>
  <c r="G11" i="6"/>
  <c r="G13" i="6"/>
  <c r="G15" i="6"/>
  <c r="G17" i="6"/>
  <c r="G19" i="6"/>
  <c r="G21" i="6"/>
  <c r="G23" i="6"/>
  <c r="G25" i="6"/>
  <c r="G27" i="6"/>
  <c r="G29" i="6"/>
  <c r="G31" i="6"/>
  <c r="G33" i="6"/>
  <c r="G35" i="6"/>
  <c r="G37" i="6"/>
  <c r="G39" i="6"/>
  <c r="G41" i="6"/>
  <c r="M33" i="6"/>
  <c r="M65" i="6"/>
  <c r="D10" i="6"/>
  <c r="D14" i="6"/>
  <c r="D18" i="6"/>
  <c r="D22" i="6"/>
  <c r="D26" i="6"/>
  <c r="D30" i="6"/>
  <c r="D34" i="6"/>
  <c r="D38" i="6"/>
  <c r="K41" i="6"/>
  <c r="K43" i="6"/>
  <c r="M18" i="6"/>
  <c r="M50" i="6"/>
  <c r="M82" i="6"/>
  <c r="E12" i="6"/>
  <c r="E16" i="6"/>
  <c r="E20" i="6"/>
  <c r="E24" i="6"/>
  <c r="E28" i="6"/>
  <c r="E32" i="6"/>
  <c r="E36" i="6"/>
  <c r="E40" i="6"/>
  <c r="C43" i="6"/>
  <c r="C45" i="6"/>
  <c r="C47" i="6"/>
  <c r="C49" i="6"/>
  <c r="C51" i="6"/>
  <c r="C53" i="6"/>
  <c r="C55" i="6"/>
  <c r="C57" i="6"/>
  <c r="C59" i="6"/>
  <c r="C61" i="6"/>
  <c r="M13" i="6"/>
  <c r="M45" i="6"/>
  <c r="M77" i="6"/>
  <c r="H11" i="6"/>
  <c r="H15" i="6"/>
  <c r="H19" i="6"/>
  <c r="H23" i="6"/>
  <c r="H27" i="6"/>
  <c r="H31" i="6"/>
  <c r="M19" i="6"/>
  <c r="M35" i="6"/>
  <c r="M51" i="6"/>
  <c r="M67" i="6"/>
  <c r="M83" i="6"/>
  <c r="F10" i="6"/>
  <c r="F12" i="6"/>
  <c r="F14" i="6"/>
  <c r="F16" i="6"/>
  <c r="F18" i="6"/>
  <c r="F20" i="6"/>
  <c r="F22" i="6"/>
  <c r="F24" i="6"/>
  <c r="F26" i="6"/>
  <c r="F28" i="6"/>
  <c r="F30" i="6"/>
  <c r="F32" i="6"/>
  <c r="F34" i="6"/>
  <c r="F36" i="6"/>
  <c r="F38" i="6"/>
  <c r="F40" i="6"/>
  <c r="M16" i="6"/>
  <c r="M32" i="6"/>
  <c r="M48" i="6"/>
  <c r="M64" i="6"/>
  <c r="M80" i="6"/>
  <c r="C10" i="6"/>
  <c r="C12" i="6"/>
  <c r="C14" i="6"/>
  <c r="C16" i="6"/>
  <c r="C18" i="6"/>
  <c r="C20" i="6"/>
  <c r="C22" i="6"/>
  <c r="C24" i="6"/>
  <c r="C26" i="6"/>
  <c r="C28" i="6"/>
  <c r="C30" i="6"/>
  <c r="C32" i="6"/>
  <c r="C34" i="6"/>
  <c r="C36" i="6"/>
  <c r="C38" i="6"/>
  <c r="C40" i="6"/>
  <c r="M9" i="6"/>
  <c r="M41" i="6"/>
  <c r="M73" i="6"/>
  <c r="D11" i="6"/>
  <c r="D15" i="6"/>
  <c r="D19" i="6"/>
  <c r="D23" i="6"/>
  <c r="D27" i="6"/>
  <c r="D31" i="6"/>
  <c r="D35" i="6"/>
  <c r="D39" i="6"/>
  <c r="F42" i="6"/>
  <c r="F44" i="6"/>
  <c r="M26" i="6"/>
  <c r="M58" i="6"/>
  <c r="E9" i="6"/>
  <c r="E13" i="6"/>
  <c r="E17" i="6"/>
  <c r="E21" i="6"/>
  <c r="E25" i="6"/>
  <c r="E29" i="6"/>
  <c r="E33" i="6"/>
  <c r="E37" i="6"/>
  <c r="E41" i="6"/>
  <c r="G43" i="6"/>
  <c r="G45" i="6"/>
  <c r="G47" i="6"/>
  <c r="G49" i="6"/>
  <c r="G51" i="6"/>
  <c r="G53" i="6"/>
  <c r="G55" i="6"/>
  <c r="G57" i="6"/>
  <c r="G59" i="6"/>
  <c r="G61" i="6"/>
  <c r="M21" i="6"/>
  <c r="M53" i="6"/>
  <c r="M85" i="6"/>
  <c r="H12" i="6"/>
  <c r="H16" i="6"/>
  <c r="H20" i="6"/>
  <c r="H24" i="6"/>
  <c r="H28" i="6"/>
  <c r="M23" i="6"/>
  <c r="M39" i="6"/>
  <c r="M55" i="6"/>
  <c r="M71" i="6"/>
  <c r="M87" i="6"/>
  <c r="K10" i="6"/>
  <c r="J10" i="6" s="1"/>
  <c r="K12" i="6"/>
  <c r="K14" i="6"/>
  <c r="K16" i="6"/>
  <c r="K18" i="6"/>
  <c r="K20" i="6"/>
  <c r="K22" i="6"/>
  <c r="K24" i="6"/>
  <c r="J24" i="6" s="1"/>
  <c r="K26" i="6"/>
  <c r="K28" i="6"/>
  <c r="K30" i="6"/>
  <c r="K32" i="6"/>
  <c r="K34" i="6"/>
  <c r="K36" i="6"/>
  <c r="K38" i="6"/>
  <c r="K40" i="6"/>
  <c r="M20" i="6"/>
  <c r="M36" i="6"/>
  <c r="M52" i="6"/>
  <c r="M68" i="6"/>
  <c r="M84" i="6"/>
  <c r="G10" i="6"/>
  <c r="G12" i="6"/>
  <c r="G14" i="6"/>
  <c r="G16" i="6"/>
  <c r="G18" i="6"/>
  <c r="G20" i="6"/>
  <c r="G22" i="6"/>
  <c r="G24" i="6"/>
  <c r="G26" i="6"/>
  <c r="G28" i="6"/>
  <c r="G30" i="6"/>
  <c r="G32" i="6"/>
  <c r="G34" i="6"/>
  <c r="G36" i="6"/>
  <c r="G38" i="6"/>
  <c r="G40" i="6"/>
  <c r="M17" i="6"/>
  <c r="M49" i="6"/>
  <c r="M81" i="6"/>
  <c r="D12" i="6"/>
  <c r="D16" i="6"/>
  <c r="D20" i="6"/>
  <c r="D24" i="6"/>
  <c r="D28" i="6"/>
  <c r="D32" i="6"/>
  <c r="D36" i="6"/>
  <c r="D40" i="6"/>
  <c r="K42" i="6"/>
  <c r="K44" i="6"/>
  <c r="J44" i="6" s="1"/>
  <c r="M34" i="6"/>
  <c r="M66" i="6"/>
  <c r="E10" i="6"/>
  <c r="E14" i="6"/>
  <c r="E18" i="6"/>
  <c r="E22" i="6"/>
  <c r="E26" i="6"/>
  <c r="E30" i="6"/>
  <c r="E34" i="6"/>
  <c r="E38" i="6"/>
  <c r="C42" i="6"/>
  <c r="C44" i="6"/>
  <c r="C46" i="6"/>
  <c r="C48" i="6"/>
  <c r="C50" i="6"/>
  <c r="C52" i="6"/>
  <c r="C54" i="6"/>
  <c r="C56" i="6"/>
  <c r="C58" i="6"/>
  <c r="C60" i="6"/>
  <c r="C62" i="6"/>
  <c r="M29" i="6"/>
  <c r="M61" i="6"/>
  <c r="H9" i="6"/>
  <c r="H13" i="6"/>
  <c r="H17" i="6"/>
  <c r="H21" i="6"/>
  <c r="H25" i="6"/>
  <c r="H29" i="6"/>
  <c r="H33" i="6"/>
  <c r="H32" i="6"/>
  <c r="H37" i="6"/>
  <c r="H41" i="6"/>
  <c r="H43" i="6"/>
  <c r="H45" i="6"/>
  <c r="H47" i="6"/>
  <c r="H49" i="6"/>
  <c r="H51" i="6"/>
  <c r="H53" i="6"/>
  <c r="H55" i="6"/>
  <c r="H57" i="6"/>
  <c r="H59" i="6"/>
  <c r="H61" i="6"/>
  <c r="H63" i="6"/>
  <c r="M14" i="6"/>
  <c r="I15" i="6"/>
  <c r="I31" i="6"/>
  <c r="I44" i="6"/>
  <c r="K48" i="6"/>
  <c r="J48" i="6" s="1"/>
  <c r="K52" i="6"/>
  <c r="K56" i="6"/>
  <c r="K60" i="6"/>
  <c r="J60" i="6" s="1"/>
  <c r="E64" i="6"/>
  <c r="G66" i="6"/>
  <c r="G68" i="6"/>
  <c r="G70" i="6"/>
  <c r="G72" i="6"/>
  <c r="G74" i="6"/>
  <c r="G76" i="6"/>
  <c r="G78" i="6"/>
  <c r="G80" i="6"/>
  <c r="G82" i="6"/>
  <c r="G84" i="6"/>
  <c r="G86" i="6"/>
  <c r="G8" i="6"/>
  <c r="M86" i="6"/>
  <c r="I24" i="6"/>
  <c r="I40" i="6"/>
  <c r="E47" i="6"/>
  <c r="E51" i="6"/>
  <c r="E55" i="6"/>
  <c r="E59" i="6"/>
  <c r="C63" i="6"/>
  <c r="H65" i="6"/>
  <c r="H67" i="6"/>
  <c r="H69" i="6"/>
  <c r="H71" i="6"/>
  <c r="H73" i="6"/>
  <c r="H75" i="6"/>
  <c r="H77" i="6"/>
  <c r="H79" i="6"/>
  <c r="H81" i="6"/>
  <c r="H83" i="6"/>
  <c r="H85" i="6"/>
  <c r="H87" i="6"/>
  <c r="M62" i="6"/>
  <c r="I21" i="6"/>
  <c r="I37" i="6"/>
  <c r="F46" i="6"/>
  <c r="F50" i="6"/>
  <c r="F54" i="6"/>
  <c r="F58" i="6"/>
  <c r="F62" i="6"/>
  <c r="E65" i="6"/>
  <c r="E67" i="6"/>
  <c r="E69" i="6"/>
  <c r="E71" i="6"/>
  <c r="E73" i="6"/>
  <c r="E75" i="6"/>
  <c r="E77" i="6"/>
  <c r="E79" i="6"/>
  <c r="E81" i="6"/>
  <c r="E83" i="6"/>
  <c r="E85" i="6"/>
  <c r="E87" i="6"/>
  <c r="M38" i="6"/>
  <c r="I18" i="6"/>
  <c r="I34" i="6"/>
  <c r="I45" i="6"/>
  <c r="I49" i="6"/>
  <c r="I53" i="6"/>
  <c r="I57" i="6"/>
  <c r="I61" i="6"/>
  <c r="I64" i="6"/>
  <c r="K66" i="6"/>
  <c r="H34" i="6"/>
  <c r="H38" i="6"/>
  <c r="D42" i="6"/>
  <c r="D44" i="6"/>
  <c r="D46" i="6"/>
  <c r="D48" i="6"/>
  <c r="D50" i="6"/>
  <c r="D52" i="6"/>
  <c r="D54" i="6"/>
  <c r="D56" i="6"/>
  <c r="D58" i="6"/>
  <c r="D60" i="6"/>
  <c r="D62" i="6"/>
  <c r="D64" i="6"/>
  <c r="M46" i="6"/>
  <c r="I19" i="6"/>
  <c r="I35" i="6"/>
  <c r="K45" i="6"/>
  <c r="K49" i="6"/>
  <c r="K53" i="6"/>
  <c r="J53" i="6" s="1"/>
  <c r="K57" i="6"/>
  <c r="J57" i="6" s="1"/>
  <c r="K61" i="6"/>
  <c r="K64" i="6"/>
  <c r="J64" i="6" s="1"/>
  <c r="C67" i="6"/>
  <c r="C69" i="6"/>
  <c r="C71" i="6"/>
  <c r="C73" i="6"/>
  <c r="C75" i="6"/>
  <c r="C77" i="6"/>
  <c r="C79" i="6"/>
  <c r="C81" i="6"/>
  <c r="C83" i="6"/>
  <c r="C85" i="6"/>
  <c r="C87" i="6"/>
  <c r="C8" i="6"/>
  <c r="I12" i="6"/>
  <c r="I28" i="6"/>
  <c r="E43" i="6"/>
  <c r="E48" i="6"/>
  <c r="E52" i="6"/>
  <c r="E56" i="6"/>
  <c r="E60" i="6"/>
  <c r="I63" i="6"/>
  <c r="D66" i="6"/>
  <c r="D68" i="6"/>
  <c r="D70" i="6"/>
  <c r="D72" i="6"/>
  <c r="D74" i="6"/>
  <c r="D76" i="6"/>
  <c r="D78" i="6"/>
  <c r="D80" i="6"/>
  <c r="D82" i="6"/>
  <c r="D84" i="6"/>
  <c r="D86" i="6"/>
  <c r="K8" i="6"/>
  <c r="I9" i="6"/>
  <c r="I25" i="6"/>
  <c r="I41" i="6"/>
  <c r="F47" i="6"/>
  <c r="F51" i="6"/>
  <c r="F55" i="6"/>
  <c r="F59" i="6"/>
  <c r="E63" i="6"/>
  <c r="I65" i="6"/>
  <c r="I67" i="6"/>
  <c r="I69" i="6"/>
  <c r="I71" i="6"/>
  <c r="I73" i="6"/>
  <c r="I75" i="6"/>
  <c r="I77" i="6"/>
  <c r="I79" i="6"/>
  <c r="I81" i="6"/>
  <c r="I83" i="6"/>
  <c r="I85" i="6"/>
  <c r="I87" i="6"/>
  <c r="M70" i="6"/>
  <c r="I22" i="6"/>
  <c r="I38" i="6"/>
  <c r="I46" i="6"/>
  <c r="I50" i="6"/>
  <c r="I54" i="6"/>
  <c r="I58" i="6"/>
  <c r="H35" i="6"/>
  <c r="H39" i="6"/>
  <c r="H42" i="6"/>
  <c r="H44" i="6"/>
  <c r="H46" i="6"/>
  <c r="H48" i="6"/>
  <c r="H50" i="6"/>
  <c r="H52" i="6"/>
  <c r="H54" i="6"/>
  <c r="H56" i="6"/>
  <c r="H58" i="6"/>
  <c r="H60" i="6"/>
  <c r="H62" i="6"/>
  <c r="H64" i="6"/>
  <c r="M78" i="6"/>
  <c r="I23" i="6"/>
  <c r="I39" i="6"/>
  <c r="K46" i="6"/>
  <c r="K50" i="6"/>
  <c r="J50" i="6" s="1"/>
  <c r="K54" i="6"/>
  <c r="K58" i="6"/>
  <c r="J58" i="6" s="1"/>
  <c r="K62" i="6"/>
  <c r="G65" i="6"/>
  <c r="G67" i="6"/>
  <c r="G69" i="6"/>
  <c r="G71" i="6"/>
  <c r="G73" i="6"/>
  <c r="G75" i="6"/>
  <c r="G77" i="6"/>
  <c r="G79" i="6"/>
  <c r="G81" i="6"/>
  <c r="G83" i="6"/>
  <c r="G85" i="6"/>
  <c r="G87" i="6"/>
  <c r="M22" i="6"/>
  <c r="I16" i="6"/>
  <c r="I32" i="6"/>
  <c r="E45" i="6"/>
  <c r="E49" i="6"/>
  <c r="E53" i="6"/>
  <c r="E57" i="6"/>
  <c r="E61" i="6"/>
  <c r="F64" i="6"/>
  <c r="H66" i="6"/>
  <c r="H68" i="6"/>
  <c r="H70" i="6"/>
  <c r="H72" i="6"/>
  <c r="H74" i="6"/>
  <c r="H76" i="6"/>
  <c r="H78" i="6"/>
  <c r="H80" i="6"/>
  <c r="H82" i="6"/>
  <c r="H84" i="6"/>
  <c r="H86" i="6"/>
  <c r="F8" i="6"/>
  <c r="I13" i="6"/>
  <c r="I29" i="6"/>
  <c r="I43" i="6"/>
  <c r="F48" i="6"/>
  <c r="F52" i="6"/>
  <c r="F56" i="6"/>
  <c r="F60" i="6"/>
  <c r="K63" i="6"/>
  <c r="J63" i="6" s="1"/>
  <c r="E66" i="6"/>
  <c r="E68" i="6"/>
  <c r="E70" i="6"/>
  <c r="E72" i="6"/>
  <c r="E74" i="6"/>
  <c r="E76" i="6"/>
  <c r="E78" i="6"/>
  <c r="E80" i="6"/>
  <c r="E82" i="6"/>
  <c r="E84" i="6"/>
  <c r="E86" i="6"/>
  <c r="I8" i="6"/>
  <c r="I10" i="6"/>
  <c r="I26" i="6"/>
  <c r="E42" i="6"/>
  <c r="I47" i="6"/>
  <c r="I51" i="6"/>
  <c r="I55" i="6"/>
  <c r="I59" i="6"/>
  <c r="H36" i="6"/>
  <c r="H40" i="6"/>
  <c r="D43" i="6"/>
  <c r="D45" i="6"/>
  <c r="D47" i="6"/>
  <c r="D49" i="6"/>
  <c r="D51" i="6"/>
  <c r="D53" i="6"/>
  <c r="D55" i="6"/>
  <c r="D57" i="6"/>
  <c r="D59" i="6"/>
  <c r="D61" i="6"/>
  <c r="D63" i="6"/>
  <c r="D65" i="6"/>
  <c r="I11" i="6"/>
  <c r="I27" i="6"/>
  <c r="I42" i="6"/>
  <c r="K47" i="6"/>
  <c r="K51" i="6"/>
  <c r="K55" i="6"/>
  <c r="K59" i="6"/>
  <c r="G63" i="6"/>
  <c r="C66" i="6"/>
  <c r="C68" i="6"/>
  <c r="C70" i="6"/>
  <c r="C72" i="6"/>
  <c r="C74" i="6"/>
  <c r="C76" i="6"/>
  <c r="C78" i="6"/>
  <c r="C80" i="6"/>
  <c r="C82" i="6"/>
  <c r="C84" i="6"/>
  <c r="C86" i="6"/>
  <c r="M8" i="6"/>
  <c r="M54" i="6"/>
  <c r="I20" i="6"/>
  <c r="I36" i="6"/>
  <c r="E46" i="6"/>
  <c r="E50" i="6"/>
  <c r="E54" i="6"/>
  <c r="E58" i="6"/>
  <c r="E62" i="6"/>
  <c r="C65" i="6"/>
  <c r="D67" i="6"/>
  <c r="D69" i="6"/>
  <c r="D71" i="6"/>
  <c r="D73" i="6"/>
  <c r="D75" i="6"/>
  <c r="D77" i="6"/>
  <c r="D79" i="6"/>
  <c r="D81" i="6"/>
  <c r="D83" i="6"/>
  <c r="D85" i="6"/>
  <c r="D87" i="6"/>
  <c r="M30" i="6"/>
  <c r="I17" i="6"/>
  <c r="I33" i="6"/>
  <c r="F45" i="6"/>
  <c r="F49" i="6"/>
  <c r="F53" i="6"/>
  <c r="F57" i="6"/>
  <c r="F61" i="6"/>
  <c r="G64" i="6"/>
  <c r="I66" i="6"/>
  <c r="I68" i="6"/>
  <c r="I70" i="6"/>
  <c r="I72" i="6"/>
  <c r="I74" i="6"/>
  <c r="I76" i="6"/>
  <c r="I78" i="6"/>
  <c r="I80" i="6"/>
  <c r="I82" i="6"/>
  <c r="I84" i="6"/>
  <c r="I86" i="6"/>
  <c r="E8" i="6"/>
  <c r="I14" i="6"/>
  <c r="I30" i="6"/>
  <c r="E44" i="6"/>
  <c r="I48" i="6"/>
  <c r="I52" i="6"/>
  <c r="D8" i="6"/>
  <c r="K86" i="6"/>
  <c r="K84" i="6"/>
  <c r="K82" i="6"/>
  <c r="K80" i="6"/>
  <c r="K78" i="6"/>
  <c r="K76" i="6"/>
  <c r="J76" i="6" s="1"/>
  <c r="K74" i="6"/>
  <c r="J74" i="6" s="1"/>
  <c r="K72" i="6"/>
  <c r="J72" i="6" s="1"/>
  <c r="K70" i="6"/>
  <c r="K68" i="6"/>
  <c r="J68" i="6" s="1"/>
  <c r="F66" i="6"/>
  <c r="F63" i="6"/>
  <c r="H8" i="6"/>
  <c r="F86" i="6"/>
  <c r="F84" i="6"/>
  <c r="F82" i="6"/>
  <c r="F80" i="6"/>
  <c r="F78" i="6"/>
  <c r="F76" i="6"/>
  <c r="F74" i="6"/>
  <c r="F72" i="6"/>
  <c r="F70" i="6"/>
  <c r="F68" i="6"/>
  <c r="K65" i="6"/>
  <c r="J65" i="6" s="1"/>
  <c r="I62" i="6"/>
  <c r="K87" i="6"/>
  <c r="J87" i="6" s="1"/>
  <c r="K85" i="6"/>
  <c r="K83" i="6"/>
  <c r="K81" i="6"/>
  <c r="K79" i="6"/>
  <c r="J79" i="6" s="1"/>
  <c r="K77" i="6"/>
  <c r="J77" i="6" s="1"/>
  <c r="K75" i="6"/>
  <c r="J75" i="6" s="1"/>
  <c r="K73" i="6"/>
  <c r="K71" i="6"/>
  <c r="K69" i="6"/>
  <c r="K67" i="6"/>
  <c r="J67" i="6" s="1"/>
  <c r="F65" i="6"/>
  <c r="I60" i="6"/>
  <c r="F87" i="6"/>
  <c r="F85" i="6"/>
  <c r="F83" i="6"/>
  <c r="F81" i="6"/>
  <c r="F79" i="6"/>
  <c r="F77" i="6"/>
  <c r="F75" i="6"/>
  <c r="F73" i="6"/>
  <c r="F71" i="6"/>
  <c r="F69" i="6"/>
  <c r="F67" i="6"/>
  <c r="C64" i="6"/>
  <c r="I56" i="6"/>
  <c r="M12" i="5"/>
  <c r="M16" i="5"/>
  <c r="M20" i="5"/>
  <c r="M24" i="5"/>
  <c r="M28" i="5"/>
  <c r="M32" i="5"/>
  <c r="M36" i="5"/>
  <c r="M40" i="5"/>
  <c r="M44" i="5"/>
  <c r="M48" i="5"/>
  <c r="M52" i="5"/>
  <c r="M56" i="5"/>
  <c r="M60" i="5"/>
  <c r="M64" i="5"/>
  <c r="M68" i="5"/>
  <c r="M72" i="5"/>
  <c r="M76" i="5"/>
  <c r="M80" i="5"/>
  <c r="M84" i="5"/>
  <c r="M9" i="5"/>
  <c r="M13" i="5"/>
  <c r="M17" i="5"/>
  <c r="M21" i="5"/>
  <c r="M25" i="5"/>
  <c r="M29" i="5"/>
  <c r="M33" i="5"/>
  <c r="M37" i="5"/>
  <c r="M41" i="5"/>
  <c r="M45" i="5"/>
  <c r="M49" i="5"/>
  <c r="M53" i="5"/>
  <c r="M57" i="5"/>
  <c r="M61" i="5"/>
  <c r="M65" i="5"/>
  <c r="M69" i="5"/>
  <c r="M73" i="5"/>
  <c r="M77" i="5"/>
  <c r="M81" i="5"/>
  <c r="M85" i="5"/>
  <c r="D9" i="5"/>
  <c r="H9" i="5"/>
  <c r="M10" i="5"/>
  <c r="M14" i="5"/>
  <c r="M18" i="5"/>
  <c r="M22" i="5"/>
  <c r="M26" i="5"/>
  <c r="M30" i="5"/>
  <c r="M34" i="5"/>
  <c r="M38" i="5"/>
  <c r="M42" i="5"/>
  <c r="M46" i="5"/>
  <c r="M50" i="5"/>
  <c r="M54" i="5"/>
  <c r="M58" i="5"/>
  <c r="M62" i="5"/>
  <c r="M66" i="5"/>
  <c r="M70" i="5"/>
  <c r="M74" i="5"/>
  <c r="M78" i="5"/>
  <c r="M82" i="5"/>
  <c r="M86" i="5"/>
  <c r="E9" i="5"/>
  <c r="I9" i="5"/>
  <c r="D10" i="5"/>
  <c r="H10" i="5"/>
  <c r="D11" i="5"/>
  <c r="H11" i="5"/>
  <c r="D12" i="5"/>
  <c r="H12" i="5"/>
  <c r="D13" i="5"/>
  <c r="H13" i="5"/>
  <c r="C14" i="5"/>
  <c r="G14" i="5"/>
  <c r="C15" i="5"/>
  <c r="G15" i="5"/>
  <c r="C16" i="5"/>
  <c r="G16" i="5"/>
  <c r="C17" i="5"/>
  <c r="G17" i="5"/>
  <c r="K17" i="5"/>
  <c r="F18" i="5"/>
  <c r="K18" i="5"/>
  <c r="F19" i="5"/>
  <c r="K19" i="5"/>
  <c r="F20" i="5"/>
  <c r="K20" i="5"/>
  <c r="F21" i="5"/>
  <c r="E22" i="5"/>
  <c r="I22" i="5"/>
  <c r="E23" i="5"/>
  <c r="I23" i="5"/>
  <c r="E24" i="5"/>
  <c r="I24" i="5"/>
  <c r="E25" i="5"/>
  <c r="I25" i="5"/>
  <c r="D26" i="5"/>
  <c r="H26" i="5"/>
  <c r="D27" i="5"/>
  <c r="H27" i="5"/>
  <c r="D28" i="5"/>
  <c r="H28" i="5"/>
  <c r="D29" i="5"/>
  <c r="H29" i="5"/>
  <c r="C30" i="5"/>
  <c r="G30" i="5"/>
  <c r="C31" i="5"/>
  <c r="G31" i="5"/>
  <c r="C32" i="5"/>
  <c r="G32" i="5"/>
  <c r="C33" i="5"/>
  <c r="G33" i="5"/>
  <c r="K33" i="5"/>
  <c r="F34" i="5"/>
  <c r="K34" i="5"/>
  <c r="F35" i="5"/>
  <c r="M23" i="5"/>
  <c r="M39" i="5"/>
  <c r="M11" i="5"/>
  <c r="M27" i="5"/>
  <c r="M43" i="5"/>
  <c r="M59" i="5"/>
  <c r="M75" i="5"/>
  <c r="C9" i="5"/>
  <c r="K9" i="5"/>
  <c r="J9" i="5" s="1"/>
  <c r="G10" i="5"/>
  <c r="E11" i="5"/>
  <c r="K11" i="5"/>
  <c r="G12" i="5"/>
  <c r="E13" i="5"/>
  <c r="F14" i="5"/>
  <c r="D15" i="5"/>
  <c r="I15" i="5"/>
  <c r="F16" i="5"/>
  <c r="D17" i="5"/>
  <c r="I17" i="5"/>
  <c r="E18" i="5"/>
  <c r="C19" i="5"/>
  <c r="H19" i="5"/>
  <c r="E20" i="5"/>
  <c r="C21" i="5"/>
  <c r="H21" i="5"/>
  <c r="D22" i="5"/>
  <c r="K22" i="5"/>
  <c r="G23" i="5"/>
  <c r="D24" i="5"/>
  <c r="K24" i="5"/>
  <c r="G25" i="5"/>
  <c r="C26" i="5"/>
  <c r="I26" i="5"/>
  <c r="F27" i="5"/>
  <c r="C28" i="5"/>
  <c r="I28" i="5"/>
  <c r="F29" i="5"/>
  <c r="K29" i="5"/>
  <c r="H30" i="5"/>
  <c r="E31" i="5"/>
  <c r="K31" i="5"/>
  <c r="H32" i="5"/>
  <c r="E33" i="5"/>
  <c r="G34" i="5"/>
  <c r="D35" i="5"/>
  <c r="I35" i="5"/>
  <c r="E36" i="5"/>
  <c r="I36" i="5"/>
  <c r="E37" i="5"/>
  <c r="I37" i="5"/>
  <c r="D38" i="5"/>
  <c r="H38" i="5"/>
  <c r="D39" i="5"/>
  <c r="H39" i="5"/>
  <c r="D40" i="5"/>
  <c r="H40" i="5"/>
  <c r="D41" i="5"/>
  <c r="H41" i="5"/>
  <c r="C42" i="5"/>
  <c r="G42" i="5"/>
  <c r="C43" i="5"/>
  <c r="G43" i="5"/>
  <c r="C44" i="5"/>
  <c r="G44" i="5"/>
  <c r="C45" i="5"/>
  <c r="G45" i="5"/>
  <c r="K45" i="5"/>
  <c r="F46" i="5"/>
  <c r="K46" i="5"/>
  <c r="F47" i="5"/>
  <c r="K47" i="5"/>
  <c r="F48" i="5"/>
  <c r="K48" i="5"/>
  <c r="F49" i="5"/>
  <c r="E50" i="5"/>
  <c r="I50" i="5"/>
  <c r="E51" i="5"/>
  <c r="I51" i="5"/>
  <c r="E52" i="5"/>
  <c r="I52" i="5"/>
  <c r="E53" i="5"/>
  <c r="I53" i="5"/>
  <c r="D54" i="5"/>
  <c r="M15" i="5"/>
  <c r="M31" i="5"/>
  <c r="M47" i="5"/>
  <c r="M63" i="5"/>
  <c r="M79" i="5"/>
  <c r="F9" i="5"/>
  <c r="C10" i="5"/>
  <c r="I10" i="5"/>
  <c r="F11" i="5"/>
  <c r="C12" i="5"/>
  <c r="M55" i="5"/>
  <c r="M87" i="5"/>
  <c r="F10" i="5"/>
  <c r="I11" i="5"/>
  <c r="K12" i="5"/>
  <c r="I13" i="5"/>
  <c r="H14" i="5"/>
  <c r="F15" i="5"/>
  <c r="E16" i="5"/>
  <c r="E17" i="5"/>
  <c r="C18" i="5"/>
  <c r="I18" i="5"/>
  <c r="I19" i="5"/>
  <c r="H20" i="5"/>
  <c r="G21" i="5"/>
  <c r="F22" i="5"/>
  <c r="D23" i="5"/>
  <c r="C24" i="5"/>
  <c r="C25" i="5"/>
  <c r="G26" i="5"/>
  <c r="G27" i="5"/>
  <c r="F28" i="5"/>
  <c r="E29" i="5"/>
  <c r="D30" i="5"/>
  <c r="K30" i="5"/>
  <c r="I31" i="5"/>
  <c r="I32" i="5"/>
  <c r="H33" i="5"/>
  <c r="E34" i="5"/>
  <c r="E35" i="5"/>
  <c r="C36" i="5"/>
  <c r="H36" i="5"/>
  <c r="F37" i="5"/>
  <c r="K37" i="5"/>
  <c r="J37" i="5" s="1"/>
  <c r="G38" i="5"/>
  <c r="E39" i="5"/>
  <c r="K39" i="5"/>
  <c r="G40" i="5"/>
  <c r="E41" i="5"/>
  <c r="F42" i="5"/>
  <c r="D43" i="5"/>
  <c r="I43" i="5"/>
  <c r="F44" i="5"/>
  <c r="D45" i="5"/>
  <c r="I45" i="5"/>
  <c r="E46" i="5"/>
  <c r="C47" i="5"/>
  <c r="H47" i="5"/>
  <c r="E48" i="5"/>
  <c r="C49" i="5"/>
  <c r="H49" i="5"/>
  <c r="D50" i="5"/>
  <c r="K50" i="5"/>
  <c r="G51" i="5"/>
  <c r="D52" i="5"/>
  <c r="K52" i="5"/>
  <c r="G53" i="5"/>
  <c r="C54" i="5"/>
  <c r="H54" i="5"/>
  <c r="D55" i="5"/>
  <c r="H55" i="5"/>
  <c r="D56" i="5"/>
  <c r="H56" i="5"/>
  <c r="D57" i="5"/>
  <c r="H57" i="5"/>
  <c r="C58" i="5"/>
  <c r="G58" i="5"/>
  <c r="C59" i="5"/>
  <c r="G59" i="5"/>
  <c r="C60" i="5"/>
  <c r="G60" i="5"/>
  <c r="C61" i="5"/>
  <c r="G61" i="5"/>
  <c r="K61" i="5"/>
  <c r="F62" i="5"/>
  <c r="K62" i="5"/>
  <c r="F63" i="5"/>
  <c r="K63" i="5"/>
  <c r="J63" i="5" s="1"/>
  <c r="F64" i="5"/>
  <c r="K64" i="5"/>
  <c r="F65" i="5"/>
  <c r="E66" i="5"/>
  <c r="M19" i="5"/>
  <c r="M67" i="5"/>
  <c r="G9" i="5"/>
  <c r="K10" i="5"/>
  <c r="E12" i="5"/>
  <c r="C13" i="5"/>
  <c r="K13" i="5"/>
  <c r="I14" i="5"/>
  <c r="H15" i="5"/>
  <c r="H16" i="5"/>
  <c r="F17" i="5"/>
  <c r="D18" i="5"/>
  <c r="D19" i="5"/>
  <c r="C20" i="5"/>
  <c r="I20" i="5"/>
  <c r="I21" i="5"/>
  <c r="G22" i="5"/>
  <c r="F23" i="5"/>
  <c r="F24" i="5"/>
  <c r="D25" i="5"/>
  <c r="K25" i="5"/>
  <c r="J25" i="5" s="1"/>
  <c r="K26" i="5"/>
  <c r="I27" i="5"/>
  <c r="G28" i="5"/>
  <c r="G29" i="5"/>
  <c r="E30" i="5"/>
  <c r="D31" i="5"/>
  <c r="D32" i="5"/>
  <c r="K32" i="5"/>
  <c r="I33" i="5"/>
  <c r="H34" i="5"/>
  <c r="G35" i="5"/>
  <c r="D36" i="5"/>
  <c r="K36" i="5"/>
  <c r="G37" i="5"/>
  <c r="C38" i="5"/>
  <c r="I38" i="5"/>
  <c r="F39" i="5"/>
  <c r="C40" i="5"/>
  <c r="I40" i="5"/>
  <c r="F41" i="5"/>
  <c r="K41" i="5"/>
  <c r="H42" i="5"/>
  <c r="E43" i="5"/>
  <c r="K43" i="5"/>
  <c r="J43" i="5" s="1"/>
  <c r="H44" i="5"/>
  <c r="E45" i="5"/>
  <c r="G46" i="5"/>
  <c r="D47" i="5"/>
  <c r="I47" i="5"/>
  <c r="G48" i="5"/>
  <c r="D49" i="5"/>
  <c r="I49" i="5"/>
  <c r="F50" i="5"/>
  <c r="C51" i="5"/>
  <c r="H51" i="5"/>
  <c r="F52" i="5"/>
  <c r="C53" i="5"/>
  <c r="H53" i="5"/>
  <c r="E54" i="5"/>
  <c r="I54" i="5"/>
  <c r="E55" i="5"/>
  <c r="I55" i="5"/>
  <c r="E56" i="5"/>
  <c r="I56" i="5"/>
  <c r="E57" i="5"/>
  <c r="I57" i="5"/>
  <c r="D58" i="5"/>
  <c r="H58" i="5"/>
  <c r="D59" i="5"/>
  <c r="H59" i="5"/>
  <c r="D60" i="5"/>
  <c r="H60" i="5"/>
  <c r="D61" i="5"/>
  <c r="H61" i="5"/>
  <c r="C62" i="5"/>
  <c r="G62" i="5"/>
  <c r="C63" i="5"/>
  <c r="G63" i="5"/>
  <c r="M35" i="5"/>
  <c r="M71" i="5"/>
  <c r="C11" i="5"/>
  <c r="F12" i="5"/>
  <c r="F13" i="5"/>
  <c r="D14" i="5"/>
  <c r="K14" i="5"/>
  <c r="K15" i="5"/>
  <c r="I16" i="5"/>
  <c r="H17" i="5"/>
  <c r="G18" i="5"/>
  <c r="E19" i="5"/>
  <c r="D20" i="5"/>
  <c r="D21" i="5"/>
  <c r="K21" i="5"/>
  <c r="H22" i="5"/>
  <c r="H23" i="5"/>
  <c r="G24" i="5"/>
  <c r="F25" i="5"/>
  <c r="E26" i="5"/>
  <c r="C27" i="5"/>
  <c r="K27" i="5"/>
  <c r="K28" i="5"/>
  <c r="J28" i="5" s="1"/>
  <c r="I29" i="5"/>
  <c r="F30" i="5"/>
  <c r="F31" i="5"/>
  <c r="E32" i="5"/>
  <c r="D33" i="5"/>
  <c r="C34" i="5"/>
  <c r="I34" i="5"/>
  <c r="H35" i="5"/>
  <c r="F36" i="5"/>
  <c r="C37" i="5"/>
  <c r="H37" i="5"/>
  <c r="E38" i="5"/>
  <c r="K38" i="5"/>
  <c r="G39" i="5"/>
  <c r="E40" i="5"/>
  <c r="K40" i="5"/>
  <c r="G41" i="5"/>
  <c r="D42" i="5"/>
  <c r="I42" i="5"/>
  <c r="F43" i="5"/>
  <c r="D44" i="5"/>
  <c r="I44" i="5"/>
  <c r="F45" i="5"/>
  <c r="C46" i="5"/>
  <c r="H46" i="5"/>
  <c r="E47" i="5"/>
  <c r="C48" i="5"/>
  <c r="H48" i="5"/>
  <c r="E49" i="5"/>
  <c r="K49" i="5"/>
  <c r="G50" i="5"/>
  <c r="D51" i="5"/>
  <c r="K51" i="5"/>
  <c r="G52" i="5"/>
  <c r="D53" i="5"/>
  <c r="F54" i="5"/>
  <c r="K54" i="5"/>
  <c r="F55" i="5"/>
  <c r="K55" i="5"/>
  <c r="F56" i="5"/>
  <c r="K56" i="5"/>
  <c r="F57" i="5"/>
  <c r="E58" i="5"/>
  <c r="I58" i="5"/>
  <c r="E59" i="5"/>
  <c r="I59" i="5"/>
  <c r="E60" i="5"/>
  <c r="I60" i="5"/>
  <c r="E61" i="5"/>
  <c r="I61" i="5"/>
  <c r="D62" i="5"/>
  <c r="H62" i="5"/>
  <c r="D63" i="5"/>
  <c r="H63" i="5"/>
  <c r="D64" i="5"/>
  <c r="H64" i="5"/>
  <c r="G11" i="5"/>
  <c r="E15" i="5"/>
  <c r="H18" i="5"/>
  <c r="C22" i="5"/>
  <c r="H25" i="5"/>
  <c r="C29" i="5"/>
  <c r="F32" i="5"/>
  <c r="K35" i="5"/>
  <c r="F38" i="5"/>
  <c r="C41" i="5"/>
  <c r="H43" i="5"/>
  <c r="D46" i="5"/>
  <c r="I48" i="5"/>
  <c r="F51" i="5"/>
  <c r="K53" i="5"/>
  <c r="C56" i="5"/>
  <c r="K57" i="5"/>
  <c r="K59" i="5"/>
  <c r="I63" i="5"/>
  <c r="I64" i="5"/>
  <c r="G65" i="5"/>
  <c r="C66" i="5"/>
  <c r="H66" i="5"/>
  <c r="D67" i="5"/>
  <c r="H67" i="5"/>
  <c r="D68" i="5"/>
  <c r="H68" i="5"/>
  <c r="D69" i="5"/>
  <c r="H69" i="5"/>
  <c r="C70" i="5"/>
  <c r="G70" i="5"/>
  <c r="C71" i="5"/>
  <c r="G71" i="5"/>
  <c r="C72" i="5"/>
  <c r="G72" i="5"/>
  <c r="C73" i="5"/>
  <c r="G73" i="5"/>
  <c r="K73" i="5"/>
  <c r="F74" i="5"/>
  <c r="K74" i="5"/>
  <c r="F75" i="5"/>
  <c r="E76" i="5"/>
  <c r="I76" i="5"/>
  <c r="E77" i="5"/>
  <c r="I77" i="5"/>
  <c r="D78" i="5"/>
  <c r="H78" i="5"/>
  <c r="D79" i="5"/>
  <c r="H79" i="5"/>
  <c r="C80" i="5"/>
  <c r="G80" i="5"/>
  <c r="C81" i="5"/>
  <c r="G81" i="5"/>
  <c r="K81" i="5"/>
  <c r="F82" i="5"/>
  <c r="K82" i="5"/>
  <c r="F83" i="5"/>
  <c r="E84" i="5"/>
  <c r="I84" i="5"/>
  <c r="E85" i="5"/>
  <c r="I85" i="5"/>
  <c r="D86" i="5"/>
  <c r="H86" i="5"/>
  <c r="D87" i="5"/>
  <c r="H87" i="5"/>
  <c r="M8" i="5"/>
  <c r="G8" i="5"/>
  <c r="C8" i="5"/>
  <c r="M51" i="5"/>
  <c r="I12" i="5"/>
  <c r="D16" i="5"/>
  <c r="G19" i="5"/>
  <c r="C23" i="5"/>
  <c r="F26" i="5"/>
  <c r="F33" i="5"/>
  <c r="G36" i="5"/>
  <c r="C39" i="5"/>
  <c r="I41" i="5"/>
  <c r="E44" i="5"/>
  <c r="I46" i="5"/>
  <c r="G49" i="5"/>
  <c r="C52" i="5"/>
  <c r="G54" i="5"/>
  <c r="G56" i="5"/>
  <c r="F58" i="5"/>
  <c r="F60" i="5"/>
  <c r="E62" i="5"/>
  <c r="C64" i="5"/>
  <c r="C65" i="5"/>
  <c r="H65" i="5"/>
  <c r="D66" i="5"/>
  <c r="I66" i="5"/>
  <c r="E67" i="5"/>
  <c r="I67" i="5"/>
  <c r="E68" i="5"/>
  <c r="I68" i="5"/>
  <c r="E69" i="5"/>
  <c r="I69" i="5"/>
  <c r="D70" i="5"/>
  <c r="H70" i="5"/>
  <c r="D71" i="5"/>
  <c r="H71" i="5"/>
  <c r="D72" i="5"/>
  <c r="H72" i="5"/>
  <c r="D73" i="5"/>
  <c r="H73" i="5"/>
  <c r="C74" i="5"/>
  <c r="G74" i="5"/>
  <c r="C75" i="5"/>
  <c r="G75" i="5"/>
  <c r="K75" i="5"/>
  <c r="F76" i="5"/>
  <c r="K76" i="5"/>
  <c r="F77" i="5"/>
  <c r="E78" i="5"/>
  <c r="I78" i="5"/>
  <c r="E79" i="5"/>
  <c r="I79" i="5"/>
  <c r="D80" i="5"/>
  <c r="H80" i="5"/>
  <c r="D81" i="5"/>
  <c r="H81" i="5"/>
  <c r="C82" i="5"/>
  <c r="G82" i="5"/>
  <c r="C83" i="5"/>
  <c r="G83" i="5"/>
  <c r="K83" i="5"/>
  <c r="F84" i="5"/>
  <c r="K84" i="5"/>
  <c r="F85" i="5"/>
  <c r="E86" i="5"/>
  <c r="I86" i="5"/>
  <c r="E87" i="5"/>
  <c r="I87" i="5"/>
  <c r="K8" i="5"/>
  <c r="F8" i="5"/>
  <c r="M83" i="5"/>
  <c r="G13" i="5"/>
  <c r="K16" i="5"/>
  <c r="G20" i="5"/>
  <c r="K23" i="5"/>
  <c r="E27" i="5"/>
  <c r="I30" i="5"/>
  <c r="D34" i="5"/>
  <c r="D37" i="5"/>
  <c r="I39" i="5"/>
  <c r="E42" i="5"/>
  <c r="K44" i="5"/>
  <c r="J44" i="5" s="1"/>
  <c r="G47" i="5"/>
  <c r="C50" i="5"/>
  <c r="H52" i="5"/>
  <c r="C55" i="5"/>
  <c r="C57" i="5"/>
  <c r="K58" i="5"/>
  <c r="K60" i="5"/>
  <c r="I62" i="5"/>
  <c r="E64" i="5"/>
  <c r="D65" i="5"/>
  <c r="I65" i="5"/>
  <c r="F66" i="5"/>
  <c r="K66" i="5"/>
  <c r="F67" i="5"/>
  <c r="K67" i="5"/>
  <c r="F68" i="5"/>
  <c r="K68" i="5"/>
  <c r="F69" i="5"/>
  <c r="E70" i="5"/>
  <c r="I70" i="5"/>
  <c r="E71" i="5"/>
  <c r="I71" i="5"/>
  <c r="E72" i="5"/>
  <c r="I72" i="5"/>
  <c r="E73" i="5"/>
  <c r="I73" i="5"/>
  <c r="D74" i="5"/>
  <c r="H74" i="5"/>
  <c r="D75" i="5"/>
  <c r="H75" i="5"/>
  <c r="C76" i="5"/>
  <c r="G76" i="5"/>
  <c r="C77" i="5"/>
  <c r="G77" i="5"/>
  <c r="K77" i="5"/>
  <c r="F78" i="5"/>
  <c r="K78" i="5"/>
  <c r="F79" i="5"/>
  <c r="E80" i="5"/>
  <c r="I80" i="5"/>
  <c r="E81" i="5"/>
  <c r="I81" i="5"/>
  <c r="D82" i="5"/>
  <c r="H82" i="5"/>
  <c r="D83" i="5"/>
  <c r="H83" i="5"/>
  <c r="C84" i="5"/>
  <c r="G84" i="5"/>
  <c r="C85" i="5"/>
  <c r="G85" i="5"/>
  <c r="K85" i="5"/>
  <c r="F86" i="5"/>
  <c r="K86" i="5"/>
  <c r="F87" i="5"/>
  <c r="I8" i="5"/>
  <c r="E8" i="5"/>
  <c r="E10" i="5"/>
  <c r="E14" i="5"/>
  <c r="E21" i="5"/>
  <c r="H24" i="5"/>
  <c r="E28" i="5"/>
  <c r="H31" i="5"/>
  <c r="C35" i="5"/>
  <c r="F40" i="5"/>
  <c r="K42" i="5"/>
  <c r="J42" i="5" s="1"/>
  <c r="H45" i="5"/>
  <c r="D48" i="5"/>
  <c r="H50" i="5"/>
  <c r="F53" i="5"/>
  <c r="G55" i="5"/>
  <c r="G57" i="5"/>
  <c r="F59" i="5"/>
  <c r="F61" i="5"/>
  <c r="E63" i="5"/>
  <c r="G64" i="5"/>
  <c r="E65" i="5"/>
  <c r="K65" i="5"/>
  <c r="G66" i="5"/>
  <c r="C67" i="5"/>
  <c r="G67" i="5"/>
  <c r="C68" i="5"/>
  <c r="G68" i="5"/>
  <c r="C69" i="5"/>
  <c r="G69" i="5"/>
  <c r="K69" i="5"/>
  <c r="F70" i="5"/>
  <c r="K70" i="5"/>
  <c r="F71" i="5"/>
  <c r="K71" i="5"/>
  <c r="F72" i="5"/>
  <c r="K72" i="5"/>
  <c r="J72" i="5" s="1"/>
  <c r="F73" i="5"/>
  <c r="E74" i="5"/>
  <c r="I74" i="5"/>
  <c r="E75" i="5"/>
  <c r="I75" i="5"/>
  <c r="D76" i="5"/>
  <c r="H76" i="5"/>
  <c r="D77" i="5"/>
  <c r="H77" i="5"/>
  <c r="C78" i="5"/>
  <c r="G78" i="5"/>
  <c r="C79" i="5"/>
  <c r="G79" i="5"/>
  <c r="K79" i="5"/>
  <c r="F80" i="5"/>
  <c r="K80" i="5"/>
  <c r="J80" i="5" s="1"/>
  <c r="F81" i="5"/>
  <c r="E82" i="5"/>
  <c r="I82" i="5"/>
  <c r="E83" i="5"/>
  <c r="I83" i="5"/>
  <c r="D84" i="5"/>
  <c r="H84" i="5"/>
  <c r="D85" i="5"/>
  <c r="H85" i="5"/>
  <c r="C86" i="5"/>
  <c r="G86" i="5"/>
  <c r="C87" i="5"/>
  <c r="G87" i="5"/>
  <c r="K87" i="5"/>
  <c r="H8" i="5"/>
  <c r="D8" i="5"/>
  <c r="J72" i="2"/>
  <c r="J84" i="2"/>
  <c r="J7" i="4"/>
  <c r="J7" i="3"/>
  <c r="J7" i="2"/>
  <c r="J65" i="5" l="1"/>
  <c r="J58" i="5"/>
  <c r="J80" i="6"/>
  <c r="J59" i="6"/>
  <c r="J40" i="6"/>
  <c r="J47" i="6"/>
  <c r="J73" i="5"/>
  <c r="J84" i="6"/>
  <c r="J66" i="5"/>
  <c r="J57" i="5"/>
  <c r="J56" i="5"/>
  <c r="J40" i="5"/>
  <c r="J73" i="6"/>
  <c r="J45" i="6"/>
  <c r="J83" i="6"/>
  <c r="J69" i="6"/>
  <c r="J82" i="6"/>
  <c r="J43" i="6"/>
  <c r="J27" i="6"/>
  <c r="J28" i="6"/>
  <c r="J74" i="5"/>
  <c r="J26" i="5"/>
  <c r="J64" i="5"/>
  <c r="J48" i="5"/>
  <c r="J16" i="5"/>
  <c r="J75" i="5"/>
  <c r="J55" i="5"/>
  <c r="J32" i="5"/>
  <c r="J81" i="5"/>
  <c r="J49" i="5"/>
  <c r="J10" i="5"/>
  <c r="J71" i="6"/>
  <c r="J49" i="6"/>
  <c r="J52" i="6"/>
  <c r="J77" i="5"/>
  <c r="J67" i="5"/>
  <c r="J60" i="5"/>
  <c r="J85" i="6"/>
  <c r="J55" i="6"/>
  <c r="J56" i="6"/>
  <c r="J42" i="6"/>
  <c r="J18" i="6"/>
  <c r="J70" i="5"/>
  <c r="J59" i="5"/>
  <c r="J51" i="6"/>
  <c r="J86" i="5"/>
  <c r="J76" i="5"/>
  <c r="J54" i="5"/>
  <c r="J38" i="5"/>
  <c r="J13" i="5"/>
  <c r="J12" i="5"/>
  <c r="J78" i="6"/>
  <c r="J11" i="6"/>
  <c r="J61" i="5"/>
  <c r="J45" i="5"/>
  <c r="J22" i="5"/>
  <c r="J32" i="6"/>
  <c r="J39" i="5"/>
  <c r="J29" i="5"/>
  <c r="J69" i="5"/>
  <c r="J78" i="5"/>
  <c r="J68" i="5"/>
  <c r="J84" i="5"/>
  <c r="J82" i="5"/>
  <c r="J79" i="5"/>
  <c r="J23" i="5"/>
  <c r="J16" i="6"/>
  <c r="J25" i="6"/>
  <c r="J71" i="5"/>
  <c r="J15" i="5"/>
  <c r="J50" i="5"/>
  <c r="J24" i="5"/>
  <c r="J70" i="6"/>
  <c r="J61" i="6"/>
  <c r="J41" i="5"/>
  <c r="J85" i="5"/>
  <c r="J53" i="5"/>
  <c r="J33" i="5"/>
  <c r="J17" i="5"/>
  <c r="J62" i="6"/>
  <c r="J46" i="6"/>
  <c r="J66" i="6"/>
  <c r="J26" i="6"/>
  <c r="J30" i="5"/>
  <c r="J20" i="5"/>
  <c r="J81" i="6"/>
  <c r="J86" i="6"/>
  <c r="J31" i="6"/>
  <c r="J21" i="5"/>
  <c r="J14" i="5"/>
  <c r="J36" i="5"/>
  <c r="J62" i="5"/>
  <c r="J52" i="5"/>
  <c r="J46" i="5"/>
  <c r="J12" i="6"/>
  <c r="J37" i="6"/>
  <c r="J34" i="6"/>
  <c r="J35" i="6"/>
  <c r="J19" i="6"/>
  <c r="J41" i="6"/>
  <c r="J33" i="6"/>
  <c r="J17" i="6"/>
  <c r="J9" i="6"/>
  <c r="J54" i="6"/>
  <c r="J38" i="6"/>
  <c r="J30" i="6"/>
  <c r="J22" i="6"/>
  <c r="J14" i="6"/>
  <c r="J39" i="6"/>
  <c r="J23" i="6"/>
  <c r="J36" i="6"/>
  <c r="J20" i="6"/>
  <c r="J29" i="6"/>
  <c r="J21" i="6"/>
  <c r="J13" i="6"/>
  <c r="J11" i="5"/>
  <c r="J27" i="5"/>
  <c r="J87" i="5"/>
  <c r="J35" i="5"/>
  <c r="J34" i="5"/>
  <c r="J18" i="5"/>
  <c r="J83" i="5"/>
  <c r="J19" i="5"/>
  <c r="J47" i="5"/>
  <c r="J51" i="5"/>
  <c r="J31" i="5"/>
  <c r="J8" i="6"/>
  <c r="J8" i="5"/>
  <c r="X34" i="1"/>
  <c r="U34" i="1" s="1"/>
  <c r="X35" i="1"/>
  <c r="U35" i="1" s="1"/>
  <c r="X36" i="1"/>
  <c r="U36" i="1" s="1"/>
  <c r="X37" i="1"/>
  <c r="U37" i="1" s="1"/>
  <c r="X33" i="1"/>
  <c r="U33" i="1" s="1"/>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4" i="8"/>
  <c r="E37" i="1"/>
  <c r="P36" i="1"/>
  <c r="O36" i="1"/>
  <c r="M36" i="1"/>
  <c r="K36" i="1"/>
  <c r="I36" i="1"/>
  <c r="H36" i="1"/>
  <c r="F36" i="1"/>
  <c r="E36" i="1"/>
  <c r="P35" i="1"/>
  <c r="N35" i="1"/>
  <c r="M35" i="1"/>
  <c r="L35" i="1"/>
  <c r="K35" i="1"/>
  <c r="J35" i="1"/>
  <c r="I35" i="1"/>
  <c r="H35" i="1"/>
  <c r="F35" i="1"/>
  <c r="E35" i="1"/>
  <c r="P34" i="1"/>
  <c r="N34" i="1"/>
  <c r="M34" i="1"/>
  <c r="L34" i="1"/>
  <c r="K34" i="1"/>
  <c r="J34" i="1"/>
  <c r="I34" i="1"/>
  <c r="P33" i="1"/>
  <c r="N33" i="1"/>
  <c r="M33" i="1"/>
  <c r="L33" i="1"/>
  <c r="K33" i="1"/>
  <c r="J33" i="1"/>
  <c r="I33" i="1"/>
  <c r="H34" i="1"/>
  <c r="F34" i="1"/>
  <c r="E34" i="1"/>
  <c r="H33" i="1"/>
  <c r="F33" i="1"/>
  <c r="T37" i="1" l="1"/>
  <c r="T36" i="1"/>
  <c r="T35" i="1"/>
  <c r="T33" i="1"/>
  <c r="T34" i="1"/>
  <c r="E33" i="1"/>
  <c r="F913" i="9"/>
  <c r="F9" i="1"/>
  <c r="I9" i="1"/>
  <c r="K9" i="1"/>
  <c r="L9" i="1"/>
  <c r="R9" i="1"/>
  <c r="O9" i="1"/>
  <c r="N9" i="1"/>
  <c r="H9" i="1"/>
  <c r="E9" i="1"/>
  <c r="C9" i="1"/>
  <c r="B9" i="1"/>
  <c r="L23" i="1"/>
  <c r="L22" i="1"/>
  <c r="L21" i="1"/>
  <c r="L20" i="1"/>
  <c r="L19" i="1"/>
  <c r="L18" i="1"/>
  <c r="L17" i="1"/>
  <c r="L16" i="1"/>
  <c r="I23" i="1"/>
  <c r="I22" i="1"/>
  <c r="I21" i="1"/>
  <c r="I20" i="1"/>
  <c r="I19" i="1"/>
  <c r="I18" i="1"/>
  <c r="I17" i="1"/>
  <c r="I16" i="1"/>
  <c r="O23" i="1"/>
  <c r="O22" i="1"/>
  <c r="O21" i="1"/>
  <c r="O20" i="1"/>
  <c r="O19" i="1"/>
  <c r="O18" i="1"/>
  <c r="O17" i="1"/>
  <c r="O16" i="1"/>
  <c r="F23" i="1"/>
  <c r="F22" i="1"/>
  <c r="F21" i="1"/>
  <c r="F20" i="1"/>
  <c r="F19" i="1"/>
  <c r="F18" i="1"/>
  <c r="F17" i="1"/>
  <c r="F16" i="1"/>
  <c r="E23" i="1"/>
  <c r="E22" i="1"/>
  <c r="E21" i="1"/>
  <c r="E20" i="1"/>
  <c r="E19" i="1"/>
  <c r="E18" i="1"/>
  <c r="E17" i="1"/>
  <c r="E16" i="1"/>
  <c r="G913" i="9"/>
  <c r="H913" i="9"/>
  <c r="I913" i="9"/>
  <c r="J913" i="9"/>
  <c r="K913" i="9"/>
  <c r="L913" i="9"/>
  <c r="M913" i="9"/>
  <c r="N913" i="9"/>
  <c r="E913" i="9"/>
  <c r="D9" i="1" l="1"/>
  <c r="P9" i="1"/>
  <c r="J9" i="1"/>
  <c r="M9" i="1"/>
  <c r="S33" i="1"/>
  <c r="S35" i="1"/>
  <c r="S36" i="1"/>
  <c r="S34" i="1"/>
  <c r="S37" i="1"/>
  <c r="G9" i="1"/>
  <c r="P16" i="1"/>
  <c r="P20" i="1"/>
  <c r="J16" i="1"/>
  <c r="J20" i="1"/>
  <c r="M16" i="1"/>
  <c r="M20" i="1"/>
  <c r="P17" i="1"/>
  <c r="P21" i="1"/>
  <c r="J17" i="1"/>
  <c r="J21" i="1"/>
  <c r="M17" i="1"/>
  <c r="M21" i="1"/>
  <c r="P18" i="1"/>
  <c r="P22" i="1"/>
  <c r="J18" i="1"/>
  <c r="J22" i="1"/>
  <c r="M18" i="1"/>
  <c r="M22" i="1"/>
  <c r="P19" i="1"/>
  <c r="P23" i="1"/>
  <c r="J19" i="1"/>
  <c r="J23" i="1"/>
  <c r="M19" i="1"/>
  <c r="M23" i="1"/>
  <c r="G17" i="1" l="1"/>
  <c r="G18" i="1"/>
  <c r="G19" i="1"/>
  <c r="G20" i="1"/>
  <c r="G21" i="1"/>
  <c r="G22" i="1"/>
  <c r="G23" i="1"/>
  <c r="G16" i="1"/>
  <c r="F24" i="1"/>
  <c r="H24" i="1"/>
  <c r="I24" i="1"/>
  <c r="K24" i="1"/>
  <c r="L24" i="1"/>
  <c r="N24" i="1"/>
  <c r="O24" i="1"/>
  <c r="Q24" i="1"/>
  <c r="S24" i="1"/>
  <c r="E24" i="1"/>
  <c r="M24" i="1" l="1"/>
  <c r="P24" i="1"/>
  <c r="J24" i="1"/>
  <c r="G24" i="1"/>
</calcChain>
</file>

<file path=xl/comments1.xml><?xml version="1.0" encoding="utf-8"?>
<comments xmlns="http://schemas.openxmlformats.org/spreadsheetml/2006/main">
  <authors>
    <author>厚生労働省ネットワークシステム</author>
  </authors>
  <commentList>
    <comment ref="B136" authorId="0" shapeId="0">
      <text>
        <r>
          <rPr>
            <b/>
            <sz val="9"/>
            <color indexed="81"/>
            <rFont val="MS P ゴシック"/>
            <family val="3"/>
            <charset val="128"/>
          </rPr>
          <t>ファイル掲載なし</t>
        </r>
      </text>
    </comment>
  </commentList>
</comments>
</file>

<file path=xl/sharedStrings.xml><?xml version="1.0" encoding="utf-8"?>
<sst xmlns="http://schemas.openxmlformats.org/spreadsheetml/2006/main" count="11695" uniqueCount="2575">
  <si>
    <t>事例数</t>
    <rPh sb="0" eb="2">
      <t>ジレイ</t>
    </rPh>
    <rPh sb="2" eb="3">
      <t>スウ</t>
    </rPh>
    <phoneticPr fontId="1"/>
  </si>
  <si>
    <t>【検索結果】</t>
    <rPh sb="1" eb="3">
      <t>ケンサク</t>
    </rPh>
    <rPh sb="3" eb="5">
      <t>ケッカ</t>
    </rPh>
    <phoneticPr fontId="1"/>
  </si>
  <si>
    <t>自立相談支援事業</t>
    <rPh sb="0" eb="2">
      <t>ジリツ</t>
    </rPh>
    <rPh sb="2" eb="4">
      <t>ソウダン</t>
    </rPh>
    <rPh sb="4" eb="6">
      <t>シエン</t>
    </rPh>
    <rPh sb="6" eb="8">
      <t>ジギョウ</t>
    </rPh>
    <phoneticPr fontId="1"/>
  </si>
  <si>
    <t>就労準備支援事業</t>
    <rPh sb="0" eb="2">
      <t>シュウロウ</t>
    </rPh>
    <rPh sb="2" eb="4">
      <t>ジュンビ</t>
    </rPh>
    <rPh sb="4" eb="6">
      <t>シエン</t>
    </rPh>
    <rPh sb="6" eb="8">
      <t>ジギョウ</t>
    </rPh>
    <phoneticPr fontId="1"/>
  </si>
  <si>
    <t>家計改善支援事業</t>
    <rPh sb="0" eb="2">
      <t>カケイ</t>
    </rPh>
    <rPh sb="2" eb="4">
      <t>カイゼン</t>
    </rPh>
    <rPh sb="4" eb="6">
      <t>シエン</t>
    </rPh>
    <rPh sb="6" eb="8">
      <t>ジギョウ</t>
    </rPh>
    <phoneticPr fontId="1"/>
  </si>
  <si>
    <t>子どもの学習支援事業</t>
    <rPh sb="0" eb="1">
      <t>コ</t>
    </rPh>
    <rPh sb="4" eb="6">
      <t>ガクシュウ</t>
    </rPh>
    <rPh sb="6" eb="8">
      <t>シエン</t>
    </rPh>
    <rPh sb="8" eb="10">
      <t>ジギョウ</t>
    </rPh>
    <phoneticPr fontId="1"/>
  </si>
  <si>
    <t>一時生活支援事業</t>
    <rPh sb="0" eb="2">
      <t>イチジ</t>
    </rPh>
    <rPh sb="2" eb="4">
      <t>セイカツ</t>
    </rPh>
    <rPh sb="4" eb="6">
      <t>シエン</t>
    </rPh>
    <rPh sb="6" eb="8">
      <t>ジギョウ</t>
    </rPh>
    <phoneticPr fontId="1"/>
  </si>
  <si>
    <t>事業名</t>
    <rPh sb="0" eb="2">
      <t>ジギョウ</t>
    </rPh>
    <rPh sb="2" eb="3">
      <t>メイ</t>
    </rPh>
    <phoneticPr fontId="1"/>
  </si>
  <si>
    <t>実施有無</t>
    <rPh sb="0" eb="2">
      <t>ジッシ</t>
    </rPh>
    <rPh sb="2" eb="4">
      <t>ウム</t>
    </rPh>
    <phoneticPr fontId="1"/>
  </si>
  <si>
    <t>実施方法</t>
    <rPh sb="0" eb="2">
      <t>ジッシ</t>
    </rPh>
    <rPh sb="2" eb="4">
      <t>ホウホウ</t>
    </rPh>
    <phoneticPr fontId="1"/>
  </si>
  <si>
    <t>委託先</t>
    <rPh sb="0" eb="3">
      <t>イタクサキ</t>
    </rPh>
    <phoneticPr fontId="1"/>
  </si>
  <si>
    <t>都道府県</t>
    <rPh sb="0" eb="4">
      <t>トドウフケン</t>
    </rPh>
    <phoneticPr fontId="1"/>
  </si>
  <si>
    <t>自治体名</t>
    <rPh sb="0" eb="3">
      <t>ジチタイ</t>
    </rPh>
    <rPh sb="3" eb="4">
      <t>メイ</t>
    </rPh>
    <phoneticPr fontId="1"/>
  </si>
  <si>
    <t>事業名</t>
    <rPh sb="0" eb="2">
      <t>ジギョウ</t>
    </rPh>
    <rPh sb="2" eb="3">
      <t>メイ</t>
    </rPh>
    <phoneticPr fontId="1"/>
  </si>
  <si>
    <t>資料有無</t>
    <rPh sb="0" eb="2">
      <t>シリョウ</t>
    </rPh>
    <rPh sb="2" eb="4">
      <t>ウム</t>
    </rPh>
    <phoneticPr fontId="1"/>
  </si>
  <si>
    <t>事例概要</t>
    <rPh sb="0" eb="2">
      <t>ジレイ</t>
    </rPh>
    <rPh sb="2" eb="4">
      <t>ガイヨウ</t>
    </rPh>
    <phoneticPr fontId="1"/>
  </si>
  <si>
    <t>人口
（H29.1.1）</t>
    <rPh sb="0" eb="2">
      <t>ジンコウ</t>
    </rPh>
    <phoneticPr fontId="1"/>
  </si>
  <si>
    <t>問合せ先</t>
    <rPh sb="0" eb="2">
      <t>トイアワ</t>
    </rPh>
    <rPh sb="3" eb="4">
      <t>サキ</t>
    </rPh>
    <phoneticPr fontId="1"/>
  </si>
  <si>
    <t>人口区分</t>
    <rPh sb="0" eb="2">
      <t>ジンコウ</t>
    </rPh>
    <rPh sb="2" eb="4">
      <t>クブン</t>
    </rPh>
    <phoneticPr fontId="1"/>
  </si>
  <si>
    <t>検索条件</t>
    <rPh sb="0" eb="2">
      <t>ケンサク</t>
    </rPh>
    <rPh sb="2" eb="4">
      <t>ジョウケン</t>
    </rPh>
    <phoneticPr fontId="1"/>
  </si>
  <si>
    <t>電話番号</t>
    <rPh sb="0" eb="2">
      <t>デンワ</t>
    </rPh>
    <rPh sb="2" eb="4">
      <t>バンゴウ</t>
    </rPh>
    <phoneticPr fontId="1"/>
  </si>
  <si>
    <t>北海道</t>
  </si>
  <si>
    <t>北海道</t>
    <rPh sb="0" eb="3">
      <t>ホッカイドウ</t>
    </rPh>
    <phoneticPr fontId="1"/>
  </si>
  <si>
    <t>○</t>
  </si>
  <si>
    <t>山形県</t>
  </si>
  <si>
    <t>酒田市</t>
  </si>
  <si>
    <t>（人口規模別の状況）</t>
    <rPh sb="1" eb="3">
      <t>ジンコウ</t>
    </rPh>
    <rPh sb="3" eb="5">
      <t>キボ</t>
    </rPh>
    <rPh sb="5" eb="6">
      <t>ベツ</t>
    </rPh>
    <rPh sb="7" eb="9">
      <t>ジョウキョウ</t>
    </rPh>
    <phoneticPr fontId="1"/>
  </si>
  <si>
    <t>人口規模</t>
    <rPh sb="0" eb="2">
      <t>ジンコウ</t>
    </rPh>
    <rPh sb="2" eb="4">
      <t>キボ</t>
    </rPh>
    <phoneticPr fontId="1"/>
  </si>
  <si>
    <t>2万人未満</t>
    <rPh sb="1" eb="3">
      <t>マンニン</t>
    </rPh>
    <rPh sb="3" eb="5">
      <t>ミマン</t>
    </rPh>
    <phoneticPr fontId="1"/>
  </si>
  <si>
    <t>5万人以上～10万人未満</t>
    <rPh sb="1" eb="2">
      <t>マン</t>
    </rPh>
    <rPh sb="2" eb="3">
      <t>ニン</t>
    </rPh>
    <rPh sb="3" eb="5">
      <t>イジョウ</t>
    </rPh>
    <rPh sb="8" eb="9">
      <t>マン</t>
    </rPh>
    <rPh sb="9" eb="10">
      <t>ニン</t>
    </rPh>
    <rPh sb="10" eb="12">
      <t>ミマン</t>
    </rPh>
    <phoneticPr fontId="1"/>
  </si>
  <si>
    <t>2万人以上～5万人未満</t>
    <rPh sb="1" eb="2">
      <t>マン</t>
    </rPh>
    <rPh sb="2" eb="3">
      <t>ニン</t>
    </rPh>
    <rPh sb="3" eb="5">
      <t>イジョウ</t>
    </rPh>
    <rPh sb="7" eb="8">
      <t>マン</t>
    </rPh>
    <rPh sb="8" eb="9">
      <t>ニン</t>
    </rPh>
    <rPh sb="9" eb="11">
      <t>ミマン</t>
    </rPh>
    <phoneticPr fontId="1"/>
  </si>
  <si>
    <t>10万人以上～20万人未満</t>
    <rPh sb="2" eb="3">
      <t>マン</t>
    </rPh>
    <rPh sb="3" eb="4">
      <t>ニン</t>
    </rPh>
    <rPh sb="4" eb="6">
      <t>イジョウ</t>
    </rPh>
    <rPh sb="9" eb="10">
      <t>マン</t>
    </rPh>
    <rPh sb="10" eb="11">
      <t>ニン</t>
    </rPh>
    <rPh sb="11" eb="13">
      <t>ミマン</t>
    </rPh>
    <phoneticPr fontId="1"/>
  </si>
  <si>
    <t>20万人以上～30満人未満</t>
    <rPh sb="2" eb="3">
      <t>マン</t>
    </rPh>
    <rPh sb="3" eb="4">
      <t>ニン</t>
    </rPh>
    <rPh sb="4" eb="6">
      <t>イジョウ</t>
    </rPh>
    <rPh sb="9" eb="10">
      <t>マン</t>
    </rPh>
    <rPh sb="10" eb="11">
      <t>ニン</t>
    </rPh>
    <rPh sb="11" eb="13">
      <t>ミマン</t>
    </rPh>
    <phoneticPr fontId="1"/>
  </si>
  <si>
    <t>30万人以上～40満人未満</t>
    <rPh sb="2" eb="3">
      <t>マン</t>
    </rPh>
    <rPh sb="3" eb="4">
      <t>ニン</t>
    </rPh>
    <rPh sb="4" eb="6">
      <t>イジョウ</t>
    </rPh>
    <rPh sb="9" eb="10">
      <t>マン</t>
    </rPh>
    <rPh sb="10" eb="11">
      <t>ニン</t>
    </rPh>
    <rPh sb="11" eb="13">
      <t>ミマン</t>
    </rPh>
    <phoneticPr fontId="1"/>
  </si>
  <si>
    <t>40万人以上～50満人未満</t>
    <rPh sb="2" eb="3">
      <t>マン</t>
    </rPh>
    <rPh sb="3" eb="4">
      <t>ニン</t>
    </rPh>
    <rPh sb="4" eb="6">
      <t>イジョウ</t>
    </rPh>
    <rPh sb="9" eb="10">
      <t>マン</t>
    </rPh>
    <rPh sb="10" eb="11">
      <t>ニン</t>
    </rPh>
    <rPh sb="11" eb="13">
      <t>ミマン</t>
    </rPh>
    <phoneticPr fontId="1"/>
  </si>
  <si>
    <t>50万人以上～</t>
    <rPh sb="2" eb="3">
      <t>マン</t>
    </rPh>
    <rPh sb="3" eb="4">
      <t>ニン</t>
    </rPh>
    <rPh sb="4" eb="6">
      <t>イジョウ</t>
    </rPh>
    <phoneticPr fontId="1"/>
  </si>
  <si>
    <t>合計</t>
    <rPh sb="0" eb="2">
      <t>ゴウケイ</t>
    </rPh>
    <phoneticPr fontId="1"/>
  </si>
  <si>
    <t>自治体数</t>
    <rPh sb="0" eb="3">
      <t>ジチタイ</t>
    </rPh>
    <rPh sb="3" eb="4">
      <t>スウ</t>
    </rPh>
    <phoneticPr fontId="1"/>
  </si>
  <si>
    <t>一時生活支援事業</t>
    <rPh sb="0" eb="2">
      <t>イチジ</t>
    </rPh>
    <rPh sb="2" eb="4">
      <t>セイカツ</t>
    </rPh>
    <rPh sb="4" eb="6">
      <t>シエン</t>
    </rPh>
    <rPh sb="6" eb="8">
      <t>ジギョウ</t>
    </rPh>
    <phoneticPr fontId="1"/>
  </si>
  <si>
    <t>実施
自治体数</t>
    <rPh sb="0" eb="2">
      <t>ジッシ</t>
    </rPh>
    <rPh sb="3" eb="6">
      <t>ジチタイ</t>
    </rPh>
    <rPh sb="6" eb="7">
      <t>スウ</t>
    </rPh>
    <phoneticPr fontId="1"/>
  </si>
  <si>
    <t>実施率</t>
    <rPh sb="0" eb="2">
      <t>ジッシ</t>
    </rPh>
    <rPh sb="2" eb="3">
      <t>リツ</t>
    </rPh>
    <phoneticPr fontId="1"/>
  </si>
  <si>
    <t>事例数</t>
    <rPh sb="0" eb="2">
      <t>ジレイ</t>
    </rPh>
    <rPh sb="2" eb="3">
      <t>スウ</t>
    </rPh>
    <phoneticPr fontId="1"/>
  </si>
  <si>
    <t>家計改善支援事業</t>
    <rPh sb="0" eb="2">
      <t>カケイ</t>
    </rPh>
    <rPh sb="2" eb="4">
      <t>カイゼン</t>
    </rPh>
    <rPh sb="4" eb="6">
      <t>シエン</t>
    </rPh>
    <rPh sb="6" eb="8">
      <t>ジギョウ</t>
    </rPh>
    <phoneticPr fontId="1"/>
  </si>
  <si>
    <t>就労準備支援事業</t>
    <rPh sb="0" eb="2">
      <t>シュウロウ</t>
    </rPh>
    <rPh sb="2" eb="4">
      <t>ジュンビ</t>
    </rPh>
    <rPh sb="4" eb="6">
      <t>シエン</t>
    </rPh>
    <rPh sb="6" eb="8">
      <t>ジギョウ</t>
    </rPh>
    <phoneticPr fontId="1"/>
  </si>
  <si>
    <t>認定就労訓練事業</t>
    <rPh sb="0" eb="2">
      <t>ニンテイ</t>
    </rPh>
    <rPh sb="2" eb="4">
      <t>シュウロウ</t>
    </rPh>
    <rPh sb="4" eb="6">
      <t>クンレン</t>
    </rPh>
    <rPh sb="6" eb="8">
      <t>ジギョウ</t>
    </rPh>
    <phoneticPr fontId="1"/>
  </si>
  <si>
    <t>認定就労訓練事業</t>
    <rPh sb="0" eb="2">
      <t>ニンテイ</t>
    </rPh>
    <rPh sb="2" eb="4">
      <t>シュウロウ</t>
    </rPh>
    <rPh sb="4" eb="6">
      <t>クンレン</t>
    </rPh>
    <rPh sb="6" eb="8">
      <t>ジギョウ</t>
    </rPh>
    <phoneticPr fontId="1"/>
  </si>
  <si>
    <t>実施
自治体数</t>
    <rPh sb="0" eb="2">
      <t>ジッシ</t>
    </rPh>
    <rPh sb="3" eb="6">
      <t>ジチタイ</t>
    </rPh>
    <rPh sb="6" eb="7">
      <t>スウ</t>
    </rPh>
    <phoneticPr fontId="1"/>
  </si>
  <si>
    <t>事例
登録率</t>
    <rPh sb="0" eb="2">
      <t>ジレイ</t>
    </rPh>
    <rPh sb="3" eb="6">
      <t>トウロクリツ</t>
    </rPh>
    <phoneticPr fontId="1"/>
  </si>
  <si>
    <t>（※）事例登録率・・・実施自治体数に占める事例登録自治体数の割合。</t>
    <rPh sb="3" eb="5">
      <t>ジレイ</t>
    </rPh>
    <rPh sb="5" eb="8">
      <t>トウロクリツ</t>
    </rPh>
    <rPh sb="11" eb="13">
      <t>ジッシ</t>
    </rPh>
    <rPh sb="13" eb="16">
      <t>ジチタイ</t>
    </rPh>
    <rPh sb="16" eb="17">
      <t>スウ</t>
    </rPh>
    <rPh sb="18" eb="19">
      <t>シ</t>
    </rPh>
    <rPh sb="21" eb="23">
      <t>ジレイ</t>
    </rPh>
    <rPh sb="23" eb="25">
      <t>トウロク</t>
    </rPh>
    <rPh sb="25" eb="28">
      <t>ジチタイ</t>
    </rPh>
    <rPh sb="28" eb="29">
      <t>スウ</t>
    </rPh>
    <rPh sb="30" eb="32">
      <t>ワリアイ</t>
    </rPh>
    <phoneticPr fontId="1"/>
  </si>
  <si>
    <t>No.</t>
    <phoneticPr fontId="1"/>
  </si>
  <si>
    <t>資料掲載先URL</t>
    <rPh sb="0" eb="2">
      <t>シリョウ</t>
    </rPh>
    <rPh sb="2" eb="4">
      <t>ケイサイ</t>
    </rPh>
    <rPh sb="4" eb="5">
      <t>サキ</t>
    </rPh>
    <phoneticPr fontId="1"/>
  </si>
  <si>
    <t>URL</t>
    <phoneticPr fontId="1"/>
  </si>
  <si>
    <t>その他</t>
    <rPh sb="2" eb="3">
      <t>タ</t>
    </rPh>
    <phoneticPr fontId="1"/>
  </si>
  <si>
    <t>医療法人</t>
    <rPh sb="0" eb="2">
      <t>イリョウ</t>
    </rPh>
    <rPh sb="2" eb="4">
      <t>ホウジン</t>
    </rPh>
    <phoneticPr fontId="1"/>
  </si>
  <si>
    <t>①</t>
    <phoneticPr fontId="1"/>
  </si>
  <si>
    <t>②</t>
    <phoneticPr fontId="1"/>
  </si>
  <si>
    <t>宮城県</t>
    <rPh sb="0" eb="3">
      <t>ミヤギケン</t>
    </rPh>
    <phoneticPr fontId="1"/>
  </si>
  <si>
    <t>東京都</t>
    <rPh sb="0" eb="3">
      <t>トウキョウト</t>
    </rPh>
    <phoneticPr fontId="1"/>
  </si>
  <si>
    <t>大阪府</t>
    <rPh sb="0" eb="3">
      <t>オオサカフ</t>
    </rPh>
    <phoneticPr fontId="1"/>
  </si>
  <si>
    <t>名張市福祉子ども部生活支援室</t>
    <rPh sb="0" eb="3">
      <t>ナバリシ</t>
    </rPh>
    <phoneticPr fontId="1"/>
  </si>
  <si>
    <t>豊中市市民協働部くらし支援課</t>
    <rPh sb="0" eb="3">
      <t>トヨナカシ</t>
    </rPh>
    <phoneticPr fontId="1"/>
  </si>
  <si>
    <t>鳥羽市健康福祉課生活支援係</t>
    <rPh sb="0" eb="3">
      <t>トバシ</t>
    </rPh>
    <rPh sb="3" eb="5">
      <t>ケンコウ</t>
    </rPh>
    <rPh sb="5" eb="8">
      <t>フクシカ</t>
    </rPh>
    <rPh sb="8" eb="10">
      <t>セイカツ</t>
    </rPh>
    <rPh sb="10" eb="12">
      <t>シエン</t>
    </rPh>
    <rPh sb="12" eb="13">
      <t>カカリ</t>
    </rPh>
    <phoneticPr fontId="1"/>
  </si>
  <si>
    <t>総社市保健福祉部福祉課</t>
    <rPh sb="0" eb="3">
      <t>ソウジャシ</t>
    </rPh>
    <rPh sb="3" eb="5">
      <t>ホケン</t>
    </rPh>
    <rPh sb="5" eb="8">
      <t>フクシブ</t>
    </rPh>
    <rPh sb="8" eb="11">
      <t>フクシカ</t>
    </rPh>
    <phoneticPr fontId="1"/>
  </si>
  <si>
    <t>宮古市保健福祉部福祉課</t>
    <rPh sb="0" eb="3">
      <t>ミヤコシ</t>
    </rPh>
    <rPh sb="3" eb="5">
      <t>ホケン</t>
    </rPh>
    <rPh sb="5" eb="8">
      <t>フクシブ</t>
    </rPh>
    <rPh sb="8" eb="10">
      <t>フクシ</t>
    </rPh>
    <rPh sb="10" eb="11">
      <t>カ</t>
    </rPh>
    <phoneticPr fontId="1"/>
  </si>
  <si>
    <t>柏原市健康福祉部福祉総務課</t>
    <rPh sb="0" eb="3">
      <t>カシワラシ</t>
    </rPh>
    <rPh sb="3" eb="5">
      <t>ケンコウ</t>
    </rPh>
    <rPh sb="5" eb="8">
      <t>フクシブ</t>
    </rPh>
    <rPh sb="8" eb="10">
      <t>フクシ</t>
    </rPh>
    <rPh sb="10" eb="13">
      <t>ソウムカ</t>
    </rPh>
    <phoneticPr fontId="1"/>
  </si>
  <si>
    <t>東近江市健康福祉部福祉総合支援課</t>
    <rPh sb="0" eb="4">
      <t>ヒガシオウミシ</t>
    </rPh>
    <phoneticPr fontId="1"/>
  </si>
  <si>
    <t>伊丹市健康福祉部くらし・相談サポートセンター（自立相談課）</t>
    <rPh sb="0" eb="3">
      <t>イタミシ</t>
    </rPh>
    <rPh sb="3" eb="5">
      <t>ケンコウ</t>
    </rPh>
    <rPh sb="5" eb="8">
      <t>フクシブ</t>
    </rPh>
    <phoneticPr fontId="1"/>
  </si>
  <si>
    <t>倉敷市福祉援護課</t>
    <rPh sb="0" eb="3">
      <t>クラシキシ</t>
    </rPh>
    <phoneticPr fontId="1"/>
  </si>
  <si>
    <t>東京都</t>
  </si>
  <si>
    <t>八王子市</t>
  </si>
  <si>
    <t>沖縄県</t>
  </si>
  <si>
    <t>那覇市</t>
  </si>
  <si>
    <t>福島県</t>
  </si>
  <si>
    <t>いわき市</t>
  </si>
  <si>
    <t>世田谷区</t>
  </si>
  <si>
    <t>神奈川県</t>
  </si>
  <si>
    <t>藤沢市</t>
  </si>
  <si>
    <t>静岡県</t>
  </si>
  <si>
    <t>富士宮市</t>
  </si>
  <si>
    <t>三重県</t>
  </si>
  <si>
    <t>名張市</t>
  </si>
  <si>
    <t>大阪府</t>
  </si>
  <si>
    <t>豊中市</t>
  </si>
  <si>
    <t>三重県</t>
    <rPh sb="0" eb="3">
      <t>ミエケン</t>
    </rPh>
    <phoneticPr fontId="1"/>
  </si>
  <si>
    <t>鳥羽市</t>
  </si>
  <si>
    <t>鳥羽市</t>
    <rPh sb="0" eb="3">
      <t>トバシ</t>
    </rPh>
    <phoneticPr fontId="1"/>
  </si>
  <si>
    <t>国立市</t>
  </si>
  <si>
    <t>国立市</t>
    <rPh sb="0" eb="3">
      <t>クニタチシ</t>
    </rPh>
    <phoneticPr fontId="1"/>
  </si>
  <si>
    <t>東村山市</t>
  </si>
  <si>
    <t>兵庫県</t>
  </si>
  <si>
    <t>兵庫県</t>
    <rPh sb="0" eb="3">
      <t>ヒョウゴケン</t>
    </rPh>
    <phoneticPr fontId="1"/>
  </si>
  <si>
    <t>尼崎市</t>
  </si>
  <si>
    <t>尼崎市</t>
    <rPh sb="0" eb="3">
      <t>アマガサキシ</t>
    </rPh>
    <phoneticPr fontId="1"/>
  </si>
  <si>
    <t>神奈川県</t>
    <rPh sb="0" eb="4">
      <t>カナガワケン</t>
    </rPh>
    <phoneticPr fontId="1"/>
  </si>
  <si>
    <t>川崎市</t>
  </si>
  <si>
    <t>千葉県</t>
  </si>
  <si>
    <t>千葉県</t>
    <rPh sb="0" eb="3">
      <t>チバケン</t>
    </rPh>
    <phoneticPr fontId="1"/>
  </si>
  <si>
    <t>八街市</t>
  </si>
  <si>
    <t>富津市</t>
  </si>
  <si>
    <t>長野県</t>
  </si>
  <si>
    <t>駒ヶ根市</t>
  </si>
  <si>
    <t>岡山県</t>
  </si>
  <si>
    <t>岡山県</t>
    <rPh sb="0" eb="3">
      <t>オカヤマケン</t>
    </rPh>
    <phoneticPr fontId="1"/>
  </si>
  <si>
    <t>総社市</t>
  </si>
  <si>
    <t>総社市</t>
    <rPh sb="0" eb="3">
      <t>ソウジャシ</t>
    </rPh>
    <phoneticPr fontId="1"/>
  </si>
  <si>
    <t>栃木県</t>
  </si>
  <si>
    <t>宇都宮市</t>
  </si>
  <si>
    <t>宇都宮市</t>
    <rPh sb="0" eb="4">
      <t>ウツノミヤシ</t>
    </rPh>
    <phoneticPr fontId="1"/>
  </si>
  <si>
    <t>柏原市</t>
  </si>
  <si>
    <t>柏原市</t>
    <rPh sb="0" eb="3">
      <t>カシワラシ</t>
    </rPh>
    <phoneticPr fontId="1"/>
  </si>
  <si>
    <t>滋賀県</t>
  </si>
  <si>
    <t>滋賀県</t>
    <rPh sb="0" eb="3">
      <t>シガケン</t>
    </rPh>
    <phoneticPr fontId="1"/>
  </si>
  <si>
    <t>東近江市</t>
  </si>
  <si>
    <t>東近江市</t>
    <rPh sb="0" eb="4">
      <t>ヒガシオウミシ</t>
    </rPh>
    <phoneticPr fontId="1"/>
  </si>
  <si>
    <t>伊丹市</t>
  </si>
  <si>
    <t>伊丹市</t>
    <rPh sb="0" eb="3">
      <t>イタミシ</t>
    </rPh>
    <phoneticPr fontId="1"/>
  </si>
  <si>
    <t>高知県</t>
  </si>
  <si>
    <t>高知市</t>
  </si>
  <si>
    <t>倉敷市</t>
  </si>
  <si>
    <t>倉敷市</t>
    <rPh sb="0" eb="3">
      <t>クラシキシ</t>
    </rPh>
    <phoneticPr fontId="1"/>
  </si>
  <si>
    <t>山口県</t>
  </si>
  <si>
    <t>山口県</t>
    <rPh sb="0" eb="3">
      <t>ヤマグチケン</t>
    </rPh>
    <phoneticPr fontId="1"/>
  </si>
  <si>
    <t>防府市</t>
  </si>
  <si>
    <t>防府市</t>
    <rPh sb="0" eb="1">
      <t>ボウ</t>
    </rPh>
    <rPh sb="1" eb="2">
      <t>フ</t>
    </rPh>
    <rPh sb="2" eb="3">
      <t>シ</t>
    </rPh>
    <phoneticPr fontId="1"/>
  </si>
  <si>
    <t>愛知県</t>
  </si>
  <si>
    <t>名古屋市</t>
  </si>
  <si>
    <t>大田区</t>
  </si>
  <si>
    <t>岩手県</t>
  </si>
  <si>
    <t>岩手県</t>
    <rPh sb="0" eb="3">
      <t>イワテケン</t>
    </rPh>
    <phoneticPr fontId="1"/>
  </si>
  <si>
    <t>宮古市</t>
  </si>
  <si>
    <t>宮古市</t>
    <rPh sb="0" eb="3">
      <t>ミヤコシ</t>
    </rPh>
    <phoneticPr fontId="1"/>
  </si>
  <si>
    <t>横浜市</t>
  </si>
  <si>
    <t>浦安市</t>
  </si>
  <si>
    <t>浦安市</t>
    <rPh sb="0" eb="3">
      <t>ウラヤスシ</t>
    </rPh>
    <phoneticPr fontId="1"/>
  </si>
  <si>
    <t>豊島区</t>
  </si>
  <si>
    <t>豊島区</t>
    <rPh sb="0" eb="3">
      <t>トシマク</t>
    </rPh>
    <phoneticPr fontId="1"/>
  </si>
  <si>
    <t>岩見沢市</t>
  </si>
  <si>
    <t>岩見沢市</t>
    <rPh sb="0" eb="4">
      <t>イワミザワシ</t>
    </rPh>
    <phoneticPr fontId="1"/>
  </si>
  <si>
    <t>京都府</t>
    <rPh sb="0" eb="3">
      <t>キョウトフ</t>
    </rPh>
    <phoneticPr fontId="1"/>
  </si>
  <si>
    <t>熊本県</t>
    <rPh sb="0" eb="3">
      <t>クマモトケン</t>
    </rPh>
    <phoneticPr fontId="1"/>
  </si>
  <si>
    <t>○ハローワークやサポステ等自治体の持つ関係機関とのコネクションを活かして事業を効果的に実施。</t>
    <rPh sb="12" eb="13">
      <t>トウ</t>
    </rPh>
    <rPh sb="13" eb="16">
      <t>ジチタイ</t>
    </rPh>
    <rPh sb="17" eb="18">
      <t>モ</t>
    </rPh>
    <rPh sb="19" eb="21">
      <t>カンケイ</t>
    </rPh>
    <rPh sb="21" eb="23">
      <t>キカン</t>
    </rPh>
    <rPh sb="32" eb="33">
      <t>イ</t>
    </rPh>
    <rPh sb="36" eb="38">
      <t>ジギョウ</t>
    </rPh>
    <rPh sb="39" eb="42">
      <t>コウカテキ</t>
    </rPh>
    <rPh sb="43" eb="45">
      <t>ジッシ</t>
    </rPh>
    <phoneticPr fontId="1"/>
  </si>
  <si>
    <t>○障害者支援のノウハウを困窮者支援に活用し、受託法人の障害福祉サービス事業所内で作業体験が可能。</t>
    <rPh sb="1" eb="4">
      <t>ショウガイシャ</t>
    </rPh>
    <rPh sb="4" eb="6">
      <t>シエン</t>
    </rPh>
    <rPh sb="12" eb="15">
      <t>コンキュウシャ</t>
    </rPh>
    <rPh sb="15" eb="17">
      <t>シエン</t>
    </rPh>
    <rPh sb="18" eb="20">
      <t>カツヨウ</t>
    </rPh>
    <rPh sb="22" eb="24">
      <t>ジュタク</t>
    </rPh>
    <rPh sb="24" eb="26">
      <t>ホウジン</t>
    </rPh>
    <rPh sb="27" eb="29">
      <t>ショウガイ</t>
    </rPh>
    <rPh sb="29" eb="31">
      <t>フクシ</t>
    </rPh>
    <rPh sb="35" eb="38">
      <t>ジギョウショ</t>
    </rPh>
    <rPh sb="38" eb="39">
      <t>ナイ</t>
    </rPh>
    <rPh sb="40" eb="42">
      <t>サギョウ</t>
    </rPh>
    <rPh sb="42" eb="44">
      <t>タイケン</t>
    </rPh>
    <rPh sb="45" eb="47">
      <t>カノウ</t>
    </rPh>
    <phoneticPr fontId="1"/>
  </si>
  <si>
    <t>釧路市福祉部生活福祉事務所</t>
  </si>
  <si>
    <t>伊勢市健康福祉部生活支援課</t>
    <rPh sb="0" eb="3">
      <t>イセシ</t>
    </rPh>
    <rPh sb="3" eb="5">
      <t>ケンコウ</t>
    </rPh>
    <rPh sb="5" eb="8">
      <t>フクシブ</t>
    </rPh>
    <rPh sb="8" eb="10">
      <t>セイカツ</t>
    </rPh>
    <rPh sb="10" eb="12">
      <t>シエン</t>
    </rPh>
    <rPh sb="12" eb="13">
      <t>カ</t>
    </rPh>
    <phoneticPr fontId="1"/>
  </si>
  <si>
    <t>京都府健康福祉部福祉・援護課</t>
    <rPh sb="0" eb="3">
      <t>キョウトフ</t>
    </rPh>
    <phoneticPr fontId="1"/>
  </si>
  <si>
    <t>湯沢市福祉保健部福祉課</t>
    <rPh sb="0" eb="3">
      <t>ユザワシ</t>
    </rPh>
    <rPh sb="3" eb="5">
      <t>フクシ</t>
    </rPh>
    <rPh sb="5" eb="7">
      <t>ホケン</t>
    </rPh>
    <rPh sb="7" eb="8">
      <t>ブ</t>
    </rPh>
    <rPh sb="8" eb="11">
      <t>フクシカ</t>
    </rPh>
    <phoneticPr fontId="1"/>
  </si>
  <si>
    <t>加西市健康福祉部地域福祉課</t>
    <rPh sb="0" eb="3">
      <t>カサイシ</t>
    </rPh>
    <phoneticPr fontId="1"/>
  </si>
  <si>
    <t>福知山市福祉保健部社会福祉課</t>
    <rPh sb="0" eb="4">
      <t>フクチヤマシ</t>
    </rPh>
    <phoneticPr fontId="1"/>
  </si>
  <si>
    <t>高島市健康福祉部社会福祉課</t>
    <rPh sb="0" eb="3">
      <t>タカシマシ</t>
    </rPh>
    <phoneticPr fontId="1"/>
  </si>
  <si>
    <t>宮城県</t>
  </si>
  <si>
    <t>岐阜県</t>
  </si>
  <si>
    <t>秋田県</t>
  </si>
  <si>
    <t>秋田県</t>
    <rPh sb="0" eb="3">
      <t>アキタケン</t>
    </rPh>
    <phoneticPr fontId="1"/>
  </si>
  <si>
    <t>熊本県</t>
  </si>
  <si>
    <t>福岡県</t>
  </si>
  <si>
    <t>福井県</t>
  </si>
  <si>
    <t>京都府</t>
  </si>
  <si>
    <t>京丹後市</t>
  </si>
  <si>
    <t>京丹後市</t>
    <rPh sb="0" eb="4">
      <t>キョウタンゴシ</t>
    </rPh>
    <phoneticPr fontId="1"/>
  </si>
  <si>
    <t>福知山市</t>
  </si>
  <si>
    <t>福知山市</t>
    <rPh sb="0" eb="4">
      <t>フクチヤマシ</t>
    </rPh>
    <phoneticPr fontId="1"/>
  </si>
  <si>
    <t>坂井市</t>
  </si>
  <si>
    <t>豊中市</t>
    <rPh sb="0" eb="3">
      <t>トヨナカシ</t>
    </rPh>
    <phoneticPr fontId="1"/>
  </si>
  <si>
    <t>高槻市</t>
  </si>
  <si>
    <t>高槻市</t>
    <rPh sb="0" eb="3">
      <t>タカツキシ</t>
    </rPh>
    <phoneticPr fontId="1"/>
  </si>
  <si>
    <t>うきは市</t>
  </si>
  <si>
    <t>高島市</t>
  </si>
  <si>
    <t>高島市</t>
    <rPh sb="0" eb="3">
      <t>タカシマシ</t>
    </rPh>
    <phoneticPr fontId="1"/>
  </si>
  <si>
    <t>佐倉市</t>
    <rPh sb="0" eb="3">
      <t>サクラシ</t>
    </rPh>
    <phoneticPr fontId="1"/>
  </si>
  <si>
    <t>釧路市</t>
  </si>
  <si>
    <t>仙台市</t>
  </si>
  <si>
    <t>仙台市</t>
    <rPh sb="0" eb="3">
      <t>センダイシ</t>
    </rPh>
    <phoneticPr fontId="1"/>
  </si>
  <si>
    <t>相模原市</t>
  </si>
  <si>
    <t>伊勢市</t>
  </si>
  <si>
    <t>伊勢市</t>
    <rPh sb="0" eb="3">
      <t>イセシ</t>
    </rPh>
    <phoneticPr fontId="1"/>
  </si>
  <si>
    <t>神戸市</t>
  </si>
  <si>
    <t>神戸市</t>
    <rPh sb="0" eb="3">
      <t>コウベシ</t>
    </rPh>
    <phoneticPr fontId="1"/>
  </si>
  <si>
    <t>岐阜市</t>
  </si>
  <si>
    <t>湯沢市</t>
  </si>
  <si>
    <t>湯沢市</t>
    <rPh sb="0" eb="3">
      <t>ユザワシ</t>
    </rPh>
    <phoneticPr fontId="1"/>
  </si>
  <si>
    <t>熊本市</t>
  </si>
  <si>
    <t>熊本市</t>
    <rPh sb="0" eb="3">
      <t>クマモトシ</t>
    </rPh>
    <phoneticPr fontId="1"/>
  </si>
  <si>
    <t>○</t>
    <phoneticPr fontId="1"/>
  </si>
  <si>
    <t>埼玉県</t>
    <rPh sb="0" eb="3">
      <t>サイタマケン</t>
    </rPh>
    <phoneticPr fontId="1"/>
  </si>
  <si>
    <t>鳥取県</t>
    <rPh sb="0" eb="3">
      <t>トットリケン</t>
    </rPh>
    <phoneticPr fontId="1"/>
  </si>
  <si>
    <t>奈良県</t>
    <rPh sb="0" eb="3">
      <t>ナラケン</t>
    </rPh>
    <phoneticPr fontId="1"/>
  </si>
  <si>
    <t>山形県</t>
    <rPh sb="0" eb="2">
      <t>ヤマガタ</t>
    </rPh>
    <rPh sb="2" eb="3">
      <t>ケン</t>
    </rPh>
    <phoneticPr fontId="1"/>
  </si>
  <si>
    <t>宮崎県</t>
  </si>
  <si>
    <t>広島県</t>
  </si>
  <si>
    <t>新潟県</t>
  </si>
  <si>
    <t>群馬県</t>
  </si>
  <si>
    <t>群馬県</t>
    <rPh sb="0" eb="3">
      <t>グンマケン</t>
    </rPh>
    <phoneticPr fontId="1"/>
  </si>
  <si>
    <t>栃木県</t>
    <rPh sb="0" eb="3">
      <t>トチギケン</t>
    </rPh>
    <phoneticPr fontId="1"/>
  </si>
  <si>
    <t>埼玉県</t>
  </si>
  <si>
    <t>鳥取県</t>
  </si>
  <si>
    <t>長野県</t>
    <rPh sb="0" eb="2">
      <t>ナガノ</t>
    </rPh>
    <rPh sb="2" eb="3">
      <t>ケン</t>
    </rPh>
    <phoneticPr fontId="1"/>
  </si>
  <si>
    <t>姫路市</t>
  </si>
  <si>
    <t>姫路市</t>
    <rPh sb="0" eb="3">
      <t>ヒメジシ</t>
    </rPh>
    <phoneticPr fontId="1"/>
  </si>
  <si>
    <t>野洲市</t>
  </si>
  <si>
    <t>野洲市</t>
    <rPh sb="0" eb="3">
      <t>ヤスシ</t>
    </rPh>
    <phoneticPr fontId="1"/>
  </si>
  <si>
    <t>宮崎市</t>
  </si>
  <si>
    <t>福山市</t>
  </si>
  <si>
    <t>新発田市</t>
  </si>
  <si>
    <t>前橋市</t>
  </si>
  <si>
    <t>前橋市</t>
    <rPh sb="0" eb="2">
      <t>マエバシ</t>
    </rPh>
    <phoneticPr fontId="1"/>
  </si>
  <si>
    <t>高浜市</t>
  </si>
  <si>
    <t>高浜市</t>
    <rPh sb="0" eb="3">
      <t>タカハマシ</t>
    </rPh>
    <phoneticPr fontId="1"/>
  </si>
  <si>
    <t>石巻市</t>
  </si>
  <si>
    <t>石巻市</t>
    <rPh sb="0" eb="2">
      <t>イシノマキ</t>
    </rPh>
    <phoneticPr fontId="1"/>
  </si>
  <si>
    <t>桑名市</t>
  </si>
  <si>
    <t>桑名市</t>
    <rPh sb="0" eb="3">
      <t>クワナシ</t>
    </rPh>
    <phoneticPr fontId="1"/>
  </si>
  <si>
    <t>鹿沼市</t>
  </si>
  <si>
    <t>鹿沼市</t>
    <rPh sb="0" eb="3">
      <t>カヌマシ</t>
    </rPh>
    <phoneticPr fontId="1"/>
  </si>
  <si>
    <t>京都市</t>
  </si>
  <si>
    <t>京都市</t>
    <rPh sb="0" eb="3">
      <t>キョウトシ</t>
    </rPh>
    <phoneticPr fontId="1"/>
  </si>
  <si>
    <t>名護市</t>
  </si>
  <si>
    <t>越谷市</t>
  </si>
  <si>
    <t>茨木市</t>
  </si>
  <si>
    <t>茨木市</t>
    <rPh sb="0" eb="2">
      <t>イバラキ</t>
    </rPh>
    <rPh sb="2" eb="3">
      <t>シ</t>
    </rPh>
    <phoneticPr fontId="1"/>
  </si>
  <si>
    <t>北栄町</t>
  </si>
  <si>
    <t>北栄町</t>
    <rPh sb="0" eb="3">
      <t>ホクエイチョウ</t>
    </rPh>
    <phoneticPr fontId="1"/>
  </si>
  <si>
    <t>長野市</t>
  </si>
  <si>
    <t>大阪市</t>
  </si>
  <si>
    <t>大阪市</t>
    <rPh sb="0" eb="3">
      <t>オオサカシ</t>
    </rPh>
    <phoneticPr fontId="1"/>
  </si>
  <si>
    <t>野洲市市民部市民生活相談課</t>
    <rPh sb="0" eb="2">
      <t>ヤス</t>
    </rPh>
    <rPh sb="2" eb="3">
      <t>シ</t>
    </rPh>
    <rPh sb="3" eb="5">
      <t>シミン</t>
    </rPh>
    <phoneticPr fontId="1"/>
  </si>
  <si>
    <t>石巻市福祉部保護課</t>
    <rPh sb="0" eb="3">
      <t>イシノマキシ</t>
    </rPh>
    <phoneticPr fontId="1"/>
  </si>
  <si>
    <t>鹿沼市保健福祉部厚生課</t>
    <rPh sb="0" eb="3">
      <t>カヌマシ</t>
    </rPh>
    <rPh sb="3" eb="5">
      <t>ホケン</t>
    </rPh>
    <rPh sb="5" eb="8">
      <t>フクシブ</t>
    </rPh>
    <rPh sb="8" eb="11">
      <t>コウセイカ</t>
    </rPh>
    <phoneticPr fontId="1"/>
  </si>
  <si>
    <t>山形県健康福祉部地域福祉推進課</t>
    <rPh sb="0" eb="3">
      <t>ヤマガタケン</t>
    </rPh>
    <phoneticPr fontId="1"/>
  </si>
  <si>
    <t>京都市保健福祉局生活福祉課</t>
    <rPh sb="0" eb="3">
      <t>キョウトシ</t>
    </rPh>
    <phoneticPr fontId="1"/>
  </si>
  <si>
    <t>茨木市健康福祉部福祉政策課</t>
    <rPh sb="0" eb="3">
      <t>イバラキシ</t>
    </rPh>
    <rPh sb="3" eb="5">
      <t>ケンコウ</t>
    </rPh>
    <rPh sb="5" eb="8">
      <t>フクシブ</t>
    </rPh>
    <rPh sb="8" eb="10">
      <t>フクシ</t>
    </rPh>
    <rPh sb="10" eb="13">
      <t>セイサクカ</t>
    </rPh>
    <phoneticPr fontId="1"/>
  </si>
  <si>
    <t>大阪市福祉局生活福祉部自立支援課</t>
    <rPh sb="0" eb="3">
      <t>オオサカシ</t>
    </rPh>
    <rPh sb="3" eb="6">
      <t>フクシキョク</t>
    </rPh>
    <rPh sb="6" eb="8">
      <t>セイカツ</t>
    </rPh>
    <rPh sb="8" eb="11">
      <t>フクシブ</t>
    </rPh>
    <rPh sb="11" eb="13">
      <t>ジリツ</t>
    </rPh>
    <rPh sb="13" eb="15">
      <t>シエン</t>
    </rPh>
    <rPh sb="15" eb="16">
      <t>カ</t>
    </rPh>
    <phoneticPr fontId="1"/>
  </si>
  <si>
    <t>都道府県名</t>
    <phoneticPr fontId="1"/>
  </si>
  <si>
    <t>自治体名</t>
    <rPh sb="0" eb="3">
      <t>ジチタイ</t>
    </rPh>
    <phoneticPr fontId="1"/>
  </si>
  <si>
    <t>全国地方公共団体コード（６桁）</t>
    <rPh sb="0" eb="2">
      <t>ゼンコク</t>
    </rPh>
    <rPh sb="2" eb="4">
      <t>チホウ</t>
    </rPh>
    <rPh sb="4" eb="6">
      <t>コウキョウ</t>
    </rPh>
    <rPh sb="6" eb="8">
      <t>ダンタイ</t>
    </rPh>
    <rPh sb="13" eb="14">
      <t>ケタ</t>
    </rPh>
    <phoneticPr fontId="1"/>
  </si>
  <si>
    <t>部署名</t>
    <phoneticPr fontId="1"/>
  </si>
  <si>
    <t>１　直営
２　委託
３　直営＋委託</t>
    <rPh sb="2" eb="4">
      <t>チョクエイ</t>
    </rPh>
    <rPh sb="7" eb="9">
      <t>イタク</t>
    </rPh>
    <rPh sb="12" eb="14">
      <t>チョクエイ</t>
    </rPh>
    <rPh sb="15" eb="17">
      <t>イタク</t>
    </rPh>
    <phoneticPr fontId="1"/>
  </si>
  <si>
    <t>１　社会福祉法人（社協以外）</t>
    <rPh sb="2" eb="4">
      <t>シャカイ</t>
    </rPh>
    <rPh sb="4" eb="6">
      <t>フクシ</t>
    </rPh>
    <rPh sb="6" eb="8">
      <t>ホウジン</t>
    </rPh>
    <rPh sb="9" eb="11">
      <t>シャキョウ</t>
    </rPh>
    <rPh sb="11" eb="13">
      <t>イガイ</t>
    </rPh>
    <phoneticPr fontId="1"/>
  </si>
  <si>
    <t>２　社会福祉協議会</t>
    <rPh sb="2" eb="4">
      <t>シャカイ</t>
    </rPh>
    <rPh sb="4" eb="6">
      <t>フクシ</t>
    </rPh>
    <rPh sb="6" eb="9">
      <t>キョウギカイ</t>
    </rPh>
    <phoneticPr fontId="1"/>
  </si>
  <si>
    <t>３　医療法人</t>
    <rPh sb="2" eb="4">
      <t>イリョウ</t>
    </rPh>
    <rPh sb="4" eb="6">
      <t>ホウジン</t>
    </rPh>
    <phoneticPr fontId="1"/>
  </si>
  <si>
    <t>４　社団法人・財団法人</t>
    <rPh sb="2" eb="6">
      <t>シャダンホウジン</t>
    </rPh>
    <rPh sb="7" eb="11">
      <t>ザイダンホウジン</t>
    </rPh>
    <phoneticPr fontId="1"/>
  </si>
  <si>
    <t>５　株式会社等</t>
    <rPh sb="2" eb="6">
      <t>カブシキガイシャ</t>
    </rPh>
    <rPh sb="6" eb="7">
      <t>トウ</t>
    </rPh>
    <phoneticPr fontId="1"/>
  </si>
  <si>
    <t>６　ＮＰＯ法人</t>
    <rPh sb="5" eb="7">
      <t>ホウジン</t>
    </rPh>
    <phoneticPr fontId="1"/>
  </si>
  <si>
    <t>７　生協等協同組合</t>
    <rPh sb="2" eb="4">
      <t>セイキョウ</t>
    </rPh>
    <rPh sb="4" eb="5">
      <t>トウ</t>
    </rPh>
    <rPh sb="5" eb="7">
      <t>キョウドウ</t>
    </rPh>
    <rPh sb="7" eb="9">
      <t>クミアイ</t>
    </rPh>
    <phoneticPr fontId="1"/>
  </si>
  <si>
    <t>８　その他</t>
    <rPh sb="4" eb="5">
      <t>タ</t>
    </rPh>
    <phoneticPr fontId="1"/>
  </si>
  <si>
    <t>保健福祉部福祉局地域福祉課</t>
  </si>
  <si>
    <t>札幌市</t>
  </si>
  <si>
    <t>保健福祉局総務部保護自立支援課</t>
  </si>
  <si>
    <t>函館市</t>
  </si>
  <si>
    <t>保健福祉部生活支援第１課</t>
  </si>
  <si>
    <t>小樽市</t>
  </si>
  <si>
    <t>福祉部生活サポートセンター</t>
  </si>
  <si>
    <t>旭川市</t>
  </si>
  <si>
    <t>福祉保険部生活支援課自立支援係</t>
  </si>
  <si>
    <t>室蘭市</t>
  </si>
  <si>
    <t>保健福祉部生活支援課</t>
  </si>
  <si>
    <t>帯広市</t>
  </si>
  <si>
    <t>保健福祉部保護課</t>
  </si>
  <si>
    <t>北見市</t>
  </si>
  <si>
    <t>夕張市</t>
  </si>
  <si>
    <t>生活福祉課</t>
  </si>
  <si>
    <t>健康福祉部保護課管理グループ</t>
  </si>
  <si>
    <t>網走市</t>
  </si>
  <si>
    <t>健康福祉部社会福祉課庶務係</t>
  </si>
  <si>
    <t>留萌市</t>
  </si>
  <si>
    <t>市民健康部社会福祉課</t>
  </si>
  <si>
    <t>苫小牧市</t>
  </si>
  <si>
    <t>福祉部総合福祉課</t>
  </si>
  <si>
    <t>稚内市</t>
  </si>
  <si>
    <t>生活福祉部社会福祉課保護Ｇ</t>
  </si>
  <si>
    <t>美唄市</t>
  </si>
  <si>
    <t>保健福祉部地域福祉課</t>
  </si>
  <si>
    <t>芦別市</t>
  </si>
  <si>
    <t>市民福祉部福祉課福祉係</t>
  </si>
  <si>
    <t>江別市</t>
  </si>
  <si>
    <t>健康福祉部管理課地域福祉担当</t>
  </si>
  <si>
    <t>赤平市</t>
  </si>
  <si>
    <t>社会福祉課</t>
  </si>
  <si>
    <t>紋別市</t>
  </si>
  <si>
    <t>保健福祉部社会福祉課庶務係</t>
  </si>
  <si>
    <t>士別市</t>
  </si>
  <si>
    <t>保健福祉部　福祉課　生活支援係</t>
  </si>
  <si>
    <t>名寄市</t>
  </si>
  <si>
    <t>健康福祉部社会福祉課福祉総務係</t>
  </si>
  <si>
    <t>三笠市</t>
  </si>
  <si>
    <t>福祉事務所保護係</t>
  </si>
  <si>
    <t>根室市</t>
  </si>
  <si>
    <t>市民福祉部社会福祉課</t>
  </si>
  <si>
    <t>千歳市</t>
  </si>
  <si>
    <t>福祉課生活支援係</t>
  </si>
  <si>
    <t>滝川市</t>
  </si>
  <si>
    <t>保健福祉部　福祉課</t>
  </si>
  <si>
    <t>砂川市</t>
  </si>
  <si>
    <t>保健福祉部社会福祉課保護係</t>
  </si>
  <si>
    <t>歌志内市</t>
  </si>
  <si>
    <t>保健福祉課生活保護G</t>
  </si>
  <si>
    <t>深川市</t>
  </si>
  <si>
    <t>富良野市</t>
  </si>
  <si>
    <t>保健福祉部福祉課</t>
  </si>
  <si>
    <t>登別市</t>
  </si>
  <si>
    <t>保健福祉部社会福祉グループ生活支援相談室</t>
  </si>
  <si>
    <t>恵庭市</t>
  </si>
  <si>
    <t>健康福祉部社会福祉課</t>
  </si>
  <si>
    <t>北広島市</t>
  </si>
  <si>
    <t>石狩市</t>
  </si>
  <si>
    <t>保健福祉部福祉総務課</t>
  </si>
  <si>
    <t>北斗市</t>
  </si>
  <si>
    <t>民生部社会福祉課</t>
  </si>
  <si>
    <t>青森県</t>
  </si>
  <si>
    <t>健康福祉部健康福祉政策課</t>
  </si>
  <si>
    <t>青森市</t>
  </si>
  <si>
    <t>福祉部生活福祉一課</t>
  </si>
  <si>
    <t>弘前市</t>
  </si>
  <si>
    <t>健康福祉部就労自立支援室</t>
  </si>
  <si>
    <t>八戸市</t>
  </si>
  <si>
    <t>福祉部生活福祉課</t>
  </si>
  <si>
    <t>黒石市</t>
  </si>
  <si>
    <t>健康福祉部生活福祉課</t>
  </si>
  <si>
    <t>五所川原市</t>
  </si>
  <si>
    <t>福祉部保護福祉課</t>
  </si>
  <si>
    <t>十和田市</t>
  </si>
  <si>
    <t>健康福祉部　生活福祉課</t>
  </si>
  <si>
    <t>三沢市</t>
  </si>
  <si>
    <t>むつ市</t>
  </si>
  <si>
    <t>福祉部　生活福祉課</t>
  </si>
  <si>
    <t>つがる市</t>
  </si>
  <si>
    <t>福祉部  保護課</t>
  </si>
  <si>
    <t>平川市</t>
  </si>
  <si>
    <t>健康福祉部　福祉課</t>
  </si>
  <si>
    <t>盛岡市</t>
  </si>
  <si>
    <t>保健福祉部生活福祉第一課</t>
  </si>
  <si>
    <t>保健福祉部福祉課生活福祉係</t>
  </si>
  <si>
    <t>大船渡市</t>
  </si>
  <si>
    <t>生活福祉部地域福祉課</t>
  </si>
  <si>
    <t>花巻市</t>
  </si>
  <si>
    <t>健康福祉部地域福祉課</t>
  </si>
  <si>
    <t>北上市</t>
  </si>
  <si>
    <t>久慈市</t>
  </si>
  <si>
    <t>遠野市</t>
  </si>
  <si>
    <t>一関市</t>
  </si>
  <si>
    <t>陸前高田市</t>
  </si>
  <si>
    <t>民生部地域福祉課</t>
  </si>
  <si>
    <t>釜石市</t>
  </si>
  <si>
    <t>二戸市</t>
  </si>
  <si>
    <t>健康福祉部福祉課</t>
  </si>
  <si>
    <t>八幡平市</t>
  </si>
  <si>
    <t>地域福祉課</t>
  </si>
  <si>
    <t>奥州市</t>
  </si>
  <si>
    <t>滝沢市</t>
  </si>
  <si>
    <t>健康福祉局保護自立支援課</t>
  </si>
  <si>
    <t>社会福祉事務所保護課自立支援グループ</t>
  </si>
  <si>
    <t>塩竈市</t>
  </si>
  <si>
    <t>気仙沼市</t>
  </si>
  <si>
    <t>保健福祉部社会福祉課生活保護係</t>
  </si>
  <si>
    <t>白石市</t>
  </si>
  <si>
    <t>名取市</t>
  </si>
  <si>
    <t>名取市社会福祉事務所　保護係</t>
  </si>
  <si>
    <t>角田市</t>
  </si>
  <si>
    <t>市民福祉部　社会福祉課</t>
  </si>
  <si>
    <t>多賀城市</t>
  </si>
  <si>
    <t>岩沼市</t>
  </si>
  <si>
    <t>登米市</t>
  </si>
  <si>
    <t>福祉事務所生活福祉課</t>
  </si>
  <si>
    <t>栗原市</t>
  </si>
  <si>
    <t>市民生活部社会福祉課</t>
  </si>
  <si>
    <t>東松島市</t>
  </si>
  <si>
    <t>福祉課</t>
  </si>
  <si>
    <t>大崎市</t>
  </si>
  <si>
    <t>富谷市</t>
  </si>
  <si>
    <t>健康福祉部地域・家庭福祉課</t>
  </si>
  <si>
    <t>秋田市</t>
  </si>
  <si>
    <t>福祉保健部福祉総務課</t>
  </si>
  <si>
    <t>能代市</t>
  </si>
  <si>
    <t>市民福祉部福祉課</t>
  </si>
  <si>
    <t>横手市</t>
  </si>
  <si>
    <t>大館市</t>
  </si>
  <si>
    <t>福祉部福祉課</t>
  </si>
  <si>
    <t>男鹿市</t>
  </si>
  <si>
    <t>福祉事務所福祉課保護班</t>
  </si>
  <si>
    <t>福祉保健部福祉課</t>
  </si>
  <si>
    <t>鹿角市</t>
  </si>
  <si>
    <t>鹿角市福祉事務所</t>
  </si>
  <si>
    <t>由利本荘市</t>
  </si>
  <si>
    <t>福祉支援課</t>
  </si>
  <si>
    <t>潟上市</t>
  </si>
  <si>
    <t>福祉事務所　社会福祉課</t>
  </si>
  <si>
    <t>大仙市</t>
  </si>
  <si>
    <t>健康福祉部</t>
  </si>
  <si>
    <t>北秋田市</t>
  </si>
  <si>
    <t>にかほ市</t>
  </si>
  <si>
    <t>にかほ市福祉事務所保護支援班</t>
  </si>
  <si>
    <t>仙北市</t>
  </si>
  <si>
    <t>仙北市福祉事務所　社会福祉課</t>
  </si>
  <si>
    <t>地域福祉推進課</t>
  </si>
  <si>
    <t>山形市</t>
  </si>
  <si>
    <t>米沢市</t>
  </si>
  <si>
    <t>健康福祉部社会福祉課生活福祉担当</t>
  </si>
  <si>
    <t>鶴岡市</t>
  </si>
  <si>
    <t>健康福祉部　福祉課　生活福祉係</t>
  </si>
  <si>
    <t>新庄市</t>
  </si>
  <si>
    <t>成人福祉課</t>
  </si>
  <si>
    <t>寒河江市</t>
  </si>
  <si>
    <t>健康福祉課　生活福祉係</t>
  </si>
  <si>
    <t>上山市</t>
  </si>
  <si>
    <t>福祉事務所</t>
  </si>
  <si>
    <t>村山市</t>
  </si>
  <si>
    <t>長井市</t>
  </si>
  <si>
    <t>福祉あんしん課</t>
  </si>
  <si>
    <t>天童市</t>
  </si>
  <si>
    <t>東根市</t>
  </si>
  <si>
    <t>尾花沢市</t>
  </si>
  <si>
    <t>南陽市</t>
  </si>
  <si>
    <t>福島市</t>
  </si>
  <si>
    <t>会津若松市</t>
  </si>
  <si>
    <t>郡山市</t>
  </si>
  <si>
    <t>保健福祉総務課</t>
  </si>
  <si>
    <t>保健福祉部保健福祉課地域福祉推進係</t>
  </si>
  <si>
    <t>白河市</t>
  </si>
  <si>
    <t>保健福祉部　社会福祉課</t>
  </si>
  <si>
    <t>須賀川市</t>
  </si>
  <si>
    <t>喜多方市</t>
  </si>
  <si>
    <t>保健福祉部　社会福祉課　福祉総務係</t>
  </si>
  <si>
    <t>相馬市</t>
  </si>
  <si>
    <t>保健福祉部社会福祉課</t>
  </si>
  <si>
    <t>二本松市</t>
  </si>
  <si>
    <t>田村市</t>
  </si>
  <si>
    <t>南相馬市</t>
  </si>
  <si>
    <t>本宮市</t>
  </si>
  <si>
    <t>保健福祉部社会福祉課生活支援係</t>
  </si>
  <si>
    <t>茨城県</t>
  </si>
  <si>
    <t>保健福祉部福祉指導課</t>
  </si>
  <si>
    <t>水戸市</t>
  </si>
  <si>
    <t>日立市</t>
  </si>
  <si>
    <t>保健福祉部 社会福祉課</t>
  </si>
  <si>
    <t>土浦市</t>
  </si>
  <si>
    <t>古河市</t>
  </si>
  <si>
    <t>福祉総務課</t>
  </si>
  <si>
    <t>石岡市</t>
  </si>
  <si>
    <t>結城市</t>
  </si>
  <si>
    <t>龍ケ崎市</t>
  </si>
  <si>
    <t>福祉部　生活支援課</t>
  </si>
  <si>
    <t>下妻市</t>
  </si>
  <si>
    <t>常総市</t>
  </si>
  <si>
    <t>常陸太田市</t>
  </si>
  <si>
    <t>保健福祉部福祉事務所社会福祉課</t>
  </si>
  <si>
    <t>高萩市</t>
  </si>
  <si>
    <t>北茨城市</t>
  </si>
  <si>
    <t>笠間市</t>
  </si>
  <si>
    <t>取手市</t>
  </si>
  <si>
    <t>福祉部　社会福祉課</t>
  </si>
  <si>
    <t>牛久市</t>
  </si>
  <si>
    <t>つくば市</t>
  </si>
  <si>
    <t>ひたちなか市</t>
  </si>
  <si>
    <t>鹿嶋市</t>
  </si>
  <si>
    <t>潮来市</t>
  </si>
  <si>
    <t>福祉部社会福祉課</t>
  </si>
  <si>
    <t>守谷市</t>
  </si>
  <si>
    <t>常陸大宮市</t>
  </si>
  <si>
    <t>那珂市</t>
  </si>
  <si>
    <t>筑西市</t>
  </si>
  <si>
    <t>坂東市</t>
  </si>
  <si>
    <t>稲敷市</t>
  </si>
  <si>
    <t>保健福祉部生活福祉課</t>
  </si>
  <si>
    <t>かすみがうら市</t>
  </si>
  <si>
    <t>桜川市</t>
  </si>
  <si>
    <t>神栖市</t>
  </si>
  <si>
    <t>健康福祉部　社会福祉課</t>
  </si>
  <si>
    <t>行方市</t>
  </si>
  <si>
    <t>鉾田市</t>
  </si>
  <si>
    <t>保健福祉部　社会福祉課　保護室</t>
  </si>
  <si>
    <t>つくばみらい市</t>
  </si>
  <si>
    <t>小美玉市</t>
  </si>
  <si>
    <t>福祉部社会福祉課保護係</t>
  </si>
  <si>
    <t>保健福祉部保健福祉課</t>
  </si>
  <si>
    <t>保健福祉部　生活福祉第２課</t>
  </si>
  <si>
    <t>足利市</t>
  </si>
  <si>
    <t>健康福祉部　社会福祉課　生活保護担当</t>
  </si>
  <si>
    <t>栃木市</t>
  </si>
  <si>
    <t>佐野市</t>
  </si>
  <si>
    <t>佐野市福祉事務所</t>
  </si>
  <si>
    <t>保健福祉部　厚生課</t>
  </si>
  <si>
    <t>日光市</t>
  </si>
  <si>
    <t>社会福祉課生活保護係</t>
  </si>
  <si>
    <t>小山市</t>
  </si>
  <si>
    <t>小山市福祉事務所</t>
  </si>
  <si>
    <t>真岡市</t>
  </si>
  <si>
    <t>大田原市</t>
  </si>
  <si>
    <t>矢板市</t>
  </si>
  <si>
    <t>那須塩原市</t>
  </si>
  <si>
    <t>さくら市</t>
  </si>
  <si>
    <t>市民福祉課　自立支援係</t>
  </si>
  <si>
    <t>那須烏山市</t>
  </si>
  <si>
    <t>健康福祉課</t>
  </si>
  <si>
    <t>下野市</t>
  </si>
  <si>
    <t>健康福祉課　地域福祉推進室</t>
  </si>
  <si>
    <t>高崎市</t>
  </si>
  <si>
    <t>福祉部　社会福祉課　生活支援担当</t>
  </si>
  <si>
    <t>桐生市</t>
  </si>
  <si>
    <t>伊勢崎市</t>
  </si>
  <si>
    <t>福祉こども部社会福祉課</t>
  </si>
  <si>
    <t>太田市</t>
  </si>
  <si>
    <t>社会支援課</t>
  </si>
  <si>
    <t>沼田市</t>
  </si>
  <si>
    <t>健康福祉部社会福祉課保護係</t>
  </si>
  <si>
    <t>館林市</t>
  </si>
  <si>
    <t>渋川市</t>
  </si>
  <si>
    <t>藤岡市</t>
  </si>
  <si>
    <t>富岡市</t>
  </si>
  <si>
    <t>健康福祉部福祉課社会福祉係</t>
  </si>
  <si>
    <t>安中市</t>
  </si>
  <si>
    <t>福祉課　社会福祉係</t>
  </si>
  <si>
    <t>みどり市</t>
  </si>
  <si>
    <t>保健福祉部社会福祉課援護係</t>
  </si>
  <si>
    <t>桶川市</t>
  </si>
  <si>
    <t>さいたま市</t>
  </si>
  <si>
    <t>保健福祉局福祉部生活福祉課</t>
  </si>
  <si>
    <t>川越市</t>
  </si>
  <si>
    <t>福祉部　生活福祉課　自立相談支援担当</t>
  </si>
  <si>
    <t>熊谷市</t>
  </si>
  <si>
    <t>川口市</t>
  </si>
  <si>
    <t>生活福祉１課自立支援係</t>
  </si>
  <si>
    <t>行田市</t>
  </si>
  <si>
    <t>秩父市</t>
  </si>
  <si>
    <t>所沢市</t>
  </si>
  <si>
    <t>飯能市</t>
  </si>
  <si>
    <t>健康福祉部地域･生活福祉課</t>
  </si>
  <si>
    <t>加須市</t>
  </si>
  <si>
    <t>本庄市</t>
  </si>
  <si>
    <t>福祉部生活自立支援課</t>
  </si>
  <si>
    <t>東松山市</t>
  </si>
  <si>
    <t>春日部市</t>
  </si>
  <si>
    <t>生活支援課</t>
  </si>
  <si>
    <t>狭山市</t>
  </si>
  <si>
    <t>福祉こども部福祉政策課</t>
  </si>
  <si>
    <t>羽生市</t>
  </si>
  <si>
    <t>市民福祉部社会福祉課生活支援係</t>
  </si>
  <si>
    <t>鴻巣市</t>
  </si>
  <si>
    <t>福祉こども部福祉課</t>
  </si>
  <si>
    <t>深谷市</t>
  </si>
  <si>
    <t>福祉健康部生活福祉課</t>
  </si>
  <si>
    <t>上尾市</t>
  </si>
  <si>
    <t>健康福祉部生活支援課</t>
  </si>
  <si>
    <t>草加市</t>
  </si>
  <si>
    <t>蕨市</t>
  </si>
  <si>
    <t>戸田市</t>
  </si>
  <si>
    <t>福祉部生活支援課</t>
  </si>
  <si>
    <t>入間市</t>
  </si>
  <si>
    <t>朝霞市</t>
  </si>
  <si>
    <t>福祉部　福祉相談課</t>
  </si>
  <si>
    <t>志木市</t>
  </si>
  <si>
    <t>和光市</t>
  </si>
  <si>
    <t>社会援護課</t>
  </si>
  <si>
    <t>新座市</t>
  </si>
  <si>
    <t>総合福祉部生活支援課自立支援係</t>
  </si>
  <si>
    <t>久喜市</t>
  </si>
  <si>
    <t>北本市</t>
  </si>
  <si>
    <t>八潮市</t>
  </si>
  <si>
    <t>富士見市</t>
  </si>
  <si>
    <t>三郷市</t>
  </si>
  <si>
    <t>ふくし総合支援課</t>
  </si>
  <si>
    <t>蓮田市</t>
  </si>
  <si>
    <t>坂戸市</t>
  </si>
  <si>
    <t>幸手市</t>
  </si>
  <si>
    <t>鶴ヶ島市</t>
  </si>
  <si>
    <t>福祉政策課</t>
  </si>
  <si>
    <t>日高市</t>
  </si>
  <si>
    <t>福祉子ども部　社会福祉課</t>
  </si>
  <si>
    <t>吉川市</t>
  </si>
  <si>
    <t>ふじみ野市</t>
  </si>
  <si>
    <t>福祉部　福祉総合支援チーム</t>
  </si>
  <si>
    <t>白岡市</t>
  </si>
  <si>
    <t>健康福祉指導課</t>
  </si>
  <si>
    <t>千葉市</t>
  </si>
  <si>
    <t>保健福祉局保護課</t>
  </si>
  <si>
    <t>銚子市</t>
  </si>
  <si>
    <t>社会福祉課社会福祉室</t>
  </si>
  <si>
    <t>市川市</t>
  </si>
  <si>
    <t>福祉部 生活支援課</t>
  </si>
  <si>
    <t>船橋市</t>
  </si>
  <si>
    <t>福祉サービス部地域福祉課</t>
  </si>
  <si>
    <t>館山市</t>
  </si>
  <si>
    <t>木更津市</t>
  </si>
  <si>
    <t>福祉部　自立支援課</t>
  </si>
  <si>
    <t>松戸市</t>
  </si>
  <si>
    <t>生活支援一課</t>
  </si>
  <si>
    <t>野田市</t>
  </si>
  <si>
    <t>保健福祉部　生活支援課</t>
  </si>
  <si>
    <t>茂原市</t>
  </si>
  <si>
    <t>成田市</t>
  </si>
  <si>
    <t>佐倉市</t>
    <phoneticPr fontId="1"/>
  </si>
  <si>
    <t>東金市</t>
  </si>
  <si>
    <t>旭市</t>
  </si>
  <si>
    <t>習志野市</t>
  </si>
  <si>
    <t>健康福祉部生活相談課</t>
  </si>
  <si>
    <t>柏市</t>
  </si>
  <si>
    <t>勝浦市</t>
  </si>
  <si>
    <t>市原市</t>
  </si>
  <si>
    <t>保健福祉部地域包括ケア推進課</t>
  </si>
  <si>
    <t>流山市</t>
  </si>
  <si>
    <t>八千代市</t>
  </si>
  <si>
    <t>健康福祉部健康福祉課福祉総合相談室</t>
  </si>
  <si>
    <t>我孫子市</t>
  </si>
  <si>
    <t>鴨川市</t>
  </si>
  <si>
    <t>健康推進課</t>
  </si>
  <si>
    <t>鎌ケ谷市</t>
  </si>
  <si>
    <t>君津市</t>
  </si>
  <si>
    <t>保健福祉部厚生課</t>
  </si>
  <si>
    <t>四街道市</t>
  </si>
  <si>
    <t>福祉サービス部生活支援課</t>
  </si>
  <si>
    <t>袖ケ浦市</t>
  </si>
  <si>
    <t>福祉部地域福祉課</t>
  </si>
  <si>
    <t>市民部　社会福祉課</t>
  </si>
  <si>
    <t>印西市</t>
  </si>
  <si>
    <t>白井市</t>
  </si>
  <si>
    <t>福祉部社会福祉課生活支援班</t>
  </si>
  <si>
    <t>富里市</t>
  </si>
  <si>
    <t>南房総市</t>
  </si>
  <si>
    <t>匝瑳市</t>
  </si>
  <si>
    <t>香取市</t>
  </si>
  <si>
    <t>福祉健康部　社会福祉課</t>
  </si>
  <si>
    <t>山武市</t>
  </si>
  <si>
    <t>いすみ市</t>
  </si>
  <si>
    <t>大網白里市</t>
  </si>
  <si>
    <t>西多摩福祉事務所</t>
  </si>
  <si>
    <t>千代田区</t>
  </si>
  <si>
    <t>中央区</t>
  </si>
  <si>
    <t>福祉保健部生活支援課</t>
  </si>
  <si>
    <t>港区</t>
  </si>
  <si>
    <t>保健福祉支援部生活福祉調整課</t>
  </si>
  <si>
    <t>新宿区</t>
  </si>
  <si>
    <t>福祉部生活支援担当課</t>
  </si>
  <si>
    <t>文京区</t>
  </si>
  <si>
    <t>台東区</t>
  </si>
  <si>
    <t>福祉部保護課</t>
  </si>
  <si>
    <t>墨田区</t>
  </si>
  <si>
    <t>福祉保健部生活福祉課</t>
  </si>
  <si>
    <t>江東区</t>
  </si>
  <si>
    <t>生活支援部保護第一課</t>
  </si>
  <si>
    <t>品川区</t>
  </si>
  <si>
    <t>目黒区</t>
  </si>
  <si>
    <t>福祉部蒲田生活福祉課</t>
  </si>
  <si>
    <t>保健福祉部生活福祉担当課</t>
  </si>
  <si>
    <t>渋谷区</t>
  </si>
  <si>
    <t>福祉部生活福祉課生活支援主査</t>
  </si>
  <si>
    <t>中野区</t>
  </si>
  <si>
    <t>健康福祉部生活援護分野自立支援担当</t>
  </si>
  <si>
    <t>杉並区</t>
  </si>
  <si>
    <t>杉並福祉事務所　生活自立支援担当</t>
  </si>
  <si>
    <t>北区</t>
  </si>
  <si>
    <t>荒川区</t>
  </si>
  <si>
    <t>福祉部福祉推進課地域福祉係生活困窮者自立支援担当</t>
  </si>
  <si>
    <t>板橋区</t>
  </si>
  <si>
    <t>福祉部板橋福祉事務所</t>
  </si>
  <si>
    <t>練馬区</t>
  </si>
  <si>
    <t>足立区</t>
  </si>
  <si>
    <t>福祉部くらしとしごとの相談センター</t>
  </si>
  <si>
    <t>葛飾区</t>
  </si>
  <si>
    <t>福祉部福祉管理課</t>
  </si>
  <si>
    <t>江戸川区</t>
  </si>
  <si>
    <t>福祉部 生活援護第一課</t>
  </si>
  <si>
    <t>立川市</t>
  </si>
  <si>
    <t>武蔵野市</t>
  </si>
  <si>
    <t>生活福祉課生活相談係</t>
  </si>
  <si>
    <t>三鷹市</t>
  </si>
  <si>
    <t>青梅市</t>
  </si>
  <si>
    <t>健康福祉部生活福祉課生活自立支援窓口</t>
  </si>
  <si>
    <t>福祉保健部生活援護課</t>
  </si>
  <si>
    <t>昭島市</t>
  </si>
  <si>
    <t>保健福祉部　生活福祉課</t>
  </si>
  <si>
    <t>調布市</t>
  </si>
  <si>
    <t>福祉総務部生活福祉課</t>
  </si>
  <si>
    <t>町田市</t>
  </si>
  <si>
    <t>地域福祉部生活援護課相談係</t>
  </si>
  <si>
    <t>小金井市</t>
  </si>
  <si>
    <t>福祉保健部地域福祉課</t>
  </si>
  <si>
    <t>小平市</t>
  </si>
  <si>
    <t>日野市</t>
  </si>
  <si>
    <t>健康福祉部ｾｰﾌﾃｨﾈｯﾄｺｰﾙｾﾝﾀｰ</t>
  </si>
  <si>
    <t>国分寺市</t>
  </si>
  <si>
    <t>福祉部生活福祉課相談支援係</t>
  </si>
  <si>
    <t>健康福祉部福祉総務課福祉総合相談係</t>
  </si>
  <si>
    <t>福生市</t>
  </si>
  <si>
    <t>福祉保健部　社会福祉課</t>
  </si>
  <si>
    <t>狛江市</t>
  </si>
  <si>
    <t>福祉保健部福祉相談課</t>
  </si>
  <si>
    <t>東大和市</t>
  </si>
  <si>
    <t>清瀬市</t>
  </si>
  <si>
    <t>東久留米市</t>
  </si>
  <si>
    <t>武蔵村山市</t>
  </si>
  <si>
    <t>多摩市</t>
  </si>
  <si>
    <t>稲城市</t>
  </si>
  <si>
    <t>福祉部生活福祉課地域福祉係生活相談担当</t>
  </si>
  <si>
    <t>羽村市</t>
  </si>
  <si>
    <t>福祉健康部社会福祉課</t>
  </si>
  <si>
    <t>あきる野市</t>
  </si>
  <si>
    <t>健康福祉部生活福祉課庶務計画係</t>
  </si>
  <si>
    <t>西東京市</t>
  </si>
  <si>
    <t>健康福祉部生活福祉課生活支援係</t>
  </si>
  <si>
    <t>福祉子どもみらい局福祉部生活援護課</t>
  </si>
  <si>
    <t>健康福祉局生活支援課</t>
  </si>
  <si>
    <t>健康福祉局生活保護・自立支援室</t>
  </si>
  <si>
    <t>横須賀市</t>
  </si>
  <si>
    <t>平塚市</t>
  </si>
  <si>
    <t>鎌倉市</t>
  </si>
  <si>
    <t>地域包括ケアシステム推進室</t>
  </si>
  <si>
    <t>小田原市</t>
  </si>
  <si>
    <t>福祉健康部　生活支援課</t>
  </si>
  <si>
    <t>茅ヶ崎市</t>
  </si>
  <si>
    <t>逗子市</t>
  </si>
  <si>
    <t>三浦市</t>
  </si>
  <si>
    <t>秦野市</t>
  </si>
  <si>
    <t>厚木市</t>
  </si>
  <si>
    <t>福祉部福祉総務課自立支援担当</t>
  </si>
  <si>
    <t>大和市</t>
  </si>
  <si>
    <t>健康福祉部　生活援護課</t>
  </si>
  <si>
    <t>伊勢原市</t>
  </si>
  <si>
    <t>海老名市</t>
  </si>
  <si>
    <t>座間市</t>
  </si>
  <si>
    <t>生活援護課　自立サポート担当</t>
  </si>
  <si>
    <t>南足柄市</t>
  </si>
  <si>
    <t>福祉健康部　福祉課</t>
  </si>
  <si>
    <t>綾瀬市</t>
  </si>
  <si>
    <t>福祉部</t>
  </si>
  <si>
    <t>福祉保健課</t>
  </si>
  <si>
    <t>新潟市</t>
  </si>
  <si>
    <t>福祉部福祉総務課</t>
  </si>
  <si>
    <t>長岡市</t>
  </si>
  <si>
    <t>三条市</t>
  </si>
  <si>
    <t>福祉保健部　福祉課　生活支援係</t>
  </si>
  <si>
    <t>柏崎市</t>
  </si>
  <si>
    <t>福祉課援護係</t>
  </si>
  <si>
    <t>社会福祉課生活支援係</t>
  </si>
  <si>
    <t>小千谷市</t>
  </si>
  <si>
    <t>加茂市</t>
  </si>
  <si>
    <t>十日町市</t>
  </si>
  <si>
    <t>見附市</t>
  </si>
  <si>
    <t>村上市</t>
  </si>
  <si>
    <t/>
  </si>
  <si>
    <t>燕市</t>
  </si>
  <si>
    <t>健康福祉部 社会福祉課 援護係</t>
  </si>
  <si>
    <t>糸魚川市</t>
  </si>
  <si>
    <t>市民部福祉事務所</t>
  </si>
  <si>
    <t>妙高市</t>
  </si>
  <si>
    <t>福祉介護課</t>
  </si>
  <si>
    <t>五泉市</t>
  </si>
  <si>
    <t>健康福祉課援護係</t>
  </si>
  <si>
    <t>上越市</t>
  </si>
  <si>
    <t>阿賀野市</t>
  </si>
  <si>
    <t>佐渡市</t>
  </si>
  <si>
    <t>魚沼市</t>
  </si>
  <si>
    <t>福祉課厚生室</t>
  </si>
  <si>
    <t>南魚沼市</t>
  </si>
  <si>
    <t>福祉保健部福祉課厚生福祉係</t>
  </si>
  <si>
    <t>胎内市</t>
  </si>
  <si>
    <t>富山県</t>
  </si>
  <si>
    <t>厚生部厚生企画課</t>
  </si>
  <si>
    <t>富山市</t>
  </si>
  <si>
    <t>福祉保健部　生活支援課</t>
  </si>
  <si>
    <t>高岡市</t>
  </si>
  <si>
    <t>福祉保健部社会福祉課</t>
  </si>
  <si>
    <t>魚津市</t>
  </si>
  <si>
    <t>氷見市</t>
  </si>
  <si>
    <t>市民部福祉介護課</t>
  </si>
  <si>
    <t>滑川市</t>
  </si>
  <si>
    <t>産業民生部福祉介護課</t>
  </si>
  <si>
    <t>黒部市</t>
  </si>
  <si>
    <t>砺波市</t>
  </si>
  <si>
    <t>福祉市民部　社会福祉課</t>
  </si>
  <si>
    <t>小矢部市</t>
  </si>
  <si>
    <t>南砺市</t>
  </si>
  <si>
    <t>地域包括医療ケア部　福祉課</t>
  </si>
  <si>
    <t>射水市</t>
  </si>
  <si>
    <t>石川県</t>
  </si>
  <si>
    <t>健康福祉部厚生政策課</t>
  </si>
  <si>
    <t>金沢市</t>
  </si>
  <si>
    <t>福祉局生活支援課</t>
  </si>
  <si>
    <t>七尾市</t>
  </si>
  <si>
    <t>小松市</t>
  </si>
  <si>
    <t>予防先進部ふれあい福祉課</t>
  </si>
  <si>
    <t>輪島市</t>
  </si>
  <si>
    <t>福祉環境部福祉課生活支援係</t>
  </si>
  <si>
    <t>珠洲市</t>
  </si>
  <si>
    <t>加賀市</t>
  </si>
  <si>
    <t>くらし就労サポート室</t>
  </si>
  <si>
    <t>羽咋市</t>
  </si>
  <si>
    <t>市民福祉部　健康福祉課　援護係</t>
  </si>
  <si>
    <t>かほく市</t>
  </si>
  <si>
    <t>市民部健康福祉課</t>
  </si>
  <si>
    <t>白山市</t>
  </si>
  <si>
    <t>能美市</t>
  </si>
  <si>
    <t>野々市市</t>
  </si>
  <si>
    <t>健康福祉部福祉総務課</t>
  </si>
  <si>
    <t>福井市</t>
  </si>
  <si>
    <t>敦賀市</t>
  </si>
  <si>
    <t>小浜市</t>
  </si>
  <si>
    <t>民生部市民福祉課自立促進支援センター</t>
  </si>
  <si>
    <t>大野市</t>
  </si>
  <si>
    <t>民生環境部福祉こども課</t>
  </si>
  <si>
    <t>勝山市</t>
  </si>
  <si>
    <t>健康福祉部　福祉・児童課</t>
  </si>
  <si>
    <t>鯖江市</t>
  </si>
  <si>
    <t>あわら市</t>
  </si>
  <si>
    <t>健康福祉部　福祉課　地域福祉Ｇ</t>
  </si>
  <si>
    <t>越前市</t>
  </si>
  <si>
    <t>福祉総合相談室</t>
  </si>
  <si>
    <t>山梨県</t>
  </si>
  <si>
    <t>福祉保健総務課</t>
  </si>
  <si>
    <t>甲府市</t>
  </si>
  <si>
    <t>福祉保健部長寿支援室生活福祉課</t>
  </si>
  <si>
    <t>富士吉田市</t>
  </si>
  <si>
    <t>市民生活部　福祉課</t>
  </si>
  <si>
    <t>都留市</t>
  </si>
  <si>
    <t>福祉保健部福祉課地域福祉担当</t>
  </si>
  <si>
    <t>山梨市</t>
  </si>
  <si>
    <t>福祉課社会福祉担当</t>
  </si>
  <si>
    <t>大月市</t>
  </si>
  <si>
    <t>福祉課　福祉総務担当</t>
  </si>
  <si>
    <t>韮崎市</t>
  </si>
  <si>
    <t>福祉課　社会福祉担当</t>
  </si>
  <si>
    <t>南アルプス市</t>
  </si>
  <si>
    <t>保健福祉部　福祉総合相談課　相談支援担当</t>
  </si>
  <si>
    <t>北杜市</t>
  </si>
  <si>
    <t>甲斐市</t>
  </si>
  <si>
    <t>福祉部　福祉課</t>
  </si>
  <si>
    <t>笛吹市</t>
  </si>
  <si>
    <t>保健福祉部生活援護課</t>
  </si>
  <si>
    <t>上野原市</t>
  </si>
  <si>
    <t>福祉保健部　福祉課</t>
  </si>
  <si>
    <t>甲州市</t>
  </si>
  <si>
    <t>中央市</t>
  </si>
  <si>
    <t>松本市</t>
  </si>
  <si>
    <t>地域づくり部　市民相談課</t>
  </si>
  <si>
    <t>上田市</t>
  </si>
  <si>
    <t>岡谷市</t>
  </si>
  <si>
    <t>飯田市</t>
  </si>
  <si>
    <t>諏訪市</t>
  </si>
  <si>
    <t>健康福祉部社会福祉課福祉係</t>
  </si>
  <si>
    <t>須坂市</t>
  </si>
  <si>
    <t>小諸市</t>
  </si>
  <si>
    <t>民生部厚生課保護社会係</t>
  </si>
  <si>
    <t>伊那市</t>
  </si>
  <si>
    <t>伊那市福祉事務所</t>
  </si>
  <si>
    <t>民生部福祉課</t>
  </si>
  <si>
    <t>中野市</t>
  </si>
  <si>
    <t>健康福祉部福祉課厚生保護係</t>
  </si>
  <si>
    <t>大町市</t>
  </si>
  <si>
    <t>民生部福祉課福祉係</t>
  </si>
  <si>
    <t>飯山市</t>
  </si>
  <si>
    <t>保健福祉課</t>
  </si>
  <si>
    <t>茅野市</t>
  </si>
  <si>
    <t>塩尻市</t>
  </si>
  <si>
    <t>健康福祉事業部福祉課生活支援係</t>
  </si>
  <si>
    <t>佐久市</t>
  </si>
  <si>
    <t>千曲市</t>
  </si>
  <si>
    <t>東御市</t>
  </si>
  <si>
    <t>健康福祉部福祉課福祉援護係</t>
  </si>
  <si>
    <t>安曇野市</t>
  </si>
  <si>
    <t>福祉部　福祉課　生活支援担当</t>
  </si>
  <si>
    <t>福祉部生活福祉二課</t>
  </si>
  <si>
    <t>大垣市</t>
  </si>
  <si>
    <t>高山市</t>
  </si>
  <si>
    <t>多治見市</t>
  </si>
  <si>
    <t>関市</t>
  </si>
  <si>
    <t>中津川市</t>
  </si>
  <si>
    <t>健康福祉部障害援護課</t>
  </si>
  <si>
    <t>美濃市</t>
  </si>
  <si>
    <t>民生部　健康福祉課</t>
  </si>
  <si>
    <t>瑞浪市</t>
  </si>
  <si>
    <t>羽島市</t>
  </si>
  <si>
    <t>健幸福祉部福祉課</t>
  </si>
  <si>
    <t>恵那市</t>
  </si>
  <si>
    <t>医療福祉部社会福祉課</t>
  </si>
  <si>
    <t>美濃加茂市</t>
  </si>
  <si>
    <t>土岐市</t>
  </si>
  <si>
    <t>市民部福祉課</t>
  </si>
  <si>
    <t>各務原市</t>
  </si>
  <si>
    <t>可児市</t>
  </si>
  <si>
    <t>福祉部福祉支援課生活支援係</t>
  </si>
  <si>
    <t>山県市</t>
  </si>
  <si>
    <t>瑞穂市</t>
  </si>
  <si>
    <t>福祉生活課</t>
  </si>
  <si>
    <t>飛騨市</t>
  </si>
  <si>
    <t>市民福祉部　地域包括ケア課</t>
  </si>
  <si>
    <t>本巣市</t>
  </si>
  <si>
    <t>健康福祉部　福祉敬愛課</t>
  </si>
  <si>
    <t>郡上市</t>
  </si>
  <si>
    <t>下呂市</t>
  </si>
  <si>
    <t>海津市</t>
  </si>
  <si>
    <t>健康福祉部福祉長寿局地域福祉課</t>
  </si>
  <si>
    <t>静岡市</t>
  </si>
  <si>
    <t>浜松市</t>
  </si>
  <si>
    <t>沼津市</t>
  </si>
  <si>
    <t>熱海市</t>
  </si>
  <si>
    <t>社会福祉課　生活保護室</t>
  </si>
  <si>
    <t>三島市</t>
  </si>
  <si>
    <t>三島市生活支援センター</t>
  </si>
  <si>
    <t>保健福祉福祉総合相談課</t>
  </si>
  <si>
    <t>伊東市</t>
  </si>
  <si>
    <t>島田市</t>
  </si>
  <si>
    <t>富士市</t>
  </si>
  <si>
    <t>福祉こども部生活支援課</t>
  </si>
  <si>
    <t>磐田市</t>
  </si>
  <si>
    <t>焼津市</t>
  </si>
  <si>
    <t>掛川市</t>
  </si>
  <si>
    <t>藤枝市</t>
  </si>
  <si>
    <t>自立支援課</t>
  </si>
  <si>
    <t>御殿場市</t>
  </si>
  <si>
    <t>袋井市</t>
  </si>
  <si>
    <t>市民生活部しあわせ推進課</t>
  </si>
  <si>
    <t>下田市</t>
  </si>
  <si>
    <t>裾野市</t>
  </si>
  <si>
    <t>湖西市</t>
  </si>
  <si>
    <t>伊豆市</t>
  </si>
  <si>
    <t>御前崎市</t>
  </si>
  <si>
    <t>菊川市</t>
  </si>
  <si>
    <t>伊豆の国市</t>
  </si>
  <si>
    <t>牧之原市</t>
  </si>
  <si>
    <t>健康福祉局生活福祉部保護課</t>
  </si>
  <si>
    <t>豊橋市</t>
  </si>
  <si>
    <t>岡崎市</t>
  </si>
  <si>
    <t>一宮市</t>
  </si>
  <si>
    <t>福祉部生活福祉課生活支援相談グループ</t>
  </si>
  <si>
    <t>瀬戸市</t>
  </si>
  <si>
    <t>半田市</t>
  </si>
  <si>
    <t>福祉部生活援護課</t>
  </si>
  <si>
    <t>春日井市</t>
  </si>
  <si>
    <t>自立支援相談コーナー</t>
  </si>
  <si>
    <t>豊川市</t>
  </si>
  <si>
    <t>福祉部福祉課生活支援係</t>
  </si>
  <si>
    <t>津島市</t>
  </si>
  <si>
    <t>碧南市</t>
  </si>
  <si>
    <t>福祉課保護係</t>
  </si>
  <si>
    <t>刈谷市</t>
  </si>
  <si>
    <t>豊田市</t>
  </si>
  <si>
    <t>福祉部　福祉総合相談課</t>
  </si>
  <si>
    <t>安城市</t>
  </si>
  <si>
    <t>福祉部社会福祉課自立支援係</t>
  </si>
  <si>
    <t>西尾市</t>
  </si>
  <si>
    <t>蒲郡市</t>
  </si>
  <si>
    <t>犬山市</t>
  </si>
  <si>
    <t>常滑市</t>
  </si>
  <si>
    <t>江南市</t>
  </si>
  <si>
    <t>社会福祉G</t>
  </si>
  <si>
    <t>小牧市</t>
  </si>
  <si>
    <t>稲沢市</t>
  </si>
  <si>
    <t>新城市</t>
  </si>
  <si>
    <t>健康福祉部福祉介護課</t>
  </si>
  <si>
    <t>東海市</t>
  </si>
  <si>
    <t>東海市社会福祉事務所</t>
  </si>
  <si>
    <t>大府市</t>
  </si>
  <si>
    <t>福祉子ども部地域福祉課</t>
  </si>
  <si>
    <t>知多市</t>
  </si>
  <si>
    <t>知立市</t>
  </si>
  <si>
    <t>尾張旭市</t>
  </si>
  <si>
    <t>福祉部地域福祉グループ</t>
  </si>
  <si>
    <t>岩倉市</t>
  </si>
  <si>
    <t>豊明市</t>
  </si>
  <si>
    <t>日進市</t>
  </si>
  <si>
    <t>田原市</t>
  </si>
  <si>
    <t>健康福祉部　地域福祉課</t>
  </si>
  <si>
    <t>愛西市</t>
  </si>
  <si>
    <t>清須市</t>
  </si>
  <si>
    <t>北名古屋市</t>
  </si>
  <si>
    <t>弥富市</t>
  </si>
  <si>
    <t>みよし市</t>
  </si>
  <si>
    <t>あま市</t>
  </si>
  <si>
    <t>長久手市</t>
  </si>
  <si>
    <t>子ども・福祉部地域福祉課</t>
  </si>
  <si>
    <t>津市</t>
  </si>
  <si>
    <t>健康福祉部援護課</t>
  </si>
  <si>
    <t>四日市市</t>
  </si>
  <si>
    <t>保護課</t>
  </si>
  <si>
    <t>松阪市</t>
  </si>
  <si>
    <t>福祉事務所　地域福祉課</t>
  </si>
  <si>
    <t>保健福祉部福祉総務課生活支援室</t>
  </si>
  <si>
    <t>鈴鹿市</t>
  </si>
  <si>
    <t>福祉子ども部生活支援室</t>
  </si>
  <si>
    <t>尾鷲市</t>
  </si>
  <si>
    <t>福祉保健課　自立支援係</t>
  </si>
  <si>
    <t>亀山市</t>
  </si>
  <si>
    <t>亀山市健康福祉部地域福祉課</t>
  </si>
  <si>
    <t>熊野市</t>
  </si>
  <si>
    <t>生活支援係</t>
  </si>
  <si>
    <t>いなべ市</t>
  </si>
  <si>
    <t>志摩市</t>
  </si>
  <si>
    <t>伊賀市</t>
  </si>
  <si>
    <t>多気町</t>
  </si>
  <si>
    <t>健康医療福祉部健康福祉政策課</t>
  </si>
  <si>
    <t>大津市</t>
  </si>
  <si>
    <t>福祉子ども部　福祉政策課</t>
  </si>
  <si>
    <t>彦根市</t>
  </si>
  <si>
    <t>長浜市</t>
  </si>
  <si>
    <t>近江八幡市</t>
  </si>
  <si>
    <t>援護課　福祉暮らし仕事相談室</t>
  </si>
  <si>
    <t>草津市</t>
  </si>
  <si>
    <t>守山市</t>
  </si>
  <si>
    <t>健康福祉部健康福祉政策課生活支援相談室</t>
  </si>
  <si>
    <t>栗東市</t>
  </si>
  <si>
    <t>甲賀市</t>
  </si>
  <si>
    <t>市民部　市民生活相談課</t>
  </si>
  <si>
    <t>湖南市</t>
  </si>
  <si>
    <t>住民生活相談室</t>
  </si>
  <si>
    <t>健康福祉部　福祉総合支援課</t>
  </si>
  <si>
    <t>米原市</t>
  </si>
  <si>
    <t>健康福祉部福祉・援護課</t>
  </si>
  <si>
    <t>保健福祉局生活福祉部生活福祉課</t>
  </si>
  <si>
    <t>福祉保健部</t>
  </si>
  <si>
    <t>舞鶴市</t>
  </si>
  <si>
    <t>福祉援護課生活支援相談センター</t>
  </si>
  <si>
    <t>綾部市</t>
  </si>
  <si>
    <t>宇治市</t>
  </si>
  <si>
    <t>宮津市</t>
  </si>
  <si>
    <t>亀岡市</t>
  </si>
  <si>
    <t>城陽市</t>
  </si>
  <si>
    <t>向日市</t>
  </si>
  <si>
    <t>市民サービス部地域福祉課</t>
  </si>
  <si>
    <t>長岡京市</t>
  </si>
  <si>
    <t>八幡市</t>
  </si>
  <si>
    <t>京田辺市</t>
  </si>
  <si>
    <t>健康長寿福祉部生活福祉課</t>
  </si>
  <si>
    <t>南丹市</t>
  </si>
  <si>
    <t>木津川市</t>
  </si>
  <si>
    <t>健康福祉部　くらしサポート課</t>
  </si>
  <si>
    <t>福祉部地域福祉推進室地域福祉課</t>
  </si>
  <si>
    <t>福祉局生活福祉部自立支援課</t>
  </si>
  <si>
    <t>堺市</t>
  </si>
  <si>
    <t>健康福祉局生活福祉部生活援護管理課</t>
  </si>
  <si>
    <t>岸和田市</t>
  </si>
  <si>
    <t>市民協働部　くらし支援課</t>
  </si>
  <si>
    <t>池田市</t>
  </si>
  <si>
    <t>吹田市</t>
  </si>
  <si>
    <t>福祉部生活福祉室</t>
  </si>
  <si>
    <t>泉大津市</t>
  </si>
  <si>
    <t>健康福祉部福祉政策課</t>
  </si>
  <si>
    <t>健康福祉部生活福祉支援課</t>
  </si>
  <si>
    <t>貝塚市</t>
  </si>
  <si>
    <t>福祉部　福祉総務課</t>
  </si>
  <si>
    <t>守口市</t>
  </si>
  <si>
    <t>枚方市</t>
  </si>
  <si>
    <t>健康福祉部　相談支援課</t>
  </si>
  <si>
    <t>八尾市</t>
  </si>
  <si>
    <t>泉佐野市</t>
  </si>
  <si>
    <t>富田林市</t>
  </si>
  <si>
    <t>子育て福祉部　地域福祉課</t>
  </si>
  <si>
    <t>寝屋川市</t>
  </si>
  <si>
    <t>河内長野市</t>
  </si>
  <si>
    <t>松原市</t>
  </si>
  <si>
    <t>大東市</t>
  </si>
  <si>
    <t>福祉・子ども部　福祉政策課</t>
  </si>
  <si>
    <t>和泉市</t>
  </si>
  <si>
    <t>箕面市</t>
  </si>
  <si>
    <t>健康福祉部生活援護室</t>
  </si>
  <si>
    <t>健康福祉部福祉総務課地域福祉係</t>
  </si>
  <si>
    <t>羽曳野市</t>
  </si>
  <si>
    <t>門真市</t>
  </si>
  <si>
    <t>保健福祉部福祉政策課</t>
  </si>
  <si>
    <t>摂津市</t>
  </si>
  <si>
    <t>高石市</t>
  </si>
  <si>
    <t>保健福祉部社会福祉課地域福祉係</t>
  </si>
  <si>
    <t>藤井寺市</t>
  </si>
  <si>
    <t>東大阪市</t>
  </si>
  <si>
    <t>泉南市</t>
  </si>
  <si>
    <t>健康福祉部生活福祉課福祉給付係</t>
  </si>
  <si>
    <t>四條畷市</t>
  </si>
  <si>
    <t>交野市</t>
  </si>
  <si>
    <t>大阪狭山市</t>
  </si>
  <si>
    <t>健康福祉部生活援護グループ</t>
  </si>
  <si>
    <t>阪南市</t>
  </si>
  <si>
    <t>島本町</t>
  </si>
  <si>
    <t>健康福祉部福祉推進課</t>
  </si>
  <si>
    <t>保健福祉局生活福祉部くらし支援課</t>
  </si>
  <si>
    <t>生活援護室　くらしと仕事の相談窓口</t>
  </si>
  <si>
    <t>健康福祉局　南部保健福祉センター　福祉相談支援課</t>
  </si>
  <si>
    <t>明石市</t>
  </si>
  <si>
    <t>生活福祉課生活再建支援担当</t>
  </si>
  <si>
    <t>西宮市</t>
  </si>
  <si>
    <t>健康福祉局　生活支援部　厚生第１課</t>
  </si>
  <si>
    <t>洲本市</t>
  </si>
  <si>
    <t>芦屋市</t>
  </si>
  <si>
    <t>自立相談課</t>
  </si>
  <si>
    <t>相生市</t>
  </si>
  <si>
    <t>豊岡市</t>
  </si>
  <si>
    <t>加古川市</t>
  </si>
  <si>
    <t>赤穂市</t>
  </si>
  <si>
    <t>社会福祉課　いきがい福祉係　保護担当</t>
  </si>
  <si>
    <t>西脇市</t>
  </si>
  <si>
    <t>宝塚市</t>
  </si>
  <si>
    <t>せいかつ支援課</t>
  </si>
  <si>
    <t>三木市</t>
  </si>
  <si>
    <t>高砂市</t>
  </si>
  <si>
    <t>福祉部 障がい・地域福祉課</t>
  </si>
  <si>
    <t>川西市</t>
  </si>
  <si>
    <t>小野市</t>
  </si>
  <si>
    <t>三田市</t>
  </si>
  <si>
    <t>加西市</t>
  </si>
  <si>
    <t>篠山市</t>
  </si>
  <si>
    <t>養父市</t>
  </si>
  <si>
    <t>丹波市</t>
  </si>
  <si>
    <t>南あわじ市</t>
  </si>
  <si>
    <t>市民福祉部　福祉課</t>
  </si>
  <si>
    <t>朝来市</t>
  </si>
  <si>
    <t>淡路市</t>
  </si>
  <si>
    <t>健康福祉部　福祉総務課　生活福祉係</t>
  </si>
  <si>
    <t>宍粟市</t>
  </si>
  <si>
    <t>加東市</t>
  </si>
  <si>
    <t>たつの市</t>
  </si>
  <si>
    <t>奈良県</t>
  </si>
  <si>
    <t>福祉医療部地域福祉課</t>
  </si>
  <si>
    <t>奈良市</t>
  </si>
  <si>
    <t>福祉部　保護第一課　くらしと仕事支援室</t>
  </si>
  <si>
    <t>大和高田市</t>
  </si>
  <si>
    <t>福祉部保護課くらし・せいかつ支援係</t>
  </si>
  <si>
    <t>大和郡山市</t>
  </si>
  <si>
    <t>厚生福祉課</t>
  </si>
  <si>
    <t>天理市</t>
  </si>
  <si>
    <t>橿原市</t>
  </si>
  <si>
    <t>桜井市</t>
  </si>
  <si>
    <t>福祉保険部社会福祉課</t>
  </si>
  <si>
    <t>五條市</t>
  </si>
  <si>
    <t>あんしん福祉部　社会福祉課</t>
  </si>
  <si>
    <t>御所市</t>
  </si>
  <si>
    <t>生駒市</t>
  </si>
  <si>
    <t>香芝市</t>
  </si>
  <si>
    <t>葛城市</t>
  </si>
  <si>
    <t>宇陀市</t>
  </si>
  <si>
    <t>健康福祉部　厚生保護課</t>
  </si>
  <si>
    <t>十津川村</t>
  </si>
  <si>
    <t>十津川村福祉事務所</t>
  </si>
  <si>
    <t>和歌山県</t>
  </si>
  <si>
    <t>和歌山県</t>
    <phoneticPr fontId="1"/>
  </si>
  <si>
    <t>福祉保健部福祉保健政策局福祉保健総務課</t>
  </si>
  <si>
    <t>和歌山市</t>
  </si>
  <si>
    <t>社会福祉部　生活支援課</t>
  </si>
  <si>
    <t>海南市</t>
  </si>
  <si>
    <t>橋本市</t>
  </si>
  <si>
    <t>有田市</t>
  </si>
  <si>
    <t>市民福祉部</t>
  </si>
  <si>
    <t>御坊市</t>
  </si>
  <si>
    <t>田辺市</t>
  </si>
  <si>
    <t>新宮市</t>
  </si>
  <si>
    <t>紀の川市</t>
  </si>
  <si>
    <t>岩出市</t>
  </si>
  <si>
    <t>福祉保健課くらし応援対策室</t>
  </si>
  <si>
    <t>鳥取市</t>
  </si>
  <si>
    <t>米子市</t>
  </si>
  <si>
    <t>倉吉市</t>
  </si>
  <si>
    <t>境港市</t>
  </si>
  <si>
    <t>岩美町</t>
  </si>
  <si>
    <t>若桜町</t>
  </si>
  <si>
    <t>若桜町福祉事務所</t>
  </si>
  <si>
    <t>智頭町</t>
  </si>
  <si>
    <t>八頭町</t>
  </si>
  <si>
    <t>湯梨浜町</t>
  </si>
  <si>
    <t>総合福祉課</t>
  </si>
  <si>
    <t>琴浦町</t>
  </si>
  <si>
    <t>日吉津村</t>
  </si>
  <si>
    <t>南部町</t>
  </si>
  <si>
    <t>伯耆町</t>
  </si>
  <si>
    <t>日南町</t>
  </si>
  <si>
    <t>日野町</t>
  </si>
  <si>
    <t>江府町</t>
  </si>
  <si>
    <t>島根県</t>
  </si>
  <si>
    <t>松江市</t>
  </si>
  <si>
    <t>浜田市</t>
  </si>
  <si>
    <t>出雲市</t>
  </si>
  <si>
    <t>益田市</t>
  </si>
  <si>
    <t>福祉環境部　福祉総務課</t>
  </si>
  <si>
    <t>大田市</t>
  </si>
  <si>
    <t>安来市</t>
  </si>
  <si>
    <t>江津市</t>
  </si>
  <si>
    <t>雲南市</t>
  </si>
  <si>
    <t>健康福祉部健康福祉総務課</t>
  </si>
  <si>
    <t>奥出雲町</t>
  </si>
  <si>
    <t>飯南町</t>
  </si>
  <si>
    <t>川本町</t>
  </si>
  <si>
    <t>美郷町</t>
  </si>
  <si>
    <t>邑南町</t>
  </si>
  <si>
    <t>津和野町</t>
  </si>
  <si>
    <t>健康福祉課（福祉事務所）</t>
  </si>
  <si>
    <t>吉賀町</t>
  </si>
  <si>
    <t>海士町</t>
  </si>
  <si>
    <t>西ノ島町</t>
  </si>
  <si>
    <t>知夫村</t>
  </si>
  <si>
    <t>村民福祉課</t>
  </si>
  <si>
    <t>隠岐の島町</t>
  </si>
  <si>
    <t>保健福祉部障害福祉課</t>
  </si>
  <si>
    <t>岡山市</t>
  </si>
  <si>
    <t>保健福祉局　障害・生活福祉部　生活保護・自立支援課</t>
  </si>
  <si>
    <t>福祉援護課</t>
  </si>
  <si>
    <t>津山市</t>
  </si>
  <si>
    <t>環境福祉部　生活福祉課</t>
  </si>
  <si>
    <t>玉野市</t>
  </si>
  <si>
    <t>笠岡市</t>
  </si>
  <si>
    <t>井原市</t>
  </si>
  <si>
    <t>高梁市</t>
  </si>
  <si>
    <t>健康福祉部福祉課生活福祉係</t>
  </si>
  <si>
    <t>新見市</t>
  </si>
  <si>
    <t>備前市</t>
  </si>
  <si>
    <t>瀬戸内市</t>
  </si>
  <si>
    <t>赤磐市</t>
  </si>
  <si>
    <t>真庭市</t>
  </si>
  <si>
    <t>美作市</t>
  </si>
  <si>
    <t>浅口市</t>
  </si>
  <si>
    <t>新庄村</t>
  </si>
  <si>
    <t>住民福祉課</t>
  </si>
  <si>
    <t>西粟倉村</t>
  </si>
  <si>
    <t>美咲町</t>
  </si>
  <si>
    <t>広島市</t>
  </si>
  <si>
    <t>健康福祉局地域福祉課</t>
  </si>
  <si>
    <t>呉市</t>
  </si>
  <si>
    <t>福祉保健部 生活支援課 自立支援室</t>
  </si>
  <si>
    <t>竹原市</t>
  </si>
  <si>
    <t>三原市</t>
  </si>
  <si>
    <t>社会福祉課　生活保護係</t>
  </si>
  <si>
    <t>尾道市</t>
  </si>
  <si>
    <t>生活困窮者自立支援センター</t>
  </si>
  <si>
    <t>三次市</t>
  </si>
  <si>
    <t>庄原市</t>
  </si>
  <si>
    <t>生活福祉部社会福祉課</t>
  </si>
  <si>
    <t>大竹市</t>
  </si>
  <si>
    <t>福祉事務所福祉課保護係</t>
  </si>
  <si>
    <t>東広島市</t>
  </si>
  <si>
    <t>廿日市市</t>
  </si>
  <si>
    <t>安芸高田市</t>
  </si>
  <si>
    <t>江田島市</t>
  </si>
  <si>
    <t>府中町</t>
  </si>
  <si>
    <t>海田町</t>
  </si>
  <si>
    <t>熊野町</t>
  </si>
  <si>
    <t>民生課</t>
  </si>
  <si>
    <t>坂町</t>
    <phoneticPr fontId="1"/>
  </si>
  <si>
    <t>安芸太田町</t>
  </si>
  <si>
    <t>福祉課（福祉事務所）</t>
  </si>
  <si>
    <t>北広島町</t>
  </si>
  <si>
    <t>大崎上島町</t>
  </si>
  <si>
    <t>世羅町</t>
  </si>
  <si>
    <t>福祉課　生活支援係</t>
  </si>
  <si>
    <t>神石高原町</t>
  </si>
  <si>
    <t>下関市</t>
  </si>
  <si>
    <t>福祉部　福祉政策課</t>
  </si>
  <si>
    <t>宇部市</t>
  </si>
  <si>
    <t>地域福祉・指導監査課</t>
  </si>
  <si>
    <t>山口市</t>
  </si>
  <si>
    <t>萩市</t>
  </si>
  <si>
    <t>下松市</t>
  </si>
  <si>
    <t>岩国市</t>
  </si>
  <si>
    <t>健康福祉部　社会課</t>
  </si>
  <si>
    <t>光市</t>
  </si>
  <si>
    <t>福祉保健部福祉総務課保護係</t>
  </si>
  <si>
    <t>長門市</t>
  </si>
  <si>
    <t>柳井市</t>
  </si>
  <si>
    <t>美祢市</t>
  </si>
  <si>
    <t>市民福祉部地域福祉課</t>
  </si>
  <si>
    <t>周南市</t>
  </si>
  <si>
    <t>山陽小野田市</t>
  </si>
  <si>
    <t>周防大島町</t>
  </si>
  <si>
    <t>健康福祉部　福祉課　生活支援班</t>
  </si>
  <si>
    <t>徳島県</t>
  </si>
  <si>
    <t>保健福祉部国保・自立支援課</t>
  </si>
  <si>
    <t>徳島市</t>
  </si>
  <si>
    <t>保健福祉部　福祉事務所</t>
  </si>
  <si>
    <t>鳴門市</t>
  </si>
  <si>
    <t>小松島市</t>
  </si>
  <si>
    <t>阿南市</t>
  </si>
  <si>
    <t>吉野川市</t>
  </si>
  <si>
    <t>健康福祉部社会福祉課生活自立支援係</t>
  </si>
  <si>
    <t>阿波市</t>
  </si>
  <si>
    <t>美馬市</t>
  </si>
  <si>
    <t>保険福祉部生活福祉課</t>
  </si>
  <si>
    <t>三好市</t>
  </si>
  <si>
    <t>香川県</t>
  </si>
  <si>
    <t>高松市</t>
  </si>
  <si>
    <t>健康福祉局　福祉事務所　生活福祉課</t>
  </si>
  <si>
    <t>丸亀市</t>
  </si>
  <si>
    <t>坂出市</t>
  </si>
  <si>
    <t>健康福祉部ふくし課</t>
  </si>
  <si>
    <t>善通寺市</t>
  </si>
  <si>
    <t>観音寺市</t>
  </si>
  <si>
    <t>さぬき市</t>
  </si>
  <si>
    <t>東かがわ市</t>
  </si>
  <si>
    <t>三豊市</t>
  </si>
  <si>
    <t>三豊市健康福祉部福祉課</t>
  </si>
  <si>
    <t>愛媛県</t>
  </si>
  <si>
    <t>今治市</t>
  </si>
  <si>
    <t>健康福祉部　生活支援課</t>
  </si>
  <si>
    <t>宇和島市</t>
  </si>
  <si>
    <t>保健福祉部　福祉課　福祉総務係　</t>
  </si>
  <si>
    <t>八幡浜市</t>
  </si>
  <si>
    <t>新居浜市</t>
  </si>
  <si>
    <t>西条市</t>
  </si>
  <si>
    <t>大洲市</t>
  </si>
  <si>
    <t>伊予市</t>
  </si>
  <si>
    <t>四国中央市</t>
  </si>
  <si>
    <t>西予市</t>
  </si>
  <si>
    <t>西予市福祉事務所　福祉課</t>
  </si>
  <si>
    <t>東温市</t>
  </si>
  <si>
    <t>松山市</t>
  </si>
  <si>
    <t>生活福祉総務課</t>
  </si>
  <si>
    <t>地域福祉部福祉指導課</t>
  </si>
  <si>
    <t>健康福祉部　福祉管理課</t>
  </si>
  <si>
    <t>室戸市</t>
  </si>
  <si>
    <t>安芸市</t>
  </si>
  <si>
    <t>南国市</t>
  </si>
  <si>
    <t>土佐市</t>
  </si>
  <si>
    <t>須崎市</t>
  </si>
  <si>
    <t>宿毛市</t>
  </si>
  <si>
    <t>宿毛市福祉事務所</t>
  </si>
  <si>
    <t>土佐清水市</t>
  </si>
  <si>
    <t>四万十市</t>
  </si>
  <si>
    <t>香南市</t>
  </si>
  <si>
    <t>生活サポートセンターこうなん</t>
  </si>
  <si>
    <t>香美市</t>
  </si>
  <si>
    <t>福祉労働部保護・援護課</t>
  </si>
  <si>
    <t>北九州市</t>
  </si>
  <si>
    <t>保健福祉局地域福祉推進課</t>
  </si>
  <si>
    <t>福岡市</t>
  </si>
  <si>
    <t>保健福祉局総務部生活自立支援課</t>
  </si>
  <si>
    <t>大牟田市</t>
  </si>
  <si>
    <t>健康長寿支援課　地域支援担当</t>
  </si>
  <si>
    <t>久留米市</t>
  </si>
  <si>
    <t>健康福祉部生活支援第2課</t>
  </si>
  <si>
    <t>直方市</t>
  </si>
  <si>
    <t>飯塚市</t>
  </si>
  <si>
    <t>田川市</t>
  </si>
  <si>
    <t>市民生活部生活支援課自立支援係</t>
  </si>
  <si>
    <t>柳川市</t>
  </si>
  <si>
    <t>生活支援課支援係</t>
  </si>
  <si>
    <t>八女市</t>
  </si>
  <si>
    <t>健康福祉部福祉課生活支援係</t>
  </si>
  <si>
    <t>筑後市</t>
  </si>
  <si>
    <t>大川市</t>
  </si>
  <si>
    <t>行橋市</t>
  </si>
  <si>
    <t>豊前市</t>
  </si>
  <si>
    <t>中間市</t>
  </si>
  <si>
    <t>保健福祉部　福祉支援課　福祉政策係</t>
  </si>
  <si>
    <t>小郡市</t>
  </si>
  <si>
    <t>福祉課生活福祉係</t>
  </si>
  <si>
    <t>筑紫野市</t>
  </si>
  <si>
    <t>健康福祉部保護課</t>
  </si>
  <si>
    <t>春日市</t>
  </si>
  <si>
    <t>市民部人権市民相談課</t>
  </si>
  <si>
    <t>大野城市</t>
  </si>
  <si>
    <t>宗像市</t>
  </si>
  <si>
    <t>太宰府市</t>
  </si>
  <si>
    <t>健康福祉部生活支援課生活支援係</t>
  </si>
  <si>
    <t>古賀市</t>
  </si>
  <si>
    <t>福津市</t>
  </si>
  <si>
    <t>宮若市</t>
  </si>
  <si>
    <t>保護人権課事務係</t>
  </si>
  <si>
    <t>嘉麻市</t>
  </si>
  <si>
    <t>福祉事務所保護課</t>
  </si>
  <si>
    <t>朝倉市</t>
  </si>
  <si>
    <t>みやま市</t>
  </si>
  <si>
    <t>糸島市</t>
  </si>
  <si>
    <t>人権福祉部　福祉支援課</t>
  </si>
  <si>
    <t>佐賀県</t>
  </si>
  <si>
    <t>佐賀市</t>
  </si>
  <si>
    <t>唐津市</t>
  </si>
  <si>
    <t>保健福祉部　生活保護課</t>
  </si>
  <si>
    <t>鳥栖市</t>
  </si>
  <si>
    <t>健康福祉みらい部社会福祉課</t>
  </si>
  <si>
    <t>多久市</t>
  </si>
  <si>
    <t>伊万里市</t>
  </si>
  <si>
    <t>市民部福祉課保護係</t>
  </si>
  <si>
    <t>武雄市</t>
  </si>
  <si>
    <t>鹿島市</t>
  </si>
  <si>
    <t>福祉課　生活保護係</t>
  </si>
  <si>
    <t>小城市</t>
  </si>
  <si>
    <t>福祉部　社会福祉課　保護係</t>
  </si>
  <si>
    <t>嬉野市</t>
  </si>
  <si>
    <t>神埼市</t>
  </si>
  <si>
    <t>長崎県</t>
  </si>
  <si>
    <t>福祉保健部福祉保健課</t>
  </si>
  <si>
    <t>長崎市</t>
  </si>
  <si>
    <t>生活福祉2課</t>
  </si>
  <si>
    <t>佐世保市</t>
  </si>
  <si>
    <t>島原市</t>
  </si>
  <si>
    <t>諫早市</t>
  </si>
  <si>
    <t>大村市</t>
  </si>
  <si>
    <t>福祉保健部　福祉総務課</t>
  </si>
  <si>
    <t>平戸市</t>
  </si>
  <si>
    <t>福祉課　生活福祉班</t>
  </si>
  <si>
    <t>松浦市</t>
  </si>
  <si>
    <t>対馬市</t>
  </si>
  <si>
    <t>対馬市福祉事務所</t>
  </si>
  <si>
    <t>壱岐市</t>
  </si>
  <si>
    <t>市民福祉課</t>
  </si>
  <si>
    <t>五島市</t>
  </si>
  <si>
    <t>市民生活部社会福祉課保護班</t>
  </si>
  <si>
    <t>西海市</t>
  </si>
  <si>
    <t>雲仙市</t>
  </si>
  <si>
    <t>健康保健部　保護課</t>
  </si>
  <si>
    <t>南島原市</t>
  </si>
  <si>
    <t>福祉保健部　保護課</t>
  </si>
  <si>
    <t>小値賀町</t>
  </si>
  <si>
    <t>健康福祉部長寿社会局社会福祉課</t>
  </si>
  <si>
    <t>健康福祉局福祉部保護管理援護課</t>
  </si>
  <si>
    <t>八代市</t>
  </si>
  <si>
    <t>健康福祉部生活援護課</t>
  </si>
  <si>
    <t>人吉市</t>
  </si>
  <si>
    <t>荒尾市</t>
  </si>
  <si>
    <t>水俣市</t>
  </si>
  <si>
    <t>福祉環境部</t>
  </si>
  <si>
    <t>玉名市</t>
  </si>
  <si>
    <t>健康福祉部くらしサポート課</t>
  </si>
  <si>
    <t>山鹿市</t>
  </si>
  <si>
    <t>菊池市</t>
  </si>
  <si>
    <t>菊池市くらしサポートセンター</t>
  </si>
  <si>
    <t>宇土市</t>
  </si>
  <si>
    <t>健康福祉部　福祉課　生活支援係</t>
  </si>
  <si>
    <t>上天草市</t>
  </si>
  <si>
    <t>宇城市</t>
  </si>
  <si>
    <t>阿蘇市</t>
  </si>
  <si>
    <t>市民部　市民課　生活相談係</t>
  </si>
  <si>
    <t>天草市</t>
  </si>
  <si>
    <t>合志市</t>
  </si>
  <si>
    <t>大分県</t>
  </si>
  <si>
    <t>福祉保健部福祉保健企画課</t>
  </si>
  <si>
    <t>大分市</t>
  </si>
  <si>
    <t>福祉保健部福祉事務所生活福祉課</t>
  </si>
  <si>
    <t>別府市</t>
  </si>
  <si>
    <t>ひと・くらし支援課</t>
  </si>
  <si>
    <t>中津市</t>
  </si>
  <si>
    <t>福祉部　社会福祉課　福祉推進係</t>
  </si>
  <si>
    <t>日田市</t>
  </si>
  <si>
    <t>佐伯市</t>
  </si>
  <si>
    <t>臼杵市</t>
  </si>
  <si>
    <t>臼杵市福祉事務所</t>
  </si>
  <si>
    <t>津久見市</t>
  </si>
  <si>
    <t>竹田市</t>
  </si>
  <si>
    <t>豊後高田市</t>
  </si>
  <si>
    <t>杵築市</t>
  </si>
  <si>
    <t>福祉推進課　生活支援係</t>
  </si>
  <si>
    <t>宇佐市</t>
  </si>
  <si>
    <t>福祉課　社会係</t>
  </si>
  <si>
    <t>豊後大野市</t>
  </si>
  <si>
    <t>由布市</t>
  </si>
  <si>
    <t>国東市</t>
  </si>
  <si>
    <t>福祉部　社会福祉第一課</t>
  </si>
  <si>
    <t>都城市</t>
  </si>
  <si>
    <t>延岡市</t>
  </si>
  <si>
    <t>日南市</t>
  </si>
  <si>
    <t>小林市</t>
  </si>
  <si>
    <t>健康福祉部　福祉課　生活支援Ｇ</t>
  </si>
  <si>
    <t>日向市</t>
  </si>
  <si>
    <t>健康福祉部　福祉課　保護第１・２係</t>
  </si>
  <si>
    <t>串間市</t>
  </si>
  <si>
    <t>福祉事務所自立支援係</t>
  </si>
  <si>
    <t>西都市</t>
  </si>
  <si>
    <t>西都市福祉事務所</t>
  </si>
  <si>
    <t>えびの市</t>
  </si>
  <si>
    <t>えびの市福祉事務所</t>
  </si>
  <si>
    <t>鹿児島県</t>
  </si>
  <si>
    <t>くらし保健福祉部社会福祉課</t>
  </si>
  <si>
    <t>鹿児島市</t>
  </si>
  <si>
    <t>保護第一課　自立支援・相談係</t>
  </si>
  <si>
    <t>鹿屋市</t>
  </si>
  <si>
    <t>保健福祉部　福祉政策課</t>
  </si>
  <si>
    <t>枕崎市</t>
  </si>
  <si>
    <t>福祉課　援護係</t>
  </si>
  <si>
    <t>阿久根市</t>
  </si>
  <si>
    <t>出水市</t>
  </si>
  <si>
    <t>指宿市</t>
  </si>
  <si>
    <t>西之表市</t>
  </si>
  <si>
    <t>福祉事務所市民総合相談係</t>
  </si>
  <si>
    <t>垂水市</t>
  </si>
  <si>
    <t>薩摩川内市</t>
  </si>
  <si>
    <t>障害・社会福祉課</t>
  </si>
  <si>
    <t>日置市</t>
  </si>
  <si>
    <t>曽於市</t>
  </si>
  <si>
    <t>福祉事務所　生活相談支援センター</t>
  </si>
  <si>
    <t>霧島市</t>
  </si>
  <si>
    <t>いちき串木野市</t>
  </si>
  <si>
    <t>南さつま市</t>
  </si>
  <si>
    <t>市民福祉部福祉課生活支援係</t>
  </si>
  <si>
    <t>志布志市</t>
  </si>
  <si>
    <t>奄美市</t>
  </si>
  <si>
    <t>保健福祉部保護課生活支援係</t>
  </si>
  <si>
    <t>南九州市</t>
  </si>
  <si>
    <t>伊佐市</t>
  </si>
  <si>
    <t>姶良市</t>
  </si>
  <si>
    <t>保健福祉部社会福祉課福祉政策係</t>
  </si>
  <si>
    <t>長島町</t>
  </si>
  <si>
    <t>長島町福祉事務所</t>
  </si>
  <si>
    <t>屋久島町</t>
  </si>
  <si>
    <t>子ども生活福祉部福祉政策課</t>
  </si>
  <si>
    <t>福祉部　保護管理課</t>
  </si>
  <si>
    <t>宜野湾市</t>
  </si>
  <si>
    <t>福祉推進部生活福祉課</t>
  </si>
  <si>
    <t>石垣市</t>
  </si>
  <si>
    <t>浦添市</t>
  </si>
  <si>
    <t>福祉健康部</t>
  </si>
  <si>
    <t>生活支援課　生活サポート係</t>
  </si>
  <si>
    <t>糸満市</t>
  </si>
  <si>
    <t>沖縄市</t>
  </si>
  <si>
    <t>健康福祉部　保護課</t>
  </si>
  <si>
    <t>豊見城市</t>
  </si>
  <si>
    <t>うるま市</t>
  </si>
  <si>
    <t>宮古島市</t>
  </si>
  <si>
    <t>福祉部福祉政策課</t>
  </si>
  <si>
    <t>南城市</t>
  </si>
  <si>
    <t>(ｱ)　社会福祉法人（社協以外）</t>
    <rPh sb="4" eb="6">
      <t>シャカイ</t>
    </rPh>
    <rPh sb="6" eb="8">
      <t>フクシ</t>
    </rPh>
    <rPh sb="8" eb="10">
      <t>ホウジン</t>
    </rPh>
    <rPh sb="11" eb="13">
      <t>シャキョウ</t>
    </rPh>
    <rPh sb="13" eb="15">
      <t>イガイ</t>
    </rPh>
    <phoneticPr fontId="1"/>
  </si>
  <si>
    <t>(ｲ)　社会福祉協議会</t>
    <rPh sb="4" eb="6">
      <t>シャカイ</t>
    </rPh>
    <rPh sb="6" eb="8">
      <t>フクシ</t>
    </rPh>
    <rPh sb="8" eb="11">
      <t>キョウギカイ</t>
    </rPh>
    <phoneticPr fontId="1"/>
  </si>
  <si>
    <t>(ｳ)　医療法人</t>
    <rPh sb="4" eb="6">
      <t>イリョウ</t>
    </rPh>
    <rPh sb="6" eb="8">
      <t>ホウジン</t>
    </rPh>
    <phoneticPr fontId="1"/>
  </si>
  <si>
    <t>(ｴ)　社団法人・財団法人</t>
    <rPh sb="4" eb="8">
      <t>シャダンホウジン</t>
    </rPh>
    <rPh sb="9" eb="13">
      <t>ザイダンホウジン</t>
    </rPh>
    <phoneticPr fontId="1"/>
  </si>
  <si>
    <t>(ｵ)　株式会社等</t>
    <rPh sb="4" eb="8">
      <t>カブシキガイシャ</t>
    </rPh>
    <rPh sb="8" eb="9">
      <t>トウ</t>
    </rPh>
    <phoneticPr fontId="1"/>
  </si>
  <si>
    <t>(ｶ)　ＮＰＯ法人</t>
    <rPh sb="7" eb="9">
      <t>ホウジン</t>
    </rPh>
    <phoneticPr fontId="1"/>
  </si>
  <si>
    <t>(ｷ)  生協等協同組合</t>
    <rPh sb="5" eb="7">
      <t>セイキョウ</t>
    </rPh>
    <rPh sb="7" eb="8">
      <t>トウ</t>
    </rPh>
    <rPh sb="8" eb="10">
      <t>キョウドウ</t>
    </rPh>
    <rPh sb="10" eb="12">
      <t>クミアイ</t>
    </rPh>
    <phoneticPr fontId="1"/>
  </si>
  <si>
    <t>(ｸ)　その他</t>
    <rPh sb="6" eb="7">
      <t>タ</t>
    </rPh>
    <phoneticPr fontId="1"/>
  </si>
  <si>
    <t>【回答選択肢】
１．直営
２．委託
３．直営+委託</t>
    <phoneticPr fontId="1"/>
  </si>
  <si>
    <t>１．社会福祉法人（社協以外）</t>
    <rPh sb="2" eb="4">
      <t>シャカイ</t>
    </rPh>
    <rPh sb="4" eb="6">
      <t>フクシ</t>
    </rPh>
    <rPh sb="6" eb="8">
      <t>ホウジン</t>
    </rPh>
    <rPh sb="9" eb="10">
      <t>シャ</t>
    </rPh>
    <rPh sb="10" eb="11">
      <t>キョウ</t>
    </rPh>
    <rPh sb="11" eb="13">
      <t>イガイ</t>
    </rPh>
    <phoneticPr fontId="1"/>
  </si>
  <si>
    <t>２．社会福祉協議会</t>
    <rPh sb="2" eb="4">
      <t>シャカイ</t>
    </rPh>
    <rPh sb="4" eb="6">
      <t>フクシ</t>
    </rPh>
    <rPh sb="6" eb="9">
      <t>キョウギカイ</t>
    </rPh>
    <phoneticPr fontId="1"/>
  </si>
  <si>
    <t>３．医療法人</t>
    <rPh sb="2" eb="4">
      <t>イリョウ</t>
    </rPh>
    <rPh sb="4" eb="6">
      <t>ホウジン</t>
    </rPh>
    <phoneticPr fontId="1"/>
  </si>
  <si>
    <t>４．社団法人・財団法人</t>
    <rPh sb="2" eb="4">
      <t>シャダン</t>
    </rPh>
    <rPh sb="4" eb="6">
      <t>ホウジン</t>
    </rPh>
    <rPh sb="7" eb="9">
      <t>ザイダン</t>
    </rPh>
    <rPh sb="9" eb="11">
      <t>ホウジン</t>
    </rPh>
    <phoneticPr fontId="1"/>
  </si>
  <si>
    <t>５．株式会社</t>
    <rPh sb="2" eb="4">
      <t>カブシキ</t>
    </rPh>
    <rPh sb="4" eb="6">
      <t>ガイシャ</t>
    </rPh>
    <phoneticPr fontId="1"/>
  </si>
  <si>
    <t>６．ＮＰＯ法人</t>
    <rPh sb="5" eb="7">
      <t>ホウジン</t>
    </rPh>
    <phoneticPr fontId="1"/>
  </si>
  <si>
    <t>７．生協等協同組合</t>
    <rPh sb="2" eb="4">
      <t>セイキョウ</t>
    </rPh>
    <rPh sb="4" eb="5">
      <t>トウ</t>
    </rPh>
    <rPh sb="5" eb="7">
      <t>キョウドウ</t>
    </rPh>
    <rPh sb="7" eb="9">
      <t>クミアイ</t>
    </rPh>
    <phoneticPr fontId="1"/>
  </si>
  <si>
    <t>８．その他</t>
    <rPh sb="4" eb="5">
      <t>タ</t>
    </rPh>
    <phoneticPr fontId="1"/>
  </si>
  <si>
    <t>３　学習塾</t>
    <rPh sb="2" eb="5">
      <t>ガクシュウジュク</t>
    </rPh>
    <phoneticPr fontId="1"/>
  </si>
  <si>
    <t>５　ＮＰＯ法人</t>
    <rPh sb="5" eb="7">
      <t>ホウジン</t>
    </rPh>
    <phoneticPr fontId="1"/>
  </si>
  <si>
    <t>６　その他</t>
    <rPh sb="4" eb="5">
      <t>タ</t>
    </rPh>
    <phoneticPr fontId="1"/>
  </si>
  <si>
    <t>社会福祉
法人
（社協以外）</t>
    <rPh sb="0" eb="2">
      <t>シャカイ</t>
    </rPh>
    <rPh sb="2" eb="4">
      <t>フクシ</t>
    </rPh>
    <rPh sb="5" eb="7">
      <t>ホウジン</t>
    </rPh>
    <rPh sb="9" eb="11">
      <t>シャキョウ</t>
    </rPh>
    <rPh sb="11" eb="13">
      <t>イガイ</t>
    </rPh>
    <phoneticPr fontId="1"/>
  </si>
  <si>
    <t>社会福祉
協議会</t>
    <rPh sb="0" eb="2">
      <t>シャカイ</t>
    </rPh>
    <rPh sb="2" eb="4">
      <t>フクシ</t>
    </rPh>
    <rPh sb="5" eb="8">
      <t>キョウギカイ</t>
    </rPh>
    <phoneticPr fontId="1"/>
  </si>
  <si>
    <t>社団法人
・
財団法人</t>
    <rPh sb="0" eb="2">
      <t>シャダン</t>
    </rPh>
    <rPh sb="2" eb="4">
      <t>ホウジン</t>
    </rPh>
    <rPh sb="7" eb="9">
      <t>ザイダン</t>
    </rPh>
    <rPh sb="9" eb="11">
      <t>ホウジン</t>
    </rPh>
    <phoneticPr fontId="1"/>
  </si>
  <si>
    <t>ＮＰＯ法人</t>
    <rPh sb="3" eb="5">
      <t>ホウジン</t>
    </rPh>
    <phoneticPr fontId="1"/>
  </si>
  <si>
    <t>生協等
協同組合</t>
    <rPh sb="0" eb="2">
      <t>セイキョウ</t>
    </rPh>
    <rPh sb="2" eb="3">
      <t>トウ</t>
    </rPh>
    <rPh sb="4" eb="6">
      <t>キョウドウ</t>
    </rPh>
    <rPh sb="6" eb="8">
      <t>クミアイ</t>
    </rPh>
    <phoneticPr fontId="1"/>
  </si>
  <si>
    <t>学習塾</t>
    <rPh sb="0" eb="3">
      <t>ガクシュウジュク</t>
    </rPh>
    <phoneticPr fontId="1"/>
  </si>
  <si>
    <t>取組事例
の有無</t>
    <rPh sb="0" eb="1">
      <t>ト</t>
    </rPh>
    <rPh sb="1" eb="2">
      <t>ク</t>
    </rPh>
    <rPh sb="2" eb="4">
      <t>ジレイ</t>
    </rPh>
    <rPh sb="6" eb="8">
      <t>ウム</t>
    </rPh>
    <phoneticPr fontId="1"/>
  </si>
  <si>
    <t>－</t>
    <phoneticPr fontId="1"/>
  </si>
  <si>
    <t>－</t>
    <phoneticPr fontId="1"/>
  </si>
  <si>
    <t>－</t>
    <phoneticPr fontId="1"/>
  </si>
  <si>
    <t>①就労準備支援事業</t>
    <rPh sb="1" eb="3">
      <t>シュウロウ</t>
    </rPh>
    <rPh sb="3" eb="5">
      <t>ジュンビ</t>
    </rPh>
    <rPh sb="5" eb="7">
      <t>シエン</t>
    </rPh>
    <rPh sb="7" eb="9">
      <t>ジギョウ</t>
    </rPh>
    <phoneticPr fontId="1"/>
  </si>
  <si>
    <t>②被保護者就労準備支援事業</t>
    <rPh sb="1" eb="2">
      <t>ヒ</t>
    </rPh>
    <rPh sb="2" eb="5">
      <t>ホゴシャ</t>
    </rPh>
    <rPh sb="5" eb="7">
      <t>シュウロウ</t>
    </rPh>
    <rPh sb="7" eb="9">
      <t>ジュンビ</t>
    </rPh>
    <rPh sb="9" eb="11">
      <t>シエン</t>
    </rPh>
    <rPh sb="11" eb="13">
      <t>ジギョウ</t>
    </rPh>
    <phoneticPr fontId="1"/>
  </si>
  <si>
    <t>③一時生活支援事業</t>
    <rPh sb="1" eb="3">
      <t>イチジ</t>
    </rPh>
    <rPh sb="3" eb="5">
      <t>セイカツ</t>
    </rPh>
    <rPh sb="5" eb="7">
      <t>シエン</t>
    </rPh>
    <rPh sb="7" eb="9">
      <t>ジギョウ</t>
    </rPh>
    <phoneticPr fontId="1"/>
  </si>
  <si>
    <t>④家計相談支援事業</t>
    <rPh sb="1" eb="3">
      <t>カケイ</t>
    </rPh>
    <rPh sb="3" eb="5">
      <t>ソウダン</t>
    </rPh>
    <rPh sb="5" eb="7">
      <t>シエン</t>
    </rPh>
    <rPh sb="7" eb="9">
      <t>ジギョウ</t>
    </rPh>
    <phoneticPr fontId="1"/>
  </si>
  <si>
    <t>⑤子どもの学習支援事業</t>
    <rPh sb="1" eb="2">
      <t>コ</t>
    </rPh>
    <rPh sb="5" eb="9">
      <t>ガクシュウシエン</t>
    </rPh>
    <rPh sb="9" eb="11">
      <t>ジギョウ</t>
    </rPh>
    <phoneticPr fontId="1"/>
  </si>
  <si>
    <t>⑥その他事業</t>
    <rPh sb="3" eb="4">
      <t>ホカ</t>
    </rPh>
    <rPh sb="4" eb="6">
      <t>ジギョウ</t>
    </rPh>
    <phoneticPr fontId="1"/>
  </si>
  <si>
    <t>任意事業等の実施状況</t>
    <rPh sb="0" eb="2">
      <t>ニンイ</t>
    </rPh>
    <rPh sb="2" eb="4">
      <t>ジギョウ</t>
    </rPh>
    <rPh sb="4" eb="5">
      <t>トウ</t>
    </rPh>
    <rPh sb="6" eb="8">
      <t>ジッシ</t>
    </rPh>
    <rPh sb="8" eb="10">
      <t>ジョウキョウ</t>
    </rPh>
    <phoneticPr fontId="1"/>
  </si>
  <si>
    <t>運営方法</t>
    <rPh sb="0" eb="2">
      <t>ウンエイ</t>
    </rPh>
    <rPh sb="2" eb="4">
      <t>ホウホウ</t>
    </rPh>
    <phoneticPr fontId="1"/>
  </si>
  <si>
    <t>自立相談
支援事業</t>
    <rPh sb="0" eb="2">
      <t>ジリツ</t>
    </rPh>
    <rPh sb="2" eb="4">
      <t>ソウダン</t>
    </rPh>
    <rPh sb="5" eb="7">
      <t>シエン</t>
    </rPh>
    <rPh sb="7" eb="9">
      <t>ジギョウ</t>
    </rPh>
    <phoneticPr fontId="1"/>
  </si>
  <si>
    <t>直営</t>
  </si>
  <si>
    <t>委託</t>
  </si>
  <si>
    <t>直営＋委託</t>
  </si>
  <si>
    <t>株式会社</t>
    <rPh sb="0" eb="2">
      <t>カブシキ</t>
    </rPh>
    <rPh sb="2" eb="4">
      <t>ガイシャ</t>
    </rPh>
    <phoneticPr fontId="1"/>
  </si>
  <si>
    <t>事業利用実績</t>
    <rPh sb="0" eb="2">
      <t>ジギョウ</t>
    </rPh>
    <rPh sb="2" eb="4">
      <t>リヨウ</t>
    </rPh>
    <rPh sb="4" eb="6">
      <t>ジッセキ</t>
    </rPh>
    <phoneticPr fontId="1"/>
  </si>
  <si>
    <t>プラン
作成件数
（H29年度）</t>
    <rPh sb="4" eb="6">
      <t>サクセイ</t>
    </rPh>
    <rPh sb="6" eb="8">
      <t>ケンスウ</t>
    </rPh>
    <rPh sb="13" eb="15">
      <t>ネンド</t>
    </rPh>
    <phoneticPr fontId="1"/>
  </si>
  <si>
    <t>－</t>
    <phoneticPr fontId="1"/>
  </si>
  <si>
    <t>－</t>
    <phoneticPr fontId="1"/>
  </si>
  <si>
    <t>事例有無
照合キー</t>
    <rPh sb="0" eb="2">
      <t>ジレイ</t>
    </rPh>
    <rPh sb="2" eb="4">
      <t>ウム</t>
    </rPh>
    <rPh sb="5" eb="7">
      <t>ショウゴウ</t>
    </rPh>
    <phoneticPr fontId="1"/>
  </si>
  <si>
    <t>判別</t>
    <rPh sb="0" eb="2">
      <t>ハンベツ</t>
    </rPh>
    <phoneticPr fontId="1"/>
  </si>
  <si>
    <t>カウント</t>
    <phoneticPr fontId="1"/>
  </si>
  <si>
    <t>抽出判別１
（都道府県）</t>
    <rPh sb="0" eb="2">
      <t>チュウシュツ</t>
    </rPh>
    <rPh sb="2" eb="4">
      <t>ハンベツ</t>
    </rPh>
    <rPh sb="7" eb="11">
      <t>トドウフケン</t>
    </rPh>
    <phoneticPr fontId="1"/>
  </si>
  <si>
    <t>抽出判別２
（人口規模）</t>
    <rPh sb="0" eb="2">
      <t>チュウシュツ</t>
    </rPh>
    <rPh sb="2" eb="4">
      <t>ハンベツ</t>
    </rPh>
    <rPh sb="7" eb="9">
      <t>ジンコウ</t>
    </rPh>
    <rPh sb="9" eb="11">
      <t>キボ</t>
    </rPh>
    <phoneticPr fontId="1"/>
  </si>
  <si>
    <t>抽出判別３
（事業名）</t>
    <rPh sb="0" eb="2">
      <t>チュウシュツ</t>
    </rPh>
    <rPh sb="2" eb="4">
      <t>ハンベツ</t>
    </rPh>
    <rPh sb="7" eb="9">
      <t>ジギョウ</t>
    </rPh>
    <rPh sb="9" eb="10">
      <t>メイ</t>
    </rPh>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</si>
  <si>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</si>
  <si>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</si>
  <si>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</si>
  <si>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</si>
  <si>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</si>
  <si>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</si>
  <si>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</si>
  <si>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</si>
  <si>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</si>
  <si>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①</t>
    <phoneticPr fontId="1"/>
  </si>
  <si>
    <t>②</t>
    <phoneticPr fontId="1"/>
  </si>
  <si>
    <t>④</t>
    <phoneticPr fontId="1"/>
  </si>
  <si>
    <t>⑥</t>
    <phoneticPr fontId="1"/>
  </si>
  <si>
    <t>⑦</t>
    <phoneticPr fontId="1"/>
  </si>
  <si>
    <t>⑩</t>
    <phoneticPr fontId="1"/>
  </si>
  <si>
    <t>⑪</t>
    <phoneticPr fontId="1"/>
  </si>
  <si>
    <t>⑧</t>
    <phoneticPr fontId="1"/>
  </si>
  <si>
    <t>⑨</t>
    <phoneticPr fontId="1"/>
  </si>
  <si>
    <t>宮城県保健福祉部社会福祉課</t>
    <rPh sb="0" eb="3">
      <t>ミヤギケン</t>
    </rPh>
    <phoneticPr fontId="1"/>
  </si>
  <si>
    <t>2万人未満</t>
  </si>
  <si>
    <t>検索条件１（都道府県名）</t>
    <rPh sb="0" eb="2">
      <t>ケンサク</t>
    </rPh>
    <rPh sb="2" eb="4">
      <t>ジョウケン</t>
    </rPh>
    <rPh sb="6" eb="10">
      <t>トドウフケン</t>
    </rPh>
    <rPh sb="10" eb="11">
      <t>メイ</t>
    </rPh>
    <phoneticPr fontId="1"/>
  </si>
  <si>
    <t>検索条件２（事業名）</t>
    <rPh sb="0" eb="2">
      <t>ケンサク</t>
    </rPh>
    <rPh sb="2" eb="4">
      <t>ジョウケン</t>
    </rPh>
    <rPh sb="6" eb="8">
      <t>ジギョウ</t>
    </rPh>
    <rPh sb="8" eb="9">
      <t>メイ</t>
    </rPh>
    <phoneticPr fontId="1"/>
  </si>
  <si>
    <t>複数条件検索キー①
（都道府県名＋事業名）</t>
    <rPh sb="0" eb="2">
      <t>フクスウ</t>
    </rPh>
    <rPh sb="2" eb="4">
      <t>ジョウケン</t>
    </rPh>
    <rPh sb="4" eb="6">
      <t>ケンサク</t>
    </rPh>
    <rPh sb="11" eb="15">
      <t>トドウフケン</t>
    </rPh>
    <rPh sb="15" eb="16">
      <t>メイ</t>
    </rPh>
    <rPh sb="17" eb="19">
      <t>ジギョウ</t>
    </rPh>
    <rPh sb="19" eb="20">
      <t>メイ</t>
    </rPh>
    <phoneticPr fontId="1"/>
  </si>
  <si>
    <t>複数条件検索キー②
（人口規模＋事業名）</t>
    <rPh sb="0" eb="2">
      <t>フクスウ</t>
    </rPh>
    <rPh sb="2" eb="4">
      <t>ジョウケン</t>
    </rPh>
    <rPh sb="4" eb="6">
      <t>ケンサク</t>
    </rPh>
    <rPh sb="11" eb="13">
      <t>ジンコウ</t>
    </rPh>
    <rPh sb="13" eb="15">
      <t>キボ</t>
    </rPh>
    <rPh sb="16" eb="18">
      <t>ジギョウ</t>
    </rPh>
    <rPh sb="18" eb="19">
      <t>メイ</t>
    </rPh>
    <phoneticPr fontId="1"/>
  </si>
  <si>
    <t>抽出判別４
（県＋事業名）</t>
    <rPh sb="0" eb="2">
      <t>チュウシュツ</t>
    </rPh>
    <rPh sb="2" eb="4">
      <t>ハンベツ</t>
    </rPh>
    <rPh sb="7" eb="8">
      <t>ケン</t>
    </rPh>
    <rPh sb="9" eb="11">
      <t>ジギョウ</t>
    </rPh>
    <rPh sb="11" eb="12">
      <t>メイ</t>
    </rPh>
    <phoneticPr fontId="1"/>
  </si>
  <si>
    <t>抽出判別５
（人口＋事業名）</t>
    <rPh sb="0" eb="2">
      <t>チュウシュツ</t>
    </rPh>
    <rPh sb="2" eb="4">
      <t>ハンベツ</t>
    </rPh>
    <rPh sb="7" eb="9">
      <t>ジンコウ</t>
    </rPh>
    <rPh sb="10" eb="12">
      <t>ジギョウ</t>
    </rPh>
    <rPh sb="12" eb="13">
      <t>メイ</t>
    </rPh>
    <phoneticPr fontId="1"/>
  </si>
  <si>
    <t>検索条件１（人口規模）</t>
    <rPh sb="0" eb="2">
      <t>ケンサク</t>
    </rPh>
    <rPh sb="2" eb="4">
      <t>ジョウケン</t>
    </rPh>
    <rPh sb="6" eb="8">
      <t>ジンコウ</t>
    </rPh>
    <rPh sb="8" eb="10">
      <t>キボ</t>
    </rPh>
    <phoneticPr fontId="1"/>
  </si>
  <si>
    <t>パスワード</t>
    <phoneticPr fontId="1"/>
  </si>
  <si>
    <t>都道府県内における各事業の「実施自治体数」と「登録事例数」</t>
    <rPh sb="0" eb="4">
      <t>トドウフケン</t>
    </rPh>
    <rPh sb="4" eb="5">
      <t>ナイ</t>
    </rPh>
    <rPh sb="9" eb="10">
      <t>カク</t>
    </rPh>
    <rPh sb="10" eb="12">
      <t>ジギョウ</t>
    </rPh>
    <rPh sb="14" eb="16">
      <t>ジッシ</t>
    </rPh>
    <rPh sb="16" eb="18">
      <t>ジチ</t>
    </rPh>
    <rPh sb="18" eb="19">
      <t>タイ</t>
    </rPh>
    <rPh sb="19" eb="20">
      <t>スウ</t>
    </rPh>
    <rPh sb="23" eb="25">
      <t>トウロク</t>
    </rPh>
    <rPh sb="25" eb="27">
      <t>ジレイ</t>
    </rPh>
    <rPh sb="27" eb="28">
      <t>スウ</t>
    </rPh>
    <phoneticPr fontId="1"/>
  </si>
  <si>
    <t>委託先区分（委託により実施している場合）</t>
    <rPh sb="0" eb="3">
      <t>イタクサキ</t>
    </rPh>
    <rPh sb="3" eb="5">
      <t>クブン</t>
    </rPh>
    <rPh sb="6" eb="8">
      <t>イタク</t>
    </rPh>
    <rPh sb="11" eb="13">
      <t>ジッシ</t>
    </rPh>
    <rPh sb="17" eb="19">
      <t>バアイ</t>
    </rPh>
    <phoneticPr fontId="1"/>
  </si>
  <si>
    <t xml:space="preserve"> ← 都道府県名を入力してください（Ex.○○県等）。</t>
    <rPh sb="3" eb="7">
      <t>トドウフケン</t>
    </rPh>
    <rPh sb="7" eb="8">
      <t>メイ</t>
    </rPh>
    <rPh sb="9" eb="11">
      <t>ニュウリョク</t>
    </rPh>
    <rPh sb="23" eb="24">
      <t>ケン</t>
    </rPh>
    <rPh sb="24" eb="25">
      <t>ナド</t>
    </rPh>
    <phoneticPr fontId="1"/>
  </si>
  <si>
    <t xml:space="preserve"> ← 自治体名を入力してください（Ex.○○市等）。</t>
    <rPh sb="3" eb="5">
      <t>ジチ</t>
    </rPh>
    <rPh sb="5" eb="6">
      <t>タイ</t>
    </rPh>
    <rPh sb="6" eb="7">
      <t>メイ</t>
    </rPh>
    <rPh sb="8" eb="10">
      <t>ニュウリョク</t>
    </rPh>
    <rPh sb="22" eb="23">
      <t>シ</t>
    </rPh>
    <rPh sb="23" eb="24">
      <t>トウ</t>
    </rPh>
    <phoneticPr fontId="1"/>
  </si>
  <si>
    <t>資料</t>
    <rPh sb="0" eb="2">
      <t>シリョウ</t>
    </rPh>
    <phoneticPr fontId="1"/>
  </si>
  <si>
    <t>事例有無
（参照）</t>
    <rPh sb="0" eb="2">
      <t>ジレイ</t>
    </rPh>
    <rPh sb="2" eb="4">
      <t>ウム</t>
    </rPh>
    <rPh sb="6" eb="8">
      <t>サンショウ</t>
    </rPh>
    <phoneticPr fontId="1"/>
  </si>
  <si>
    <t>事例
（URL）</t>
    <rPh sb="0" eb="2">
      <t>ジレイ</t>
    </rPh>
    <phoneticPr fontId="1"/>
  </si>
  <si>
    <t>　　　（注）同一名称の自治体の検索について</t>
    <rPh sb="4" eb="5">
      <t>チュウ</t>
    </rPh>
    <rPh sb="6" eb="8">
      <t>ドウイツ</t>
    </rPh>
    <rPh sb="8" eb="10">
      <t>メイショウ</t>
    </rPh>
    <rPh sb="11" eb="14">
      <t>ジチタイ</t>
    </rPh>
    <rPh sb="15" eb="17">
      <t>ケンサク</t>
    </rPh>
    <phoneticPr fontId="1"/>
  </si>
  <si>
    <t>　　　　　　●伊達市･･･「北海道伊達市」「福島県伊達市」　●府中市･･･「東京都府中市」「広島県府中市」　と入力してください。</t>
    <rPh sb="7" eb="10">
      <t>ダテシ</t>
    </rPh>
    <rPh sb="14" eb="17">
      <t>ホッカイドウ</t>
    </rPh>
    <rPh sb="17" eb="20">
      <t>ダテシ</t>
    </rPh>
    <rPh sb="22" eb="25">
      <t>フクシマケン</t>
    </rPh>
    <rPh sb="25" eb="28">
      <t>ダテシ</t>
    </rPh>
    <rPh sb="31" eb="34">
      <t>フチュウシ</t>
    </rPh>
    <rPh sb="38" eb="41">
      <t>トウキョウト</t>
    </rPh>
    <rPh sb="41" eb="44">
      <t>フチュウシ</t>
    </rPh>
    <rPh sb="46" eb="49">
      <t>ヒロシマケン</t>
    </rPh>
    <rPh sb="49" eb="52">
      <t>フチュウシ</t>
    </rPh>
    <rPh sb="55" eb="57">
      <t>ニュウリョク</t>
    </rPh>
    <phoneticPr fontId="1"/>
  </si>
  <si>
    <t>北海道伊達市</t>
    <rPh sb="0" eb="3">
      <t>ホッカイドウ</t>
    </rPh>
    <phoneticPr fontId="1"/>
  </si>
  <si>
    <t>福島県伊達市</t>
    <rPh sb="0" eb="3">
      <t>フクシマケン</t>
    </rPh>
    <phoneticPr fontId="1"/>
  </si>
  <si>
    <t>東京都府中市</t>
    <rPh sb="0" eb="3">
      <t>トウキョウト</t>
    </rPh>
    <phoneticPr fontId="1"/>
  </si>
  <si>
    <t>広島県府中市</t>
    <rPh sb="0" eb="3">
      <t>ヒロシマケン</t>
    </rPh>
    <phoneticPr fontId="1"/>
  </si>
  <si>
    <t>人口
（H30.1.1）</t>
    <rPh sb="0" eb="2">
      <t>ジンコウ</t>
    </rPh>
    <phoneticPr fontId="1"/>
  </si>
  <si>
    <t>人口（H30.1.1時点）</t>
    <rPh sb="0" eb="2">
      <t>ジンコウ</t>
    </rPh>
    <rPh sb="10" eb="12">
      <t>ジテン</t>
    </rPh>
    <phoneticPr fontId="1"/>
  </si>
  <si>
    <t>（人）</t>
    <rPh sb="1" eb="2">
      <t>ニン</t>
    </rPh>
    <phoneticPr fontId="1"/>
  </si>
  <si>
    <t>2万人以上～5万人未満</t>
    <phoneticPr fontId="1"/>
  </si>
  <si>
    <t>10万人以上～20万人未満</t>
    <phoneticPr fontId="1"/>
  </si>
  <si>
    <t>20万人以上～30万人未満</t>
    <phoneticPr fontId="1"/>
  </si>
  <si>
    <t>30万人以上～40万人未満</t>
    <phoneticPr fontId="1"/>
  </si>
  <si>
    <t>40万人以上～50万人未満</t>
    <phoneticPr fontId="1"/>
  </si>
  <si>
    <t>50万人以上</t>
    <phoneticPr fontId="1"/>
  </si>
  <si>
    <t>～</t>
    <phoneticPr fontId="1"/>
  </si>
  <si>
    <t>帯広市</t>
    <rPh sb="0" eb="3">
      <t>オビヒロシ</t>
    </rPh>
    <phoneticPr fontId="1"/>
  </si>
  <si>
    <t>苫小牧市</t>
    <rPh sb="0" eb="3">
      <t>トマコマイ</t>
    </rPh>
    <rPh sb="3" eb="4">
      <t>シ</t>
    </rPh>
    <phoneticPr fontId="1"/>
  </si>
  <si>
    <t>室蘭市</t>
    <rPh sb="0" eb="3">
      <t>ムロランシ</t>
    </rPh>
    <phoneticPr fontId="1"/>
  </si>
  <si>
    <t>小樽市</t>
    <rPh sb="0" eb="2">
      <t>オタル</t>
    </rPh>
    <rPh sb="2" eb="3">
      <t>シ</t>
    </rPh>
    <phoneticPr fontId="1"/>
  </si>
  <si>
    <t>青森県</t>
    <rPh sb="0" eb="3">
      <t>アオモリケン</t>
    </rPh>
    <phoneticPr fontId="1"/>
  </si>
  <si>
    <t>弘前市</t>
    <rPh sb="0" eb="3">
      <t>ヒロサキシ</t>
    </rPh>
    <phoneticPr fontId="1"/>
  </si>
  <si>
    <t>八戸市</t>
    <rPh sb="0" eb="3">
      <t>ハチノヘシ</t>
    </rPh>
    <phoneticPr fontId="1"/>
  </si>
  <si>
    <t>三沢市</t>
    <rPh sb="0" eb="3">
      <t>ミサワシ</t>
    </rPh>
    <phoneticPr fontId="1"/>
  </si>
  <si>
    <t>盛岡市</t>
    <rPh sb="0" eb="3">
      <t>モリオカシ</t>
    </rPh>
    <phoneticPr fontId="1"/>
  </si>
  <si>
    <t>富谷市</t>
    <rPh sb="0" eb="3">
      <t>トミヤシ</t>
    </rPh>
    <phoneticPr fontId="1"/>
  </si>
  <si>
    <t>東松島市</t>
    <rPh sb="0" eb="4">
      <t>ヒガシマツシマシ</t>
    </rPh>
    <phoneticPr fontId="1"/>
  </si>
  <si>
    <t>横手市</t>
    <rPh sb="0" eb="3">
      <t>ヨコテシ</t>
    </rPh>
    <phoneticPr fontId="1"/>
  </si>
  <si>
    <t>山形県</t>
    <rPh sb="0" eb="3">
      <t>ヤマガタケン</t>
    </rPh>
    <phoneticPr fontId="1"/>
  </si>
  <si>
    <t>米沢市</t>
    <rPh sb="0" eb="2">
      <t>ヨネザワ</t>
    </rPh>
    <phoneticPr fontId="1"/>
  </si>
  <si>
    <t>山形市</t>
    <rPh sb="0" eb="3">
      <t>ヤマガタシ</t>
    </rPh>
    <phoneticPr fontId="1"/>
  </si>
  <si>
    <t>福島県</t>
    <rPh sb="0" eb="3">
      <t>フクシマケン</t>
    </rPh>
    <phoneticPr fontId="1"/>
  </si>
  <si>
    <t>会津若松市</t>
    <rPh sb="0" eb="2">
      <t>アイズ</t>
    </rPh>
    <rPh sb="2" eb="4">
      <t>ワカマツ</t>
    </rPh>
    <rPh sb="4" eb="5">
      <t>シ</t>
    </rPh>
    <phoneticPr fontId="1"/>
  </si>
  <si>
    <t>茨城県</t>
    <rPh sb="0" eb="2">
      <t>イバラキ</t>
    </rPh>
    <rPh sb="2" eb="3">
      <t>ケン</t>
    </rPh>
    <phoneticPr fontId="1"/>
  </si>
  <si>
    <t>かすみがうら市</t>
    <rPh sb="6" eb="7">
      <t>シ</t>
    </rPh>
    <phoneticPr fontId="1"/>
  </si>
  <si>
    <t>日立市</t>
    <rPh sb="0" eb="3">
      <t>ヒタチシ</t>
    </rPh>
    <phoneticPr fontId="1"/>
  </si>
  <si>
    <t>伊勢崎市</t>
    <rPh sb="0" eb="3">
      <t>イセサキ</t>
    </rPh>
    <rPh sb="3" eb="4">
      <t>シ</t>
    </rPh>
    <phoneticPr fontId="1"/>
  </si>
  <si>
    <t>館林市</t>
    <rPh sb="0" eb="3">
      <t>タテバヤシシ</t>
    </rPh>
    <phoneticPr fontId="1"/>
  </si>
  <si>
    <t>渋川市</t>
    <rPh sb="0" eb="3">
      <t>シブカワシ</t>
    </rPh>
    <phoneticPr fontId="28"/>
  </si>
  <si>
    <t>埼玉県</t>
    <rPh sb="0" eb="2">
      <t>サイタマ</t>
    </rPh>
    <rPh sb="2" eb="3">
      <t>ケン</t>
    </rPh>
    <phoneticPr fontId="1"/>
  </si>
  <si>
    <t>八潮市</t>
    <rPh sb="0" eb="2">
      <t>ヤシオ</t>
    </rPh>
    <rPh sb="2" eb="3">
      <t>シ</t>
    </rPh>
    <phoneticPr fontId="1"/>
  </si>
  <si>
    <t>狭山市</t>
    <rPh sb="0" eb="2">
      <t>サヤマ</t>
    </rPh>
    <rPh sb="2" eb="3">
      <t>シ</t>
    </rPh>
    <phoneticPr fontId="1"/>
  </si>
  <si>
    <t>木更津市</t>
    <rPh sb="0" eb="4">
      <t>キサラヅシ</t>
    </rPh>
    <phoneticPr fontId="1"/>
  </si>
  <si>
    <t>松戸市</t>
    <rPh sb="0" eb="3">
      <t>マツドシ</t>
    </rPh>
    <phoneticPr fontId="1"/>
  </si>
  <si>
    <t>東村山市</t>
    <rPh sb="0" eb="4">
      <t>ヒガシムラヤマシシ</t>
    </rPh>
    <phoneticPr fontId="1"/>
  </si>
  <si>
    <t>東大和市</t>
    <rPh sb="0" eb="4">
      <t>ヒガシヤマトシ</t>
    </rPh>
    <phoneticPr fontId="1"/>
  </si>
  <si>
    <t>三鷹市</t>
    <rPh sb="0" eb="2">
      <t>ミタカ</t>
    </rPh>
    <rPh sb="2" eb="3">
      <t>シ</t>
    </rPh>
    <phoneticPr fontId="1"/>
  </si>
  <si>
    <t>横浜市</t>
    <rPh sb="0" eb="2">
      <t>ヨコハマ</t>
    </rPh>
    <rPh sb="2" eb="3">
      <t>シ</t>
    </rPh>
    <phoneticPr fontId="1"/>
  </si>
  <si>
    <t>川崎市</t>
    <rPh sb="0" eb="2">
      <t>カワサキ</t>
    </rPh>
    <rPh sb="2" eb="3">
      <t>シ</t>
    </rPh>
    <phoneticPr fontId="1"/>
  </si>
  <si>
    <t>藤沢市</t>
    <rPh sb="0" eb="3">
      <t>フジサワシ</t>
    </rPh>
    <phoneticPr fontId="1"/>
  </si>
  <si>
    <t>相模原市</t>
    <rPh sb="0" eb="3">
      <t>サガミハラ</t>
    </rPh>
    <rPh sb="3" eb="4">
      <t>シ</t>
    </rPh>
    <phoneticPr fontId="1"/>
  </si>
  <si>
    <t>座間市</t>
    <rPh sb="0" eb="2">
      <t>ザマ</t>
    </rPh>
    <rPh sb="2" eb="3">
      <t>シ</t>
    </rPh>
    <phoneticPr fontId="1"/>
  </si>
  <si>
    <t>新潟県</t>
    <rPh sb="0" eb="2">
      <t>ニイガタ</t>
    </rPh>
    <rPh sb="2" eb="3">
      <t>ケン</t>
    </rPh>
    <phoneticPr fontId="1"/>
  </si>
  <si>
    <t>新潟市</t>
    <rPh sb="0" eb="2">
      <t>ニイガタ</t>
    </rPh>
    <rPh sb="2" eb="3">
      <t>シ</t>
    </rPh>
    <phoneticPr fontId="1"/>
  </si>
  <si>
    <t>柏崎市</t>
    <rPh sb="0" eb="2">
      <t>カシワザキ</t>
    </rPh>
    <rPh sb="2" eb="3">
      <t>シ</t>
    </rPh>
    <phoneticPr fontId="1"/>
  </si>
  <si>
    <t>新発田市</t>
    <rPh sb="0" eb="3">
      <t>シバタ</t>
    </rPh>
    <rPh sb="3" eb="4">
      <t>シ</t>
    </rPh>
    <phoneticPr fontId="1"/>
  </si>
  <si>
    <t>富山県</t>
    <rPh sb="0" eb="2">
      <t>トヤマ</t>
    </rPh>
    <rPh sb="2" eb="3">
      <t>ケン</t>
    </rPh>
    <phoneticPr fontId="1"/>
  </si>
  <si>
    <t>富山県</t>
    <rPh sb="0" eb="3">
      <t>トヤマケン</t>
    </rPh>
    <phoneticPr fontId="1"/>
  </si>
  <si>
    <t>砺波市</t>
    <rPh sb="0" eb="2">
      <t>トナミ</t>
    </rPh>
    <rPh sb="2" eb="3">
      <t>シ</t>
    </rPh>
    <phoneticPr fontId="1"/>
  </si>
  <si>
    <t>石川県</t>
    <rPh sb="0" eb="2">
      <t>イシカワ</t>
    </rPh>
    <rPh sb="2" eb="3">
      <t>ケン</t>
    </rPh>
    <phoneticPr fontId="1"/>
  </si>
  <si>
    <t>加賀市</t>
    <rPh sb="0" eb="2">
      <t>カガ</t>
    </rPh>
    <rPh sb="2" eb="3">
      <t>シ</t>
    </rPh>
    <phoneticPr fontId="1"/>
  </si>
  <si>
    <t>小松市</t>
    <rPh sb="0" eb="2">
      <t>コマツ</t>
    </rPh>
    <rPh sb="2" eb="3">
      <t>シ</t>
    </rPh>
    <phoneticPr fontId="1"/>
  </si>
  <si>
    <t>福井県</t>
    <rPh sb="0" eb="2">
      <t>フクイ</t>
    </rPh>
    <rPh sb="2" eb="3">
      <t>ケン</t>
    </rPh>
    <phoneticPr fontId="1"/>
  </si>
  <si>
    <t>坂井市</t>
    <rPh sb="0" eb="2">
      <t>サカイ</t>
    </rPh>
    <rPh sb="2" eb="3">
      <t>シ</t>
    </rPh>
    <phoneticPr fontId="1"/>
  </si>
  <si>
    <t>敦賀市</t>
    <rPh sb="0" eb="2">
      <t>ツルガ</t>
    </rPh>
    <rPh sb="2" eb="3">
      <t>シ</t>
    </rPh>
    <phoneticPr fontId="1"/>
  </si>
  <si>
    <t>福井市</t>
    <rPh sb="0" eb="3">
      <t>フクイシ</t>
    </rPh>
    <phoneticPr fontId="1"/>
  </si>
  <si>
    <t>越前市</t>
    <rPh sb="0" eb="2">
      <t>エチゼン</t>
    </rPh>
    <rPh sb="2" eb="3">
      <t>シ</t>
    </rPh>
    <phoneticPr fontId="1"/>
  </si>
  <si>
    <t>山梨県</t>
    <rPh sb="0" eb="3">
      <t>ヤマナシケン</t>
    </rPh>
    <phoneticPr fontId="1"/>
  </si>
  <si>
    <t>甲府市</t>
    <rPh sb="0" eb="3">
      <t>コウフシ</t>
    </rPh>
    <phoneticPr fontId="1"/>
  </si>
  <si>
    <t>韮崎市</t>
    <rPh sb="0" eb="3">
      <t>ニラサキシ</t>
    </rPh>
    <phoneticPr fontId="1"/>
  </si>
  <si>
    <t>笛吹市</t>
    <rPh sb="0" eb="3">
      <t>フ</t>
    </rPh>
    <phoneticPr fontId="1"/>
  </si>
  <si>
    <t>東御市</t>
    <rPh sb="0" eb="1">
      <t>ヒガシ</t>
    </rPh>
    <rPh sb="2" eb="3">
      <t>シ</t>
    </rPh>
    <phoneticPr fontId="1"/>
  </si>
  <si>
    <t>上田市</t>
    <rPh sb="0" eb="2">
      <t>ウエダ</t>
    </rPh>
    <rPh sb="2" eb="3">
      <t>シ</t>
    </rPh>
    <phoneticPr fontId="1"/>
  </si>
  <si>
    <t>長野市</t>
    <rPh sb="0" eb="2">
      <t>ナガノ</t>
    </rPh>
    <rPh sb="2" eb="3">
      <t>シ</t>
    </rPh>
    <phoneticPr fontId="1"/>
  </si>
  <si>
    <t>岐阜県</t>
    <rPh sb="0" eb="2">
      <t>ギフ</t>
    </rPh>
    <rPh sb="2" eb="3">
      <t>ケン</t>
    </rPh>
    <phoneticPr fontId="1"/>
  </si>
  <si>
    <t>恵那市</t>
    <rPh sb="0" eb="2">
      <t>エナ</t>
    </rPh>
    <rPh sb="2" eb="3">
      <t>シ</t>
    </rPh>
    <phoneticPr fontId="1"/>
  </si>
  <si>
    <t>美濃加茂市</t>
    <rPh sb="0" eb="5">
      <t>ミノカモシ</t>
    </rPh>
    <phoneticPr fontId="1"/>
  </si>
  <si>
    <t>岐阜市</t>
    <rPh sb="0" eb="2">
      <t>ギフ</t>
    </rPh>
    <rPh sb="2" eb="3">
      <t>シ</t>
    </rPh>
    <phoneticPr fontId="1"/>
  </si>
  <si>
    <t>静岡県</t>
    <rPh sb="0" eb="2">
      <t>シズオカ</t>
    </rPh>
    <rPh sb="2" eb="3">
      <t>ケン</t>
    </rPh>
    <phoneticPr fontId="1"/>
  </si>
  <si>
    <t>藤枝市</t>
    <rPh sb="0" eb="3">
      <t>フジエダシ</t>
    </rPh>
    <phoneticPr fontId="1"/>
  </si>
  <si>
    <t>富士宮市</t>
    <rPh sb="0" eb="3">
      <t>フジノミヤ</t>
    </rPh>
    <rPh sb="3" eb="4">
      <t>シ</t>
    </rPh>
    <phoneticPr fontId="1"/>
  </si>
  <si>
    <t>掛川市</t>
    <rPh sb="0" eb="2">
      <t>カケガワ</t>
    </rPh>
    <rPh sb="2" eb="3">
      <t>シ</t>
    </rPh>
    <phoneticPr fontId="1"/>
  </si>
  <si>
    <t>富士市</t>
    <rPh sb="0" eb="2">
      <t>フジ</t>
    </rPh>
    <rPh sb="2" eb="3">
      <t>シ</t>
    </rPh>
    <phoneticPr fontId="1"/>
  </si>
  <si>
    <t>愛知県</t>
    <rPh sb="0" eb="2">
      <t>アイチ</t>
    </rPh>
    <rPh sb="2" eb="3">
      <t>ケン</t>
    </rPh>
    <phoneticPr fontId="1"/>
  </si>
  <si>
    <t>豊川市</t>
    <rPh sb="0" eb="2">
      <t>トヨカワ</t>
    </rPh>
    <rPh sb="2" eb="3">
      <t>シ</t>
    </rPh>
    <phoneticPr fontId="1"/>
  </si>
  <si>
    <t>一宮市</t>
    <rPh sb="0" eb="2">
      <t>イチノミヤ</t>
    </rPh>
    <rPh sb="2" eb="3">
      <t>シ</t>
    </rPh>
    <phoneticPr fontId="1"/>
  </si>
  <si>
    <t>豊橋市</t>
    <rPh sb="0" eb="2">
      <t>トヨハシ</t>
    </rPh>
    <rPh sb="2" eb="3">
      <t>シ</t>
    </rPh>
    <phoneticPr fontId="1"/>
  </si>
  <si>
    <t>名張市</t>
    <phoneticPr fontId="1"/>
  </si>
  <si>
    <t>伊賀市</t>
    <rPh sb="0" eb="3">
      <t>イガシ</t>
    </rPh>
    <phoneticPr fontId="1"/>
  </si>
  <si>
    <t>大津市</t>
    <rPh sb="0" eb="3">
      <t>オオツシ</t>
    </rPh>
    <phoneticPr fontId="1"/>
  </si>
  <si>
    <t>彦根市</t>
    <rPh sb="0" eb="3">
      <t>ヒコネシ</t>
    </rPh>
    <phoneticPr fontId="1"/>
  </si>
  <si>
    <t>舞鶴市</t>
    <rPh sb="0" eb="3">
      <t>マイヅルシ</t>
    </rPh>
    <phoneticPr fontId="1"/>
  </si>
  <si>
    <t>八幡市</t>
    <rPh sb="0" eb="3">
      <t>ヤワタシ</t>
    </rPh>
    <phoneticPr fontId="1"/>
  </si>
  <si>
    <t>豊中市</t>
    <phoneticPr fontId="1"/>
  </si>
  <si>
    <t>八尾市</t>
    <rPh sb="0" eb="3">
      <t>ヤオシ</t>
    </rPh>
    <phoneticPr fontId="1"/>
  </si>
  <si>
    <t>箕面市</t>
    <rPh sb="0" eb="3">
      <t>ミノオシ</t>
    </rPh>
    <phoneticPr fontId="1"/>
  </si>
  <si>
    <t>加西市</t>
    <phoneticPr fontId="1"/>
  </si>
  <si>
    <t>加東市</t>
    <phoneticPr fontId="1"/>
  </si>
  <si>
    <t>西脇市</t>
    <phoneticPr fontId="1"/>
  </si>
  <si>
    <t>三木市</t>
    <rPh sb="0" eb="3">
      <t>ミキシ</t>
    </rPh>
    <phoneticPr fontId="1"/>
  </si>
  <si>
    <t>宝塚市</t>
    <rPh sb="0" eb="3">
      <t>タカラヅカシ</t>
    </rPh>
    <phoneticPr fontId="1"/>
  </si>
  <si>
    <t>奈良県</t>
    <phoneticPr fontId="1"/>
  </si>
  <si>
    <t>橿原市</t>
    <rPh sb="0" eb="3">
      <t>カシハラシ</t>
    </rPh>
    <phoneticPr fontId="1"/>
  </si>
  <si>
    <t>奈良県</t>
    <phoneticPr fontId="1"/>
  </si>
  <si>
    <t>生駒市</t>
    <rPh sb="0" eb="3">
      <t>イコマシ</t>
    </rPh>
    <phoneticPr fontId="1"/>
  </si>
  <si>
    <t>奈良県</t>
    <phoneticPr fontId="1"/>
  </si>
  <si>
    <t>和歌山県</t>
    <rPh sb="0" eb="4">
      <t>ワカヤマケン</t>
    </rPh>
    <phoneticPr fontId="1"/>
  </si>
  <si>
    <t>海南市</t>
    <rPh sb="0" eb="3">
      <t>カイナンシ</t>
    </rPh>
    <phoneticPr fontId="1"/>
  </si>
  <si>
    <t>田辺市</t>
    <rPh sb="0" eb="3">
      <t>タナベシ</t>
    </rPh>
    <phoneticPr fontId="1"/>
  </si>
  <si>
    <t>八頭町</t>
    <rPh sb="0" eb="2">
      <t>ヤズ</t>
    </rPh>
    <rPh sb="2" eb="3">
      <t>チョウ</t>
    </rPh>
    <phoneticPr fontId="1"/>
  </si>
  <si>
    <t>島根県</t>
    <rPh sb="0" eb="3">
      <t>シマネケン</t>
    </rPh>
    <phoneticPr fontId="1"/>
  </si>
  <si>
    <t>松江市</t>
    <rPh sb="0" eb="3">
      <t>マツエシ</t>
    </rPh>
    <phoneticPr fontId="1"/>
  </si>
  <si>
    <t>出雲市</t>
    <rPh sb="0" eb="3">
      <t>イズモシ</t>
    </rPh>
    <phoneticPr fontId="1"/>
  </si>
  <si>
    <t>安来市</t>
    <rPh sb="0" eb="3">
      <t>ヤスギシ</t>
    </rPh>
    <phoneticPr fontId="1"/>
  </si>
  <si>
    <t>広島県</t>
    <rPh sb="0" eb="2">
      <t>ヒロシマ</t>
    </rPh>
    <rPh sb="2" eb="3">
      <t>ケン</t>
    </rPh>
    <phoneticPr fontId="1"/>
  </si>
  <si>
    <t>東広島市</t>
    <rPh sb="0" eb="3">
      <t>ヒガシヒロシマ</t>
    </rPh>
    <rPh sb="1" eb="2">
      <t>カントン</t>
    </rPh>
    <rPh sb="3" eb="4">
      <t>シ</t>
    </rPh>
    <phoneticPr fontId="1"/>
  </si>
  <si>
    <t>呉市</t>
    <rPh sb="0" eb="1">
      <t>クレ</t>
    </rPh>
    <rPh sb="1" eb="2">
      <t>シ</t>
    </rPh>
    <phoneticPr fontId="1"/>
  </si>
  <si>
    <t>広島市</t>
    <rPh sb="0" eb="2">
      <t>ヒロシマ</t>
    </rPh>
    <rPh sb="2" eb="3">
      <t>シ</t>
    </rPh>
    <phoneticPr fontId="1"/>
  </si>
  <si>
    <t>福山市</t>
    <rPh sb="0" eb="2">
      <t>フクヤマ</t>
    </rPh>
    <rPh sb="2" eb="3">
      <t>シ</t>
    </rPh>
    <phoneticPr fontId="1"/>
  </si>
  <si>
    <t>下関市</t>
    <rPh sb="0" eb="3">
      <t>シモノセキシ</t>
    </rPh>
    <phoneticPr fontId="1"/>
  </si>
  <si>
    <t>宇部市</t>
    <rPh sb="0" eb="3">
      <t>ウベシ</t>
    </rPh>
    <phoneticPr fontId="1"/>
  </si>
  <si>
    <t>徳島県</t>
    <rPh sb="0" eb="3">
      <t>トクシマケン</t>
    </rPh>
    <phoneticPr fontId="1"/>
  </si>
  <si>
    <t>徳島市</t>
    <rPh sb="0" eb="3">
      <t>トクシマシ</t>
    </rPh>
    <phoneticPr fontId="1"/>
  </si>
  <si>
    <t>阿南市</t>
    <rPh sb="0" eb="2">
      <t>アナン</t>
    </rPh>
    <rPh sb="2" eb="3">
      <t>シ</t>
    </rPh>
    <phoneticPr fontId="1"/>
  </si>
  <si>
    <t>香川県</t>
    <rPh sb="0" eb="3">
      <t>カガワケン</t>
    </rPh>
    <phoneticPr fontId="1"/>
  </si>
  <si>
    <t>高松市</t>
    <rPh sb="0" eb="3">
      <t>タカマツシ</t>
    </rPh>
    <phoneticPr fontId="1"/>
  </si>
  <si>
    <t>丸亀市</t>
    <rPh sb="0" eb="3">
      <t>マルガメシ</t>
    </rPh>
    <phoneticPr fontId="1"/>
  </si>
  <si>
    <t>香川県</t>
    <phoneticPr fontId="1"/>
  </si>
  <si>
    <t>香川県</t>
    <phoneticPr fontId="1"/>
  </si>
  <si>
    <t>愛媛県</t>
    <rPh sb="0" eb="3">
      <t>エヒメケン</t>
    </rPh>
    <phoneticPr fontId="1"/>
  </si>
  <si>
    <t>松山市</t>
    <rPh sb="0" eb="3">
      <t>マツヤマシ</t>
    </rPh>
    <phoneticPr fontId="1"/>
  </si>
  <si>
    <t>四国中央市</t>
    <rPh sb="0" eb="5">
      <t>シコクチュウオウシ</t>
    </rPh>
    <phoneticPr fontId="1"/>
  </si>
  <si>
    <t>今治市</t>
    <rPh sb="0" eb="3">
      <t>イマバリシ</t>
    </rPh>
    <phoneticPr fontId="1"/>
  </si>
  <si>
    <t>高知県</t>
    <rPh sb="0" eb="2">
      <t>コウチ</t>
    </rPh>
    <rPh sb="2" eb="3">
      <t>ケン</t>
    </rPh>
    <phoneticPr fontId="1"/>
  </si>
  <si>
    <t>南国市</t>
    <rPh sb="0" eb="2">
      <t>ナンゴク</t>
    </rPh>
    <rPh sb="2" eb="3">
      <t>シ</t>
    </rPh>
    <phoneticPr fontId="1"/>
  </si>
  <si>
    <t>福岡県</t>
    <rPh sb="0" eb="2">
      <t>フクオカ</t>
    </rPh>
    <rPh sb="2" eb="3">
      <t>ケン</t>
    </rPh>
    <phoneticPr fontId="1"/>
  </si>
  <si>
    <t>久留米市</t>
    <rPh sb="0" eb="3">
      <t>クルメ</t>
    </rPh>
    <rPh sb="3" eb="4">
      <t>シ</t>
    </rPh>
    <phoneticPr fontId="1"/>
  </si>
  <si>
    <t>中間市</t>
    <rPh sb="0" eb="2">
      <t>ナカマ</t>
    </rPh>
    <rPh sb="2" eb="3">
      <t>シ</t>
    </rPh>
    <phoneticPr fontId="1"/>
  </si>
  <si>
    <t>古賀市</t>
    <rPh sb="0" eb="2">
      <t>コガ</t>
    </rPh>
    <rPh sb="2" eb="3">
      <t>シ</t>
    </rPh>
    <phoneticPr fontId="1"/>
  </si>
  <si>
    <t>佐賀県</t>
    <rPh sb="0" eb="2">
      <t>サガ</t>
    </rPh>
    <rPh sb="2" eb="3">
      <t>ケン</t>
    </rPh>
    <phoneticPr fontId="1"/>
  </si>
  <si>
    <t>佐賀市</t>
    <rPh sb="0" eb="2">
      <t>サガ</t>
    </rPh>
    <rPh sb="2" eb="3">
      <t>シ</t>
    </rPh>
    <phoneticPr fontId="1"/>
  </si>
  <si>
    <t>多久市</t>
    <rPh sb="0" eb="2">
      <t>タク</t>
    </rPh>
    <rPh sb="1" eb="2">
      <t>サタ</t>
    </rPh>
    <rPh sb="2" eb="3">
      <t>シ</t>
    </rPh>
    <phoneticPr fontId="1"/>
  </si>
  <si>
    <t>神埼市</t>
    <rPh sb="0" eb="3">
      <t>カンザキシ</t>
    </rPh>
    <phoneticPr fontId="1"/>
  </si>
  <si>
    <t>長崎県</t>
    <rPh sb="0" eb="2">
      <t>ナガサキ</t>
    </rPh>
    <rPh sb="2" eb="3">
      <t>ケン</t>
    </rPh>
    <phoneticPr fontId="1"/>
  </si>
  <si>
    <t>長崎市</t>
    <rPh sb="0" eb="2">
      <t>ナガサキ</t>
    </rPh>
    <rPh sb="2" eb="3">
      <t>シ</t>
    </rPh>
    <phoneticPr fontId="1"/>
  </si>
  <si>
    <t>佐世保市</t>
    <rPh sb="0" eb="3">
      <t>サセボ</t>
    </rPh>
    <rPh sb="3" eb="4">
      <t>シ</t>
    </rPh>
    <phoneticPr fontId="1"/>
  </si>
  <si>
    <t>宮崎市</t>
    <phoneticPr fontId="28"/>
  </si>
  <si>
    <t>日向市</t>
    <rPh sb="0" eb="3">
      <t>ヒュウガシ</t>
    </rPh>
    <phoneticPr fontId="1"/>
  </si>
  <si>
    <t>えびの市</t>
    <phoneticPr fontId="1"/>
  </si>
  <si>
    <t>鹿児島県</t>
    <rPh sb="0" eb="4">
      <t>カゴシマケン</t>
    </rPh>
    <phoneticPr fontId="1"/>
  </si>
  <si>
    <t>曽於市</t>
    <rPh sb="0" eb="3">
      <t>ソオシ</t>
    </rPh>
    <phoneticPr fontId="1"/>
  </si>
  <si>
    <t>志布志市</t>
    <rPh sb="0" eb="3">
      <t>シブシ</t>
    </rPh>
    <rPh sb="3" eb="4">
      <t>シ</t>
    </rPh>
    <phoneticPr fontId="1"/>
  </si>
  <si>
    <t>奄美市</t>
    <rPh sb="0" eb="2">
      <t>アマミ</t>
    </rPh>
    <rPh sb="2" eb="3">
      <t>シ</t>
    </rPh>
    <phoneticPr fontId="1"/>
  </si>
  <si>
    <t>薩摩川内市</t>
    <rPh sb="0" eb="4">
      <t>サツマセンダイ</t>
    </rPh>
    <rPh sb="4" eb="5">
      <t>シ</t>
    </rPh>
    <phoneticPr fontId="1"/>
  </si>
  <si>
    <t>沖縄県</t>
    <rPh sb="0" eb="2">
      <t>オキナワ</t>
    </rPh>
    <rPh sb="2" eb="3">
      <t>ケン</t>
    </rPh>
    <phoneticPr fontId="1"/>
  </si>
  <si>
    <t>那覇市</t>
    <rPh sb="0" eb="3">
      <t>ナハシ</t>
    </rPh>
    <phoneticPr fontId="1"/>
  </si>
  <si>
    <t>○市部の自立相談支援機関、町村部の自立相談支援機関、法テラス、母子家庭等就業・自立支援センター、地域若者サポートステーション等複数機関で合同相談会を実施している。</t>
    <rPh sb="1" eb="2">
      <t>シ</t>
    </rPh>
    <rPh sb="2" eb="3">
      <t>ブ</t>
    </rPh>
    <rPh sb="4" eb="6">
      <t>ジリツ</t>
    </rPh>
    <rPh sb="6" eb="8">
      <t>ソウダン</t>
    </rPh>
    <rPh sb="8" eb="10">
      <t>シエン</t>
    </rPh>
    <rPh sb="10" eb="12">
      <t>キカン</t>
    </rPh>
    <rPh sb="13" eb="16">
      <t>チョウソンブ</t>
    </rPh>
    <rPh sb="17" eb="19">
      <t>ジリツ</t>
    </rPh>
    <rPh sb="19" eb="21">
      <t>ソウダン</t>
    </rPh>
    <rPh sb="21" eb="23">
      <t>シエン</t>
    </rPh>
    <rPh sb="23" eb="25">
      <t>キカン</t>
    </rPh>
    <rPh sb="26" eb="27">
      <t>ホウ</t>
    </rPh>
    <rPh sb="31" eb="33">
      <t>ボシ</t>
    </rPh>
    <rPh sb="33" eb="35">
      <t>カテイ</t>
    </rPh>
    <rPh sb="35" eb="36">
      <t>トウ</t>
    </rPh>
    <rPh sb="36" eb="38">
      <t>シュウギョウ</t>
    </rPh>
    <rPh sb="39" eb="41">
      <t>ジリツ</t>
    </rPh>
    <rPh sb="41" eb="43">
      <t>シエン</t>
    </rPh>
    <rPh sb="48" eb="50">
      <t>チイキ</t>
    </rPh>
    <rPh sb="50" eb="52">
      <t>ワカモノ</t>
    </rPh>
    <rPh sb="62" eb="63">
      <t>トウ</t>
    </rPh>
    <rPh sb="63" eb="65">
      <t>フクスウ</t>
    </rPh>
    <rPh sb="65" eb="67">
      <t>キカン</t>
    </rPh>
    <rPh sb="68" eb="70">
      <t>ゴウドウ</t>
    </rPh>
    <rPh sb="70" eb="73">
      <t>ソウダンカイ</t>
    </rPh>
    <rPh sb="74" eb="76">
      <t>ジッシ</t>
    </rPh>
    <phoneticPr fontId="1"/>
  </si>
  <si>
    <t>○利用者像に合わせてプログラムを開発しており、プログラムを細かく段階的に準備することで、多様な利用者の状態・ニーズに対応できる。</t>
    <rPh sb="1" eb="4">
      <t>リヨウシャ</t>
    </rPh>
    <rPh sb="4" eb="5">
      <t>ゾウ</t>
    </rPh>
    <rPh sb="6" eb="7">
      <t>ア</t>
    </rPh>
    <rPh sb="16" eb="18">
      <t>カイハツ</t>
    </rPh>
    <rPh sb="29" eb="30">
      <t>コマ</t>
    </rPh>
    <rPh sb="32" eb="35">
      <t>ダンカイテキ</t>
    </rPh>
    <rPh sb="36" eb="38">
      <t>ジュンビ</t>
    </rPh>
    <rPh sb="44" eb="46">
      <t>タヨウ</t>
    </rPh>
    <rPh sb="47" eb="50">
      <t>リヨウシャ</t>
    </rPh>
    <rPh sb="51" eb="53">
      <t>ジョウタイ</t>
    </rPh>
    <rPh sb="58" eb="60">
      <t>タイオウ</t>
    </rPh>
    <phoneticPr fontId="1"/>
  </si>
  <si>
    <t>○下宿を改修し、シェルターを設置するとともに、支援員２名を配置し多角的な面からサポートをする体制の構築に取り組んでいる。</t>
    <rPh sb="1" eb="3">
      <t>ゲシュク</t>
    </rPh>
    <rPh sb="4" eb="6">
      <t>カイシュウ</t>
    </rPh>
    <rPh sb="14" eb="16">
      <t>セッチ</t>
    </rPh>
    <rPh sb="23" eb="26">
      <t>シエンイン</t>
    </rPh>
    <rPh sb="27" eb="28">
      <t>メイ</t>
    </rPh>
    <rPh sb="29" eb="31">
      <t>ハイチ</t>
    </rPh>
    <rPh sb="32" eb="35">
      <t>タカクテキ</t>
    </rPh>
    <rPh sb="36" eb="37">
      <t>メン</t>
    </rPh>
    <rPh sb="46" eb="48">
      <t>タイセイ</t>
    </rPh>
    <rPh sb="49" eb="51">
      <t>コウチク</t>
    </rPh>
    <rPh sb="52" eb="53">
      <t>ト</t>
    </rPh>
    <rPh sb="54" eb="55">
      <t>ク</t>
    </rPh>
    <phoneticPr fontId="1"/>
  </si>
  <si>
    <t>○市内３会場で参加者の個々のニーズに合わせた個別支援を行うことにより学びやすい環境にすることが、基礎学力の向上につながっている。</t>
    <rPh sb="1" eb="3">
      <t>シナイ</t>
    </rPh>
    <rPh sb="4" eb="6">
      <t>カイジョウ</t>
    </rPh>
    <rPh sb="7" eb="10">
      <t>サンカシャ</t>
    </rPh>
    <rPh sb="11" eb="13">
      <t>ココ</t>
    </rPh>
    <rPh sb="18" eb="19">
      <t>ア</t>
    </rPh>
    <rPh sb="22" eb="24">
      <t>コベツ</t>
    </rPh>
    <rPh sb="24" eb="26">
      <t>シエン</t>
    </rPh>
    <rPh sb="27" eb="28">
      <t>オコナ</t>
    </rPh>
    <rPh sb="34" eb="35">
      <t>マナ</t>
    </rPh>
    <rPh sb="39" eb="41">
      <t>カンキョウ</t>
    </rPh>
    <rPh sb="48" eb="50">
      <t>キソ</t>
    </rPh>
    <rPh sb="50" eb="52">
      <t>ガクリョク</t>
    </rPh>
    <rPh sb="53" eb="55">
      <t>コウジョウ</t>
    </rPh>
    <phoneticPr fontId="1"/>
  </si>
  <si>
    <t>○一般市が自ら企業開拓を行うとともに、自立相談支援機関の広報誌に認定就労訓練事業所の概要等を掲載している。</t>
    <rPh sb="1" eb="4">
      <t>イッパンシ</t>
    </rPh>
    <rPh sb="5" eb="6">
      <t>ミズカ</t>
    </rPh>
    <rPh sb="7" eb="9">
      <t>キギョウ</t>
    </rPh>
    <rPh sb="9" eb="11">
      <t>カイタク</t>
    </rPh>
    <rPh sb="12" eb="13">
      <t>オコナ</t>
    </rPh>
    <rPh sb="19" eb="21">
      <t>ジリツ</t>
    </rPh>
    <rPh sb="21" eb="23">
      <t>ソウダン</t>
    </rPh>
    <rPh sb="23" eb="25">
      <t>シエン</t>
    </rPh>
    <rPh sb="25" eb="27">
      <t>キカン</t>
    </rPh>
    <rPh sb="28" eb="31">
      <t>コウホウシ</t>
    </rPh>
    <rPh sb="32" eb="34">
      <t>ニンテイ</t>
    </rPh>
    <rPh sb="34" eb="36">
      <t>シュウロウ</t>
    </rPh>
    <rPh sb="36" eb="38">
      <t>クンレン</t>
    </rPh>
    <rPh sb="38" eb="41">
      <t>ジギョウショ</t>
    </rPh>
    <rPh sb="42" eb="44">
      <t>ガイヨウ</t>
    </rPh>
    <rPh sb="44" eb="45">
      <t>トウ</t>
    </rPh>
    <rPh sb="46" eb="48">
      <t>ケイサイ</t>
    </rPh>
    <phoneticPr fontId="1"/>
  </si>
  <si>
    <t>○社会福祉法人の地域貢献活動による経済的援助を生活困窮者支援に活用することで、自立相談支援機関と社会福祉法人とのつながりが強化した。</t>
    <rPh sb="1" eb="3">
      <t>シャカイ</t>
    </rPh>
    <rPh sb="3" eb="5">
      <t>フクシ</t>
    </rPh>
    <rPh sb="5" eb="7">
      <t>ホウジン</t>
    </rPh>
    <rPh sb="8" eb="10">
      <t>チイキ</t>
    </rPh>
    <rPh sb="10" eb="12">
      <t>コウケン</t>
    </rPh>
    <rPh sb="12" eb="14">
      <t>カツドウ</t>
    </rPh>
    <rPh sb="17" eb="20">
      <t>ケイザイテキ</t>
    </rPh>
    <rPh sb="20" eb="22">
      <t>エンジョ</t>
    </rPh>
    <rPh sb="23" eb="25">
      <t>セイカツ</t>
    </rPh>
    <rPh sb="25" eb="28">
      <t>コンキュウシャ</t>
    </rPh>
    <rPh sb="28" eb="30">
      <t>シエン</t>
    </rPh>
    <rPh sb="31" eb="33">
      <t>カツヨウ</t>
    </rPh>
    <rPh sb="39" eb="41">
      <t>ジリツ</t>
    </rPh>
    <rPh sb="41" eb="43">
      <t>ソウダン</t>
    </rPh>
    <rPh sb="43" eb="45">
      <t>シエン</t>
    </rPh>
    <rPh sb="45" eb="47">
      <t>キカン</t>
    </rPh>
    <rPh sb="48" eb="50">
      <t>シャカイ</t>
    </rPh>
    <rPh sb="50" eb="52">
      <t>フクシ</t>
    </rPh>
    <rPh sb="52" eb="54">
      <t>ホウジン</t>
    </rPh>
    <rPh sb="61" eb="63">
      <t>キョウカ</t>
    </rPh>
    <phoneticPr fontId="1"/>
  </si>
  <si>
    <t>○家計の丁寧な分析と流れの見える化によりきめ細かな支援を実施するとともに、フットワークの軽さを生かして関係機関と分納等の協力を依頼している。</t>
    <rPh sb="1" eb="3">
      <t>カケイ</t>
    </rPh>
    <rPh sb="4" eb="6">
      <t>テイネイ</t>
    </rPh>
    <rPh sb="7" eb="9">
      <t>ブンセキ</t>
    </rPh>
    <rPh sb="10" eb="11">
      <t>ナガ</t>
    </rPh>
    <rPh sb="13" eb="14">
      <t>ミ</t>
    </rPh>
    <rPh sb="16" eb="17">
      <t>カ</t>
    </rPh>
    <rPh sb="22" eb="23">
      <t>コマ</t>
    </rPh>
    <rPh sb="25" eb="27">
      <t>シエン</t>
    </rPh>
    <rPh sb="28" eb="30">
      <t>ジッシ</t>
    </rPh>
    <rPh sb="44" eb="45">
      <t>カル</t>
    </rPh>
    <rPh sb="47" eb="48">
      <t>イ</t>
    </rPh>
    <rPh sb="51" eb="53">
      <t>カンケイ</t>
    </rPh>
    <rPh sb="53" eb="55">
      <t>キカン</t>
    </rPh>
    <rPh sb="56" eb="58">
      <t>ブンノウ</t>
    </rPh>
    <rPh sb="58" eb="59">
      <t>トウ</t>
    </rPh>
    <rPh sb="60" eb="62">
      <t>キョウリョク</t>
    </rPh>
    <rPh sb="63" eb="65">
      <t>イライ</t>
    </rPh>
    <phoneticPr fontId="1"/>
  </si>
  <si>
    <t>○自治体が運営する無料職業紹介所を通して、人材不足に悩む地域産業であるりんご農家や地域企業との関わりを深めて、就労体験を促進する。</t>
    <rPh sb="1" eb="4">
      <t>ジチタイ</t>
    </rPh>
    <rPh sb="5" eb="7">
      <t>ウンエイ</t>
    </rPh>
    <rPh sb="9" eb="11">
      <t>ムリョウ</t>
    </rPh>
    <rPh sb="11" eb="13">
      <t>ショクギョウ</t>
    </rPh>
    <rPh sb="13" eb="16">
      <t>ショウカイショ</t>
    </rPh>
    <rPh sb="17" eb="18">
      <t>トオ</t>
    </rPh>
    <rPh sb="21" eb="23">
      <t>ジンザイ</t>
    </rPh>
    <rPh sb="23" eb="25">
      <t>フソク</t>
    </rPh>
    <rPh sb="26" eb="27">
      <t>ナヤ</t>
    </rPh>
    <rPh sb="28" eb="30">
      <t>チイキ</t>
    </rPh>
    <rPh sb="30" eb="32">
      <t>サンギョウ</t>
    </rPh>
    <rPh sb="38" eb="40">
      <t>ノウカ</t>
    </rPh>
    <rPh sb="41" eb="43">
      <t>チイキ</t>
    </rPh>
    <rPh sb="43" eb="45">
      <t>キギョウ</t>
    </rPh>
    <rPh sb="47" eb="48">
      <t>カカ</t>
    </rPh>
    <rPh sb="51" eb="52">
      <t>フカ</t>
    </rPh>
    <rPh sb="55" eb="57">
      <t>シュウロウ</t>
    </rPh>
    <rPh sb="57" eb="59">
      <t>タイケン</t>
    </rPh>
    <rPh sb="60" eb="62">
      <t>ソクシン</t>
    </rPh>
    <phoneticPr fontId="1"/>
  </si>
  <si>
    <t>○キャリアコンサルタント、心理士、就労訓練コーディネーター及び求人開拓員を合計8名配置する手厚い人員体制で細やかな就労準備支援を実施している。</t>
    <rPh sb="13" eb="16">
      <t>シンリシ</t>
    </rPh>
    <rPh sb="17" eb="19">
      <t>シュウロウ</t>
    </rPh>
    <rPh sb="19" eb="21">
      <t>クンレン</t>
    </rPh>
    <rPh sb="29" eb="30">
      <t>オヨ</t>
    </rPh>
    <rPh sb="31" eb="33">
      <t>キュウジン</t>
    </rPh>
    <rPh sb="33" eb="35">
      <t>カイタク</t>
    </rPh>
    <rPh sb="35" eb="36">
      <t>イン</t>
    </rPh>
    <rPh sb="37" eb="39">
      <t>ゴウケイ</t>
    </rPh>
    <rPh sb="40" eb="41">
      <t>メイ</t>
    </rPh>
    <rPh sb="41" eb="43">
      <t>ハイチ</t>
    </rPh>
    <rPh sb="45" eb="47">
      <t>テアツ</t>
    </rPh>
    <rPh sb="48" eb="50">
      <t>ジンイン</t>
    </rPh>
    <rPh sb="50" eb="52">
      <t>タイセイ</t>
    </rPh>
    <rPh sb="53" eb="54">
      <t>コマ</t>
    </rPh>
    <rPh sb="57" eb="59">
      <t>シュウロウ</t>
    </rPh>
    <rPh sb="59" eb="61">
      <t>ジュンビ</t>
    </rPh>
    <rPh sb="61" eb="63">
      <t>シエン</t>
    </rPh>
    <rPh sb="64" eb="66">
      <t>ジッシ</t>
    </rPh>
    <phoneticPr fontId="1"/>
  </si>
  <si>
    <t>○企業の採用担当者にアプローチし、相談者の条件も依頼できる関係づくりを構築しているほか、定着支援にも力を入れ、切れ目のない支援を実施。</t>
    <rPh sb="1" eb="3">
      <t>キギョウ</t>
    </rPh>
    <rPh sb="4" eb="6">
      <t>サイヨウ</t>
    </rPh>
    <rPh sb="6" eb="9">
      <t>タントウシャ</t>
    </rPh>
    <rPh sb="17" eb="20">
      <t>ソウダンシャ</t>
    </rPh>
    <rPh sb="21" eb="23">
      <t>ジョウケン</t>
    </rPh>
    <rPh sb="24" eb="26">
      <t>イライ</t>
    </rPh>
    <rPh sb="29" eb="31">
      <t>カンケイ</t>
    </rPh>
    <rPh sb="35" eb="37">
      <t>コウチク</t>
    </rPh>
    <rPh sb="44" eb="46">
      <t>テイチャク</t>
    </rPh>
    <rPh sb="46" eb="48">
      <t>シエン</t>
    </rPh>
    <rPh sb="50" eb="51">
      <t>チカラ</t>
    </rPh>
    <rPh sb="52" eb="53">
      <t>イ</t>
    </rPh>
    <rPh sb="55" eb="56">
      <t>キ</t>
    </rPh>
    <rPh sb="57" eb="58">
      <t>メ</t>
    </rPh>
    <rPh sb="61" eb="63">
      <t>シエン</t>
    </rPh>
    <rPh sb="64" eb="66">
      <t>ジッシ</t>
    </rPh>
    <phoneticPr fontId="1"/>
  </si>
  <si>
    <t>○庁内、庁外との連携を強化するため、年３回、行政・社会福祉法人・ハローワーク等と一緒に事例検討会を開催している。</t>
    <rPh sb="1" eb="3">
      <t>チョウナイ</t>
    </rPh>
    <rPh sb="4" eb="5">
      <t>チョウ</t>
    </rPh>
    <rPh sb="5" eb="6">
      <t>ガイ</t>
    </rPh>
    <rPh sb="8" eb="10">
      <t>レンケイ</t>
    </rPh>
    <rPh sb="11" eb="13">
      <t>キョウカ</t>
    </rPh>
    <rPh sb="18" eb="19">
      <t>ネン</t>
    </rPh>
    <rPh sb="20" eb="21">
      <t>カイ</t>
    </rPh>
    <rPh sb="22" eb="24">
      <t>ギョウセイ</t>
    </rPh>
    <rPh sb="25" eb="27">
      <t>シャカイ</t>
    </rPh>
    <rPh sb="27" eb="29">
      <t>フクシ</t>
    </rPh>
    <rPh sb="29" eb="31">
      <t>ホウジン</t>
    </rPh>
    <rPh sb="38" eb="39">
      <t>トウ</t>
    </rPh>
    <rPh sb="40" eb="42">
      <t>イッショ</t>
    </rPh>
    <rPh sb="43" eb="45">
      <t>ジレイ</t>
    </rPh>
    <rPh sb="45" eb="48">
      <t>ケントウカイ</t>
    </rPh>
    <rPh sb="49" eb="51">
      <t>カイサイ</t>
    </rPh>
    <phoneticPr fontId="1"/>
  </si>
  <si>
    <t>〇自宅へのアウトリーチや、近隣の町村役場・公民館等へ出向いての支援を実施。
〇オーダーメイド型支援を実施し、一人ひとりの利用者に適した支援プログラムを作成。</t>
    <rPh sb="54" eb="56">
      <t>ヒトリ</t>
    </rPh>
    <rPh sb="60" eb="63">
      <t>リヨウシャ</t>
    </rPh>
    <rPh sb="64" eb="65">
      <t>テキ</t>
    </rPh>
    <rPh sb="67" eb="69">
      <t>シエン</t>
    </rPh>
    <phoneticPr fontId="1"/>
  </si>
  <si>
    <t>○既存の家計管理表ではなく、利用者の理解力や能力にあわせた収支表を作成。利用者の理解力や能力、目標に合わせて支援している。</t>
    <rPh sb="1" eb="3">
      <t>キゾン</t>
    </rPh>
    <rPh sb="4" eb="6">
      <t>カケイ</t>
    </rPh>
    <rPh sb="6" eb="9">
      <t>カンリヒョウ</t>
    </rPh>
    <rPh sb="14" eb="17">
      <t>リヨウシャ</t>
    </rPh>
    <rPh sb="18" eb="21">
      <t>リカイリョク</t>
    </rPh>
    <rPh sb="22" eb="24">
      <t>ノウリョク</t>
    </rPh>
    <phoneticPr fontId="1"/>
  </si>
  <si>
    <t>○一時生活支援実施期間中、意欲低下が見られることも多いことから、就労準備支援事業を居場所として活用し、新たな生活への準備資金の確保や自立への意欲向上を目指している。</t>
    <rPh sb="1" eb="3">
      <t>イチジ</t>
    </rPh>
    <rPh sb="3" eb="5">
      <t>セイカツ</t>
    </rPh>
    <rPh sb="5" eb="7">
      <t>シエン</t>
    </rPh>
    <rPh sb="7" eb="9">
      <t>ジッシ</t>
    </rPh>
    <rPh sb="9" eb="11">
      <t>キカン</t>
    </rPh>
    <rPh sb="11" eb="12">
      <t>ナカ</t>
    </rPh>
    <rPh sb="13" eb="15">
      <t>イヨク</t>
    </rPh>
    <rPh sb="15" eb="17">
      <t>テイカ</t>
    </rPh>
    <rPh sb="18" eb="19">
      <t>ミ</t>
    </rPh>
    <rPh sb="25" eb="26">
      <t>オオ</t>
    </rPh>
    <rPh sb="32" eb="34">
      <t>シュウロウ</t>
    </rPh>
    <rPh sb="34" eb="36">
      <t>ジュンビ</t>
    </rPh>
    <rPh sb="36" eb="38">
      <t>シエン</t>
    </rPh>
    <rPh sb="38" eb="40">
      <t>ジギョウ</t>
    </rPh>
    <rPh sb="41" eb="44">
      <t>イバショ</t>
    </rPh>
    <rPh sb="47" eb="49">
      <t>カツヨウ</t>
    </rPh>
    <rPh sb="51" eb="52">
      <t>アラ</t>
    </rPh>
    <rPh sb="54" eb="56">
      <t>セイカツ</t>
    </rPh>
    <rPh sb="58" eb="60">
      <t>ジュンビ</t>
    </rPh>
    <rPh sb="60" eb="62">
      <t>シキン</t>
    </rPh>
    <rPh sb="63" eb="65">
      <t>カクホ</t>
    </rPh>
    <rPh sb="66" eb="68">
      <t>ジリツ</t>
    </rPh>
    <rPh sb="70" eb="72">
      <t>イヨク</t>
    </rPh>
    <rPh sb="72" eb="74">
      <t>コウジョウ</t>
    </rPh>
    <rPh sb="75" eb="77">
      <t>メザ</t>
    </rPh>
    <phoneticPr fontId="1"/>
  </si>
  <si>
    <t>○就学相談による家庭全体へのアプローチと学習会開催による生徒本人へのアプローチを連携して実施している。</t>
    <rPh sb="1" eb="3">
      <t>シュウガク</t>
    </rPh>
    <rPh sb="3" eb="5">
      <t>ソウダン</t>
    </rPh>
    <rPh sb="8" eb="10">
      <t>カテイ</t>
    </rPh>
    <rPh sb="10" eb="12">
      <t>ゼンタイ</t>
    </rPh>
    <rPh sb="20" eb="22">
      <t>ガクシュウ</t>
    </rPh>
    <rPh sb="22" eb="23">
      <t>カイ</t>
    </rPh>
    <rPh sb="23" eb="25">
      <t>カイサイ</t>
    </rPh>
    <rPh sb="28" eb="30">
      <t>セイト</t>
    </rPh>
    <rPh sb="30" eb="32">
      <t>ホンニン</t>
    </rPh>
    <rPh sb="40" eb="42">
      <t>レンケイ</t>
    </rPh>
    <rPh sb="44" eb="46">
      <t>ジッシ</t>
    </rPh>
    <phoneticPr fontId="1"/>
  </si>
  <si>
    <t>〇家庭訪問等による個別の進路相談、進学に必要な奨学金等の公的支援の情報提供を行うほか、子どもの日常生活習慣の形成、社会性の育成等、子どもが安心して通える場所を提供。</t>
    <rPh sb="38" eb="39">
      <t>オコナ</t>
    </rPh>
    <rPh sb="43" eb="44">
      <t>コ</t>
    </rPh>
    <rPh sb="63" eb="64">
      <t>トウ</t>
    </rPh>
    <phoneticPr fontId="1"/>
  </si>
  <si>
    <t>○可能な限り就労による自立を目指し（ワークファースト）、新規相談者の情報共有時から就労支援員もケースに関わる体制としている。</t>
    <rPh sb="1" eb="3">
      <t>カノウ</t>
    </rPh>
    <rPh sb="4" eb="5">
      <t>カギ</t>
    </rPh>
    <rPh sb="6" eb="8">
      <t>シュウロウ</t>
    </rPh>
    <rPh sb="11" eb="13">
      <t>ジリツ</t>
    </rPh>
    <rPh sb="14" eb="16">
      <t>メザ</t>
    </rPh>
    <rPh sb="28" eb="30">
      <t>シンキ</t>
    </rPh>
    <rPh sb="30" eb="33">
      <t>ソウダンシャ</t>
    </rPh>
    <rPh sb="34" eb="36">
      <t>ジョウホウ</t>
    </rPh>
    <rPh sb="36" eb="38">
      <t>キョウユウ</t>
    </rPh>
    <rPh sb="38" eb="39">
      <t>ジ</t>
    </rPh>
    <rPh sb="41" eb="43">
      <t>シュウロウ</t>
    </rPh>
    <rPh sb="43" eb="45">
      <t>シエン</t>
    </rPh>
    <rPh sb="45" eb="46">
      <t>イン</t>
    </rPh>
    <rPh sb="51" eb="52">
      <t>カカ</t>
    </rPh>
    <rPh sb="54" eb="56">
      <t>タイセイ</t>
    </rPh>
    <phoneticPr fontId="1"/>
  </si>
  <si>
    <t>○福祉事務所や町村役場の関係窓口等の関係機関に繰り返し事業説明を行うことで、紹介・相談が増加。また、他自治体の生活困窮者相談窓口や関係機関等とも連携を図っている。</t>
    <rPh sb="1" eb="3">
      <t>フクシ</t>
    </rPh>
    <rPh sb="3" eb="6">
      <t>ジムショ</t>
    </rPh>
    <rPh sb="7" eb="9">
      <t>チョウソン</t>
    </rPh>
    <rPh sb="9" eb="11">
      <t>ヤクバ</t>
    </rPh>
    <rPh sb="12" eb="14">
      <t>カンケイ</t>
    </rPh>
    <rPh sb="14" eb="16">
      <t>マドグチ</t>
    </rPh>
    <rPh sb="16" eb="17">
      <t>トウ</t>
    </rPh>
    <rPh sb="18" eb="20">
      <t>カンケイ</t>
    </rPh>
    <rPh sb="20" eb="22">
      <t>キカン</t>
    </rPh>
    <rPh sb="23" eb="24">
      <t>ク</t>
    </rPh>
    <rPh sb="25" eb="26">
      <t>カエ</t>
    </rPh>
    <rPh sb="27" eb="29">
      <t>ジギョウ</t>
    </rPh>
    <rPh sb="29" eb="31">
      <t>セツメイ</t>
    </rPh>
    <rPh sb="32" eb="33">
      <t>オコナ</t>
    </rPh>
    <rPh sb="38" eb="40">
      <t>ショウカイ</t>
    </rPh>
    <rPh sb="41" eb="43">
      <t>ソウダン</t>
    </rPh>
    <rPh sb="44" eb="46">
      <t>ゾウカ</t>
    </rPh>
    <rPh sb="50" eb="51">
      <t>タ</t>
    </rPh>
    <rPh sb="51" eb="54">
      <t>ジチタイ</t>
    </rPh>
    <rPh sb="55" eb="57">
      <t>セイカツ</t>
    </rPh>
    <rPh sb="57" eb="60">
      <t>コンキュウシャ</t>
    </rPh>
    <rPh sb="60" eb="62">
      <t>ソウダン</t>
    </rPh>
    <rPh sb="62" eb="64">
      <t>マドグチ</t>
    </rPh>
    <rPh sb="65" eb="67">
      <t>カンケイ</t>
    </rPh>
    <rPh sb="67" eb="69">
      <t>キカン</t>
    </rPh>
    <rPh sb="69" eb="70">
      <t>トウ</t>
    </rPh>
    <rPh sb="72" eb="74">
      <t>レンケイ</t>
    </rPh>
    <rPh sb="75" eb="76">
      <t>ハカ</t>
    </rPh>
    <phoneticPr fontId="1"/>
  </si>
  <si>
    <t>○作業ﾌﾟﾛｸﾞﾗﾑとｽｷﾙｱｯﾌﾟﾌﾟﾛｸﾞﾗﾑを組み合わせ、支援員と相談しながら利用者がﾌﾟﾛｸﾞﾗﾑを決定。定期的に通うことにより、面接だけでは見えない利用者の特質を把握できている。</t>
    <rPh sb="1" eb="3">
      <t>サギョウ</t>
    </rPh>
    <rPh sb="26" eb="27">
      <t>ク</t>
    </rPh>
    <rPh sb="28" eb="29">
      <t>ア</t>
    </rPh>
    <rPh sb="32" eb="34">
      <t>シエン</t>
    </rPh>
    <rPh sb="34" eb="35">
      <t>イン</t>
    </rPh>
    <rPh sb="36" eb="38">
      <t>ソウダン</t>
    </rPh>
    <rPh sb="42" eb="45">
      <t>リヨウシャ</t>
    </rPh>
    <rPh sb="54" eb="56">
      <t>ケッテイ</t>
    </rPh>
    <rPh sb="57" eb="60">
      <t>テイキテキ</t>
    </rPh>
    <rPh sb="61" eb="62">
      <t>カヨ</t>
    </rPh>
    <rPh sb="69" eb="71">
      <t>メンセツ</t>
    </rPh>
    <rPh sb="75" eb="76">
      <t>ミ</t>
    </rPh>
    <rPh sb="79" eb="82">
      <t>リヨウシャ</t>
    </rPh>
    <rPh sb="83" eb="85">
      <t>トクシツ</t>
    </rPh>
    <rPh sb="86" eb="88">
      <t>ハアク</t>
    </rPh>
    <phoneticPr fontId="1"/>
  </si>
  <si>
    <t>○就労訓練事業所育成員を2名（非常勤）のうち、1名は主に企業開拓を担い、もう1名は認定就労訓練事業所と利用者とのマッチングの役割を担っている。</t>
    <rPh sb="65" eb="66">
      <t>ニナ</t>
    </rPh>
    <phoneticPr fontId="1"/>
  </si>
  <si>
    <t>○自立相談支援を委託している事業所に一時生活支援も委託。さらにシェルター運営を実施している事業所に再委託することで、シェルター退所後の支援も円滑に進めることが可能。</t>
    <rPh sb="1" eb="3">
      <t>ジリツ</t>
    </rPh>
    <rPh sb="3" eb="5">
      <t>ソウダン</t>
    </rPh>
    <rPh sb="5" eb="7">
      <t>シエン</t>
    </rPh>
    <rPh sb="8" eb="10">
      <t>イタク</t>
    </rPh>
    <rPh sb="14" eb="17">
      <t>ジギョウショ</t>
    </rPh>
    <rPh sb="18" eb="20">
      <t>イチジ</t>
    </rPh>
    <rPh sb="20" eb="22">
      <t>セイカツ</t>
    </rPh>
    <rPh sb="22" eb="24">
      <t>シエン</t>
    </rPh>
    <rPh sb="25" eb="27">
      <t>イタク</t>
    </rPh>
    <rPh sb="36" eb="38">
      <t>ウンエイ</t>
    </rPh>
    <rPh sb="39" eb="41">
      <t>ジッシ</t>
    </rPh>
    <rPh sb="45" eb="48">
      <t>ジギョウショ</t>
    </rPh>
    <rPh sb="49" eb="52">
      <t>サイイタク</t>
    </rPh>
    <rPh sb="63" eb="65">
      <t>タイショ</t>
    </rPh>
    <rPh sb="65" eb="66">
      <t>ゴ</t>
    </rPh>
    <rPh sb="67" eb="69">
      <t>シエン</t>
    </rPh>
    <rPh sb="70" eb="72">
      <t>エンカツ</t>
    </rPh>
    <rPh sb="73" eb="74">
      <t>スス</t>
    </rPh>
    <rPh sb="79" eb="81">
      <t>カノウ</t>
    </rPh>
    <phoneticPr fontId="1"/>
  </si>
  <si>
    <t>○自立相談支援や生活福祉資金貸付相談と一体的に運営。
○庁内連絡会議の実施により、納税部門や公営住宅管理部門との連携が進展。</t>
    <rPh sb="1" eb="3">
      <t>ジリツ</t>
    </rPh>
    <rPh sb="3" eb="5">
      <t>ソウダン</t>
    </rPh>
    <rPh sb="5" eb="7">
      <t>シエン</t>
    </rPh>
    <rPh sb="8" eb="10">
      <t>セイカツ</t>
    </rPh>
    <rPh sb="10" eb="12">
      <t>フクシ</t>
    </rPh>
    <rPh sb="12" eb="14">
      <t>シキン</t>
    </rPh>
    <rPh sb="14" eb="16">
      <t>カシツケ</t>
    </rPh>
    <rPh sb="16" eb="18">
      <t>ソウダン</t>
    </rPh>
    <rPh sb="19" eb="22">
      <t>イッタイテキ</t>
    </rPh>
    <rPh sb="23" eb="25">
      <t>ウンエイ</t>
    </rPh>
    <rPh sb="28" eb="30">
      <t>チョウナイ</t>
    </rPh>
    <rPh sb="30" eb="32">
      <t>レンラク</t>
    </rPh>
    <rPh sb="32" eb="34">
      <t>カイギ</t>
    </rPh>
    <rPh sb="35" eb="37">
      <t>ジッシ</t>
    </rPh>
    <rPh sb="41" eb="43">
      <t>ノウゼイ</t>
    </rPh>
    <rPh sb="43" eb="45">
      <t>ブモン</t>
    </rPh>
    <rPh sb="46" eb="48">
      <t>コウエイ</t>
    </rPh>
    <rPh sb="48" eb="50">
      <t>ジュウタク</t>
    </rPh>
    <rPh sb="50" eb="52">
      <t>カンリ</t>
    </rPh>
    <rPh sb="52" eb="54">
      <t>ブモン</t>
    </rPh>
    <rPh sb="56" eb="58">
      <t>レンケイ</t>
    </rPh>
    <rPh sb="59" eb="61">
      <t>シンテン</t>
    </rPh>
    <phoneticPr fontId="1"/>
  </si>
  <si>
    <t>○地域の伝統産業に関連した就労体験を実施する中で、利用者の自己有用感の向上にも繋がっている。</t>
    <rPh sb="1" eb="3">
      <t>チイキ</t>
    </rPh>
    <rPh sb="4" eb="6">
      <t>デントウ</t>
    </rPh>
    <rPh sb="6" eb="8">
      <t>サンギョウ</t>
    </rPh>
    <rPh sb="9" eb="11">
      <t>カンレン</t>
    </rPh>
    <rPh sb="13" eb="15">
      <t>シュウロウ</t>
    </rPh>
    <rPh sb="15" eb="17">
      <t>タイケン</t>
    </rPh>
    <rPh sb="18" eb="20">
      <t>ジッシ</t>
    </rPh>
    <rPh sb="22" eb="23">
      <t>ナカ</t>
    </rPh>
    <rPh sb="25" eb="28">
      <t>リヨウシャ</t>
    </rPh>
    <rPh sb="29" eb="31">
      <t>ジコ</t>
    </rPh>
    <rPh sb="31" eb="33">
      <t>ユウヨウ</t>
    </rPh>
    <rPh sb="33" eb="34">
      <t>カン</t>
    </rPh>
    <rPh sb="35" eb="37">
      <t>コウジョウ</t>
    </rPh>
    <rPh sb="39" eb="40">
      <t>ツナ</t>
    </rPh>
    <phoneticPr fontId="1"/>
  </si>
  <si>
    <t>○市役所本庁舎内の相談窓口を拠点として、社会福祉協議会各福祉センターを活用したアウトリーチ支援を実施。</t>
    <rPh sb="1" eb="4">
      <t>シヤクショ</t>
    </rPh>
    <rPh sb="4" eb="7">
      <t>ホンチョウシャ</t>
    </rPh>
    <rPh sb="7" eb="8">
      <t>ナイ</t>
    </rPh>
    <rPh sb="9" eb="11">
      <t>ソウダン</t>
    </rPh>
    <rPh sb="11" eb="13">
      <t>マドグチ</t>
    </rPh>
    <rPh sb="14" eb="16">
      <t>キョテン</t>
    </rPh>
    <rPh sb="20" eb="22">
      <t>シャカイ</t>
    </rPh>
    <rPh sb="22" eb="24">
      <t>フクシ</t>
    </rPh>
    <rPh sb="24" eb="27">
      <t>キョウギカイ</t>
    </rPh>
    <rPh sb="27" eb="28">
      <t>カク</t>
    </rPh>
    <rPh sb="28" eb="30">
      <t>フクシ</t>
    </rPh>
    <rPh sb="35" eb="37">
      <t>カツヨウ</t>
    </rPh>
    <rPh sb="45" eb="47">
      <t>シエン</t>
    </rPh>
    <rPh sb="48" eb="50">
      <t>ジッシ</t>
    </rPh>
    <phoneticPr fontId="1"/>
  </si>
  <si>
    <t>○集合型で実施している地域において、生きる力を育むサポートとして体験学習を取り入れている。</t>
    <rPh sb="1" eb="4">
      <t>シュウゴウガタ</t>
    </rPh>
    <rPh sb="5" eb="7">
      <t>ジッシ</t>
    </rPh>
    <rPh sb="11" eb="13">
      <t>チイキ</t>
    </rPh>
    <rPh sb="18" eb="19">
      <t>イ</t>
    </rPh>
    <rPh sb="21" eb="22">
      <t>チカラ</t>
    </rPh>
    <rPh sb="23" eb="24">
      <t>ハグク</t>
    </rPh>
    <rPh sb="32" eb="34">
      <t>タイケン</t>
    </rPh>
    <rPh sb="34" eb="36">
      <t>ガクシュウ</t>
    </rPh>
    <rPh sb="37" eb="38">
      <t>ト</t>
    </rPh>
    <rPh sb="39" eb="40">
      <t>イ</t>
    </rPh>
    <phoneticPr fontId="1"/>
  </si>
  <si>
    <t>○法人が経営等している居酒屋やカフェレストラン、何でも屋さん（寺の清掃、家財処分等を有償又は無償で行う事業）を活用し、利用者のニーズに応じた就労トレーニングを実施。</t>
    <rPh sb="1" eb="3">
      <t>ホウジン</t>
    </rPh>
    <rPh sb="4" eb="6">
      <t>ケイエイ</t>
    </rPh>
    <rPh sb="6" eb="7">
      <t>トウ</t>
    </rPh>
    <rPh sb="11" eb="14">
      <t>イザカヤ</t>
    </rPh>
    <rPh sb="24" eb="25">
      <t>ナン</t>
    </rPh>
    <rPh sb="27" eb="28">
      <t>ヤ</t>
    </rPh>
    <rPh sb="31" eb="32">
      <t>テラ</t>
    </rPh>
    <rPh sb="33" eb="35">
      <t>セイソウ</t>
    </rPh>
    <rPh sb="36" eb="38">
      <t>カザイ</t>
    </rPh>
    <rPh sb="38" eb="40">
      <t>ショブン</t>
    </rPh>
    <rPh sb="40" eb="41">
      <t>トウ</t>
    </rPh>
    <rPh sb="42" eb="44">
      <t>ユウショウ</t>
    </rPh>
    <rPh sb="44" eb="45">
      <t>マタ</t>
    </rPh>
    <rPh sb="46" eb="48">
      <t>ムショウ</t>
    </rPh>
    <rPh sb="49" eb="50">
      <t>オコナ</t>
    </rPh>
    <rPh sb="51" eb="53">
      <t>ジギョウ</t>
    </rPh>
    <rPh sb="55" eb="57">
      <t>カツヨウ</t>
    </rPh>
    <rPh sb="59" eb="62">
      <t>リヨウシャ</t>
    </rPh>
    <rPh sb="67" eb="68">
      <t>オウ</t>
    </rPh>
    <rPh sb="70" eb="72">
      <t>シュウロウ</t>
    </rPh>
    <rPh sb="79" eb="81">
      <t>ジッシ</t>
    </rPh>
    <phoneticPr fontId="1"/>
  </si>
  <si>
    <t>〇広域実施から個別実施に移行。自立相談支援と同じ窓口に家計改善支援を置くことでタイムラグの解消につながっている。</t>
    <rPh sb="1" eb="3">
      <t>コウイキ</t>
    </rPh>
    <rPh sb="3" eb="5">
      <t>ジッシ</t>
    </rPh>
    <rPh sb="7" eb="9">
      <t>コベツ</t>
    </rPh>
    <rPh sb="9" eb="11">
      <t>ジッシ</t>
    </rPh>
    <rPh sb="12" eb="14">
      <t>イコウ</t>
    </rPh>
    <rPh sb="15" eb="17">
      <t>ジリツ</t>
    </rPh>
    <rPh sb="17" eb="19">
      <t>ソウダン</t>
    </rPh>
    <rPh sb="19" eb="21">
      <t>シエン</t>
    </rPh>
    <rPh sb="22" eb="23">
      <t>オナ</t>
    </rPh>
    <rPh sb="24" eb="26">
      <t>マドグチ</t>
    </rPh>
    <rPh sb="27" eb="29">
      <t>カケイ</t>
    </rPh>
    <rPh sb="29" eb="31">
      <t>カイゼン</t>
    </rPh>
    <rPh sb="31" eb="33">
      <t>シエン</t>
    </rPh>
    <rPh sb="34" eb="35">
      <t>オ</t>
    </rPh>
    <rPh sb="45" eb="47">
      <t>カイショウ</t>
    </rPh>
    <phoneticPr fontId="1"/>
  </si>
  <si>
    <t>○福島県旅館ホテル生活衛生同業組合に依頼し、協力宿泊施設リストを作成してもらい、宿泊施設を確保した。</t>
    <rPh sb="1" eb="4">
      <t>フクシマケン</t>
    </rPh>
    <rPh sb="4" eb="6">
      <t>リョカン</t>
    </rPh>
    <rPh sb="9" eb="11">
      <t>セイカツ</t>
    </rPh>
    <rPh sb="11" eb="13">
      <t>エイセイ</t>
    </rPh>
    <rPh sb="13" eb="15">
      <t>ドウギョウ</t>
    </rPh>
    <rPh sb="15" eb="17">
      <t>クミアイ</t>
    </rPh>
    <rPh sb="18" eb="20">
      <t>イライ</t>
    </rPh>
    <rPh sb="22" eb="24">
      <t>キョウリョク</t>
    </rPh>
    <rPh sb="24" eb="26">
      <t>シュクハク</t>
    </rPh>
    <rPh sb="26" eb="28">
      <t>シセツ</t>
    </rPh>
    <rPh sb="32" eb="34">
      <t>サクセイ</t>
    </rPh>
    <rPh sb="40" eb="42">
      <t>シュクハク</t>
    </rPh>
    <rPh sb="42" eb="44">
      <t>シセツ</t>
    </rPh>
    <rPh sb="45" eb="47">
      <t>カクホ</t>
    </rPh>
    <phoneticPr fontId="1"/>
  </si>
  <si>
    <t>○学習支援だけではなく、保護者への助言や学校等関係機関との連絡調整などにも多くの時間を費やし、個々の状況に応じた丁寧な支援を心がけている。</t>
    <rPh sb="1" eb="3">
      <t>ガクシュウ</t>
    </rPh>
    <rPh sb="3" eb="5">
      <t>シエン</t>
    </rPh>
    <rPh sb="12" eb="15">
      <t>ホゴシャ</t>
    </rPh>
    <rPh sb="17" eb="19">
      <t>ジョゲン</t>
    </rPh>
    <rPh sb="20" eb="22">
      <t>ガッコウ</t>
    </rPh>
    <rPh sb="22" eb="23">
      <t>トウ</t>
    </rPh>
    <rPh sb="23" eb="25">
      <t>カンケイ</t>
    </rPh>
    <rPh sb="25" eb="27">
      <t>キカン</t>
    </rPh>
    <rPh sb="29" eb="31">
      <t>レンラク</t>
    </rPh>
    <rPh sb="31" eb="33">
      <t>チョウセイ</t>
    </rPh>
    <rPh sb="37" eb="38">
      <t>オオ</t>
    </rPh>
    <rPh sb="40" eb="42">
      <t>ジカン</t>
    </rPh>
    <rPh sb="43" eb="44">
      <t>ツイ</t>
    </rPh>
    <rPh sb="47" eb="49">
      <t>ココ</t>
    </rPh>
    <rPh sb="50" eb="52">
      <t>ジョウキョウ</t>
    </rPh>
    <rPh sb="53" eb="54">
      <t>オウ</t>
    </rPh>
    <rPh sb="56" eb="58">
      <t>テイネイ</t>
    </rPh>
    <rPh sb="59" eb="61">
      <t>シエン</t>
    </rPh>
    <rPh sb="62" eb="63">
      <t>ココロ</t>
    </rPh>
    <phoneticPr fontId="1"/>
  </si>
  <si>
    <t>○面談には相談支援員も同席し、必ずアウトリーチすることを心がけており、３ヶ月から半年ごとにプランを見直すことによりステップアップを目指している。</t>
    <rPh sb="1" eb="3">
      <t>メンダン</t>
    </rPh>
    <rPh sb="5" eb="7">
      <t>ソウダン</t>
    </rPh>
    <rPh sb="7" eb="10">
      <t>シエンイン</t>
    </rPh>
    <rPh sb="11" eb="13">
      <t>ドウセキ</t>
    </rPh>
    <rPh sb="15" eb="16">
      <t>カナラ</t>
    </rPh>
    <rPh sb="28" eb="29">
      <t>ココロ</t>
    </rPh>
    <rPh sb="37" eb="38">
      <t>ゲツ</t>
    </rPh>
    <rPh sb="40" eb="42">
      <t>ハントシ</t>
    </rPh>
    <rPh sb="49" eb="51">
      <t>ミナオ</t>
    </rPh>
    <rPh sb="65" eb="67">
      <t>メザ</t>
    </rPh>
    <phoneticPr fontId="1"/>
  </si>
  <si>
    <t>○参加児童の親に対し臨床心理士などにより悩み相談を実施するなど学習以外の部分にも寄り添った支援を実施している。</t>
    <rPh sb="1" eb="3">
      <t>サンカ</t>
    </rPh>
    <rPh sb="3" eb="5">
      <t>ジドウ</t>
    </rPh>
    <rPh sb="6" eb="7">
      <t>オヤ</t>
    </rPh>
    <rPh sb="8" eb="9">
      <t>タイ</t>
    </rPh>
    <rPh sb="10" eb="12">
      <t>リンショウ</t>
    </rPh>
    <rPh sb="12" eb="15">
      <t>シンリシ</t>
    </rPh>
    <rPh sb="20" eb="21">
      <t>ナヤ</t>
    </rPh>
    <rPh sb="22" eb="24">
      <t>ソウダン</t>
    </rPh>
    <rPh sb="25" eb="27">
      <t>ジッシ</t>
    </rPh>
    <rPh sb="31" eb="33">
      <t>ガクシュウ</t>
    </rPh>
    <rPh sb="33" eb="35">
      <t>イガイ</t>
    </rPh>
    <rPh sb="36" eb="38">
      <t>ブブン</t>
    </rPh>
    <rPh sb="40" eb="41">
      <t>ヨ</t>
    </rPh>
    <rPh sb="42" eb="43">
      <t>ソ</t>
    </rPh>
    <rPh sb="45" eb="47">
      <t>シエン</t>
    </rPh>
    <rPh sb="48" eb="50">
      <t>ジッシ</t>
    </rPh>
    <phoneticPr fontId="1"/>
  </si>
  <si>
    <t>○困窮者法に基づく学習支援事業と、文科省事業である「地域未来塾」とを一体的に実施。
○教育委員会と連携し、役割分担・工夫によりそれぞれの事業効果を高めて実施している。</t>
    <rPh sb="53" eb="55">
      <t>ヤクワリ</t>
    </rPh>
    <phoneticPr fontId="1"/>
  </si>
  <si>
    <t>○子どもの学習意欲・関心を引き出すための仕組みづくりを工夫している。
○利用開始時に、生活困窮世帯の親に自立相談支援窓口に相談に来てもらうようにしている。</t>
    <rPh sb="1" eb="2">
      <t>コ</t>
    </rPh>
    <rPh sb="5" eb="7">
      <t>ガクシュウ</t>
    </rPh>
    <rPh sb="7" eb="9">
      <t>イヨク</t>
    </rPh>
    <rPh sb="10" eb="12">
      <t>カンシン</t>
    </rPh>
    <rPh sb="13" eb="14">
      <t>ヒ</t>
    </rPh>
    <rPh sb="15" eb="16">
      <t>ダ</t>
    </rPh>
    <rPh sb="20" eb="22">
      <t>シク</t>
    </rPh>
    <rPh sb="27" eb="29">
      <t>クフウ</t>
    </rPh>
    <phoneticPr fontId="1"/>
  </si>
  <si>
    <t>◯ボランティア体験等による社会とのつながりを通じて、意欲と自身の回復につなげている。</t>
    <rPh sb="7" eb="9">
      <t>タイケン</t>
    </rPh>
    <rPh sb="9" eb="10">
      <t>トウ</t>
    </rPh>
    <rPh sb="13" eb="15">
      <t>シャカイ</t>
    </rPh>
    <rPh sb="22" eb="23">
      <t>ツウ</t>
    </rPh>
    <rPh sb="26" eb="28">
      <t>イヨク</t>
    </rPh>
    <rPh sb="29" eb="31">
      <t>ジシン</t>
    </rPh>
    <rPh sb="32" eb="34">
      <t>カイフク</t>
    </rPh>
    <phoneticPr fontId="1"/>
  </si>
  <si>
    <t>◯住まいを失った者に対して、次のステップにつなげるための長期的な支援を視野に入れて、利用者の意向を確認しながら対策を行っている。</t>
    <rPh sb="1" eb="2">
      <t>ス</t>
    </rPh>
    <rPh sb="5" eb="6">
      <t>ウシナ</t>
    </rPh>
    <rPh sb="8" eb="9">
      <t>モノ</t>
    </rPh>
    <rPh sb="10" eb="11">
      <t>タイ</t>
    </rPh>
    <rPh sb="28" eb="31">
      <t>チョウキテキ</t>
    </rPh>
    <rPh sb="32" eb="34">
      <t>シエン</t>
    </rPh>
    <rPh sb="35" eb="37">
      <t>シヤ</t>
    </rPh>
    <rPh sb="38" eb="39">
      <t>イ</t>
    </rPh>
    <rPh sb="42" eb="45">
      <t>リヨウシャ</t>
    </rPh>
    <rPh sb="46" eb="48">
      <t>イコウ</t>
    </rPh>
    <rPh sb="49" eb="51">
      <t>カクニン</t>
    </rPh>
    <rPh sb="55" eb="57">
      <t>タイサク</t>
    </rPh>
    <rPh sb="58" eb="59">
      <t>オコナ</t>
    </rPh>
    <phoneticPr fontId="1"/>
  </si>
  <si>
    <t>〇企業見学、就労体験を通じて様々な職種の企業へのマッチングを実施し、雇用側と雇用される側がお互いに状況確認した上で就労を開始することで、職場定着につながっている。</t>
    <rPh sb="60" eb="62">
      <t>カイシ</t>
    </rPh>
    <phoneticPr fontId="1"/>
  </si>
  <si>
    <t>〇自立相談支援事業と家計改善支援事業を一体的に実施することにより、家計改善支援を必要とする対象者の把握が容易にでき、支援対象者の増加につながっている。</t>
    <rPh sb="7" eb="9">
      <t>ジギョウ</t>
    </rPh>
    <rPh sb="19" eb="22">
      <t>イッタイテキ</t>
    </rPh>
    <rPh sb="23" eb="25">
      <t>ジッシ</t>
    </rPh>
    <phoneticPr fontId="1"/>
  </si>
  <si>
    <t>○一般世帯の子どもも参加する学習会を活用していることから、生活保護世帯などのプライバシーが守られている。</t>
    <rPh sb="6" eb="7">
      <t>コ</t>
    </rPh>
    <rPh sb="14" eb="17">
      <t>ガクシュウカイ</t>
    </rPh>
    <rPh sb="18" eb="20">
      <t>カツヨウ</t>
    </rPh>
    <phoneticPr fontId="1"/>
  </si>
  <si>
    <t>○経済的に厳しい状況にある中学生の家庭を訪問して、対象者の習熟状況に応じた個別学習指導を行うとともに、保護者からの相談対応も実施。</t>
    <rPh sb="1" eb="4">
      <t>ケイザイテキ</t>
    </rPh>
    <rPh sb="5" eb="6">
      <t>キビ</t>
    </rPh>
    <rPh sb="8" eb="10">
      <t>ジョウキョウ</t>
    </rPh>
    <rPh sb="13" eb="16">
      <t>チュウガクセイ</t>
    </rPh>
    <rPh sb="17" eb="19">
      <t>カテイ</t>
    </rPh>
    <rPh sb="20" eb="22">
      <t>ホウモン</t>
    </rPh>
    <phoneticPr fontId="28"/>
  </si>
  <si>
    <t>○無料職業紹介を実施し、関係機関及び企業と連携した積極的かつスピード感のある就労支援を実施している。</t>
    <rPh sb="1" eb="3">
      <t>ムリョウ</t>
    </rPh>
    <rPh sb="3" eb="5">
      <t>ショクギョウ</t>
    </rPh>
    <rPh sb="5" eb="7">
      <t>ショウカイ</t>
    </rPh>
    <rPh sb="8" eb="10">
      <t>ジッシ</t>
    </rPh>
    <rPh sb="12" eb="14">
      <t>カンケイ</t>
    </rPh>
    <rPh sb="14" eb="16">
      <t>キカン</t>
    </rPh>
    <rPh sb="16" eb="17">
      <t>オヨ</t>
    </rPh>
    <rPh sb="18" eb="20">
      <t>キギョウ</t>
    </rPh>
    <rPh sb="21" eb="23">
      <t>レンケイ</t>
    </rPh>
    <rPh sb="25" eb="28">
      <t>セッキョクテキ</t>
    </rPh>
    <rPh sb="34" eb="35">
      <t>カン</t>
    </rPh>
    <rPh sb="38" eb="40">
      <t>シュウロウ</t>
    </rPh>
    <rPh sb="40" eb="42">
      <t>シエン</t>
    </rPh>
    <rPh sb="43" eb="45">
      <t>ジッシ</t>
    </rPh>
    <phoneticPr fontId="1"/>
  </si>
  <si>
    <t>○家計改善支援事業で相談者の問題を解決するにあたり、家族全員の生活の立て直しも視野に入れた支援を行っている。</t>
    <rPh sb="1" eb="3">
      <t>カケイ</t>
    </rPh>
    <rPh sb="3" eb="5">
      <t>カイゼン</t>
    </rPh>
    <rPh sb="5" eb="7">
      <t>シエン</t>
    </rPh>
    <rPh sb="7" eb="9">
      <t>ジギョウ</t>
    </rPh>
    <rPh sb="10" eb="13">
      <t>ソウダンシャ</t>
    </rPh>
    <rPh sb="14" eb="16">
      <t>モンダイ</t>
    </rPh>
    <rPh sb="17" eb="19">
      <t>カイケツ</t>
    </rPh>
    <rPh sb="26" eb="28">
      <t>カゾク</t>
    </rPh>
    <rPh sb="28" eb="30">
      <t>ゼンイン</t>
    </rPh>
    <rPh sb="31" eb="33">
      <t>セイカツ</t>
    </rPh>
    <rPh sb="34" eb="35">
      <t>タ</t>
    </rPh>
    <rPh sb="36" eb="37">
      <t>ナオ</t>
    </rPh>
    <rPh sb="39" eb="41">
      <t>シヤ</t>
    </rPh>
    <rPh sb="42" eb="43">
      <t>イ</t>
    </rPh>
    <rPh sb="45" eb="47">
      <t>シエン</t>
    </rPh>
    <rPh sb="48" eb="49">
      <t>オコナ</t>
    </rPh>
    <phoneticPr fontId="1"/>
  </si>
  <si>
    <t>○関係機関、ボランティアと連携し、教室ではマンツーマンの支援を実施しており、教室に参加できない子どもには家庭尾訪問を行うことで保護者支援も実施している。</t>
    <rPh sb="1" eb="3">
      <t>カンケイ</t>
    </rPh>
    <rPh sb="3" eb="5">
      <t>キカン</t>
    </rPh>
    <rPh sb="13" eb="15">
      <t>レンケイ</t>
    </rPh>
    <rPh sb="17" eb="19">
      <t>キョウシツ</t>
    </rPh>
    <rPh sb="28" eb="30">
      <t>シエン</t>
    </rPh>
    <rPh sb="31" eb="33">
      <t>ジッシ</t>
    </rPh>
    <rPh sb="38" eb="40">
      <t>キョウシツ</t>
    </rPh>
    <rPh sb="41" eb="43">
      <t>サンカ</t>
    </rPh>
    <rPh sb="47" eb="48">
      <t>コ</t>
    </rPh>
    <rPh sb="52" eb="54">
      <t>カテイ</t>
    </rPh>
    <rPh sb="54" eb="55">
      <t>オ</t>
    </rPh>
    <rPh sb="55" eb="57">
      <t>ホウモン</t>
    </rPh>
    <rPh sb="58" eb="59">
      <t>オコナ</t>
    </rPh>
    <rPh sb="63" eb="66">
      <t>ホゴシャ</t>
    </rPh>
    <rPh sb="66" eb="68">
      <t>シエン</t>
    </rPh>
    <rPh sb="69" eb="71">
      <t>ジッシ</t>
    </rPh>
    <phoneticPr fontId="1"/>
  </si>
  <si>
    <t>○支援員が各事業を横断的に支援することにより、伴走型の支援を展開
○直営の強みを活かし、福祉分野だけでなく税や教育等幅広い分野で円滑に連携</t>
    <phoneticPr fontId="1"/>
  </si>
  <si>
    <t>○就労体験として、公用車の洗車、車いすメンテナンス等を直営で実施。
○利用者に感謝の気持ちを伝え、やりがいを実感する経験等きめ細やかな支援を実施。</t>
    <rPh sb="25" eb="26">
      <t>トウ</t>
    </rPh>
    <rPh sb="27" eb="29">
      <t>チョクエイ</t>
    </rPh>
    <rPh sb="35" eb="38">
      <t>リヨウシャ</t>
    </rPh>
    <rPh sb="58" eb="60">
      <t>ケイケン</t>
    </rPh>
    <rPh sb="60" eb="61">
      <t>トウ</t>
    </rPh>
    <phoneticPr fontId="1"/>
  </si>
  <si>
    <t>○就労準備支援事業の委託先が、自身の法人内の事業所等を認定訓練事業所とすることで多様な就労ニーズに応じた受け皿の開拓を推進。</t>
    <rPh sb="1" eb="3">
      <t>シュウロウ</t>
    </rPh>
    <rPh sb="3" eb="5">
      <t>ジュンビ</t>
    </rPh>
    <rPh sb="5" eb="7">
      <t>シエン</t>
    </rPh>
    <rPh sb="7" eb="9">
      <t>ジギョウ</t>
    </rPh>
    <rPh sb="10" eb="13">
      <t>イタクサキ</t>
    </rPh>
    <rPh sb="15" eb="17">
      <t>ジシン</t>
    </rPh>
    <rPh sb="18" eb="20">
      <t>ホウジン</t>
    </rPh>
    <rPh sb="20" eb="21">
      <t>ナイ</t>
    </rPh>
    <rPh sb="22" eb="25">
      <t>ジギョウショ</t>
    </rPh>
    <rPh sb="25" eb="26">
      <t>トウ</t>
    </rPh>
    <rPh sb="27" eb="29">
      <t>ニンテイ</t>
    </rPh>
    <rPh sb="29" eb="31">
      <t>クンレン</t>
    </rPh>
    <rPh sb="31" eb="34">
      <t>ジギョウショ</t>
    </rPh>
    <rPh sb="40" eb="42">
      <t>タヨウ</t>
    </rPh>
    <rPh sb="43" eb="45">
      <t>シュウロウ</t>
    </rPh>
    <rPh sb="49" eb="50">
      <t>オウ</t>
    </rPh>
    <rPh sb="52" eb="53">
      <t>ウ</t>
    </rPh>
    <rPh sb="54" eb="55">
      <t>ザラ</t>
    </rPh>
    <rPh sb="56" eb="58">
      <t>カイタク</t>
    </rPh>
    <rPh sb="59" eb="61">
      <t>スイシン</t>
    </rPh>
    <phoneticPr fontId="1"/>
  </si>
  <si>
    <t>〇市内４会場で学習支援員による学習支援、居場所づくり事業、心理カウンセラーによる相談を実施している。</t>
    <rPh sb="1" eb="3">
      <t>シナイ</t>
    </rPh>
    <rPh sb="4" eb="6">
      <t>カイジョウ</t>
    </rPh>
    <rPh sb="43" eb="45">
      <t>ジッシ</t>
    </rPh>
    <phoneticPr fontId="1"/>
  </si>
  <si>
    <t>○自立相談支援事業の委託事業者と同フロアに市職員を常駐させ、庁内に自立相談支援機関の役割を周知するとともに市内全域にポスター・チラシを掲示している。</t>
    <rPh sb="1" eb="3">
      <t>ジリツ</t>
    </rPh>
    <rPh sb="3" eb="5">
      <t>ソウダン</t>
    </rPh>
    <rPh sb="5" eb="7">
      <t>シエン</t>
    </rPh>
    <rPh sb="7" eb="9">
      <t>ジギョウ</t>
    </rPh>
    <rPh sb="10" eb="12">
      <t>イタク</t>
    </rPh>
    <rPh sb="12" eb="14">
      <t>ジギョウ</t>
    </rPh>
    <rPh sb="14" eb="15">
      <t>シャ</t>
    </rPh>
    <rPh sb="16" eb="17">
      <t>ドウ</t>
    </rPh>
    <rPh sb="21" eb="24">
      <t>シショクイン</t>
    </rPh>
    <rPh sb="25" eb="27">
      <t>ジョウチュウ</t>
    </rPh>
    <rPh sb="30" eb="32">
      <t>チョウナイ</t>
    </rPh>
    <rPh sb="33" eb="35">
      <t>ジリツ</t>
    </rPh>
    <rPh sb="35" eb="37">
      <t>ソウダン</t>
    </rPh>
    <rPh sb="37" eb="39">
      <t>シエン</t>
    </rPh>
    <rPh sb="39" eb="41">
      <t>キカン</t>
    </rPh>
    <rPh sb="42" eb="44">
      <t>ヤクワリ</t>
    </rPh>
    <rPh sb="45" eb="47">
      <t>シュウチ</t>
    </rPh>
    <rPh sb="53" eb="55">
      <t>シナイ</t>
    </rPh>
    <rPh sb="55" eb="57">
      <t>ゼンイキ</t>
    </rPh>
    <rPh sb="67" eb="69">
      <t>ケイジ</t>
    </rPh>
    <phoneticPr fontId="1"/>
  </si>
  <si>
    <t>○法の理念の実現を目的として、幅広く地域の関係機関へ制度周知や啓蒙を行う、制度横断的なネットワーク構築等を行っている。</t>
    <rPh sb="1" eb="2">
      <t>ホウ</t>
    </rPh>
    <rPh sb="3" eb="5">
      <t>リネン</t>
    </rPh>
    <rPh sb="6" eb="8">
      <t>ジツゲン</t>
    </rPh>
    <rPh sb="9" eb="11">
      <t>モクテキ</t>
    </rPh>
    <rPh sb="15" eb="17">
      <t>ハバヒロ</t>
    </rPh>
    <rPh sb="18" eb="20">
      <t>チイキ</t>
    </rPh>
    <rPh sb="21" eb="23">
      <t>カンケイ</t>
    </rPh>
    <rPh sb="23" eb="25">
      <t>キカン</t>
    </rPh>
    <rPh sb="26" eb="28">
      <t>セイド</t>
    </rPh>
    <rPh sb="28" eb="30">
      <t>シュウチ</t>
    </rPh>
    <rPh sb="31" eb="33">
      <t>ケイモウ</t>
    </rPh>
    <rPh sb="34" eb="35">
      <t>オコナ</t>
    </rPh>
    <rPh sb="37" eb="39">
      <t>セイド</t>
    </rPh>
    <rPh sb="39" eb="42">
      <t>オウダンテキ</t>
    </rPh>
    <rPh sb="49" eb="51">
      <t>コウチク</t>
    </rPh>
    <rPh sb="51" eb="52">
      <t>トウ</t>
    </rPh>
    <rPh sb="53" eb="54">
      <t>オコナ</t>
    </rPh>
    <phoneticPr fontId="1"/>
  </si>
  <si>
    <t>○支援メニューがオーダーメイド（本人の関心事）であるため、能動的に活動へ取り組むことができる。また、定時制高校等との連携を強化し、進路選択プログラムも実施している。</t>
    <rPh sb="1" eb="3">
      <t>シエン</t>
    </rPh>
    <rPh sb="16" eb="18">
      <t>ホンニン</t>
    </rPh>
    <rPh sb="19" eb="22">
      <t>カンシンジ</t>
    </rPh>
    <rPh sb="29" eb="32">
      <t>ノウドウテキ</t>
    </rPh>
    <rPh sb="33" eb="35">
      <t>カツドウ</t>
    </rPh>
    <rPh sb="36" eb="37">
      <t>ト</t>
    </rPh>
    <rPh sb="38" eb="39">
      <t>ク</t>
    </rPh>
    <rPh sb="50" eb="53">
      <t>テイジセイ</t>
    </rPh>
    <rPh sb="53" eb="55">
      <t>コウコウ</t>
    </rPh>
    <rPh sb="55" eb="56">
      <t>トウ</t>
    </rPh>
    <rPh sb="58" eb="60">
      <t>レンケイ</t>
    </rPh>
    <rPh sb="61" eb="63">
      <t>キョウカ</t>
    </rPh>
    <rPh sb="65" eb="67">
      <t>シンロ</t>
    </rPh>
    <rPh sb="67" eb="69">
      <t>センタク</t>
    </rPh>
    <rPh sb="75" eb="77">
      <t>ジッシ</t>
    </rPh>
    <phoneticPr fontId="1"/>
  </si>
  <si>
    <t>○月１回の家計貸付打合せを実施する等、直営の自立相談支援機関や関係機関と密な連携を図りながら支援を行っている。</t>
    <rPh sb="1" eb="2">
      <t>ツキ</t>
    </rPh>
    <rPh sb="3" eb="4">
      <t>カイ</t>
    </rPh>
    <rPh sb="5" eb="7">
      <t>カケイ</t>
    </rPh>
    <rPh sb="7" eb="9">
      <t>カシツケ</t>
    </rPh>
    <rPh sb="9" eb="11">
      <t>ウチアワ</t>
    </rPh>
    <rPh sb="13" eb="15">
      <t>ジッシ</t>
    </rPh>
    <rPh sb="17" eb="18">
      <t>トウ</t>
    </rPh>
    <rPh sb="19" eb="21">
      <t>チョクエイ</t>
    </rPh>
    <rPh sb="22" eb="24">
      <t>ジリツ</t>
    </rPh>
    <rPh sb="24" eb="26">
      <t>ソウダン</t>
    </rPh>
    <rPh sb="26" eb="28">
      <t>シエン</t>
    </rPh>
    <rPh sb="28" eb="30">
      <t>キカン</t>
    </rPh>
    <rPh sb="31" eb="33">
      <t>カンケイ</t>
    </rPh>
    <rPh sb="33" eb="35">
      <t>キカン</t>
    </rPh>
    <rPh sb="36" eb="37">
      <t>ミツ</t>
    </rPh>
    <rPh sb="38" eb="40">
      <t>レンケイ</t>
    </rPh>
    <rPh sb="41" eb="42">
      <t>ハカ</t>
    </rPh>
    <rPh sb="46" eb="48">
      <t>シエン</t>
    </rPh>
    <rPh sb="49" eb="50">
      <t>オコナ</t>
    </rPh>
    <phoneticPr fontId="1"/>
  </si>
  <si>
    <t>○サマーキャンプ・農業体験・冒険旅行・進級進学を祝う会等の取組を子どもたちの発達の契機として重視している。</t>
    <rPh sb="9" eb="11">
      <t>ノウギョウ</t>
    </rPh>
    <rPh sb="11" eb="13">
      <t>タイケン</t>
    </rPh>
    <rPh sb="14" eb="16">
      <t>ボウケン</t>
    </rPh>
    <rPh sb="16" eb="18">
      <t>リョコウ</t>
    </rPh>
    <rPh sb="19" eb="21">
      <t>シンキュウ</t>
    </rPh>
    <rPh sb="21" eb="23">
      <t>シンガク</t>
    </rPh>
    <rPh sb="24" eb="25">
      <t>イワ</t>
    </rPh>
    <rPh sb="26" eb="27">
      <t>カイ</t>
    </rPh>
    <rPh sb="27" eb="28">
      <t>トウ</t>
    </rPh>
    <rPh sb="29" eb="31">
      <t>トリクミ</t>
    </rPh>
    <rPh sb="32" eb="33">
      <t>コ</t>
    </rPh>
    <rPh sb="38" eb="40">
      <t>ハッタツ</t>
    </rPh>
    <rPh sb="41" eb="43">
      <t>ケイキ</t>
    </rPh>
    <rPh sb="46" eb="48">
      <t>ジュウシ</t>
    </rPh>
    <phoneticPr fontId="1"/>
  </si>
  <si>
    <t>○事業の利用あっせんを促進するため、認定就労訓練事業所の見学会を近隣の自立相談支援機関の支援員等を対象に随時開催している。</t>
    <rPh sb="1" eb="3">
      <t>ジギョウ</t>
    </rPh>
    <rPh sb="4" eb="6">
      <t>リヨウ</t>
    </rPh>
    <rPh sb="11" eb="13">
      <t>ソクシン</t>
    </rPh>
    <rPh sb="18" eb="20">
      <t>ニンテイ</t>
    </rPh>
    <rPh sb="20" eb="22">
      <t>シュウロウ</t>
    </rPh>
    <rPh sb="22" eb="24">
      <t>クンレン</t>
    </rPh>
    <rPh sb="24" eb="27">
      <t>ジギョウショ</t>
    </rPh>
    <rPh sb="28" eb="31">
      <t>ケンガクカイ</t>
    </rPh>
    <rPh sb="32" eb="34">
      <t>キンリン</t>
    </rPh>
    <rPh sb="35" eb="37">
      <t>ジリツ</t>
    </rPh>
    <rPh sb="37" eb="39">
      <t>ソウダン</t>
    </rPh>
    <rPh sb="39" eb="41">
      <t>シエン</t>
    </rPh>
    <rPh sb="41" eb="43">
      <t>キカン</t>
    </rPh>
    <rPh sb="44" eb="47">
      <t>シエンイン</t>
    </rPh>
    <rPh sb="47" eb="48">
      <t>トウ</t>
    </rPh>
    <rPh sb="49" eb="51">
      <t>タイショウ</t>
    </rPh>
    <rPh sb="52" eb="54">
      <t>ズイジ</t>
    </rPh>
    <rPh sb="54" eb="56">
      <t>カイサイ</t>
    </rPh>
    <phoneticPr fontId="1"/>
  </si>
  <si>
    <t>○支援調整会議を、個別支援の検討を迅速に進めるための「個別会議」と、社会資源の状況把握や創出に向けた検討と地域づくりに向けて行う「定例会議」の２段階で実施している。</t>
    <rPh sb="1" eb="3">
      <t>シエン</t>
    </rPh>
    <rPh sb="3" eb="5">
      <t>チョウセイ</t>
    </rPh>
    <rPh sb="5" eb="7">
      <t>カイギ</t>
    </rPh>
    <rPh sb="9" eb="11">
      <t>コベツ</t>
    </rPh>
    <rPh sb="11" eb="13">
      <t>シエン</t>
    </rPh>
    <rPh sb="14" eb="16">
      <t>ケントウ</t>
    </rPh>
    <rPh sb="17" eb="19">
      <t>ジンソク</t>
    </rPh>
    <rPh sb="20" eb="21">
      <t>スス</t>
    </rPh>
    <rPh sb="27" eb="29">
      <t>コベツ</t>
    </rPh>
    <rPh sb="29" eb="31">
      <t>カイギ</t>
    </rPh>
    <rPh sb="34" eb="36">
      <t>シャカイ</t>
    </rPh>
    <rPh sb="36" eb="38">
      <t>シゲン</t>
    </rPh>
    <rPh sb="39" eb="41">
      <t>ジョウキョウ</t>
    </rPh>
    <rPh sb="41" eb="43">
      <t>ハアク</t>
    </rPh>
    <rPh sb="44" eb="46">
      <t>ソウシュツ</t>
    </rPh>
    <rPh sb="47" eb="48">
      <t>ム</t>
    </rPh>
    <rPh sb="50" eb="52">
      <t>ケントウ</t>
    </rPh>
    <rPh sb="53" eb="55">
      <t>チイキ</t>
    </rPh>
    <rPh sb="59" eb="60">
      <t>ム</t>
    </rPh>
    <rPh sb="62" eb="63">
      <t>オコナ</t>
    </rPh>
    <rPh sb="65" eb="67">
      <t>テイレイ</t>
    </rPh>
    <rPh sb="67" eb="69">
      <t>カイギ</t>
    </rPh>
    <rPh sb="72" eb="74">
      <t>ダンカイ</t>
    </rPh>
    <rPh sb="75" eb="77">
      <t>ジッシ</t>
    </rPh>
    <phoneticPr fontId="1"/>
  </si>
  <si>
    <t>○仕事をする力はあるが、採用されにくくなってしまっている高齢者などに専門の求人を開拓して紹介を行う「しごと応援事業」を実施している。</t>
    <rPh sb="1" eb="3">
      <t>シゴト</t>
    </rPh>
    <rPh sb="6" eb="7">
      <t>チカラ</t>
    </rPh>
    <rPh sb="12" eb="14">
      <t>サイヨウ</t>
    </rPh>
    <rPh sb="28" eb="31">
      <t>コウレイシャ</t>
    </rPh>
    <rPh sb="34" eb="36">
      <t>センモン</t>
    </rPh>
    <rPh sb="37" eb="39">
      <t>キュウジン</t>
    </rPh>
    <rPh sb="40" eb="42">
      <t>カイタク</t>
    </rPh>
    <rPh sb="44" eb="46">
      <t>ショウカイ</t>
    </rPh>
    <rPh sb="47" eb="48">
      <t>オコナ</t>
    </rPh>
    <rPh sb="53" eb="55">
      <t>オウエン</t>
    </rPh>
    <rPh sb="55" eb="57">
      <t>ジギョウ</t>
    </rPh>
    <rPh sb="59" eb="61">
      <t>ジッシ</t>
    </rPh>
    <phoneticPr fontId="1"/>
  </si>
  <si>
    <t>○行政が主体的に関わり、多様な委託事業所とも協働することで生活困窮者支援において必要な社会資源の開発など重層的な検討を行っている。</t>
    <rPh sb="1" eb="3">
      <t>ギョウセイ</t>
    </rPh>
    <rPh sb="4" eb="7">
      <t>シュタイテキ</t>
    </rPh>
    <rPh sb="8" eb="9">
      <t>カカ</t>
    </rPh>
    <rPh sb="12" eb="14">
      <t>タヨウ</t>
    </rPh>
    <rPh sb="15" eb="17">
      <t>イタク</t>
    </rPh>
    <rPh sb="17" eb="19">
      <t>ジギョウ</t>
    </rPh>
    <rPh sb="19" eb="20">
      <t>ジョ</t>
    </rPh>
    <rPh sb="22" eb="24">
      <t>キョウドウ</t>
    </rPh>
    <rPh sb="29" eb="31">
      <t>セイカツ</t>
    </rPh>
    <rPh sb="31" eb="34">
      <t>コンキュウシャ</t>
    </rPh>
    <rPh sb="34" eb="36">
      <t>シエン</t>
    </rPh>
    <rPh sb="40" eb="42">
      <t>ヒツヨウ</t>
    </rPh>
    <rPh sb="43" eb="45">
      <t>シャカイ</t>
    </rPh>
    <rPh sb="45" eb="47">
      <t>シゲン</t>
    </rPh>
    <rPh sb="48" eb="50">
      <t>カイハツ</t>
    </rPh>
    <rPh sb="52" eb="55">
      <t>ジュウソウテキ</t>
    </rPh>
    <rPh sb="56" eb="58">
      <t>ケントウ</t>
    </rPh>
    <rPh sb="59" eb="60">
      <t>オコナ</t>
    </rPh>
    <phoneticPr fontId="1"/>
  </si>
  <si>
    <t>○社会的な居場所づくりや就農訓練等多様なメニューを用意し、個々の状況に寄り添った切れ目のない支援を実施している。</t>
    <rPh sb="1" eb="4">
      <t>シャカイテキ</t>
    </rPh>
    <rPh sb="5" eb="8">
      <t>イバショ</t>
    </rPh>
    <rPh sb="12" eb="14">
      <t>シュウノウ</t>
    </rPh>
    <rPh sb="14" eb="16">
      <t>クンレン</t>
    </rPh>
    <rPh sb="16" eb="17">
      <t>トウ</t>
    </rPh>
    <rPh sb="17" eb="19">
      <t>タヨウ</t>
    </rPh>
    <rPh sb="25" eb="27">
      <t>ヨウイ</t>
    </rPh>
    <rPh sb="29" eb="31">
      <t>ココ</t>
    </rPh>
    <rPh sb="32" eb="34">
      <t>ジョウキョウ</t>
    </rPh>
    <rPh sb="35" eb="36">
      <t>ヨ</t>
    </rPh>
    <rPh sb="37" eb="38">
      <t>ソ</t>
    </rPh>
    <rPh sb="40" eb="41">
      <t>キ</t>
    </rPh>
    <rPh sb="42" eb="43">
      <t>メ</t>
    </rPh>
    <rPh sb="46" eb="48">
      <t>シエン</t>
    </rPh>
    <rPh sb="49" eb="51">
      <t>ジッシ</t>
    </rPh>
    <phoneticPr fontId="1"/>
  </si>
  <si>
    <t>○庁内連携の取組である「つなぐシート」により、家計改善支援事業が必要な相談ケースを把握することが増えてきている。</t>
    <rPh sb="1" eb="3">
      <t>チョウナイ</t>
    </rPh>
    <rPh sb="3" eb="5">
      <t>レンケイ</t>
    </rPh>
    <rPh sb="6" eb="8">
      <t>トリクミ</t>
    </rPh>
    <rPh sb="23" eb="25">
      <t>カケイ</t>
    </rPh>
    <rPh sb="25" eb="27">
      <t>カイゼン</t>
    </rPh>
    <rPh sb="27" eb="29">
      <t>シエン</t>
    </rPh>
    <rPh sb="29" eb="31">
      <t>ジギョウ</t>
    </rPh>
    <rPh sb="32" eb="34">
      <t>ヒツヨウ</t>
    </rPh>
    <rPh sb="35" eb="37">
      <t>ソウダン</t>
    </rPh>
    <rPh sb="41" eb="43">
      <t>ハアク</t>
    </rPh>
    <rPh sb="48" eb="49">
      <t>フ</t>
    </rPh>
    <phoneticPr fontId="1"/>
  </si>
  <si>
    <t>○福祉専門職（社会福祉士）によるアセスメント実施、支援方針作成により、利用者の主体性と多様性を重視した個別支援の提供を可能としている。</t>
    <rPh sb="1" eb="3">
      <t>フクシ</t>
    </rPh>
    <rPh sb="3" eb="6">
      <t>センモンショク</t>
    </rPh>
    <rPh sb="7" eb="9">
      <t>シャカイ</t>
    </rPh>
    <rPh sb="9" eb="12">
      <t>フクシシ</t>
    </rPh>
    <rPh sb="22" eb="24">
      <t>ジッシ</t>
    </rPh>
    <rPh sb="25" eb="27">
      <t>シエン</t>
    </rPh>
    <rPh sb="27" eb="29">
      <t>ホウシン</t>
    </rPh>
    <rPh sb="29" eb="31">
      <t>サクセイ</t>
    </rPh>
    <rPh sb="35" eb="38">
      <t>リヨウシャ</t>
    </rPh>
    <rPh sb="39" eb="42">
      <t>シュタイセイ</t>
    </rPh>
    <rPh sb="43" eb="46">
      <t>タヨウセイ</t>
    </rPh>
    <rPh sb="47" eb="49">
      <t>ジュウシ</t>
    </rPh>
    <rPh sb="51" eb="53">
      <t>コベツ</t>
    </rPh>
    <rPh sb="53" eb="55">
      <t>シエン</t>
    </rPh>
    <rPh sb="56" eb="58">
      <t>テイキョウ</t>
    </rPh>
    <rPh sb="59" eb="61">
      <t>カノウ</t>
    </rPh>
    <phoneticPr fontId="1"/>
  </si>
  <si>
    <t>○学習の習慣を身に付け、学力の向上を目指すことに加え、安定した学習環境や季節のイベントや科学実験など工夫をこらした居場所を提供している。</t>
    <rPh sb="1" eb="3">
      <t>ガクシュウ</t>
    </rPh>
    <rPh sb="4" eb="6">
      <t>シュウカン</t>
    </rPh>
    <rPh sb="7" eb="8">
      <t>ミ</t>
    </rPh>
    <rPh sb="9" eb="10">
      <t>ツ</t>
    </rPh>
    <rPh sb="12" eb="14">
      <t>ガクリョク</t>
    </rPh>
    <rPh sb="15" eb="17">
      <t>コウジョウ</t>
    </rPh>
    <rPh sb="18" eb="20">
      <t>メザ</t>
    </rPh>
    <rPh sb="24" eb="25">
      <t>クワ</t>
    </rPh>
    <rPh sb="27" eb="29">
      <t>アンテイ</t>
    </rPh>
    <rPh sb="31" eb="33">
      <t>ガクシュウ</t>
    </rPh>
    <rPh sb="33" eb="35">
      <t>カンキョウ</t>
    </rPh>
    <rPh sb="36" eb="38">
      <t>キセツ</t>
    </rPh>
    <rPh sb="44" eb="46">
      <t>カガク</t>
    </rPh>
    <rPh sb="46" eb="48">
      <t>ジッケン</t>
    </rPh>
    <rPh sb="50" eb="52">
      <t>クフウ</t>
    </rPh>
    <rPh sb="57" eb="60">
      <t>イバショ</t>
    </rPh>
    <rPh sb="61" eb="63">
      <t>テイキョウ</t>
    </rPh>
    <phoneticPr fontId="1"/>
  </si>
  <si>
    <t>○居場所や調理実習等様々なイベントを通して「自然とコミュニケーションが生まれる場」を提供することにより自信の回復を目指している。　</t>
    <rPh sb="1" eb="4">
      <t>イバショ</t>
    </rPh>
    <rPh sb="5" eb="7">
      <t>チョウリ</t>
    </rPh>
    <rPh sb="7" eb="9">
      <t>ジッシュウ</t>
    </rPh>
    <rPh sb="9" eb="10">
      <t>トウ</t>
    </rPh>
    <rPh sb="10" eb="12">
      <t>サマザマ</t>
    </rPh>
    <rPh sb="18" eb="19">
      <t>トオ</t>
    </rPh>
    <rPh sb="22" eb="24">
      <t>シゼン</t>
    </rPh>
    <rPh sb="35" eb="36">
      <t>ウ</t>
    </rPh>
    <rPh sb="39" eb="40">
      <t>バ</t>
    </rPh>
    <rPh sb="42" eb="44">
      <t>テイキョウ</t>
    </rPh>
    <rPh sb="51" eb="53">
      <t>ジシン</t>
    </rPh>
    <rPh sb="54" eb="56">
      <t>カイフク</t>
    </rPh>
    <rPh sb="57" eb="59">
      <t>メザ</t>
    </rPh>
    <phoneticPr fontId="1"/>
  </si>
  <si>
    <t>○本人の負担感を軽減するため、収支計画表等は独自のシートを作成し活用しているほか、様々な窓口に事業周知を目的としたカードを置いている。</t>
    <rPh sb="1" eb="3">
      <t>ホンニン</t>
    </rPh>
    <rPh sb="4" eb="7">
      <t>フタンカン</t>
    </rPh>
    <rPh sb="8" eb="10">
      <t>ケイゲン</t>
    </rPh>
    <rPh sb="15" eb="17">
      <t>シュウシ</t>
    </rPh>
    <rPh sb="17" eb="19">
      <t>ケイカク</t>
    </rPh>
    <rPh sb="19" eb="20">
      <t>オモテ</t>
    </rPh>
    <rPh sb="20" eb="21">
      <t>ラ</t>
    </rPh>
    <rPh sb="22" eb="24">
      <t>ドクジ</t>
    </rPh>
    <rPh sb="29" eb="31">
      <t>サクセイ</t>
    </rPh>
    <rPh sb="32" eb="34">
      <t>カツヨウ</t>
    </rPh>
    <rPh sb="41" eb="43">
      <t>サマザマ</t>
    </rPh>
    <rPh sb="44" eb="46">
      <t>マドグチ</t>
    </rPh>
    <rPh sb="47" eb="49">
      <t>ジギョウ</t>
    </rPh>
    <rPh sb="49" eb="51">
      <t>シュウチ</t>
    </rPh>
    <rPh sb="52" eb="54">
      <t>モクテキ</t>
    </rPh>
    <rPh sb="61" eb="62">
      <t>オ</t>
    </rPh>
    <phoneticPr fontId="1"/>
  </si>
  <si>
    <t>○「シェルター」と「ホテル・旅館」という２つの方法を確保することで、自立相談支援機関の受付時間外（深夜等）の対応や共同生活が難しい利用者への対応も可能としている。</t>
    <rPh sb="14" eb="16">
      <t>リョカン</t>
    </rPh>
    <rPh sb="23" eb="25">
      <t>ホウホウ</t>
    </rPh>
    <rPh sb="26" eb="28">
      <t>カクホ</t>
    </rPh>
    <rPh sb="34" eb="36">
      <t>ジリツ</t>
    </rPh>
    <rPh sb="36" eb="38">
      <t>ソウダン</t>
    </rPh>
    <rPh sb="38" eb="40">
      <t>シエン</t>
    </rPh>
    <rPh sb="40" eb="42">
      <t>キカン</t>
    </rPh>
    <rPh sb="43" eb="45">
      <t>ウケツケ</t>
    </rPh>
    <rPh sb="45" eb="47">
      <t>ジカン</t>
    </rPh>
    <rPh sb="47" eb="48">
      <t>ガイ</t>
    </rPh>
    <rPh sb="49" eb="51">
      <t>シンヤ</t>
    </rPh>
    <rPh sb="51" eb="52">
      <t>トウ</t>
    </rPh>
    <rPh sb="54" eb="56">
      <t>タイオウ</t>
    </rPh>
    <rPh sb="57" eb="59">
      <t>キョウドウ</t>
    </rPh>
    <rPh sb="59" eb="61">
      <t>セイカツ</t>
    </rPh>
    <rPh sb="62" eb="63">
      <t>ムズカ</t>
    </rPh>
    <rPh sb="65" eb="68">
      <t>リヨウシャ</t>
    </rPh>
    <rPh sb="70" eb="72">
      <t>タイオウ</t>
    </rPh>
    <rPh sb="73" eb="75">
      <t>カノウ</t>
    </rPh>
    <phoneticPr fontId="1"/>
  </si>
  <si>
    <t>○高校生とその保護者の相談支援に特化した「高校生相談支援員」を配置し、高校生の中退防止を目的に個別の課題に応じた支援を実施している。</t>
    <rPh sb="1" eb="4">
      <t>コウコウセイ</t>
    </rPh>
    <rPh sb="7" eb="10">
      <t>ホゴシャ</t>
    </rPh>
    <rPh sb="11" eb="13">
      <t>ソウダン</t>
    </rPh>
    <rPh sb="13" eb="15">
      <t>シエン</t>
    </rPh>
    <rPh sb="16" eb="18">
      <t>トッカ</t>
    </rPh>
    <rPh sb="21" eb="24">
      <t>コウコウセイ</t>
    </rPh>
    <rPh sb="24" eb="26">
      <t>ソウダン</t>
    </rPh>
    <rPh sb="26" eb="28">
      <t>シエン</t>
    </rPh>
    <rPh sb="28" eb="29">
      <t>イン</t>
    </rPh>
    <rPh sb="31" eb="33">
      <t>ハイチ</t>
    </rPh>
    <rPh sb="35" eb="38">
      <t>コウコウセイ</t>
    </rPh>
    <rPh sb="39" eb="41">
      <t>チュウタイ</t>
    </rPh>
    <rPh sb="41" eb="43">
      <t>ボウシ</t>
    </rPh>
    <rPh sb="44" eb="46">
      <t>モクテキ</t>
    </rPh>
    <rPh sb="47" eb="49">
      <t>コベツ</t>
    </rPh>
    <rPh sb="50" eb="52">
      <t>カダイ</t>
    </rPh>
    <rPh sb="53" eb="54">
      <t>オウ</t>
    </rPh>
    <rPh sb="56" eb="58">
      <t>シエン</t>
    </rPh>
    <rPh sb="59" eb="61">
      <t>ジッシ</t>
    </rPh>
    <phoneticPr fontId="1"/>
  </si>
  <si>
    <t>○県と３市（魚津市、滑川市、黒部市）で共同実施することにより各自治体の費用負担が抑えられ、かつそれぞれの自治体の社会資源を広域で活用することが可能となった。</t>
    <rPh sb="1" eb="2">
      <t>ケン</t>
    </rPh>
    <rPh sb="4" eb="5">
      <t>シ</t>
    </rPh>
    <rPh sb="19" eb="21">
      <t>キョウドウ</t>
    </rPh>
    <rPh sb="21" eb="23">
      <t>ジッシ</t>
    </rPh>
    <rPh sb="30" eb="31">
      <t>カク</t>
    </rPh>
    <rPh sb="31" eb="34">
      <t>ジチタイ</t>
    </rPh>
    <rPh sb="35" eb="37">
      <t>ヒヨウ</t>
    </rPh>
    <rPh sb="37" eb="39">
      <t>フタン</t>
    </rPh>
    <rPh sb="40" eb="41">
      <t>オサ</t>
    </rPh>
    <rPh sb="52" eb="55">
      <t>ジチタイ</t>
    </rPh>
    <rPh sb="56" eb="58">
      <t>シャカイ</t>
    </rPh>
    <rPh sb="58" eb="60">
      <t>シゲン</t>
    </rPh>
    <rPh sb="61" eb="63">
      <t>コウイキ</t>
    </rPh>
    <rPh sb="64" eb="66">
      <t>カツヨウ</t>
    </rPh>
    <rPh sb="71" eb="73">
      <t>カノウ</t>
    </rPh>
    <phoneticPr fontId="1"/>
  </si>
  <si>
    <t>○自立相談支援事業の段階で簡単な家計表を作成し、家計状況の見える化を行うことで家計改善の必要性を相談者自身に認識してもらえるよう工夫をしている。</t>
    <rPh sb="1" eb="3">
      <t>ジリツ</t>
    </rPh>
    <rPh sb="3" eb="5">
      <t>ソウダン</t>
    </rPh>
    <rPh sb="5" eb="7">
      <t>シエン</t>
    </rPh>
    <rPh sb="7" eb="9">
      <t>ジギョウ</t>
    </rPh>
    <rPh sb="10" eb="12">
      <t>ダンカイ</t>
    </rPh>
    <rPh sb="13" eb="15">
      <t>カンタン</t>
    </rPh>
    <rPh sb="16" eb="18">
      <t>カケイ</t>
    </rPh>
    <rPh sb="18" eb="19">
      <t>ヒョウ</t>
    </rPh>
    <rPh sb="20" eb="22">
      <t>サクセイ</t>
    </rPh>
    <rPh sb="24" eb="26">
      <t>カケイ</t>
    </rPh>
    <rPh sb="26" eb="28">
      <t>ジョウキョウ</t>
    </rPh>
    <rPh sb="29" eb="30">
      <t>ミ</t>
    </rPh>
    <rPh sb="32" eb="33">
      <t>カ</t>
    </rPh>
    <rPh sb="34" eb="35">
      <t>オコナ</t>
    </rPh>
    <rPh sb="39" eb="41">
      <t>カケイ</t>
    </rPh>
    <rPh sb="41" eb="43">
      <t>カイゼン</t>
    </rPh>
    <rPh sb="44" eb="47">
      <t>ヒツヨウセイ</t>
    </rPh>
    <rPh sb="48" eb="50">
      <t>ソウダン</t>
    </rPh>
    <rPh sb="50" eb="51">
      <t>シャ</t>
    </rPh>
    <rPh sb="51" eb="53">
      <t>ジシン</t>
    </rPh>
    <rPh sb="54" eb="56">
      <t>ニンシキ</t>
    </rPh>
    <rPh sb="64" eb="66">
      <t>クフウ</t>
    </rPh>
    <phoneticPr fontId="1"/>
  </si>
  <si>
    <t>○相談者の状況に応じて多様な支援メニューを提供できるよう、無料職業紹介所を活用した伴走型の就労支援を実施している。　</t>
    <rPh sb="1" eb="4">
      <t>ソウダンシャ</t>
    </rPh>
    <rPh sb="5" eb="7">
      <t>ジョウキョウ</t>
    </rPh>
    <rPh sb="8" eb="9">
      <t>オウ</t>
    </rPh>
    <rPh sb="11" eb="13">
      <t>タヨウ</t>
    </rPh>
    <rPh sb="14" eb="16">
      <t>シエン</t>
    </rPh>
    <rPh sb="21" eb="23">
      <t>テイキョウ</t>
    </rPh>
    <rPh sb="29" eb="31">
      <t>ムリョウ</t>
    </rPh>
    <rPh sb="31" eb="33">
      <t>ショクギョウ</t>
    </rPh>
    <rPh sb="33" eb="35">
      <t>ショウカイ</t>
    </rPh>
    <rPh sb="35" eb="36">
      <t>ジョ</t>
    </rPh>
    <rPh sb="37" eb="39">
      <t>カツヨウ</t>
    </rPh>
    <rPh sb="41" eb="43">
      <t>バンソウ</t>
    </rPh>
    <rPh sb="43" eb="44">
      <t>ガタ</t>
    </rPh>
    <rPh sb="45" eb="47">
      <t>シュウロウ</t>
    </rPh>
    <rPh sb="47" eb="49">
      <t>シエン</t>
    </rPh>
    <rPh sb="50" eb="52">
      <t>ジッシ</t>
    </rPh>
    <phoneticPr fontId="1"/>
  </si>
  <si>
    <t>○利用者の状況に応じて、同一事業所で認定就労訓練への移行を可能とすることで、支援員と利用者の信頼関係を維持しながら、一般就労への意欲の向上を図っている。</t>
    <rPh sb="1" eb="4">
      <t>リヨウシャ</t>
    </rPh>
    <rPh sb="5" eb="7">
      <t>ジョウキョウ</t>
    </rPh>
    <rPh sb="8" eb="9">
      <t>オウ</t>
    </rPh>
    <rPh sb="12" eb="14">
      <t>ドウイツ</t>
    </rPh>
    <rPh sb="14" eb="17">
      <t>ジギョウショ</t>
    </rPh>
    <rPh sb="18" eb="20">
      <t>ニンテイ</t>
    </rPh>
    <rPh sb="20" eb="22">
      <t>シュウロウ</t>
    </rPh>
    <rPh sb="22" eb="24">
      <t>クンレン</t>
    </rPh>
    <rPh sb="26" eb="28">
      <t>イコウ</t>
    </rPh>
    <rPh sb="29" eb="31">
      <t>カノウ</t>
    </rPh>
    <rPh sb="38" eb="41">
      <t>シエンイン</t>
    </rPh>
    <rPh sb="42" eb="45">
      <t>リヨウシャ</t>
    </rPh>
    <rPh sb="46" eb="48">
      <t>シンライ</t>
    </rPh>
    <rPh sb="48" eb="50">
      <t>カンケイ</t>
    </rPh>
    <rPh sb="51" eb="53">
      <t>イジ</t>
    </rPh>
    <rPh sb="58" eb="60">
      <t>イッパン</t>
    </rPh>
    <rPh sb="60" eb="62">
      <t>シュウロウ</t>
    </rPh>
    <rPh sb="64" eb="66">
      <t>イヨク</t>
    </rPh>
    <rPh sb="67" eb="69">
      <t>コウジョウ</t>
    </rPh>
    <rPh sb="70" eb="71">
      <t>ハカ</t>
    </rPh>
    <phoneticPr fontId="1"/>
  </si>
  <si>
    <t>○人口の少ない郡部において、町の「ひとり親家庭の学習支援事業」と同一の日程・内容で一体実施することで、一定の参加者を確保するとともに事業費の負担軽減を図っている。</t>
    <rPh sb="1" eb="3">
      <t>ジンコウ</t>
    </rPh>
    <rPh sb="4" eb="5">
      <t>スク</t>
    </rPh>
    <rPh sb="7" eb="9">
      <t>グンブ</t>
    </rPh>
    <rPh sb="14" eb="15">
      <t>マチ</t>
    </rPh>
    <rPh sb="20" eb="21">
      <t>オヤ</t>
    </rPh>
    <rPh sb="21" eb="23">
      <t>カテイ</t>
    </rPh>
    <rPh sb="24" eb="26">
      <t>ガクシュウ</t>
    </rPh>
    <rPh sb="26" eb="28">
      <t>シエン</t>
    </rPh>
    <rPh sb="28" eb="30">
      <t>ジギョウ</t>
    </rPh>
    <rPh sb="32" eb="34">
      <t>ドウイツ</t>
    </rPh>
    <rPh sb="35" eb="37">
      <t>ニッテイ</t>
    </rPh>
    <rPh sb="38" eb="40">
      <t>ナイヨウ</t>
    </rPh>
    <rPh sb="41" eb="43">
      <t>イッタイ</t>
    </rPh>
    <rPh sb="43" eb="45">
      <t>ジッシ</t>
    </rPh>
    <rPh sb="51" eb="53">
      <t>イッテイ</t>
    </rPh>
    <rPh sb="54" eb="57">
      <t>サンカシャ</t>
    </rPh>
    <rPh sb="58" eb="60">
      <t>カクホ</t>
    </rPh>
    <rPh sb="66" eb="69">
      <t>ジギョウヒ</t>
    </rPh>
    <rPh sb="70" eb="72">
      <t>フタン</t>
    </rPh>
    <rPh sb="72" eb="74">
      <t>ケイゲン</t>
    </rPh>
    <rPh sb="75" eb="76">
      <t>ハカ</t>
    </rPh>
    <phoneticPr fontId="1"/>
  </si>
  <si>
    <t>○直営＋委託方式により庁内連携に重点を置きつつ、市直営と委託先の市社協のお互いの強みを活かした支援を行っている。　</t>
    <rPh sb="1" eb="3">
      <t>チョクエイ</t>
    </rPh>
    <rPh sb="4" eb="6">
      <t>イタク</t>
    </rPh>
    <rPh sb="6" eb="8">
      <t>ホウシキ</t>
    </rPh>
    <rPh sb="11" eb="13">
      <t>チョウナイ</t>
    </rPh>
    <rPh sb="13" eb="15">
      <t>レンケイ</t>
    </rPh>
    <rPh sb="16" eb="18">
      <t>ジュウテン</t>
    </rPh>
    <rPh sb="19" eb="20">
      <t>オ</t>
    </rPh>
    <rPh sb="24" eb="25">
      <t>シ</t>
    </rPh>
    <rPh sb="25" eb="27">
      <t>チョクエイ</t>
    </rPh>
    <rPh sb="28" eb="31">
      <t>イタクサキ</t>
    </rPh>
    <rPh sb="32" eb="33">
      <t>シ</t>
    </rPh>
    <rPh sb="33" eb="35">
      <t>シャキョウ</t>
    </rPh>
    <rPh sb="37" eb="38">
      <t>タガ</t>
    </rPh>
    <rPh sb="40" eb="41">
      <t>ツヨ</t>
    </rPh>
    <rPh sb="43" eb="44">
      <t>イ</t>
    </rPh>
    <rPh sb="47" eb="49">
      <t>シエン</t>
    </rPh>
    <rPh sb="50" eb="51">
      <t>オコナ</t>
    </rPh>
    <phoneticPr fontId="1"/>
  </si>
  <si>
    <t>○地域づくりのための意見交換会を実施することにより、地域で活動している人たちの横のつながりを構築し、生活に困っている人の早期発見・対応を可能としている。</t>
    <rPh sb="1" eb="3">
      <t>チイキ</t>
    </rPh>
    <rPh sb="10" eb="12">
      <t>イケン</t>
    </rPh>
    <rPh sb="12" eb="15">
      <t>コウカンカイ</t>
    </rPh>
    <rPh sb="16" eb="18">
      <t>ジッシ</t>
    </rPh>
    <rPh sb="26" eb="28">
      <t>チイキ</t>
    </rPh>
    <rPh sb="29" eb="31">
      <t>カツドウ</t>
    </rPh>
    <rPh sb="35" eb="36">
      <t>ヒト</t>
    </rPh>
    <rPh sb="39" eb="40">
      <t>ヨコ</t>
    </rPh>
    <rPh sb="46" eb="48">
      <t>コウチク</t>
    </rPh>
    <rPh sb="50" eb="52">
      <t>セイカツ</t>
    </rPh>
    <rPh sb="53" eb="54">
      <t>コマ</t>
    </rPh>
    <rPh sb="58" eb="59">
      <t>ヒト</t>
    </rPh>
    <rPh sb="60" eb="62">
      <t>ソウキ</t>
    </rPh>
    <rPh sb="62" eb="64">
      <t>ハッケン</t>
    </rPh>
    <rPh sb="65" eb="67">
      <t>タイオウ</t>
    </rPh>
    <rPh sb="68" eb="70">
      <t>カノウ</t>
    </rPh>
    <phoneticPr fontId="1"/>
  </si>
  <si>
    <t>○支援員が自立相談支援機関の面談室を利用してパソコン教室を実施しており、施設利用料等の費用負担がない。</t>
    <rPh sb="1" eb="4">
      <t>シエンイン</t>
    </rPh>
    <rPh sb="5" eb="7">
      <t>ジリツ</t>
    </rPh>
    <rPh sb="7" eb="9">
      <t>ソウダン</t>
    </rPh>
    <rPh sb="9" eb="11">
      <t>シエン</t>
    </rPh>
    <rPh sb="11" eb="13">
      <t>キカン</t>
    </rPh>
    <rPh sb="14" eb="17">
      <t>メンダンシツ</t>
    </rPh>
    <rPh sb="18" eb="20">
      <t>リヨウ</t>
    </rPh>
    <rPh sb="26" eb="28">
      <t>キョウシツ</t>
    </rPh>
    <rPh sb="29" eb="31">
      <t>ジッシ</t>
    </rPh>
    <rPh sb="36" eb="38">
      <t>シセツ</t>
    </rPh>
    <rPh sb="38" eb="41">
      <t>リヨウリョウ</t>
    </rPh>
    <rPh sb="41" eb="42">
      <t>トウ</t>
    </rPh>
    <rPh sb="43" eb="45">
      <t>ヒヨウ</t>
    </rPh>
    <rPh sb="45" eb="47">
      <t>フタン</t>
    </rPh>
    <phoneticPr fontId="1"/>
  </si>
  <si>
    <t>○就労体験を主とし、利用者の希望に沿った体験内容を検討するなど、利用者が自主的に取り組める環境整備について事業所を事前協議を行っている。</t>
    <rPh sb="1" eb="3">
      <t>シュウロウ</t>
    </rPh>
    <rPh sb="3" eb="5">
      <t>タイケン</t>
    </rPh>
    <rPh sb="6" eb="7">
      <t>シュ</t>
    </rPh>
    <rPh sb="10" eb="13">
      <t>リヨウシャ</t>
    </rPh>
    <rPh sb="14" eb="16">
      <t>キボウ</t>
    </rPh>
    <rPh sb="17" eb="18">
      <t>ソ</t>
    </rPh>
    <rPh sb="20" eb="22">
      <t>タイケン</t>
    </rPh>
    <rPh sb="22" eb="24">
      <t>ナイヨウ</t>
    </rPh>
    <rPh sb="25" eb="27">
      <t>ケントウ</t>
    </rPh>
    <rPh sb="32" eb="35">
      <t>リヨウシャ</t>
    </rPh>
    <rPh sb="36" eb="39">
      <t>ジシュテキ</t>
    </rPh>
    <rPh sb="40" eb="41">
      <t>ト</t>
    </rPh>
    <rPh sb="42" eb="43">
      <t>ク</t>
    </rPh>
    <rPh sb="45" eb="47">
      <t>カンキョウ</t>
    </rPh>
    <rPh sb="47" eb="49">
      <t>セイビ</t>
    </rPh>
    <rPh sb="53" eb="56">
      <t>ジギョウショ</t>
    </rPh>
    <rPh sb="57" eb="59">
      <t>ジゼン</t>
    </rPh>
    <rPh sb="59" eb="61">
      <t>キョウギ</t>
    </rPh>
    <rPh sb="62" eb="63">
      <t>オコナ</t>
    </rPh>
    <phoneticPr fontId="1"/>
  </si>
  <si>
    <t>○収納部門の職員と家計改善支援員等が合同で研修を実施しているほか、定例で納税・福祉相談連絡会議を実施し顔の見える関係づくりを目的として意見交換を行っている。</t>
    <rPh sb="1" eb="3">
      <t>シュウノウ</t>
    </rPh>
    <rPh sb="3" eb="5">
      <t>ブモン</t>
    </rPh>
    <rPh sb="6" eb="8">
      <t>ショクイン</t>
    </rPh>
    <rPh sb="9" eb="11">
      <t>カケイ</t>
    </rPh>
    <rPh sb="11" eb="13">
      <t>カイゼン</t>
    </rPh>
    <rPh sb="13" eb="16">
      <t>シエンイン</t>
    </rPh>
    <rPh sb="16" eb="17">
      <t>トウ</t>
    </rPh>
    <rPh sb="18" eb="20">
      <t>ゴウドウ</t>
    </rPh>
    <rPh sb="21" eb="23">
      <t>ケンシュウ</t>
    </rPh>
    <rPh sb="24" eb="26">
      <t>ジッシ</t>
    </rPh>
    <rPh sb="33" eb="35">
      <t>テイレイ</t>
    </rPh>
    <rPh sb="36" eb="38">
      <t>ノウゼイ</t>
    </rPh>
    <rPh sb="39" eb="41">
      <t>フクシ</t>
    </rPh>
    <rPh sb="41" eb="43">
      <t>ソウダン</t>
    </rPh>
    <rPh sb="43" eb="45">
      <t>レンラク</t>
    </rPh>
    <rPh sb="45" eb="47">
      <t>カイギ</t>
    </rPh>
    <rPh sb="48" eb="50">
      <t>ジッシ</t>
    </rPh>
    <rPh sb="51" eb="52">
      <t>カオ</t>
    </rPh>
    <rPh sb="53" eb="54">
      <t>ミ</t>
    </rPh>
    <rPh sb="56" eb="58">
      <t>カンケイ</t>
    </rPh>
    <rPh sb="62" eb="64">
      <t>モクテキ</t>
    </rPh>
    <rPh sb="67" eb="69">
      <t>イケン</t>
    </rPh>
    <rPh sb="69" eb="71">
      <t>コウカン</t>
    </rPh>
    <rPh sb="72" eb="73">
      <t>オコナ</t>
    </rPh>
    <phoneticPr fontId="1"/>
  </si>
  <si>
    <t>○要保護児童対策地域協議会において個別学習支援を実施した方が良いと判断した子どもとしており、学校と連携し進行管理しながら家族全体の支援を行っている。</t>
    <rPh sb="1" eb="4">
      <t>ヨウホゴ</t>
    </rPh>
    <rPh sb="4" eb="6">
      <t>ジドウ</t>
    </rPh>
    <rPh sb="6" eb="8">
      <t>タイサク</t>
    </rPh>
    <rPh sb="8" eb="10">
      <t>チイキ</t>
    </rPh>
    <rPh sb="10" eb="13">
      <t>キョウギカイ</t>
    </rPh>
    <rPh sb="17" eb="19">
      <t>コベツ</t>
    </rPh>
    <rPh sb="19" eb="21">
      <t>ガクシュウ</t>
    </rPh>
    <rPh sb="21" eb="23">
      <t>シエン</t>
    </rPh>
    <rPh sb="24" eb="26">
      <t>ジッシ</t>
    </rPh>
    <rPh sb="28" eb="29">
      <t>ホウ</t>
    </rPh>
    <rPh sb="30" eb="31">
      <t>ヨ</t>
    </rPh>
    <rPh sb="33" eb="35">
      <t>ハンダン</t>
    </rPh>
    <rPh sb="37" eb="38">
      <t>コ</t>
    </rPh>
    <rPh sb="46" eb="48">
      <t>ガッコウ</t>
    </rPh>
    <rPh sb="49" eb="51">
      <t>レンケイ</t>
    </rPh>
    <rPh sb="52" eb="54">
      <t>シンコウ</t>
    </rPh>
    <rPh sb="54" eb="56">
      <t>カンリ</t>
    </rPh>
    <rPh sb="60" eb="62">
      <t>カゾク</t>
    </rPh>
    <rPh sb="62" eb="64">
      <t>ゼンタイ</t>
    </rPh>
    <rPh sb="65" eb="67">
      <t>シエン</t>
    </rPh>
    <rPh sb="68" eb="69">
      <t>オコナ</t>
    </rPh>
    <phoneticPr fontId="1"/>
  </si>
  <si>
    <t>○家計という繊細な情報に接するため支援対象者との信頼関係を構築しやすく、自立相談支援事業や関係機関との連携に際しても家計改善支援員がキーパーソンとして機能している。</t>
    <rPh sb="1" eb="3">
      <t>カケイ</t>
    </rPh>
    <rPh sb="6" eb="8">
      <t>センサイ</t>
    </rPh>
    <rPh sb="9" eb="11">
      <t>ジョウホウ</t>
    </rPh>
    <rPh sb="12" eb="13">
      <t>セッ</t>
    </rPh>
    <rPh sb="17" eb="19">
      <t>シエン</t>
    </rPh>
    <rPh sb="19" eb="22">
      <t>タイショウシャ</t>
    </rPh>
    <rPh sb="24" eb="26">
      <t>シンライ</t>
    </rPh>
    <rPh sb="26" eb="28">
      <t>カンケイ</t>
    </rPh>
    <rPh sb="29" eb="31">
      <t>コウチク</t>
    </rPh>
    <rPh sb="36" eb="38">
      <t>ジリツ</t>
    </rPh>
    <rPh sb="38" eb="40">
      <t>ソウダン</t>
    </rPh>
    <rPh sb="40" eb="42">
      <t>シエン</t>
    </rPh>
    <rPh sb="42" eb="44">
      <t>ジギョウ</t>
    </rPh>
    <rPh sb="45" eb="47">
      <t>カンケイ</t>
    </rPh>
    <rPh sb="47" eb="49">
      <t>キカン</t>
    </rPh>
    <rPh sb="51" eb="53">
      <t>レンケイ</t>
    </rPh>
    <rPh sb="54" eb="55">
      <t>サイ</t>
    </rPh>
    <rPh sb="58" eb="60">
      <t>カケイ</t>
    </rPh>
    <rPh sb="60" eb="62">
      <t>カイゼン</t>
    </rPh>
    <rPh sb="62" eb="65">
      <t>シエンイン</t>
    </rPh>
    <rPh sb="75" eb="77">
      <t>キノウ</t>
    </rPh>
    <phoneticPr fontId="1"/>
  </si>
  <si>
    <t>○庁内他制度担当部署やハローワークなどの関係機関との協力体制を整備。特にハローワークとの徹底した連携・協力により、相談者へのきめ細やかな就労支援を実施している。</t>
    <rPh sb="1" eb="3">
      <t>チョウナイ</t>
    </rPh>
    <rPh sb="3" eb="4">
      <t>タ</t>
    </rPh>
    <rPh sb="4" eb="6">
      <t>セイド</t>
    </rPh>
    <rPh sb="6" eb="8">
      <t>タントウ</t>
    </rPh>
    <rPh sb="8" eb="10">
      <t>ブショ</t>
    </rPh>
    <rPh sb="20" eb="22">
      <t>カンケイ</t>
    </rPh>
    <rPh sb="22" eb="24">
      <t>キカン</t>
    </rPh>
    <rPh sb="26" eb="28">
      <t>キョウリョク</t>
    </rPh>
    <rPh sb="28" eb="30">
      <t>タイセイ</t>
    </rPh>
    <rPh sb="31" eb="33">
      <t>セイビ</t>
    </rPh>
    <rPh sb="34" eb="35">
      <t>トク</t>
    </rPh>
    <rPh sb="44" eb="46">
      <t>テッテイ</t>
    </rPh>
    <rPh sb="48" eb="50">
      <t>レンケイ</t>
    </rPh>
    <rPh sb="51" eb="53">
      <t>キョウリョク</t>
    </rPh>
    <rPh sb="57" eb="60">
      <t>ソウダンシャ</t>
    </rPh>
    <rPh sb="64" eb="65">
      <t>コマ</t>
    </rPh>
    <rPh sb="68" eb="70">
      <t>シュウロウ</t>
    </rPh>
    <rPh sb="70" eb="72">
      <t>シエン</t>
    </rPh>
    <rPh sb="73" eb="75">
      <t>ジッシ</t>
    </rPh>
    <phoneticPr fontId="1"/>
  </si>
  <si>
    <t>○ホームレス支援にノウハウのある団体と連携して支援を実施。住居確保後も定期的に見守りパトロール等のアフターフォローを実施している。</t>
    <rPh sb="6" eb="8">
      <t>シエン</t>
    </rPh>
    <rPh sb="16" eb="18">
      <t>ダンタイ</t>
    </rPh>
    <rPh sb="19" eb="21">
      <t>レンケイ</t>
    </rPh>
    <rPh sb="23" eb="25">
      <t>シエン</t>
    </rPh>
    <rPh sb="26" eb="28">
      <t>ジッシ</t>
    </rPh>
    <rPh sb="29" eb="31">
      <t>ジュウキョ</t>
    </rPh>
    <rPh sb="31" eb="33">
      <t>カクホ</t>
    </rPh>
    <rPh sb="33" eb="34">
      <t>ゴ</t>
    </rPh>
    <rPh sb="35" eb="38">
      <t>テイキテキ</t>
    </rPh>
    <rPh sb="39" eb="41">
      <t>ミマモ</t>
    </rPh>
    <rPh sb="47" eb="48">
      <t>トウ</t>
    </rPh>
    <rPh sb="58" eb="60">
      <t>ジッシ</t>
    </rPh>
    <phoneticPr fontId="1"/>
  </si>
  <si>
    <t>○相談者個々の課題に応じた地域の事業者や協力者を見つけ、マッチングしてオーダーメイド支援を実施している。</t>
    <rPh sb="1" eb="4">
      <t>ソウダンシャ</t>
    </rPh>
    <rPh sb="4" eb="6">
      <t>ココ</t>
    </rPh>
    <rPh sb="7" eb="9">
      <t>カダイ</t>
    </rPh>
    <rPh sb="10" eb="11">
      <t>オウ</t>
    </rPh>
    <rPh sb="13" eb="15">
      <t>チイキ</t>
    </rPh>
    <rPh sb="16" eb="19">
      <t>ジギョウシャ</t>
    </rPh>
    <rPh sb="20" eb="23">
      <t>キョウリョクシャ</t>
    </rPh>
    <rPh sb="24" eb="25">
      <t>ミ</t>
    </rPh>
    <rPh sb="42" eb="44">
      <t>シエン</t>
    </rPh>
    <rPh sb="45" eb="47">
      <t>ジッシ</t>
    </rPh>
    <phoneticPr fontId="1"/>
  </si>
  <si>
    <t>○家計収支をグラフ化し「見える化」を図ることにより、相談者自身に家計改善の意識を持ってもらうように支援している。</t>
    <rPh sb="1" eb="3">
      <t>カケイ</t>
    </rPh>
    <rPh sb="3" eb="5">
      <t>シュウシ</t>
    </rPh>
    <rPh sb="9" eb="10">
      <t>カ</t>
    </rPh>
    <rPh sb="12" eb="13">
      <t>ミ</t>
    </rPh>
    <rPh sb="15" eb="16">
      <t>カ</t>
    </rPh>
    <rPh sb="18" eb="19">
      <t>ハカ</t>
    </rPh>
    <rPh sb="26" eb="29">
      <t>ソウダンシャ</t>
    </rPh>
    <rPh sb="29" eb="31">
      <t>ジシン</t>
    </rPh>
    <rPh sb="32" eb="34">
      <t>カケイ</t>
    </rPh>
    <rPh sb="34" eb="36">
      <t>カイゼン</t>
    </rPh>
    <rPh sb="37" eb="39">
      <t>イシキ</t>
    </rPh>
    <rPh sb="40" eb="41">
      <t>モ</t>
    </rPh>
    <rPh sb="49" eb="51">
      <t>シエン</t>
    </rPh>
    <phoneticPr fontId="1"/>
  </si>
  <si>
    <t>○学校、教育委員会、行政（福祉、子育て）、社協による連携会議を設置し、学校からの情報提供を基に対象児童の支援方法等を検討しPDCAによる継続支援を実施している。</t>
    <rPh sb="1" eb="3">
      <t>ガッコウ</t>
    </rPh>
    <rPh sb="4" eb="6">
      <t>キョウイク</t>
    </rPh>
    <rPh sb="6" eb="9">
      <t>イインカイ</t>
    </rPh>
    <rPh sb="10" eb="12">
      <t>ギョウセイ</t>
    </rPh>
    <rPh sb="13" eb="15">
      <t>フクシ</t>
    </rPh>
    <rPh sb="16" eb="18">
      <t>コソダ</t>
    </rPh>
    <rPh sb="21" eb="23">
      <t>シャキョウ</t>
    </rPh>
    <rPh sb="26" eb="28">
      <t>レンケイ</t>
    </rPh>
    <rPh sb="28" eb="30">
      <t>カイギ</t>
    </rPh>
    <rPh sb="31" eb="33">
      <t>セッチ</t>
    </rPh>
    <rPh sb="35" eb="37">
      <t>ガッコウ</t>
    </rPh>
    <rPh sb="40" eb="42">
      <t>ジョウホウ</t>
    </rPh>
    <rPh sb="42" eb="44">
      <t>テイキョウ</t>
    </rPh>
    <rPh sb="45" eb="46">
      <t>モト</t>
    </rPh>
    <rPh sb="47" eb="49">
      <t>タイショウ</t>
    </rPh>
    <rPh sb="49" eb="51">
      <t>ジドウ</t>
    </rPh>
    <rPh sb="52" eb="54">
      <t>シエン</t>
    </rPh>
    <rPh sb="54" eb="57">
      <t>ホウホウナド</t>
    </rPh>
    <rPh sb="58" eb="60">
      <t>ケントウ</t>
    </rPh>
    <rPh sb="68" eb="70">
      <t>ケイゾク</t>
    </rPh>
    <rPh sb="70" eb="72">
      <t>シエン</t>
    </rPh>
    <rPh sb="73" eb="75">
      <t>ジッシ</t>
    </rPh>
    <phoneticPr fontId="1"/>
  </si>
  <si>
    <t>○長野県社会福祉法人経営者協議会が実施する「就職応援金付職場体験事業」（プチバイト事業）の企業開拓も同時に行っている。</t>
    <rPh sb="1" eb="3">
      <t>ナガノ</t>
    </rPh>
    <rPh sb="3" eb="4">
      <t>ケン</t>
    </rPh>
    <rPh sb="4" eb="6">
      <t>シャカイ</t>
    </rPh>
    <rPh sb="6" eb="8">
      <t>フクシ</t>
    </rPh>
    <rPh sb="8" eb="10">
      <t>ホウジン</t>
    </rPh>
    <rPh sb="10" eb="13">
      <t>ケイエイシャ</t>
    </rPh>
    <rPh sb="13" eb="16">
      <t>キョウギカイ</t>
    </rPh>
    <rPh sb="17" eb="19">
      <t>ジッシ</t>
    </rPh>
    <rPh sb="22" eb="24">
      <t>シュウショク</t>
    </rPh>
    <rPh sb="24" eb="26">
      <t>オウエン</t>
    </rPh>
    <rPh sb="26" eb="27">
      <t>キン</t>
    </rPh>
    <rPh sb="27" eb="28">
      <t>ツ</t>
    </rPh>
    <rPh sb="28" eb="30">
      <t>ショクバ</t>
    </rPh>
    <rPh sb="30" eb="32">
      <t>タイケン</t>
    </rPh>
    <rPh sb="32" eb="34">
      <t>ジギョウ</t>
    </rPh>
    <rPh sb="41" eb="43">
      <t>ジギョウ</t>
    </rPh>
    <rPh sb="45" eb="47">
      <t>キギョウ</t>
    </rPh>
    <rPh sb="47" eb="49">
      <t>カイタク</t>
    </rPh>
    <rPh sb="50" eb="52">
      <t>ドウジ</t>
    </rPh>
    <rPh sb="53" eb="54">
      <t>オコナ</t>
    </rPh>
    <phoneticPr fontId="1"/>
  </si>
  <si>
    <t>○自宅訪問や病院受診、各種申請のための同行支援を実施するなどアウトリーチ重視の支援を行っているほか、支援調整会議を各町で定期的に開催している。</t>
    <rPh sb="1" eb="3">
      <t>ジタク</t>
    </rPh>
    <rPh sb="3" eb="5">
      <t>ホウモン</t>
    </rPh>
    <rPh sb="6" eb="8">
      <t>ビョウイン</t>
    </rPh>
    <rPh sb="8" eb="10">
      <t>ジュシン</t>
    </rPh>
    <rPh sb="11" eb="13">
      <t>カクシュ</t>
    </rPh>
    <rPh sb="13" eb="15">
      <t>シンセイ</t>
    </rPh>
    <rPh sb="19" eb="21">
      <t>ドウコウ</t>
    </rPh>
    <rPh sb="21" eb="23">
      <t>シエン</t>
    </rPh>
    <rPh sb="24" eb="26">
      <t>ジッシ</t>
    </rPh>
    <rPh sb="36" eb="38">
      <t>ジュウシ</t>
    </rPh>
    <rPh sb="39" eb="41">
      <t>シエン</t>
    </rPh>
    <rPh sb="42" eb="43">
      <t>オコナ</t>
    </rPh>
    <rPh sb="50" eb="52">
      <t>シエン</t>
    </rPh>
    <rPh sb="52" eb="54">
      <t>チョウセイ</t>
    </rPh>
    <rPh sb="54" eb="56">
      <t>カイギ</t>
    </rPh>
    <rPh sb="57" eb="59">
      <t>カクマチ</t>
    </rPh>
    <rPh sb="60" eb="63">
      <t>テイキテキ</t>
    </rPh>
    <rPh sb="64" eb="66">
      <t>カイサイ</t>
    </rPh>
    <phoneticPr fontId="1"/>
  </si>
  <si>
    <t>○本人の希望や適性に応じた就労体験先を確保するため、幅広い分野の民間事業所へアプローチを行っている。</t>
    <rPh sb="1" eb="3">
      <t>ホンニン</t>
    </rPh>
    <rPh sb="4" eb="6">
      <t>キボウ</t>
    </rPh>
    <rPh sb="7" eb="9">
      <t>テキセイ</t>
    </rPh>
    <rPh sb="10" eb="11">
      <t>オウ</t>
    </rPh>
    <rPh sb="13" eb="15">
      <t>シュウロウ</t>
    </rPh>
    <rPh sb="15" eb="17">
      <t>タイケン</t>
    </rPh>
    <rPh sb="17" eb="18">
      <t>サキ</t>
    </rPh>
    <rPh sb="19" eb="21">
      <t>カクホ</t>
    </rPh>
    <rPh sb="26" eb="28">
      <t>ハバヒロ</t>
    </rPh>
    <rPh sb="29" eb="31">
      <t>ブンヤ</t>
    </rPh>
    <rPh sb="32" eb="34">
      <t>ミンカン</t>
    </rPh>
    <rPh sb="34" eb="37">
      <t>ジギョウショ</t>
    </rPh>
    <rPh sb="44" eb="45">
      <t>オコナ</t>
    </rPh>
    <phoneticPr fontId="1"/>
  </si>
  <si>
    <t>○自立相談支援事業との連携に着目し、家計改善支援事業を支援のためのツールとして活用した就労支援やひきこもり支援を実施している。</t>
    <rPh sb="1" eb="3">
      <t>ジリツ</t>
    </rPh>
    <rPh sb="3" eb="5">
      <t>ソウダン</t>
    </rPh>
    <rPh sb="5" eb="7">
      <t>シエン</t>
    </rPh>
    <rPh sb="7" eb="9">
      <t>ジギョウ</t>
    </rPh>
    <rPh sb="11" eb="13">
      <t>レンケイ</t>
    </rPh>
    <rPh sb="14" eb="16">
      <t>チャクモク</t>
    </rPh>
    <rPh sb="18" eb="20">
      <t>カケイ</t>
    </rPh>
    <rPh sb="20" eb="22">
      <t>カイゼン</t>
    </rPh>
    <rPh sb="22" eb="24">
      <t>シエン</t>
    </rPh>
    <rPh sb="24" eb="26">
      <t>ジギョウ</t>
    </rPh>
    <rPh sb="27" eb="29">
      <t>シエン</t>
    </rPh>
    <rPh sb="39" eb="41">
      <t>カツヨウ</t>
    </rPh>
    <rPh sb="43" eb="45">
      <t>シュウロウ</t>
    </rPh>
    <rPh sb="45" eb="47">
      <t>シエン</t>
    </rPh>
    <rPh sb="53" eb="55">
      <t>シエン</t>
    </rPh>
    <rPh sb="56" eb="58">
      <t>ジッシ</t>
    </rPh>
    <phoneticPr fontId="1"/>
  </si>
  <si>
    <t>○各教室を運営するNPO法人等が集まって一般社団法人を設立しており、１つの小さな教室では対応困難な課題をネットワーク全体で情報共有し対応する体制を構築している。</t>
    <rPh sb="1" eb="4">
      <t>カクキョウシツ</t>
    </rPh>
    <rPh sb="5" eb="7">
      <t>ウンエイ</t>
    </rPh>
    <rPh sb="12" eb="14">
      <t>ホウジン</t>
    </rPh>
    <rPh sb="14" eb="15">
      <t>トウ</t>
    </rPh>
    <rPh sb="16" eb="17">
      <t>アツ</t>
    </rPh>
    <rPh sb="20" eb="22">
      <t>イッパン</t>
    </rPh>
    <rPh sb="22" eb="24">
      <t>シャダン</t>
    </rPh>
    <rPh sb="24" eb="26">
      <t>ホウジン</t>
    </rPh>
    <rPh sb="27" eb="29">
      <t>セツリツ</t>
    </rPh>
    <rPh sb="37" eb="38">
      <t>チイ</t>
    </rPh>
    <rPh sb="40" eb="42">
      <t>キョウシツ</t>
    </rPh>
    <rPh sb="44" eb="46">
      <t>タイオウ</t>
    </rPh>
    <rPh sb="46" eb="48">
      <t>コンナン</t>
    </rPh>
    <rPh sb="49" eb="51">
      <t>カダイ</t>
    </rPh>
    <rPh sb="58" eb="60">
      <t>ゼンタイ</t>
    </rPh>
    <rPh sb="61" eb="63">
      <t>ジョウホウ</t>
    </rPh>
    <rPh sb="63" eb="65">
      <t>キョウユウ</t>
    </rPh>
    <rPh sb="66" eb="68">
      <t>タイオウ</t>
    </rPh>
    <rPh sb="70" eb="72">
      <t>タイセイ</t>
    </rPh>
    <rPh sb="73" eb="75">
      <t>コウチク</t>
    </rPh>
    <phoneticPr fontId="1"/>
  </si>
  <si>
    <t>○自立相談支援機関を市役所庁舎内に設置し、直営＋委託により実施。行政と社協の得意分野を活かすための体制を構築している。</t>
    <rPh sb="1" eb="3">
      <t>ジリツ</t>
    </rPh>
    <rPh sb="3" eb="5">
      <t>ソウダン</t>
    </rPh>
    <rPh sb="5" eb="7">
      <t>シエン</t>
    </rPh>
    <rPh sb="7" eb="9">
      <t>キカン</t>
    </rPh>
    <rPh sb="10" eb="13">
      <t>シヤクショ</t>
    </rPh>
    <rPh sb="13" eb="16">
      <t>チョウシャナイ</t>
    </rPh>
    <rPh sb="17" eb="19">
      <t>セッチ</t>
    </rPh>
    <rPh sb="21" eb="23">
      <t>チョクエイ</t>
    </rPh>
    <rPh sb="24" eb="26">
      <t>イタク</t>
    </rPh>
    <rPh sb="29" eb="31">
      <t>ジッシ</t>
    </rPh>
    <rPh sb="32" eb="34">
      <t>ギョウセイ</t>
    </rPh>
    <rPh sb="35" eb="37">
      <t>シャキョウ</t>
    </rPh>
    <rPh sb="38" eb="40">
      <t>トクイ</t>
    </rPh>
    <rPh sb="40" eb="42">
      <t>ブンヤ</t>
    </rPh>
    <rPh sb="43" eb="44">
      <t>イ</t>
    </rPh>
    <rPh sb="49" eb="51">
      <t>タイセイ</t>
    </rPh>
    <rPh sb="52" eb="54">
      <t>コウチク</t>
    </rPh>
    <phoneticPr fontId="1"/>
  </si>
  <si>
    <t>○利用者が地域とつながり、相談できる人を作っていくことを目的とし、地域との交流や当事者同士の交流に力を入れている。</t>
    <rPh sb="1" eb="4">
      <t>リヨウシャ</t>
    </rPh>
    <rPh sb="5" eb="7">
      <t>チイキ</t>
    </rPh>
    <rPh sb="13" eb="15">
      <t>ソウダン</t>
    </rPh>
    <rPh sb="18" eb="19">
      <t>ヒト</t>
    </rPh>
    <rPh sb="20" eb="21">
      <t>ツク</t>
    </rPh>
    <rPh sb="28" eb="30">
      <t>モクテキ</t>
    </rPh>
    <rPh sb="33" eb="35">
      <t>チイキ</t>
    </rPh>
    <rPh sb="37" eb="39">
      <t>コウリュウ</t>
    </rPh>
    <rPh sb="40" eb="43">
      <t>トウジシャ</t>
    </rPh>
    <rPh sb="43" eb="45">
      <t>ドウシ</t>
    </rPh>
    <rPh sb="46" eb="48">
      <t>コウリュウ</t>
    </rPh>
    <rPh sb="49" eb="50">
      <t>チカラ</t>
    </rPh>
    <rPh sb="51" eb="52">
      <t>イ</t>
    </rPh>
    <phoneticPr fontId="1"/>
  </si>
  <si>
    <t>○市内５カ所の「掛川市地域健康医療支援センター」と連携しアウトリーチを実施。月１回「困窮者支援事業共有会議」を開催し、課題の解決に向け関係機関との連携を図っている。</t>
    <rPh sb="1" eb="3">
      <t>シナイ</t>
    </rPh>
    <rPh sb="5" eb="6">
      <t>ショ</t>
    </rPh>
    <rPh sb="8" eb="11">
      <t>カケガワシ</t>
    </rPh>
    <rPh sb="11" eb="13">
      <t>チイキ</t>
    </rPh>
    <rPh sb="13" eb="15">
      <t>ケンコウ</t>
    </rPh>
    <rPh sb="15" eb="17">
      <t>イリョウ</t>
    </rPh>
    <rPh sb="17" eb="19">
      <t>シエン</t>
    </rPh>
    <rPh sb="25" eb="27">
      <t>レンケイ</t>
    </rPh>
    <rPh sb="35" eb="37">
      <t>ジッシ</t>
    </rPh>
    <rPh sb="38" eb="39">
      <t>ツキ</t>
    </rPh>
    <rPh sb="40" eb="41">
      <t>カイ</t>
    </rPh>
    <rPh sb="42" eb="45">
      <t>コンキュウシャ</t>
    </rPh>
    <rPh sb="45" eb="47">
      <t>シエン</t>
    </rPh>
    <rPh sb="47" eb="49">
      <t>ジギョウ</t>
    </rPh>
    <rPh sb="49" eb="51">
      <t>キョウユウ</t>
    </rPh>
    <rPh sb="51" eb="53">
      <t>カイギ</t>
    </rPh>
    <rPh sb="55" eb="57">
      <t>カイサイ</t>
    </rPh>
    <rPh sb="59" eb="61">
      <t>カダイ</t>
    </rPh>
    <rPh sb="62" eb="64">
      <t>カイケツ</t>
    </rPh>
    <rPh sb="65" eb="66">
      <t>ム</t>
    </rPh>
    <rPh sb="67" eb="69">
      <t>カンケイ</t>
    </rPh>
    <rPh sb="69" eb="71">
      <t>キカン</t>
    </rPh>
    <rPh sb="73" eb="75">
      <t>レンケイ</t>
    </rPh>
    <rPh sb="76" eb="77">
      <t>ハカ</t>
    </rPh>
    <phoneticPr fontId="1"/>
  </si>
  <si>
    <t>○行政書士、ファイナンシャルプランナー、キャリアコンサルタントや年金アドバイザーなどの有資格者を事務所に配置し、利用者本人の自己決定を支援できる体制を構築している。</t>
    <rPh sb="1" eb="3">
      <t>ギョウセイ</t>
    </rPh>
    <rPh sb="3" eb="5">
      <t>ショシ</t>
    </rPh>
    <rPh sb="32" eb="34">
      <t>ネンキン</t>
    </rPh>
    <rPh sb="43" eb="47">
      <t>ユウシカクシャ</t>
    </rPh>
    <rPh sb="48" eb="50">
      <t>ジム</t>
    </rPh>
    <rPh sb="50" eb="51">
      <t>ショ</t>
    </rPh>
    <rPh sb="52" eb="54">
      <t>ハイチ</t>
    </rPh>
    <rPh sb="56" eb="59">
      <t>リヨウシャ</t>
    </rPh>
    <rPh sb="59" eb="61">
      <t>ホンニン</t>
    </rPh>
    <rPh sb="62" eb="64">
      <t>ジコ</t>
    </rPh>
    <rPh sb="64" eb="66">
      <t>ケッテイ</t>
    </rPh>
    <rPh sb="67" eb="69">
      <t>シエン</t>
    </rPh>
    <rPh sb="72" eb="74">
      <t>タイセイ</t>
    </rPh>
    <rPh sb="75" eb="77">
      <t>コウチク</t>
    </rPh>
    <phoneticPr fontId="1"/>
  </si>
  <si>
    <t>○高校生世代までの子どもを対象とし、通所のみならず合宿を行うことにより、勉強以外の社会体験等を行い、参加者が将来への希望を明確化できる事業内容としている。</t>
    <rPh sb="1" eb="4">
      <t>コウコウセイ</t>
    </rPh>
    <rPh sb="4" eb="6">
      <t>セダイ</t>
    </rPh>
    <rPh sb="9" eb="10">
      <t>コ</t>
    </rPh>
    <rPh sb="13" eb="15">
      <t>タイショウ</t>
    </rPh>
    <rPh sb="18" eb="20">
      <t>ツウショ</t>
    </rPh>
    <rPh sb="25" eb="27">
      <t>ガッシュク</t>
    </rPh>
    <rPh sb="28" eb="29">
      <t>オコナ</t>
    </rPh>
    <rPh sb="36" eb="38">
      <t>ベンキョウ</t>
    </rPh>
    <rPh sb="38" eb="40">
      <t>イガイ</t>
    </rPh>
    <rPh sb="41" eb="43">
      <t>シャカイ</t>
    </rPh>
    <rPh sb="43" eb="45">
      <t>タイケン</t>
    </rPh>
    <rPh sb="45" eb="46">
      <t>トウ</t>
    </rPh>
    <rPh sb="47" eb="48">
      <t>オコナ</t>
    </rPh>
    <rPh sb="50" eb="53">
      <t>サンカシャ</t>
    </rPh>
    <rPh sb="54" eb="56">
      <t>ショウライ</t>
    </rPh>
    <rPh sb="58" eb="60">
      <t>キボウ</t>
    </rPh>
    <rPh sb="61" eb="64">
      <t>メイカクカ</t>
    </rPh>
    <rPh sb="67" eb="69">
      <t>ジギョウ</t>
    </rPh>
    <rPh sb="69" eb="71">
      <t>ナイヨウ</t>
    </rPh>
    <phoneticPr fontId="1"/>
  </si>
  <si>
    <t>○就労体験を通した自立支援に力を入れており、工賃収入を得ることのできる施設外の就労体験を行うことで、利用者本人のインセンティブ向上につながっている。</t>
    <rPh sb="1" eb="3">
      <t>シュウロウ</t>
    </rPh>
    <rPh sb="3" eb="5">
      <t>タイケン</t>
    </rPh>
    <rPh sb="6" eb="7">
      <t>トオ</t>
    </rPh>
    <rPh sb="9" eb="11">
      <t>ジリツ</t>
    </rPh>
    <rPh sb="11" eb="13">
      <t>シエン</t>
    </rPh>
    <rPh sb="14" eb="15">
      <t>チカラ</t>
    </rPh>
    <rPh sb="16" eb="17">
      <t>イ</t>
    </rPh>
    <rPh sb="22" eb="24">
      <t>コウチン</t>
    </rPh>
    <rPh sb="24" eb="26">
      <t>シュウニュウ</t>
    </rPh>
    <rPh sb="27" eb="28">
      <t>エ</t>
    </rPh>
    <rPh sb="35" eb="38">
      <t>シセツガイ</t>
    </rPh>
    <rPh sb="39" eb="41">
      <t>シュウロウ</t>
    </rPh>
    <rPh sb="41" eb="43">
      <t>タイケン</t>
    </rPh>
    <rPh sb="44" eb="45">
      <t>オコナ</t>
    </rPh>
    <rPh sb="50" eb="53">
      <t>リヨウシャ</t>
    </rPh>
    <rPh sb="53" eb="55">
      <t>ホンニン</t>
    </rPh>
    <rPh sb="63" eb="65">
      <t>コウジョウ</t>
    </rPh>
    <phoneticPr fontId="1"/>
  </si>
  <si>
    <t>○庁内の関係部署と協力し自立相談支援事業と一体的に実施するワンストップ窓口となる体制を構築し、公租公課、貸付の担当部署に支援員が積極的に同行支援を行っている。</t>
    <rPh sb="1" eb="3">
      <t>チョウナイ</t>
    </rPh>
    <rPh sb="4" eb="6">
      <t>カンケイ</t>
    </rPh>
    <rPh sb="6" eb="8">
      <t>ブショ</t>
    </rPh>
    <rPh sb="9" eb="11">
      <t>キョウリョク</t>
    </rPh>
    <rPh sb="12" eb="14">
      <t>ジリツ</t>
    </rPh>
    <rPh sb="14" eb="16">
      <t>ソウダン</t>
    </rPh>
    <rPh sb="16" eb="18">
      <t>シエン</t>
    </rPh>
    <rPh sb="18" eb="20">
      <t>ジギョウ</t>
    </rPh>
    <rPh sb="21" eb="24">
      <t>イッタイテキ</t>
    </rPh>
    <rPh sb="25" eb="27">
      <t>ジッシ</t>
    </rPh>
    <rPh sb="35" eb="37">
      <t>マドグチ</t>
    </rPh>
    <rPh sb="40" eb="42">
      <t>タイセイ</t>
    </rPh>
    <rPh sb="43" eb="45">
      <t>コウチク</t>
    </rPh>
    <rPh sb="47" eb="49">
      <t>コウソ</t>
    </rPh>
    <rPh sb="49" eb="51">
      <t>コウカ</t>
    </rPh>
    <rPh sb="52" eb="54">
      <t>カシツケ</t>
    </rPh>
    <rPh sb="55" eb="57">
      <t>タントウ</t>
    </rPh>
    <rPh sb="57" eb="59">
      <t>ブショ</t>
    </rPh>
    <rPh sb="60" eb="62">
      <t>シエン</t>
    </rPh>
    <rPh sb="62" eb="63">
      <t>イン</t>
    </rPh>
    <rPh sb="64" eb="67">
      <t>セッキョクテキ</t>
    </rPh>
    <rPh sb="68" eb="70">
      <t>ドウコウ</t>
    </rPh>
    <rPh sb="70" eb="72">
      <t>シエン</t>
    </rPh>
    <rPh sb="73" eb="74">
      <t>オコナ</t>
    </rPh>
    <phoneticPr fontId="1"/>
  </si>
  <si>
    <t>○自立相談支援事業を市役所内で行っていることに加え、一時生活支援事業を直営で実施することにより、相談から緊急支援までを一体的に実施できる体制としている。</t>
    <rPh sb="1" eb="3">
      <t>ジリツ</t>
    </rPh>
    <rPh sb="3" eb="5">
      <t>ソウダン</t>
    </rPh>
    <rPh sb="5" eb="7">
      <t>シエン</t>
    </rPh>
    <rPh sb="7" eb="9">
      <t>ジギョウ</t>
    </rPh>
    <rPh sb="10" eb="13">
      <t>シヤクショ</t>
    </rPh>
    <rPh sb="13" eb="14">
      <t>ナイ</t>
    </rPh>
    <rPh sb="15" eb="16">
      <t>オコナ</t>
    </rPh>
    <rPh sb="23" eb="24">
      <t>クワ</t>
    </rPh>
    <rPh sb="26" eb="28">
      <t>イチジ</t>
    </rPh>
    <rPh sb="28" eb="30">
      <t>セイカツ</t>
    </rPh>
    <rPh sb="30" eb="32">
      <t>シエン</t>
    </rPh>
    <rPh sb="32" eb="34">
      <t>ジギョウ</t>
    </rPh>
    <rPh sb="35" eb="37">
      <t>チョクエイ</t>
    </rPh>
    <rPh sb="38" eb="40">
      <t>ジッシ</t>
    </rPh>
    <rPh sb="48" eb="50">
      <t>ソウダン</t>
    </rPh>
    <rPh sb="52" eb="54">
      <t>キンキュウ</t>
    </rPh>
    <rPh sb="54" eb="56">
      <t>シエン</t>
    </rPh>
    <rPh sb="59" eb="62">
      <t>イッタイテキ</t>
    </rPh>
    <rPh sb="63" eb="65">
      <t>ジッシ</t>
    </rPh>
    <rPh sb="68" eb="70">
      <t>タイセイ</t>
    </rPh>
    <phoneticPr fontId="1"/>
  </si>
  <si>
    <t>○行事、講座等に地域の方に協力いただき、地域一丸となって子どもを支えることで、子どもたち自身が地域の一員とであるという意識を養うことを目指している。</t>
    <rPh sb="1" eb="3">
      <t>ギョウジ</t>
    </rPh>
    <rPh sb="4" eb="6">
      <t>コウザ</t>
    </rPh>
    <rPh sb="6" eb="7">
      <t>トウ</t>
    </rPh>
    <rPh sb="8" eb="10">
      <t>チイキ</t>
    </rPh>
    <rPh sb="11" eb="12">
      <t>カタ</t>
    </rPh>
    <rPh sb="13" eb="15">
      <t>キョウリョク</t>
    </rPh>
    <rPh sb="20" eb="22">
      <t>チイキ</t>
    </rPh>
    <rPh sb="22" eb="24">
      <t>イチガン</t>
    </rPh>
    <rPh sb="28" eb="29">
      <t>コ</t>
    </rPh>
    <rPh sb="32" eb="33">
      <t>ササ</t>
    </rPh>
    <rPh sb="39" eb="40">
      <t>コ</t>
    </rPh>
    <rPh sb="44" eb="46">
      <t>ジシン</t>
    </rPh>
    <rPh sb="47" eb="49">
      <t>チイキ</t>
    </rPh>
    <rPh sb="50" eb="52">
      <t>イチイン</t>
    </rPh>
    <rPh sb="59" eb="61">
      <t>イシキ</t>
    </rPh>
    <rPh sb="62" eb="63">
      <t>ヤシナ</t>
    </rPh>
    <rPh sb="67" eb="69">
      <t>メザ</t>
    </rPh>
    <phoneticPr fontId="1"/>
  </si>
  <si>
    <t>○生活困窮者自立支援制度の学習支援とひとり親家庭に対する学習支援とを一体的に実施。
○「学習支援コーディネーター」が、日時・場所（自宅含む）・教科等をマッチング。</t>
    <rPh sb="1" eb="3">
      <t>セイカツ</t>
    </rPh>
    <rPh sb="3" eb="6">
      <t>コンキュウシャ</t>
    </rPh>
    <rPh sb="6" eb="8">
      <t>ジリツ</t>
    </rPh>
    <rPh sb="8" eb="10">
      <t>シエン</t>
    </rPh>
    <rPh sb="10" eb="12">
      <t>セイド</t>
    </rPh>
    <rPh sb="13" eb="15">
      <t>ガクシュウ</t>
    </rPh>
    <rPh sb="15" eb="17">
      <t>シエン</t>
    </rPh>
    <rPh sb="25" eb="26">
      <t>タイ</t>
    </rPh>
    <phoneticPr fontId="1"/>
  </si>
  <si>
    <t>○市独自の包括的支援体制と連携し、課題のキャッチ力を確保。また、地域福祉ネットワークを活用し、ボランティア組織等社会資源へのマッチング機能を強化。</t>
    <rPh sb="32" eb="34">
      <t>チイキ</t>
    </rPh>
    <rPh sb="34" eb="36">
      <t>フクシ</t>
    </rPh>
    <rPh sb="43" eb="45">
      <t>カツヨウ</t>
    </rPh>
    <rPh sb="55" eb="56">
      <t>トウ</t>
    </rPh>
    <phoneticPr fontId="1"/>
  </si>
  <si>
    <t>○地域の観光業を支える宿泊業では、短時間でも貢献できる仕事があり、就労体験の場となっている。体験を通じて就労に繋げるとともに、事業所の人手不足解消にも繋がる。</t>
    <rPh sb="17" eb="20">
      <t>タンジカン</t>
    </rPh>
    <rPh sb="22" eb="24">
      <t>コウケン</t>
    </rPh>
    <phoneticPr fontId="1"/>
  </si>
  <si>
    <t>〇家計改善支援の利用者すべてに自立相談支援のプランを作成。直営の自立相談支援と委託の家計改善支援、それぞれの強みを家計改善相談支援に活かし、一体的に実施。</t>
    <rPh sb="57" eb="59">
      <t>カケイ</t>
    </rPh>
    <rPh sb="59" eb="61">
      <t>カイゼン</t>
    </rPh>
    <rPh sb="61" eb="63">
      <t>ソウダン</t>
    </rPh>
    <rPh sb="63" eb="65">
      <t>シエン</t>
    </rPh>
    <rPh sb="70" eb="72">
      <t>イッタイ</t>
    </rPh>
    <rPh sb="72" eb="73">
      <t>テキ</t>
    </rPh>
    <rPh sb="74" eb="76">
      <t>ジッシ</t>
    </rPh>
    <phoneticPr fontId="1"/>
  </si>
  <si>
    <t>○商工労政課内に設置した無料職業紹介所による地元企業への働きかけ等により、職場見学、体験等を実施。</t>
    <phoneticPr fontId="1"/>
  </si>
  <si>
    <t>○消費生活相談のノウハウが家計改善支援事業の実施にとっても有用であり、これを活かした事業運営を展開。</t>
    <rPh sb="1" eb="3">
      <t>ショウヒ</t>
    </rPh>
    <rPh sb="3" eb="5">
      <t>セイカツ</t>
    </rPh>
    <rPh sb="5" eb="7">
      <t>ソウダン</t>
    </rPh>
    <rPh sb="13" eb="15">
      <t>カケイ</t>
    </rPh>
    <rPh sb="15" eb="17">
      <t>カイゼン</t>
    </rPh>
    <rPh sb="17" eb="19">
      <t>シエン</t>
    </rPh>
    <rPh sb="19" eb="21">
      <t>ジギョウ</t>
    </rPh>
    <rPh sb="22" eb="24">
      <t>ジッシ</t>
    </rPh>
    <rPh sb="29" eb="31">
      <t>ユウヨウ</t>
    </rPh>
    <rPh sb="38" eb="39">
      <t>イ</t>
    </rPh>
    <rPh sb="42" eb="44">
      <t>ジギョウ</t>
    </rPh>
    <rPh sb="44" eb="46">
      <t>ウンエイ</t>
    </rPh>
    <rPh sb="47" eb="49">
      <t>テンカイ</t>
    </rPh>
    <phoneticPr fontId="1"/>
  </si>
  <si>
    <t>○困窮者が気軽に来訪できるサロンを併設し、生活支援・訓練の場や居場所を提供。</t>
    <rPh sb="35" eb="37">
      <t>テイキョウ</t>
    </rPh>
    <phoneticPr fontId="1"/>
  </si>
  <si>
    <t>○１対１の個別支援により、子どもとの密な関係を築き、学習面だけでない様々な課題解決への支援を実施。</t>
    <rPh sb="18" eb="19">
      <t>ミツ</t>
    </rPh>
    <rPh sb="23" eb="24">
      <t>キズ</t>
    </rPh>
    <phoneticPr fontId="1"/>
  </si>
  <si>
    <t>○状況に応じた宿泊場所を提供するとともに、就労意欲のある方に対しては入所の段階から就労支援を行うことにより、早期自立を目指している。</t>
    <rPh sb="1" eb="3">
      <t>ジョウキョウ</t>
    </rPh>
    <rPh sb="4" eb="5">
      <t>オウ</t>
    </rPh>
    <rPh sb="21" eb="23">
      <t>シュウロウ</t>
    </rPh>
    <rPh sb="23" eb="25">
      <t>イヨク</t>
    </rPh>
    <rPh sb="28" eb="29">
      <t>カタ</t>
    </rPh>
    <rPh sb="30" eb="31">
      <t>タイ</t>
    </rPh>
    <rPh sb="34" eb="36">
      <t>ニュウショ</t>
    </rPh>
    <rPh sb="37" eb="39">
      <t>ダンカイ</t>
    </rPh>
    <rPh sb="41" eb="43">
      <t>シュウロウ</t>
    </rPh>
    <rPh sb="43" eb="45">
      <t>シエン</t>
    </rPh>
    <rPh sb="46" eb="47">
      <t>オコナ</t>
    </rPh>
    <rPh sb="54" eb="56">
      <t>ソウキ</t>
    </rPh>
    <rPh sb="56" eb="58">
      <t>ジリツ</t>
    </rPh>
    <rPh sb="59" eb="61">
      <t>メザ</t>
    </rPh>
    <phoneticPr fontId="1"/>
  </si>
  <si>
    <t>○都道府県が広域で実施するだけではなく、自治体へ事業実施にかかる電話相談や支援調整会議等へ助言者を派遣することにより、単独実施の一般市もサポートしている。</t>
    <rPh sb="1" eb="5">
      <t>トドウフケン</t>
    </rPh>
    <rPh sb="6" eb="8">
      <t>コウイキ</t>
    </rPh>
    <rPh sb="9" eb="11">
      <t>ジッシ</t>
    </rPh>
    <rPh sb="20" eb="23">
      <t>ジチタイ</t>
    </rPh>
    <rPh sb="24" eb="26">
      <t>ジギョウ</t>
    </rPh>
    <rPh sb="26" eb="28">
      <t>ジッシ</t>
    </rPh>
    <rPh sb="32" eb="34">
      <t>デンワ</t>
    </rPh>
    <rPh sb="34" eb="36">
      <t>ソウダン</t>
    </rPh>
    <rPh sb="37" eb="39">
      <t>シエン</t>
    </rPh>
    <rPh sb="39" eb="41">
      <t>チョウセイ</t>
    </rPh>
    <rPh sb="41" eb="44">
      <t>カイギナド</t>
    </rPh>
    <rPh sb="45" eb="48">
      <t>ジョゲンシャ</t>
    </rPh>
    <rPh sb="49" eb="51">
      <t>ハケン</t>
    </rPh>
    <rPh sb="59" eb="61">
      <t>タンドク</t>
    </rPh>
    <rPh sb="61" eb="63">
      <t>ジッシ</t>
    </rPh>
    <rPh sb="64" eb="66">
      <t>イッパン</t>
    </rPh>
    <rPh sb="66" eb="67">
      <t>シ</t>
    </rPh>
    <phoneticPr fontId="1"/>
  </si>
  <si>
    <t>○就農訓練を通じて、集団で自然に触れ合うことで仲間づくりや協調性を養っている。
○就労意欲の低い利用者への支援メニューがあることで、支援員等の心理的負担が軽減。</t>
    <rPh sb="1" eb="3">
      <t>シュウノウ</t>
    </rPh>
    <rPh sb="3" eb="5">
      <t>クンレン</t>
    </rPh>
    <rPh sb="48" eb="51">
      <t>リヨウシャ</t>
    </rPh>
    <rPh sb="53" eb="55">
      <t>シエン</t>
    </rPh>
    <rPh sb="69" eb="70">
      <t>トウ</t>
    </rPh>
    <phoneticPr fontId="1"/>
  </si>
  <si>
    <t>○債権管理部局と連携し、生活の立て直しが必要な方を自立相談支援窓口で支援することにより、滞納者が抱えている問題を一つ一つ解決しながら、滞納の返済につなげている。</t>
    <rPh sb="1" eb="3">
      <t>サイケン</t>
    </rPh>
    <rPh sb="3" eb="5">
      <t>カンリ</t>
    </rPh>
    <rPh sb="5" eb="7">
      <t>ブキョク</t>
    </rPh>
    <rPh sb="8" eb="10">
      <t>レンケイ</t>
    </rPh>
    <rPh sb="25" eb="27">
      <t>ジリツ</t>
    </rPh>
    <rPh sb="27" eb="29">
      <t>ソウダン</t>
    </rPh>
    <rPh sb="29" eb="31">
      <t>シエン</t>
    </rPh>
    <rPh sb="31" eb="33">
      <t>マドグチ</t>
    </rPh>
    <phoneticPr fontId="1"/>
  </si>
  <si>
    <t>○自立相談支援機関と家計改善支援機関との連携会議において利用者の情報共有を行いながら、双方の専門性を活かせる環境づくりに努めている。</t>
    <rPh sb="1" eb="3">
      <t>ジリツ</t>
    </rPh>
    <rPh sb="3" eb="5">
      <t>ソウダン</t>
    </rPh>
    <rPh sb="5" eb="7">
      <t>シエン</t>
    </rPh>
    <rPh sb="7" eb="9">
      <t>キカン</t>
    </rPh>
    <rPh sb="10" eb="12">
      <t>カケイ</t>
    </rPh>
    <rPh sb="12" eb="14">
      <t>カイゼン</t>
    </rPh>
    <rPh sb="14" eb="16">
      <t>シエン</t>
    </rPh>
    <rPh sb="16" eb="18">
      <t>キカン</t>
    </rPh>
    <rPh sb="20" eb="22">
      <t>レンケイ</t>
    </rPh>
    <rPh sb="22" eb="24">
      <t>カイギ</t>
    </rPh>
    <rPh sb="28" eb="31">
      <t>リヨウシャ</t>
    </rPh>
    <rPh sb="32" eb="34">
      <t>ジョウホウ</t>
    </rPh>
    <rPh sb="34" eb="36">
      <t>キョウユウ</t>
    </rPh>
    <rPh sb="37" eb="38">
      <t>オコナ</t>
    </rPh>
    <rPh sb="43" eb="45">
      <t>ソウホウ</t>
    </rPh>
    <rPh sb="46" eb="49">
      <t>センモンセイ</t>
    </rPh>
    <rPh sb="50" eb="51">
      <t>イ</t>
    </rPh>
    <rPh sb="54" eb="56">
      <t>カンキョウ</t>
    </rPh>
    <rPh sb="60" eb="61">
      <t>ツト</t>
    </rPh>
    <phoneticPr fontId="1"/>
  </si>
  <si>
    <t>○就労体験等を通じた見立てを行うために通所型訓練事業（内職・農林業など）を実施。訓練を通じて利用者の自己有用感を高めるほか、荒廃農地の利用や里山整備にも繋がる。</t>
    <rPh sb="2" eb="3">
      <t>ロウ</t>
    </rPh>
    <rPh sb="5" eb="6">
      <t>トウ</t>
    </rPh>
    <rPh sb="19" eb="21">
      <t>ツウショ</t>
    </rPh>
    <rPh sb="21" eb="22">
      <t>ガタ</t>
    </rPh>
    <rPh sb="22" eb="24">
      <t>クンレン</t>
    </rPh>
    <rPh sb="24" eb="26">
      <t>ジギョウ</t>
    </rPh>
    <rPh sb="27" eb="29">
      <t>ナイショク</t>
    </rPh>
    <rPh sb="70" eb="72">
      <t>サトヤマ</t>
    </rPh>
    <rPh sb="72" eb="74">
      <t>セイビ</t>
    </rPh>
    <phoneticPr fontId="1"/>
  </si>
  <si>
    <t>○自立相談支援事業における就労支援（協力事業所の開拓や支援調整会議の参加など）や就労準備支援事業について、府が中心となって管内自治体に働きかけ、同一の民間事業者に共同して委託することで実施している。</t>
    <rPh sb="18" eb="20">
      <t>キョウリョク</t>
    </rPh>
    <rPh sb="20" eb="23">
      <t>ジギョウショ</t>
    </rPh>
    <rPh sb="24" eb="26">
      <t>カイタク</t>
    </rPh>
    <rPh sb="27" eb="29">
      <t>シエン</t>
    </rPh>
    <rPh sb="29" eb="31">
      <t>チョウセイ</t>
    </rPh>
    <rPh sb="31" eb="33">
      <t>カイギ</t>
    </rPh>
    <rPh sb="34" eb="36">
      <t>サンカ</t>
    </rPh>
    <phoneticPr fontId="1"/>
  </si>
  <si>
    <t>○専任の家計改善支援員に加えて、経験豊富なファイナンシャルプランナーを助言者として組み合わせることで、判断困難な事案に対する対処能力を向上。</t>
    <rPh sb="1" eb="3">
      <t>センニン</t>
    </rPh>
    <rPh sb="4" eb="6">
      <t>カケイ</t>
    </rPh>
    <rPh sb="6" eb="8">
      <t>カイゼン</t>
    </rPh>
    <rPh sb="8" eb="10">
      <t>シエン</t>
    </rPh>
    <rPh sb="10" eb="11">
      <t>イン</t>
    </rPh>
    <rPh sb="12" eb="13">
      <t>クワ</t>
    </rPh>
    <rPh sb="16" eb="18">
      <t>ケイケン</t>
    </rPh>
    <rPh sb="18" eb="20">
      <t>ホウフ</t>
    </rPh>
    <rPh sb="35" eb="38">
      <t>ジョゲンシャ</t>
    </rPh>
    <rPh sb="41" eb="42">
      <t>ク</t>
    </rPh>
    <rPh sb="43" eb="44">
      <t>ア</t>
    </rPh>
    <rPh sb="51" eb="53">
      <t>ハンダン</t>
    </rPh>
    <rPh sb="53" eb="55">
      <t>コンナン</t>
    </rPh>
    <rPh sb="56" eb="58">
      <t>ジアン</t>
    </rPh>
    <rPh sb="59" eb="60">
      <t>タイ</t>
    </rPh>
    <rPh sb="62" eb="64">
      <t>タイショ</t>
    </rPh>
    <rPh sb="64" eb="66">
      <t>ノウリョク</t>
    </rPh>
    <rPh sb="67" eb="69">
      <t>コウジョウ</t>
    </rPh>
    <phoneticPr fontId="1"/>
  </si>
  <si>
    <t>○認定就労訓練促進のためｱﾝｹｰﾄを元にした事業所訪問、取組事例集の作成等を実施。また、府内の指定都市・中核市と認定権者会議を開催し、認定手続きの統一化等を実施。</t>
    <rPh sb="47" eb="49">
      <t>シテイ</t>
    </rPh>
    <rPh sb="49" eb="51">
      <t>トシ</t>
    </rPh>
    <rPh sb="52" eb="55">
      <t>チュウカクシ</t>
    </rPh>
    <rPh sb="67" eb="69">
      <t>ニンテイ</t>
    </rPh>
    <rPh sb="69" eb="71">
      <t>テツヅ</t>
    </rPh>
    <rPh sb="73" eb="76">
      <t>トウイツカ</t>
    </rPh>
    <rPh sb="76" eb="77">
      <t>トウ</t>
    </rPh>
    <rPh sb="78" eb="80">
      <t>ジッシ</t>
    </rPh>
    <phoneticPr fontId="1"/>
  </si>
  <si>
    <t>○就労訓練事業所育成員を５名（非常勤）配置し、事業所開拓以外にも、認定就労訓練事業所と利用者とのマッチングや、就労支援プログラムの作成支援等を実施。</t>
    <phoneticPr fontId="1"/>
  </si>
  <si>
    <t>○小学校区ごとに設置した「校区福祉委員会」において、ごみ屋敷等の課題を地域住民と共に解決している。</t>
    <rPh sb="30" eb="31">
      <t>トウ</t>
    </rPh>
    <phoneticPr fontId="1"/>
  </si>
  <si>
    <t>○無料職業紹介事業を活用し、事業所の協力を仰いだ上で、業務の切り出しや支援対象者と事業所のマッチングを実施。</t>
    <rPh sb="1" eb="3">
      <t>ムリョウ</t>
    </rPh>
    <rPh sb="3" eb="5">
      <t>ショクギョウ</t>
    </rPh>
    <rPh sb="5" eb="7">
      <t>ショウカイ</t>
    </rPh>
    <rPh sb="7" eb="9">
      <t>ジギョウ</t>
    </rPh>
    <rPh sb="10" eb="12">
      <t>カツヨウ</t>
    </rPh>
    <rPh sb="14" eb="17">
      <t>ジギョウショ</t>
    </rPh>
    <rPh sb="18" eb="20">
      <t>キョウリョク</t>
    </rPh>
    <rPh sb="21" eb="22">
      <t>アオ</t>
    </rPh>
    <rPh sb="24" eb="25">
      <t>ウエ</t>
    </rPh>
    <rPh sb="27" eb="29">
      <t>ギョウム</t>
    </rPh>
    <rPh sb="30" eb="31">
      <t>キ</t>
    </rPh>
    <rPh sb="32" eb="33">
      <t>ダ</t>
    </rPh>
    <rPh sb="35" eb="37">
      <t>シエン</t>
    </rPh>
    <rPh sb="37" eb="39">
      <t>タイショウ</t>
    </rPh>
    <rPh sb="39" eb="40">
      <t>シャ</t>
    </rPh>
    <rPh sb="41" eb="44">
      <t>ジギョウショ</t>
    </rPh>
    <rPh sb="51" eb="53">
      <t>ジッシ</t>
    </rPh>
    <phoneticPr fontId="1"/>
  </si>
  <si>
    <t>○社会福祉士を配置し、各事業所の介護福祉士等と連携し、障害の疑いのある利用者に対して、障害受容を促して障害手帳の取得により福祉制度につなげる等の取組を実施。</t>
    <rPh sb="1" eb="3">
      <t>シャカイ</t>
    </rPh>
    <rPh sb="3" eb="6">
      <t>フクシシ</t>
    </rPh>
    <rPh sb="7" eb="9">
      <t>ハイチ</t>
    </rPh>
    <rPh sb="11" eb="12">
      <t>カク</t>
    </rPh>
    <rPh sb="35" eb="38">
      <t>リヨウシャ</t>
    </rPh>
    <rPh sb="39" eb="40">
      <t>タイ</t>
    </rPh>
    <rPh sb="70" eb="71">
      <t>トウ</t>
    </rPh>
    <phoneticPr fontId="1"/>
  </si>
  <si>
    <t>○「八尾市中間的就労担当者連絡会」を立ち上げ、八尾市・八尾市社会福祉協議会・市内の認定就労訓練事業所23か所が協力し、就労訓練事業を活用する仕組みを構築。</t>
    <rPh sb="18" eb="19">
      <t>タ</t>
    </rPh>
    <rPh sb="20" eb="21">
      <t>ア</t>
    </rPh>
    <rPh sb="23" eb="26">
      <t>ヤオシ</t>
    </rPh>
    <rPh sb="27" eb="30">
      <t>ヤオシ</t>
    </rPh>
    <rPh sb="30" eb="32">
      <t>シャカイ</t>
    </rPh>
    <rPh sb="32" eb="34">
      <t>フクシ</t>
    </rPh>
    <rPh sb="34" eb="37">
      <t>キョウギカイ</t>
    </rPh>
    <rPh sb="38" eb="40">
      <t>シナイ</t>
    </rPh>
    <rPh sb="41" eb="43">
      <t>ニンテイ</t>
    </rPh>
    <rPh sb="43" eb="45">
      <t>シュウロウ</t>
    </rPh>
    <rPh sb="45" eb="47">
      <t>クンレン</t>
    </rPh>
    <rPh sb="47" eb="49">
      <t>ジギョウ</t>
    </rPh>
    <rPh sb="49" eb="50">
      <t>ショ</t>
    </rPh>
    <rPh sb="53" eb="54">
      <t>ショ</t>
    </rPh>
    <rPh sb="55" eb="57">
      <t>キョウリョク</t>
    </rPh>
    <rPh sb="59" eb="61">
      <t>シュウロウ</t>
    </rPh>
    <rPh sb="61" eb="63">
      <t>クンレン</t>
    </rPh>
    <rPh sb="63" eb="65">
      <t>ジギョウ</t>
    </rPh>
    <rPh sb="66" eb="68">
      <t>カツヨウ</t>
    </rPh>
    <rPh sb="70" eb="72">
      <t>シク</t>
    </rPh>
    <rPh sb="74" eb="76">
      <t>コウチク</t>
    </rPh>
    <phoneticPr fontId="1"/>
  </si>
  <si>
    <t>○学習支援を利用して高校進学した者も支援対象とし、在籍高校への引き継ぎを行うことにより円滑に支援を継続している。</t>
    <rPh sb="1" eb="3">
      <t>ガクシュウ</t>
    </rPh>
    <rPh sb="3" eb="5">
      <t>シエン</t>
    </rPh>
    <rPh sb="6" eb="8">
      <t>リヨウ</t>
    </rPh>
    <rPh sb="10" eb="12">
      <t>コウコウ</t>
    </rPh>
    <rPh sb="12" eb="14">
      <t>シンガク</t>
    </rPh>
    <rPh sb="16" eb="17">
      <t>モノ</t>
    </rPh>
    <rPh sb="18" eb="20">
      <t>シエン</t>
    </rPh>
    <rPh sb="20" eb="22">
      <t>タイショウ</t>
    </rPh>
    <rPh sb="25" eb="27">
      <t>ザイセキ</t>
    </rPh>
    <rPh sb="27" eb="29">
      <t>コウコウ</t>
    </rPh>
    <rPh sb="31" eb="32">
      <t>ヒ</t>
    </rPh>
    <rPh sb="33" eb="34">
      <t>ツ</t>
    </rPh>
    <rPh sb="36" eb="37">
      <t>オコナ</t>
    </rPh>
    <rPh sb="43" eb="45">
      <t>エンカツ</t>
    </rPh>
    <rPh sb="46" eb="48">
      <t>シエン</t>
    </rPh>
    <rPh sb="49" eb="51">
      <t>ケイゾク</t>
    </rPh>
    <phoneticPr fontId="1"/>
  </si>
  <si>
    <t>○福祉部局だけでなく、庁内を見渡し、自治体の特徴に合わせた実施体制を構築することで、効率的で効果的な事業運営につなげている。</t>
    <rPh sb="1" eb="4">
      <t>フクシブ</t>
    </rPh>
    <rPh sb="4" eb="5">
      <t>キョク</t>
    </rPh>
    <rPh sb="11" eb="13">
      <t>チョウナイ</t>
    </rPh>
    <rPh sb="14" eb="16">
      <t>ミワタ</t>
    </rPh>
    <rPh sb="18" eb="20">
      <t>ジチ</t>
    </rPh>
    <rPh sb="20" eb="21">
      <t>タイ</t>
    </rPh>
    <rPh sb="22" eb="24">
      <t>トクチョウ</t>
    </rPh>
    <rPh sb="25" eb="26">
      <t>ア</t>
    </rPh>
    <rPh sb="29" eb="31">
      <t>ジッシ</t>
    </rPh>
    <rPh sb="31" eb="33">
      <t>タイセイ</t>
    </rPh>
    <rPh sb="34" eb="36">
      <t>コウチク</t>
    </rPh>
    <rPh sb="42" eb="45">
      <t>コウリツテキ</t>
    </rPh>
    <rPh sb="46" eb="49">
      <t>コウカテキ</t>
    </rPh>
    <rPh sb="50" eb="52">
      <t>ジギョウ</t>
    </rPh>
    <rPh sb="52" eb="54">
      <t>ウンエイ</t>
    </rPh>
    <phoneticPr fontId="1"/>
  </si>
  <si>
    <t>○関係機関から「具体的な対象者像がわからない」との声があったことを受け、庁内外の窓口担当者を中心に少人数の研修を実施し、相談件数の増加につながった。</t>
    <rPh sb="38" eb="39">
      <t>ガイ</t>
    </rPh>
    <phoneticPr fontId="1"/>
  </si>
  <si>
    <t>○受託法人が既に運営している障害者就労移行支援事業所内で作業訓練を行うなど、効率的に事業を実施している。</t>
    <rPh sb="1" eb="3">
      <t>ジュタク</t>
    </rPh>
    <rPh sb="3" eb="5">
      <t>ホウジン</t>
    </rPh>
    <rPh sb="6" eb="7">
      <t>スデ</t>
    </rPh>
    <rPh sb="8" eb="10">
      <t>ウンエイ</t>
    </rPh>
    <rPh sb="14" eb="17">
      <t>ショウガイシャ</t>
    </rPh>
    <rPh sb="17" eb="19">
      <t>シュウロウ</t>
    </rPh>
    <rPh sb="19" eb="21">
      <t>イコウ</t>
    </rPh>
    <rPh sb="21" eb="23">
      <t>シエン</t>
    </rPh>
    <rPh sb="23" eb="26">
      <t>ジギョウショ</t>
    </rPh>
    <rPh sb="26" eb="27">
      <t>ナイ</t>
    </rPh>
    <rPh sb="28" eb="30">
      <t>サギョウ</t>
    </rPh>
    <rPh sb="30" eb="32">
      <t>クンレン</t>
    </rPh>
    <rPh sb="33" eb="34">
      <t>オコナ</t>
    </rPh>
    <rPh sb="38" eb="41">
      <t>コウリツテキ</t>
    </rPh>
    <rPh sb="42" eb="44">
      <t>ジギョウ</t>
    </rPh>
    <rPh sb="45" eb="47">
      <t>ジッシ</t>
    </rPh>
    <phoneticPr fontId="1"/>
  </si>
  <si>
    <t>○就労支援と就労準備支援、家計改善支援を同一事業者に委託し、自立相談支援と併せて一体的な支援を実施。複数の視点から関わることで多方面から支援の検討を可能としている。</t>
    <rPh sb="26" eb="28">
      <t>イタク</t>
    </rPh>
    <rPh sb="30" eb="36">
      <t>ジリツソウダンシエン</t>
    </rPh>
    <rPh sb="37" eb="38">
      <t>アワ</t>
    </rPh>
    <rPh sb="47" eb="49">
      <t>ジッシ</t>
    </rPh>
    <rPh sb="50" eb="52">
      <t>フクスウ</t>
    </rPh>
    <rPh sb="53" eb="55">
      <t>シテン</t>
    </rPh>
    <rPh sb="57" eb="58">
      <t>カカ</t>
    </rPh>
    <rPh sb="63" eb="66">
      <t>タホウメン</t>
    </rPh>
    <rPh sb="68" eb="70">
      <t>シエン</t>
    </rPh>
    <rPh sb="71" eb="73">
      <t>ケントウ</t>
    </rPh>
    <rPh sb="74" eb="76">
      <t>カノウ</t>
    </rPh>
    <phoneticPr fontId="1"/>
  </si>
  <si>
    <t>○優先発注の相手先として、認定就労訓練事業所も対象とする基準を定めていることがインセンティブとなり、雇用型就労訓練を実施する業務量を確保している。</t>
    <rPh sb="50" eb="52">
      <t>コヨウ</t>
    </rPh>
    <rPh sb="52" eb="53">
      <t>ガタ</t>
    </rPh>
    <rPh sb="53" eb="55">
      <t>シュウロウ</t>
    </rPh>
    <rPh sb="55" eb="57">
      <t>クンレン</t>
    </rPh>
    <rPh sb="58" eb="60">
      <t>ジッシ</t>
    </rPh>
    <rPh sb="62" eb="65">
      <t>ギョウムリョウ</t>
    </rPh>
    <rPh sb="66" eb="68">
      <t>カクホ</t>
    </rPh>
    <phoneticPr fontId="1"/>
  </si>
  <si>
    <t>〇参加者一人ひとりの状況に合わせた個別指導を実施。来所型を基本に、訪問型も柔軟に対応している。</t>
    <rPh sb="1" eb="4">
      <t>サンカシャ</t>
    </rPh>
    <rPh sb="4" eb="6">
      <t>ヒトリ</t>
    </rPh>
    <rPh sb="10" eb="12">
      <t>ジョウキョウ</t>
    </rPh>
    <rPh sb="13" eb="14">
      <t>ア</t>
    </rPh>
    <rPh sb="17" eb="19">
      <t>コベツ</t>
    </rPh>
    <rPh sb="19" eb="21">
      <t>シドウ</t>
    </rPh>
    <rPh sb="22" eb="24">
      <t>ジッシ</t>
    </rPh>
    <rPh sb="25" eb="27">
      <t>ライショ</t>
    </rPh>
    <rPh sb="27" eb="28">
      <t>ガタ</t>
    </rPh>
    <rPh sb="29" eb="31">
      <t>キホン</t>
    </rPh>
    <rPh sb="33" eb="35">
      <t>ホウモン</t>
    </rPh>
    <rPh sb="35" eb="36">
      <t>ガタ</t>
    </rPh>
    <rPh sb="37" eb="39">
      <t>ジュウナン</t>
    </rPh>
    <rPh sb="40" eb="42">
      <t>タイオウ</t>
    </rPh>
    <phoneticPr fontId="1"/>
  </si>
  <si>
    <t>○すぐに一般就労が難しいと思われる相談者に対して、市役所内作業の体験を実施。また、就職活動にあたり、市役所職員から提供を受けたスーツ等の貸し出しを無料で行っている。</t>
    <rPh sb="4" eb="6">
      <t>イッパン</t>
    </rPh>
    <rPh sb="6" eb="8">
      <t>シュウロウ</t>
    </rPh>
    <rPh sb="9" eb="10">
      <t>ムズカ</t>
    </rPh>
    <rPh sb="13" eb="14">
      <t>オモ</t>
    </rPh>
    <rPh sb="17" eb="20">
      <t>ソウダンシャ</t>
    </rPh>
    <rPh sb="21" eb="22">
      <t>タイ</t>
    </rPh>
    <rPh sb="25" eb="28">
      <t>シヤクショ</t>
    </rPh>
    <rPh sb="28" eb="29">
      <t>ナイ</t>
    </rPh>
    <rPh sb="29" eb="31">
      <t>サギョウ</t>
    </rPh>
    <rPh sb="32" eb="34">
      <t>タイケン</t>
    </rPh>
    <rPh sb="35" eb="37">
      <t>ジッシ</t>
    </rPh>
    <rPh sb="43" eb="45">
      <t>カツドウ</t>
    </rPh>
    <rPh sb="50" eb="53">
      <t>シヤクショ</t>
    </rPh>
    <rPh sb="53" eb="55">
      <t>ショクイン</t>
    </rPh>
    <rPh sb="57" eb="59">
      <t>テイキョウ</t>
    </rPh>
    <rPh sb="60" eb="61">
      <t>ウ</t>
    </rPh>
    <rPh sb="66" eb="67">
      <t>トウ</t>
    </rPh>
    <rPh sb="68" eb="69">
      <t>カ</t>
    </rPh>
    <rPh sb="70" eb="71">
      <t>ダ</t>
    </rPh>
    <rPh sb="73" eb="75">
      <t>ムリョウ</t>
    </rPh>
    <rPh sb="76" eb="77">
      <t>オコナ</t>
    </rPh>
    <phoneticPr fontId="1"/>
  </si>
  <si>
    <t>〇相談者と支援員が一緒になって、収入と支出を表計算ソフトを使ってシュミレーションすることにより、将来の生活設計を主体的にできるようになっている。</t>
    <rPh sb="5" eb="7">
      <t>シエン</t>
    </rPh>
    <rPh sb="29" eb="30">
      <t>ツカ</t>
    </rPh>
    <phoneticPr fontId="1"/>
  </si>
  <si>
    <t>○指導員と学生ﾎﾞﾗﾝﾃｨｱにより学校の復習、宿題の習慣づけなど、基礎学力や学習意欲を向上するための支援を実施。指導員は、教室の運営管理の他、学生ﾎﾞﾗﾝﾃｨｱへの指導を実施。</t>
    <rPh sb="1" eb="3">
      <t>シドウ</t>
    </rPh>
    <rPh sb="3" eb="4">
      <t>イン</t>
    </rPh>
    <rPh sb="5" eb="7">
      <t>ガクセイ</t>
    </rPh>
    <rPh sb="17" eb="19">
      <t>ガッコウ</t>
    </rPh>
    <rPh sb="20" eb="22">
      <t>フクシュウ</t>
    </rPh>
    <rPh sb="23" eb="25">
      <t>シュクダイ</t>
    </rPh>
    <rPh sb="26" eb="28">
      <t>シュウカン</t>
    </rPh>
    <rPh sb="33" eb="35">
      <t>キソ</t>
    </rPh>
    <rPh sb="35" eb="37">
      <t>ガクリョク</t>
    </rPh>
    <rPh sb="38" eb="40">
      <t>ガクシュウ</t>
    </rPh>
    <rPh sb="40" eb="42">
      <t>イヨク</t>
    </rPh>
    <rPh sb="43" eb="45">
      <t>コウジョウ</t>
    </rPh>
    <rPh sb="50" eb="52">
      <t>シエン</t>
    </rPh>
    <rPh sb="53" eb="55">
      <t>ジッシ</t>
    </rPh>
    <rPh sb="56" eb="58">
      <t>シドウ</t>
    </rPh>
    <rPh sb="58" eb="59">
      <t>イン</t>
    </rPh>
    <rPh sb="61" eb="63">
      <t>キョウシツ</t>
    </rPh>
    <rPh sb="64" eb="66">
      <t>ウンエイ</t>
    </rPh>
    <rPh sb="66" eb="68">
      <t>カンリ</t>
    </rPh>
    <rPh sb="69" eb="70">
      <t>ホカ</t>
    </rPh>
    <rPh sb="71" eb="73">
      <t>ガクセイ</t>
    </rPh>
    <rPh sb="82" eb="84">
      <t>シドウ</t>
    </rPh>
    <rPh sb="85" eb="87">
      <t>ジッシ</t>
    </rPh>
    <phoneticPr fontId="1"/>
  </si>
  <si>
    <t>○認定就労訓練事業所開拓員（常勤）１名、認定就労訓練事業所支援員（常勤）１名を委託で配置。県内自立相談支援機関のニーズ把握や認定就労訓練事業所の開拓等を実施。</t>
    <rPh sb="1" eb="3">
      <t>ニンテイ</t>
    </rPh>
    <rPh sb="3" eb="5">
      <t>シュウロウ</t>
    </rPh>
    <rPh sb="5" eb="7">
      <t>クンレン</t>
    </rPh>
    <rPh sb="7" eb="10">
      <t>ジギョウショ</t>
    </rPh>
    <rPh sb="10" eb="12">
      <t>カイタク</t>
    </rPh>
    <rPh sb="12" eb="13">
      <t>イン</t>
    </rPh>
    <rPh sb="20" eb="22">
      <t>ニンテイ</t>
    </rPh>
    <rPh sb="22" eb="24">
      <t>シュウロウ</t>
    </rPh>
    <rPh sb="24" eb="26">
      <t>クンレン</t>
    </rPh>
    <rPh sb="26" eb="29">
      <t>ジギョウショ</t>
    </rPh>
    <rPh sb="29" eb="32">
      <t>シエンイン</t>
    </rPh>
    <rPh sb="33" eb="35">
      <t>ジョウキン</t>
    </rPh>
    <rPh sb="37" eb="38">
      <t>メイ</t>
    </rPh>
    <rPh sb="39" eb="41">
      <t>イタク</t>
    </rPh>
    <rPh sb="42" eb="44">
      <t>ハイチ</t>
    </rPh>
    <rPh sb="45" eb="47">
      <t>ケンナイ</t>
    </rPh>
    <rPh sb="47" eb="49">
      <t>ジリツ</t>
    </rPh>
    <rPh sb="49" eb="51">
      <t>ソウダン</t>
    </rPh>
    <rPh sb="51" eb="53">
      <t>シエン</t>
    </rPh>
    <rPh sb="53" eb="55">
      <t>キカン</t>
    </rPh>
    <rPh sb="59" eb="61">
      <t>ハアク</t>
    </rPh>
    <rPh sb="62" eb="64">
      <t>ニンテイ</t>
    </rPh>
    <rPh sb="74" eb="75">
      <t>トウ</t>
    </rPh>
    <phoneticPr fontId="1"/>
  </si>
  <si>
    <t>○自立相談支援事業を含めた重層的な支援等の効率的かつ効果的な支援体制の構築により、貸付事業の相談から家計改善支援事業に繋がるケースが多くみられるようになった。</t>
    <rPh sb="19" eb="20">
      <t>トウ</t>
    </rPh>
    <rPh sb="66" eb="67">
      <t>オオ</t>
    </rPh>
    <phoneticPr fontId="1"/>
  </si>
  <si>
    <t>○福祉部局と教育委員会が連携して「子どもの学びの環境等低所得者対策連絡会議」を設置し、県内の子どもの貧困対策を検討するとともに学習支援に関する研修会を開催。</t>
    <rPh sb="12" eb="14">
      <t>レンケイ</t>
    </rPh>
    <rPh sb="39" eb="41">
      <t>セッチ</t>
    </rPh>
    <rPh sb="43" eb="45">
      <t>ケンナイ</t>
    </rPh>
    <rPh sb="46" eb="47">
      <t>コ</t>
    </rPh>
    <rPh sb="50" eb="52">
      <t>ヒンコン</t>
    </rPh>
    <rPh sb="52" eb="54">
      <t>タイサク</t>
    </rPh>
    <rPh sb="55" eb="57">
      <t>ケントウ</t>
    </rPh>
    <rPh sb="75" eb="77">
      <t>カイサイ</t>
    </rPh>
    <phoneticPr fontId="1"/>
  </si>
  <si>
    <t>○地域内の産業等との連携を図りながら、多様な就労の機会を提供するための取組を行う農作業をメインにした雇用型認定就労訓練事業所に対し、町独自で補助金を交付。</t>
    <rPh sb="7" eb="8">
      <t>トウ</t>
    </rPh>
    <rPh sb="38" eb="39">
      <t>オコナ</t>
    </rPh>
    <rPh sb="61" eb="62">
      <t>ショ</t>
    </rPh>
    <rPh sb="63" eb="64">
      <t>タイ</t>
    </rPh>
    <phoneticPr fontId="1"/>
  </si>
  <si>
    <t>〇鳥取県の中部４町（三朝町（県所管）、湯梨浜町、琴浦町、北栄町）において、専任の就労準備支援員を1名配置して、就労準備支援事業の広域実施を行っている。</t>
    <rPh sb="1" eb="4">
      <t>トットリケン</t>
    </rPh>
    <rPh sb="5" eb="7">
      <t>チュウブ</t>
    </rPh>
    <rPh sb="8" eb="9">
      <t>チョウ</t>
    </rPh>
    <rPh sb="10" eb="13">
      <t>ミササチョウ</t>
    </rPh>
    <rPh sb="14" eb="15">
      <t>ケン</t>
    </rPh>
    <rPh sb="15" eb="17">
      <t>ショカン</t>
    </rPh>
    <rPh sb="19" eb="23">
      <t>ユリハマチョウ</t>
    </rPh>
    <rPh sb="24" eb="27">
      <t>コトウラチョウ</t>
    </rPh>
    <rPh sb="28" eb="31">
      <t>ホクエイチョウ</t>
    </rPh>
    <rPh sb="55" eb="57">
      <t>シュウロウ</t>
    </rPh>
    <rPh sb="57" eb="59">
      <t>ジュンビ</t>
    </rPh>
    <rPh sb="59" eb="61">
      <t>シエン</t>
    </rPh>
    <rPh sb="61" eb="63">
      <t>ジギョウ</t>
    </rPh>
    <rPh sb="64" eb="66">
      <t>コウイキ</t>
    </rPh>
    <rPh sb="66" eb="68">
      <t>ジッシ</t>
    </rPh>
    <rPh sb="69" eb="70">
      <t>オコナ</t>
    </rPh>
    <phoneticPr fontId="1"/>
  </si>
  <si>
    <t>〇自立相談支援機関を中心に、行政、専門支援機関、地域関係団体等の関係機関同士が情報共有しあえるﾈｯﾄﾜｰｸを構築して、ｱｳﾄﾘｰﾁが必要な方へ多職種連携による支援を実施。</t>
    <rPh sb="1" eb="3">
      <t>ジリツ</t>
    </rPh>
    <rPh sb="3" eb="5">
      <t>ソウダン</t>
    </rPh>
    <rPh sb="5" eb="7">
      <t>シエン</t>
    </rPh>
    <rPh sb="7" eb="9">
      <t>キカン</t>
    </rPh>
    <rPh sb="10" eb="12">
      <t>チュウシン</t>
    </rPh>
    <rPh sb="14" eb="16">
      <t>ギョウセイ</t>
    </rPh>
    <rPh sb="17" eb="19">
      <t>センモン</t>
    </rPh>
    <rPh sb="19" eb="21">
      <t>シエン</t>
    </rPh>
    <rPh sb="21" eb="23">
      <t>キカン</t>
    </rPh>
    <rPh sb="24" eb="26">
      <t>チイキ</t>
    </rPh>
    <rPh sb="26" eb="28">
      <t>カンケイ</t>
    </rPh>
    <rPh sb="28" eb="30">
      <t>ダンタイ</t>
    </rPh>
    <rPh sb="30" eb="31">
      <t>トウ</t>
    </rPh>
    <rPh sb="32" eb="34">
      <t>カンケイ</t>
    </rPh>
    <rPh sb="34" eb="36">
      <t>キカン</t>
    </rPh>
    <rPh sb="39" eb="41">
      <t>ジョウホウ</t>
    </rPh>
    <rPh sb="41" eb="43">
      <t>キョウユウ</t>
    </rPh>
    <rPh sb="54" eb="56">
      <t>コウチク</t>
    </rPh>
    <rPh sb="82" eb="84">
      <t>ジッシ</t>
    </rPh>
    <phoneticPr fontId="1"/>
  </si>
  <si>
    <t>〇生活困窮者の居場所・交流拠点を設置し、他者との交流を通じた仲間づくり・社会性向上支援等を実施し、また町内の事業所・団体の協力によって職業体験やﾎﾞﾗﾝﾃｨｱ体験を実施。</t>
    <rPh sb="43" eb="44">
      <t>トウ</t>
    </rPh>
    <rPh sb="54" eb="57">
      <t>ジギョウショ</t>
    </rPh>
    <rPh sb="58" eb="60">
      <t>ダンタイ</t>
    </rPh>
    <rPh sb="61" eb="63">
      <t>キョウリョク</t>
    </rPh>
    <rPh sb="67" eb="69">
      <t>ショクギョウ</t>
    </rPh>
    <rPh sb="69" eb="71">
      <t>タイケン</t>
    </rPh>
    <rPh sb="79" eb="81">
      <t>タイケン</t>
    </rPh>
    <rPh sb="82" eb="84">
      <t>ジッシ</t>
    </rPh>
    <phoneticPr fontId="1"/>
  </si>
  <si>
    <t>○委託先は、生活困窮者支援の相談窓口のほか、介護や障がい等の相談窓口も受託していることから、総合相談調整室を設置して総合相談支援体制づくりを推進。</t>
    <rPh sb="1" eb="3">
      <t>イタク</t>
    </rPh>
    <rPh sb="3" eb="4">
      <t>サキ</t>
    </rPh>
    <rPh sb="6" eb="8">
      <t>セイカツ</t>
    </rPh>
    <rPh sb="8" eb="11">
      <t>コンキュウシャ</t>
    </rPh>
    <rPh sb="11" eb="13">
      <t>シエン</t>
    </rPh>
    <rPh sb="14" eb="16">
      <t>ソウダン</t>
    </rPh>
    <rPh sb="16" eb="18">
      <t>マドグチ</t>
    </rPh>
    <rPh sb="22" eb="24">
      <t>カイゴ</t>
    </rPh>
    <rPh sb="25" eb="26">
      <t>ショウ</t>
    </rPh>
    <rPh sb="28" eb="29">
      <t>トウ</t>
    </rPh>
    <rPh sb="30" eb="32">
      <t>ソウダン</t>
    </rPh>
    <rPh sb="32" eb="34">
      <t>マドグチ</t>
    </rPh>
    <rPh sb="35" eb="37">
      <t>ジュタク</t>
    </rPh>
    <phoneticPr fontId="1"/>
  </si>
  <si>
    <t>○就労準備支援員は自立の相談支援員等と相談しながら、就労体験を中心に日常生活自立から社会生活自立、就労自立にむけて、個別の状況に応じた支援プログラムを組み立て支援。</t>
    <rPh sb="1" eb="3">
      <t>シュウロウ</t>
    </rPh>
    <rPh sb="3" eb="5">
      <t>ジュンビ</t>
    </rPh>
    <rPh sb="5" eb="8">
      <t>シエンイン</t>
    </rPh>
    <rPh sb="9" eb="11">
      <t>ジリツ</t>
    </rPh>
    <rPh sb="12" eb="14">
      <t>ソウダン</t>
    </rPh>
    <rPh sb="14" eb="16">
      <t>シエン</t>
    </rPh>
    <rPh sb="16" eb="17">
      <t>イン</t>
    </rPh>
    <rPh sb="17" eb="18">
      <t>トウ</t>
    </rPh>
    <rPh sb="19" eb="21">
      <t>ソウダン</t>
    </rPh>
    <rPh sb="34" eb="36">
      <t>ニチジョウ</t>
    </rPh>
    <rPh sb="44" eb="46">
      <t>セイカツ</t>
    </rPh>
    <phoneticPr fontId="1"/>
  </si>
  <si>
    <t>○有機栽培での農業による農業体験や調理体験等、居場所づくり等のノウハウを活用し、学習支援だけでなく、子どもの居場所づくり、大人との関わりを持つ機会の提供なども実施。</t>
    <rPh sb="29" eb="30">
      <t>トウ</t>
    </rPh>
    <rPh sb="36" eb="38">
      <t>カツヨウ</t>
    </rPh>
    <rPh sb="79" eb="81">
      <t>ジッシ</t>
    </rPh>
    <phoneticPr fontId="1"/>
  </si>
  <si>
    <t>○関係機関による協議会を開催。協議会委員で構成する専門委員会の他に３つのワーキンググループを設置しており、それぞれの課題について集中的に検討を行っている。</t>
    <rPh sb="1" eb="3">
      <t>カンケイ</t>
    </rPh>
    <rPh sb="3" eb="5">
      <t>キカン</t>
    </rPh>
    <rPh sb="8" eb="11">
      <t>キョウギカイ</t>
    </rPh>
    <rPh sb="12" eb="14">
      <t>カイサイ</t>
    </rPh>
    <rPh sb="31" eb="32">
      <t>ホカ</t>
    </rPh>
    <rPh sb="46" eb="48">
      <t>セッチ</t>
    </rPh>
    <rPh sb="58" eb="60">
      <t>カダイ</t>
    </rPh>
    <phoneticPr fontId="1"/>
  </si>
  <si>
    <t>○支援が必要となる者の早期発見のための巡回相談や一時生活支援事業利用者への相談支援のほか，退所者交流会の開催や地域から寄附を受けた物資（日用品等）の提供等を実施。</t>
    <rPh sb="78" eb="80">
      <t>ジッシ</t>
    </rPh>
    <phoneticPr fontId="1"/>
  </si>
  <si>
    <t>○市と各事業者が支援調整会議等を通して、利用者の対象者像等を共有し、利用者の状況や希望に応じ、柔軟に支援プログラムを企画・実施している。</t>
    <rPh sb="1" eb="2">
      <t>シ</t>
    </rPh>
    <rPh sb="3" eb="7">
      <t>カクジギョシャ</t>
    </rPh>
    <rPh sb="8" eb="10">
      <t>シエン</t>
    </rPh>
    <rPh sb="10" eb="12">
      <t>チョウセイ</t>
    </rPh>
    <rPh sb="12" eb="14">
      <t>カイギ</t>
    </rPh>
    <rPh sb="14" eb="15">
      <t>トウ</t>
    </rPh>
    <rPh sb="16" eb="17">
      <t>トオ</t>
    </rPh>
    <rPh sb="20" eb="23">
      <t>リヨウシャ</t>
    </rPh>
    <rPh sb="24" eb="27">
      <t>タイショウシャ</t>
    </rPh>
    <rPh sb="27" eb="28">
      <t>ゾウ</t>
    </rPh>
    <rPh sb="28" eb="29">
      <t>トウ</t>
    </rPh>
    <rPh sb="30" eb="32">
      <t>キョウユウ</t>
    </rPh>
    <rPh sb="34" eb="37">
      <t>リヨウシャ</t>
    </rPh>
    <rPh sb="38" eb="40">
      <t>ジョウキョウ</t>
    </rPh>
    <rPh sb="41" eb="43">
      <t>キボウ</t>
    </rPh>
    <rPh sb="44" eb="45">
      <t>オウ</t>
    </rPh>
    <rPh sb="47" eb="49">
      <t>ジュウナン</t>
    </rPh>
    <rPh sb="50" eb="52">
      <t>シエン</t>
    </rPh>
    <rPh sb="58" eb="60">
      <t>キカク</t>
    </rPh>
    <rPh sb="61" eb="63">
      <t>ジッシ</t>
    </rPh>
    <phoneticPr fontId="1"/>
  </si>
  <si>
    <t>○対象者数が少ないため事業開始しにくい小規模自治体のうち希望する自治体について、県が主体的に合同で委託することにより広域的に実施している。</t>
    <rPh sb="1" eb="4">
      <t>タイショウシャ</t>
    </rPh>
    <rPh sb="28" eb="30">
      <t>キボウ</t>
    </rPh>
    <rPh sb="32" eb="35">
      <t>ジチタイ</t>
    </rPh>
    <rPh sb="58" eb="60">
      <t>コウイキ</t>
    </rPh>
    <rPh sb="60" eb="61">
      <t>テキ</t>
    </rPh>
    <rPh sb="62" eb="64">
      <t>ジッシ</t>
    </rPh>
    <phoneticPr fontId="1"/>
  </si>
  <si>
    <t>○庁内の１８関係部署と関係機関・団体による推進会議を設置し、事業の実施状況の共有を図ることにより、生活困窮者の早期発見に努めている。</t>
    <rPh sb="1" eb="3">
      <t>チョウナイ</t>
    </rPh>
    <rPh sb="6" eb="8">
      <t>カンケイ</t>
    </rPh>
    <rPh sb="8" eb="10">
      <t>ブショ</t>
    </rPh>
    <rPh sb="11" eb="13">
      <t>カンケイ</t>
    </rPh>
    <rPh sb="13" eb="15">
      <t>キカン</t>
    </rPh>
    <rPh sb="16" eb="18">
      <t>ダンタイ</t>
    </rPh>
    <rPh sb="21" eb="23">
      <t>スイシン</t>
    </rPh>
    <rPh sb="23" eb="25">
      <t>カイギ</t>
    </rPh>
    <rPh sb="26" eb="28">
      <t>セッチ</t>
    </rPh>
    <rPh sb="30" eb="32">
      <t>ジギョウ</t>
    </rPh>
    <rPh sb="33" eb="35">
      <t>ジッシ</t>
    </rPh>
    <rPh sb="35" eb="37">
      <t>ジョウキョウ</t>
    </rPh>
    <rPh sb="38" eb="40">
      <t>キョウユウ</t>
    </rPh>
    <rPh sb="41" eb="42">
      <t>ハカ</t>
    </rPh>
    <rPh sb="49" eb="51">
      <t>セイカツ</t>
    </rPh>
    <rPh sb="51" eb="54">
      <t>コンキュウシャ</t>
    </rPh>
    <rPh sb="55" eb="57">
      <t>ソウキ</t>
    </rPh>
    <rPh sb="57" eb="59">
      <t>ハッケン</t>
    </rPh>
    <rPh sb="60" eb="61">
      <t>ツト</t>
    </rPh>
    <phoneticPr fontId="1"/>
  </si>
  <si>
    <t>○農業振興を担当する部署と連携。空いている土地を活用し、一連の作業を農業技師より指導を受けて農業体験を実施している。</t>
    <rPh sb="1" eb="3">
      <t>ノウギョウ</t>
    </rPh>
    <rPh sb="3" eb="5">
      <t>シンコウ</t>
    </rPh>
    <rPh sb="6" eb="8">
      <t>タントウ</t>
    </rPh>
    <rPh sb="10" eb="12">
      <t>ブショ</t>
    </rPh>
    <rPh sb="13" eb="15">
      <t>レンケイ</t>
    </rPh>
    <rPh sb="16" eb="17">
      <t>ア</t>
    </rPh>
    <rPh sb="21" eb="23">
      <t>トチ</t>
    </rPh>
    <rPh sb="24" eb="26">
      <t>カツヨウ</t>
    </rPh>
    <rPh sb="28" eb="30">
      <t>イチレン</t>
    </rPh>
    <rPh sb="31" eb="33">
      <t>サギョウ</t>
    </rPh>
    <rPh sb="34" eb="36">
      <t>ノウギョウ</t>
    </rPh>
    <rPh sb="36" eb="38">
      <t>ギシ</t>
    </rPh>
    <rPh sb="40" eb="42">
      <t>シドウ</t>
    </rPh>
    <rPh sb="43" eb="44">
      <t>ウ</t>
    </rPh>
    <rPh sb="46" eb="48">
      <t>ノウギョウ</t>
    </rPh>
    <rPh sb="48" eb="50">
      <t>タイケン</t>
    </rPh>
    <rPh sb="51" eb="53">
      <t>ジッシ</t>
    </rPh>
    <phoneticPr fontId="1"/>
  </si>
  <si>
    <t>○利用者の特性に応じ、集団支援型、個別支援型（男性）、個別支援型（女性）、独立型の４類型でシェルターを運営している。</t>
    <rPh sb="1" eb="4">
      <t>リヨウシャ</t>
    </rPh>
    <rPh sb="5" eb="7">
      <t>トクセイ</t>
    </rPh>
    <rPh sb="8" eb="9">
      <t>オウ</t>
    </rPh>
    <rPh sb="11" eb="13">
      <t>シュウダン</t>
    </rPh>
    <rPh sb="13" eb="16">
      <t>シエンガタ</t>
    </rPh>
    <rPh sb="17" eb="19">
      <t>コベツ</t>
    </rPh>
    <rPh sb="19" eb="22">
      <t>シエンガタ</t>
    </rPh>
    <rPh sb="23" eb="25">
      <t>ダンセイ</t>
    </rPh>
    <rPh sb="27" eb="29">
      <t>コベツ</t>
    </rPh>
    <rPh sb="29" eb="32">
      <t>シエンガタ</t>
    </rPh>
    <rPh sb="33" eb="35">
      <t>ジョセイ</t>
    </rPh>
    <rPh sb="37" eb="40">
      <t>ドクリツガタ</t>
    </rPh>
    <rPh sb="42" eb="44">
      <t>ルイケイ</t>
    </rPh>
    <rPh sb="51" eb="53">
      <t>ウンエイ</t>
    </rPh>
    <phoneticPr fontId="1"/>
  </si>
  <si>
    <t>○支援員が家庭へ直接訪問支援を行う「訪問型」と学力向上よりも居場所づくりを意識した「集合型」の双方を実施している。</t>
    <rPh sb="1" eb="3">
      <t>シエン</t>
    </rPh>
    <rPh sb="3" eb="4">
      <t>イン</t>
    </rPh>
    <rPh sb="5" eb="7">
      <t>カテイ</t>
    </rPh>
    <rPh sb="8" eb="10">
      <t>チョクセツ</t>
    </rPh>
    <rPh sb="10" eb="12">
      <t>ホウモン</t>
    </rPh>
    <rPh sb="12" eb="14">
      <t>シエン</t>
    </rPh>
    <rPh sb="15" eb="16">
      <t>オコナ</t>
    </rPh>
    <rPh sb="18" eb="20">
      <t>ホウモン</t>
    </rPh>
    <rPh sb="20" eb="21">
      <t>ガタ</t>
    </rPh>
    <rPh sb="23" eb="25">
      <t>ガクリョク</t>
    </rPh>
    <rPh sb="25" eb="27">
      <t>コウジョウ</t>
    </rPh>
    <rPh sb="30" eb="33">
      <t>イバショ</t>
    </rPh>
    <rPh sb="37" eb="39">
      <t>イシキ</t>
    </rPh>
    <rPh sb="42" eb="45">
      <t>シュウゴウガタ</t>
    </rPh>
    <rPh sb="47" eb="49">
      <t>ソウホウ</t>
    </rPh>
    <rPh sb="50" eb="52">
      <t>ジッシ</t>
    </rPh>
    <phoneticPr fontId="1"/>
  </si>
  <si>
    <t>○社会福祉協議会と連携し、緊急小口資金等の貸付を利用する場合には、家計改善支援を併せて支援する。</t>
    <rPh sb="1" eb="3">
      <t>シャカイ</t>
    </rPh>
    <rPh sb="3" eb="5">
      <t>フクシ</t>
    </rPh>
    <rPh sb="5" eb="8">
      <t>キョウギカイ</t>
    </rPh>
    <rPh sb="9" eb="11">
      <t>レンケイ</t>
    </rPh>
    <rPh sb="13" eb="15">
      <t>キンキュウ</t>
    </rPh>
    <rPh sb="15" eb="17">
      <t>コグチ</t>
    </rPh>
    <rPh sb="17" eb="19">
      <t>シキン</t>
    </rPh>
    <rPh sb="19" eb="20">
      <t>トウ</t>
    </rPh>
    <rPh sb="21" eb="23">
      <t>カシツケ</t>
    </rPh>
    <rPh sb="24" eb="26">
      <t>リヨウ</t>
    </rPh>
    <rPh sb="28" eb="30">
      <t>バアイ</t>
    </rPh>
    <rPh sb="33" eb="35">
      <t>カケイ</t>
    </rPh>
    <rPh sb="35" eb="37">
      <t>カイゼン</t>
    </rPh>
    <rPh sb="37" eb="39">
      <t>シエン</t>
    </rPh>
    <rPh sb="40" eb="41">
      <t>アワ</t>
    </rPh>
    <rPh sb="43" eb="45">
      <t>シエン</t>
    </rPh>
    <phoneticPr fontId="1"/>
  </si>
  <si>
    <t>○居住支援を行うとともに、働ける人に対しては、就労準備支援事業の利用へつなぐ。</t>
    <rPh sb="1" eb="3">
      <t>キョジュウ</t>
    </rPh>
    <rPh sb="3" eb="5">
      <t>シエン</t>
    </rPh>
    <rPh sb="6" eb="7">
      <t>オコナ</t>
    </rPh>
    <rPh sb="13" eb="14">
      <t>ハタラ</t>
    </rPh>
    <rPh sb="16" eb="17">
      <t>ヒト</t>
    </rPh>
    <rPh sb="18" eb="19">
      <t>タイ</t>
    </rPh>
    <rPh sb="23" eb="25">
      <t>シュウロウ</t>
    </rPh>
    <rPh sb="25" eb="27">
      <t>ジュンビ</t>
    </rPh>
    <rPh sb="27" eb="29">
      <t>シエン</t>
    </rPh>
    <rPh sb="29" eb="31">
      <t>ジギョウ</t>
    </rPh>
    <rPh sb="32" eb="34">
      <t>リヨウ</t>
    </rPh>
    <phoneticPr fontId="1"/>
  </si>
  <si>
    <t>○社会福祉協議会が取り組む既存事業を活用することで、どの地域でもスムーズに支援が実施できるよう展開。</t>
    <rPh sb="1" eb="3">
      <t>シャカイ</t>
    </rPh>
    <rPh sb="3" eb="5">
      <t>フクシ</t>
    </rPh>
    <rPh sb="5" eb="8">
      <t>キョウギカイ</t>
    </rPh>
    <rPh sb="9" eb="10">
      <t>ト</t>
    </rPh>
    <rPh sb="11" eb="12">
      <t>ク</t>
    </rPh>
    <rPh sb="13" eb="15">
      <t>キゾン</t>
    </rPh>
    <rPh sb="15" eb="17">
      <t>ジギョウ</t>
    </rPh>
    <rPh sb="18" eb="20">
      <t>カツヨウ</t>
    </rPh>
    <rPh sb="28" eb="30">
      <t>チイキ</t>
    </rPh>
    <rPh sb="37" eb="39">
      <t>シエン</t>
    </rPh>
    <rPh sb="40" eb="42">
      <t>ジッシ</t>
    </rPh>
    <rPh sb="47" eb="49">
      <t>テンカイ</t>
    </rPh>
    <phoneticPr fontId="1"/>
  </si>
  <si>
    <t>○インテーク・アセスメント段階から家計改善支援員も関わることで、利用実績が高い。
○簡素化した複数の家計プランを提示し、問題点の見える化と受容につなげている。</t>
    <rPh sb="13" eb="15">
      <t>ダンカイ</t>
    </rPh>
    <rPh sb="17" eb="19">
      <t>カケイ</t>
    </rPh>
    <rPh sb="19" eb="21">
      <t>カイゼン</t>
    </rPh>
    <rPh sb="21" eb="24">
      <t>シエンイン</t>
    </rPh>
    <rPh sb="25" eb="26">
      <t>カカ</t>
    </rPh>
    <rPh sb="32" eb="34">
      <t>リヨウ</t>
    </rPh>
    <rPh sb="34" eb="36">
      <t>ジッセキ</t>
    </rPh>
    <rPh sb="37" eb="38">
      <t>タカ</t>
    </rPh>
    <rPh sb="42" eb="45">
      <t>カンソカ</t>
    </rPh>
    <rPh sb="47" eb="49">
      <t>フクスウ</t>
    </rPh>
    <rPh sb="50" eb="52">
      <t>カケイ</t>
    </rPh>
    <rPh sb="56" eb="58">
      <t>テイジ</t>
    </rPh>
    <rPh sb="60" eb="63">
      <t>モンダイテン</t>
    </rPh>
    <rPh sb="64" eb="65">
      <t>ミ</t>
    </rPh>
    <rPh sb="67" eb="68">
      <t>カ</t>
    </rPh>
    <rPh sb="69" eb="71">
      <t>ジュヨウ</t>
    </rPh>
    <phoneticPr fontId="1"/>
  </si>
  <si>
    <t>○自立相談支援の相談段階から就労準備支援員が同席し「顔の見える関係」を構築することで、スムーズに就労準備支援に入ることができ、確実な実績をあげている。</t>
    <rPh sb="1" eb="3">
      <t>ジリツ</t>
    </rPh>
    <rPh sb="3" eb="5">
      <t>ソウダン</t>
    </rPh>
    <rPh sb="5" eb="7">
      <t>シエン</t>
    </rPh>
    <rPh sb="8" eb="10">
      <t>ソウダン</t>
    </rPh>
    <rPh sb="10" eb="12">
      <t>ダンカイ</t>
    </rPh>
    <rPh sb="14" eb="16">
      <t>シュウロウ</t>
    </rPh>
    <rPh sb="16" eb="18">
      <t>ジュンビ</t>
    </rPh>
    <rPh sb="18" eb="21">
      <t>シエンイン</t>
    </rPh>
    <rPh sb="22" eb="24">
      <t>ドウセキ</t>
    </rPh>
    <rPh sb="26" eb="27">
      <t>カオ</t>
    </rPh>
    <rPh sb="28" eb="29">
      <t>ミ</t>
    </rPh>
    <rPh sb="31" eb="33">
      <t>カンケイ</t>
    </rPh>
    <rPh sb="35" eb="37">
      <t>コウチク</t>
    </rPh>
    <rPh sb="48" eb="50">
      <t>シュウロウ</t>
    </rPh>
    <rPh sb="50" eb="52">
      <t>ジュンビ</t>
    </rPh>
    <rPh sb="52" eb="54">
      <t>シエン</t>
    </rPh>
    <rPh sb="55" eb="56">
      <t>ハイ</t>
    </rPh>
    <rPh sb="63" eb="65">
      <t>カクジツ</t>
    </rPh>
    <rPh sb="66" eb="68">
      <t>ジッセキ</t>
    </rPh>
    <phoneticPr fontId="1"/>
  </si>
  <si>
    <t>○市役所内のハローワークの出先機関と連携することにより、就労・増収率が高まるとともに、利用者の意欲の向上や地域との繋がりによる孤立の解消などに繋がっている。</t>
    <rPh sb="1" eb="4">
      <t>シヤクショ</t>
    </rPh>
    <rPh sb="4" eb="5">
      <t>ナイ</t>
    </rPh>
    <rPh sb="13" eb="15">
      <t>デサキ</t>
    </rPh>
    <rPh sb="15" eb="17">
      <t>キカン</t>
    </rPh>
    <rPh sb="18" eb="20">
      <t>レンケイ</t>
    </rPh>
    <rPh sb="28" eb="30">
      <t>シュウロウ</t>
    </rPh>
    <rPh sb="43" eb="45">
      <t>リヨウ</t>
    </rPh>
    <rPh sb="50" eb="52">
      <t>コウジョウ</t>
    </rPh>
    <phoneticPr fontId="1"/>
  </si>
  <si>
    <t>○異なる事業を行っている事業所２ヶ所に委託することによって、それぞれの専門性と機能を活かした、きめ細かい個別支援を行っている。</t>
    <rPh sb="1" eb="2">
      <t>コト</t>
    </rPh>
    <rPh sb="4" eb="6">
      <t>ジギョウ</t>
    </rPh>
    <rPh sb="7" eb="8">
      <t>オコナ</t>
    </rPh>
    <rPh sb="12" eb="15">
      <t>ジギョウショ</t>
    </rPh>
    <rPh sb="17" eb="18">
      <t>ショ</t>
    </rPh>
    <rPh sb="19" eb="21">
      <t>イタク</t>
    </rPh>
    <rPh sb="35" eb="38">
      <t>センモンセイ</t>
    </rPh>
    <rPh sb="39" eb="41">
      <t>キノウ</t>
    </rPh>
    <rPh sb="42" eb="43">
      <t>イ</t>
    </rPh>
    <rPh sb="49" eb="50">
      <t>コマ</t>
    </rPh>
    <rPh sb="52" eb="54">
      <t>コベツ</t>
    </rPh>
    <rPh sb="54" eb="56">
      <t>シエン</t>
    </rPh>
    <rPh sb="57" eb="58">
      <t>オコナ</t>
    </rPh>
    <phoneticPr fontId="1"/>
  </si>
  <si>
    <t>○支援対象者の自宅を訪問し、学習支援員が一対一で学校での学習進度等に応じた学習指導を行うとともに、生活面の相談・支援に応じる等、きめ細かい支援を行っている。</t>
    <rPh sb="1" eb="3">
      <t>シエン</t>
    </rPh>
    <rPh sb="3" eb="5">
      <t>タイショウ</t>
    </rPh>
    <rPh sb="5" eb="6">
      <t>シャ</t>
    </rPh>
    <rPh sb="7" eb="9">
      <t>ジタク</t>
    </rPh>
    <rPh sb="10" eb="12">
      <t>ホウモン</t>
    </rPh>
    <rPh sb="14" eb="16">
      <t>ガクシュウ</t>
    </rPh>
    <rPh sb="16" eb="18">
      <t>シエン</t>
    </rPh>
    <rPh sb="18" eb="19">
      <t>イン</t>
    </rPh>
    <rPh sb="20" eb="23">
      <t>イッタイイチ</t>
    </rPh>
    <rPh sb="24" eb="26">
      <t>ガッコウ</t>
    </rPh>
    <rPh sb="28" eb="30">
      <t>ガクシュウ</t>
    </rPh>
    <rPh sb="30" eb="32">
      <t>シンド</t>
    </rPh>
    <rPh sb="32" eb="33">
      <t>トウ</t>
    </rPh>
    <rPh sb="34" eb="35">
      <t>オウ</t>
    </rPh>
    <rPh sb="37" eb="39">
      <t>ガクシュウ</t>
    </rPh>
    <rPh sb="39" eb="41">
      <t>シドウ</t>
    </rPh>
    <rPh sb="42" eb="43">
      <t>オコナ</t>
    </rPh>
    <rPh sb="49" eb="51">
      <t>セイカツ</t>
    </rPh>
    <rPh sb="51" eb="52">
      <t>メン</t>
    </rPh>
    <rPh sb="53" eb="55">
      <t>ソウダン</t>
    </rPh>
    <rPh sb="56" eb="58">
      <t>シエン</t>
    </rPh>
    <rPh sb="59" eb="60">
      <t>オウ</t>
    </rPh>
    <rPh sb="62" eb="63">
      <t>ナド</t>
    </rPh>
    <rPh sb="66" eb="67">
      <t>コマ</t>
    </rPh>
    <rPh sb="69" eb="71">
      <t>シエン</t>
    </rPh>
    <rPh sb="72" eb="73">
      <t>オコナ</t>
    </rPh>
    <phoneticPr fontId="1"/>
  </si>
  <si>
    <t>○就労準備支援からスタートし就労訓練へとステップアップしている利用者もおり、作業を任された時の責任感や、同じ目標を持って作業をともに行うことで仲間意識が醸成された。</t>
    <rPh sb="76" eb="78">
      <t>ジョウセイ</t>
    </rPh>
    <phoneticPr fontId="1"/>
  </si>
  <si>
    <t>○同一フロアにハローワークを含めた関係機関を配置してワンストップ対応を実施。生活困窮者の就労支援への誘導が容易となり、就労支援者数増加の要因となった。</t>
    <rPh sb="1" eb="3">
      <t>ドウイツ</t>
    </rPh>
    <rPh sb="14" eb="15">
      <t>フク</t>
    </rPh>
    <rPh sb="17" eb="19">
      <t>カンケイ</t>
    </rPh>
    <rPh sb="19" eb="21">
      <t>キカン</t>
    </rPh>
    <rPh sb="22" eb="24">
      <t>ハイチ</t>
    </rPh>
    <rPh sb="32" eb="34">
      <t>タイオウ</t>
    </rPh>
    <rPh sb="35" eb="37">
      <t>ジッシ</t>
    </rPh>
    <rPh sb="38" eb="40">
      <t>セイカツ</t>
    </rPh>
    <rPh sb="40" eb="43">
      <t>コンキュウシャ</t>
    </rPh>
    <rPh sb="44" eb="46">
      <t>シュウロウ</t>
    </rPh>
    <rPh sb="46" eb="48">
      <t>シエン</t>
    </rPh>
    <rPh sb="50" eb="52">
      <t>ユウドウ</t>
    </rPh>
    <rPh sb="53" eb="55">
      <t>ヨウイ</t>
    </rPh>
    <rPh sb="59" eb="61">
      <t>シュウロウ</t>
    </rPh>
    <rPh sb="61" eb="63">
      <t>シエン</t>
    </rPh>
    <rPh sb="63" eb="64">
      <t>シャ</t>
    </rPh>
    <rPh sb="64" eb="65">
      <t>スウ</t>
    </rPh>
    <rPh sb="65" eb="67">
      <t>ゾウカ</t>
    </rPh>
    <rPh sb="68" eb="70">
      <t>ヨウイン</t>
    </rPh>
    <phoneticPr fontId="1"/>
  </si>
  <si>
    <t>〇運営協議会を年1回以上開催し、連携協力体制の充実を図るほか、隔月で法テラスから弁護士を講師として招いて事例検討会を開催し、相談支援員のスキルアップに努めている。</t>
    <rPh sb="1" eb="3">
      <t>ウンエイ</t>
    </rPh>
    <rPh sb="3" eb="6">
      <t>キョウギカイ</t>
    </rPh>
    <rPh sb="7" eb="8">
      <t>ネン</t>
    </rPh>
    <rPh sb="9" eb="12">
      <t>カイイジョウ</t>
    </rPh>
    <rPh sb="12" eb="14">
      <t>カイサイ</t>
    </rPh>
    <rPh sb="16" eb="18">
      <t>レンケイ</t>
    </rPh>
    <rPh sb="18" eb="20">
      <t>キョウリョク</t>
    </rPh>
    <rPh sb="20" eb="22">
      <t>タイセイ</t>
    </rPh>
    <rPh sb="23" eb="25">
      <t>ジュウジツ</t>
    </rPh>
    <rPh sb="26" eb="27">
      <t>ハカ</t>
    </rPh>
    <rPh sb="31" eb="33">
      <t>カクゲツ</t>
    </rPh>
    <rPh sb="34" eb="35">
      <t>ホウ</t>
    </rPh>
    <rPh sb="40" eb="43">
      <t>ベンゴシ</t>
    </rPh>
    <rPh sb="44" eb="46">
      <t>コウシ</t>
    </rPh>
    <rPh sb="49" eb="50">
      <t>マネ</t>
    </rPh>
    <rPh sb="52" eb="54">
      <t>ジレイ</t>
    </rPh>
    <rPh sb="54" eb="57">
      <t>ケントウカイ</t>
    </rPh>
    <rPh sb="58" eb="60">
      <t>カイサイ</t>
    </rPh>
    <rPh sb="62" eb="64">
      <t>ソウダン</t>
    </rPh>
    <rPh sb="64" eb="66">
      <t>シエン</t>
    </rPh>
    <rPh sb="66" eb="67">
      <t>イン</t>
    </rPh>
    <rPh sb="75" eb="76">
      <t>ツト</t>
    </rPh>
    <phoneticPr fontId="1"/>
  </si>
  <si>
    <t>○社協や商工会からの協力もあり、就労体験の受入先の事業所開拓が一定数できている。就労体験利用者からは、前向きな感想があがっている。</t>
    <rPh sb="31" eb="34">
      <t>イッテイスウ</t>
    </rPh>
    <phoneticPr fontId="1"/>
  </si>
  <si>
    <t>○民家を拠点に自然豊かな環境で、利用者一人ひとりに合ったプログラムやセミナーを地域ボランティア・事業所の協力等により段階的に実施。</t>
    <phoneticPr fontId="1"/>
  </si>
  <si>
    <t>○県と県内１１市とが協定を締結し、広域実施を行っている。</t>
    <rPh sb="1" eb="2">
      <t>ケン</t>
    </rPh>
    <rPh sb="3" eb="4">
      <t>ケン</t>
    </rPh>
    <rPh sb="4" eb="5">
      <t>ナイ</t>
    </rPh>
    <rPh sb="7" eb="8">
      <t>シ</t>
    </rPh>
    <rPh sb="10" eb="12">
      <t>キョウテイ</t>
    </rPh>
    <rPh sb="13" eb="15">
      <t>テイケツ</t>
    </rPh>
    <rPh sb="17" eb="19">
      <t>コウイキ</t>
    </rPh>
    <rPh sb="19" eb="21">
      <t>ジッシ</t>
    </rPh>
    <rPh sb="22" eb="23">
      <t>オコナ</t>
    </rPh>
    <phoneticPr fontId="1"/>
  </si>
  <si>
    <t>○委託先がもっている強みを生かしながら、相談者の状況に応じた寄り添い型の支援を展開している。</t>
    <rPh sb="1" eb="4">
      <t>イタクサキ</t>
    </rPh>
    <rPh sb="10" eb="11">
      <t>ツヨ</t>
    </rPh>
    <rPh sb="13" eb="14">
      <t>イ</t>
    </rPh>
    <rPh sb="20" eb="23">
      <t>ソウダンシャ</t>
    </rPh>
    <rPh sb="24" eb="26">
      <t>ジョウキョウ</t>
    </rPh>
    <rPh sb="27" eb="28">
      <t>オウ</t>
    </rPh>
    <rPh sb="30" eb="31">
      <t>ヨ</t>
    </rPh>
    <rPh sb="32" eb="33">
      <t>ソ</t>
    </rPh>
    <rPh sb="34" eb="35">
      <t>ガタ</t>
    </rPh>
    <rPh sb="36" eb="38">
      <t>シエン</t>
    </rPh>
    <rPh sb="39" eb="41">
      <t>テンカイ</t>
    </rPh>
    <phoneticPr fontId="1"/>
  </si>
  <si>
    <t>○相談者のペースに合わせた３段階のプログラムを「模擬カフェ」で実施。模擬カフェを発展させて地域食堂を相談者が主体となって開催したことで地域の意識も変化した。</t>
    <rPh sb="1" eb="4">
      <t>ソウダンシャ</t>
    </rPh>
    <rPh sb="9" eb="10">
      <t>ア</t>
    </rPh>
    <rPh sb="14" eb="16">
      <t>ダンカイ</t>
    </rPh>
    <rPh sb="24" eb="26">
      <t>モギ</t>
    </rPh>
    <rPh sb="31" eb="33">
      <t>ジッシ</t>
    </rPh>
    <rPh sb="34" eb="36">
      <t>モギ</t>
    </rPh>
    <rPh sb="40" eb="42">
      <t>ハッテン</t>
    </rPh>
    <rPh sb="45" eb="47">
      <t>チイキ</t>
    </rPh>
    <rPh sb="47" eb="49">
      <t>ショクドウ</t>
    </rPh>
    <rPh sb="50" eb="53">
      <t>ソウダンシャ</t>
    </rPh>
    <rPh sb="54" eb="56">
      <t>シュタイ</t>
    </rPh>
    <rPh sb="60" eb="62">
      <t>カイサイ</t>
    </rPh>
    <rPh sb="67" eb="69">
      <t>チイキ</t>
    </rPh>
    <rPh sb="70" eb="72">
      <t>イシキ</t>
    </rPh>
    <rPh sb="73" eb="75">
      <t>ヘンカ</t>
    </rPh>
    <phoneticPr fontId="1"/>
  </si>
  <si>
    <t>○庁内連携を重視しており、各課で対応に苦慮する滞納者へ丁寧な支援を行い、支援実績を積み上げることで各課からの繋ぎが増加している。</t>
    <rPh sb="1" eb="3">
      <t>チョウナイ</t>
    </rPh>
    <rPh sb="3" eb="5">
      <t>レンケイ</t>
    </rPh>
    <rPh sb="6" eb="8">
      <t>ジュウシ</t>
    </rPh>
    <rPh sb="13" eb="15">
      <t>カクカ</t>
    </rPh>
    <rPh sb="16" eb="18">
      <t>タイオウ</t>
    </rPh>
    <rPh sb="19" eb="21">
      <t>クリョ</t>
    </rPh>
    <rPh sb="23" eb="26">
      <t>タイノウシャ</t>
    </rPh>
    <rPh sb="27" eb="29">
      <t>テイネイ</t>
    </rPh>
    <rPh sb="30" eb="32">
      <t>シエン</t>
    </rPh>
    <rPh sb="33" eb="34">
      <t>オコナ</t>
    </rPh>
    <rPh sb="36" eb="38">
      <t>シエン</t>
    </rPh>
    <rPh sb="38" eb="40">
      <t>ジッセキ</t>
    </rPh>
    <rPh sb="41" eb="42">
      <t>ツ</t>
    </rPh>
    <rPh sb="43" eb="44">
      <t>ア</t>
    </rPh>
    <rPh sb="49" eb="51">
      <t>カクカ</t>
    </rPh>
    <rPh sb="54" eb="55">
      <t>ツナ</t>
    </rPh>
    <rPh sb="57" eb="59">
      <t>ゾウカ</t>
    </rPh>
    <phoneticPr fontId="1"/>
  </si>
  <si>
    <t>○オーダーメイド式で多様なプログラムを作成するとともに就労体験先は本人の希望に応じて開拓をしている。アウトリーチにより参加意欲を高める支援も実施。</t>
    <rPh sb="8" eb="9">
      <t>シキ</t>
    </rPh>
    <rPh sb="10" eb="12">
      <t>タヨウ</t>
    </rPh>
    <rPh sb="19" eb="21">
      <t>サクセイ</t>
    </rPh>
    <rPh sb="27" eb="29">
      <t>シュウロウ</t>
    </rPh>
    <rPh sb="29" eb="31">
      <t>タイケン</t>
    </rPh>
    <rPh sb="31" eb="32">
      <t>サキ</t>
    </rPh>
    <rPh sb="33" eb="35">
      <t>ホンニン</t>
    </rPh>
    <rPh sb="36" eb="38">
      <t>キボウ</t>
    </rPh>
    <rPh sb="39" eb="40">
      <t>オウ</t>
    </rPh>
    <rPh sb="42" eb="44">
      <t>カイタク</t>
    </rPh>
    <rPh sb="59" eb="61">
      <t>サンカ</t>
    </rPh>
    <rPh sb="61" eb="63">
      <t>イヨク</t>
    </rPh>
    <rPh sb="64" eb="65">
      <t>タカ</t>
    </rPh>
    <rPh sb="67" eb="69">
      <t>シエン</t>
    </rPh>
    <rPh sb="70" eb="72">
      <t>ジッシ</t>
    </rPh>
    <phoneticPr fontId="1"/>
  </si>
  <si>
    <t>○隣保館を会場として、学習面の支援だけではなく、社会体験の実施や子どもたちの居場所づくりを行っている。</t>
    <rPh sb="1" eb="3">
      <t>リンポ</t>
    </rPh>
    <rPh sb="3" eb="4">
      <t>ヤカタ</t>
    </rPh>
    <rPh sb="5" eb="7">
      <t>カイジョウ</t>
    </rPh>
    <rPh sb="11" eb="13">
      <t>ガクシュウ</t>
    </rPh>
    <rPh sb="13" eb="14">
      <t>メン</t>
    </rPh>
    <rPh sb="15" eb="17">
      <t>シエン</t>
    </rPh>
    <rPh sb="24" eb="26">
      <t>シャカイ</t>
    </rPh>
    <rPh sb="26" eb="28">
      <t>タイケン</t>
    </rPh>
    <rPh sb="29" eb="31">
      <t>ジッシ</t>
    </rPh>
    <rPh sb="32" eb="33">
      <t>コ</t>
    </rPh>
    <rPh sb="38" eb="41">
      <t>イバショ</t>
    </rPh>
    <rPh sb="45" eb="46">
      <t>オコナ</t>
    </rPh>
    <phoneticPr fontId="1"/>
  </si>
  <si>
    <t>○アウトリーチを積極的に実施するとともに様々な関係機関に出向き自立相談支援機関の利用を呼びかけることで、相談者の早期発見、早期支援が可能となっている。</t>
    <rPh sb="8" eb="11">
      <t>セッキョクテキ</t>
    </rPh>
    <rPh sb="12" eb="14">
      <t>ジッシ</t>
    </rPh>
    <rPh sb="20" eb="22">
      <t>サマザマ</t>
    </rPh>
    <rPh sb="23" eb="25">
      <t>カンケイ</t>
    </rPh>
    <rPh sb="25" eb="27">
      <t>キカン</t>
    </rPh>
    <rPh sb="28" eb="30">
      <t>デム</t>
    </rPh>
    <rPh sb="31" eb="33">
      <t>ジリツ</t>
    </rPh>
    <rPh sb="33" eb="35">
      <t>ソウダン</t>
    </rPh>
    <rPh sb="35" eb="37">
      <t>シエン</t>
    </rPh>
    <rPh sb="37" eb="39">
      <t>キカン</t>
    </rPh>
    <rPh sb="40" eb="42">
      <t>リヨウ</t>
    </rPh>
    <rPh sb="43" eb="44">
      <t>ヨ</t>
    </rPh>
    <rPh sb="52" eb="55">
      <t>ソウダンシャ</t>
    </rPh>
    <rPh sb="56" eb="58">
      <t>ソウキ</t>
    </rPh>
    <rPh sb="58" eb="60">
      <t>ハッケン</t>
    </rPh>
    <rPh sb="61" eb="63">
      <t>ソウキ</t>
    </rPh>
    <rPh sb="63" eb="65">
      <t>シエン</t>
    </rPh>
    <rPh sb="66" eb="68">
      <t>カノウ</t>
    </rPh>
    <phoneticPr fontId="1"/>
  </si>
  <si>
    <t>○自立相談支援事業と連携の上、就労体験先の開拓等を実施。対象者の居住地域へ訪問し個別対応を行っている。</t>
    <rPh sb="1" eb="3">
      <t>ジリツ</t>
    </rPh>
    <rPh sb="3" eb="5">
      <t>ソウダン</t>
    </rPh>
    <rPh sb="5" eb="7">
      <t>シエン</t>
    </rPh>
    <rPh sb="7" eb="9">
      <t>ジギョウ</t>
    </rPh>
    <rPh sb="10" eb="12">
      <t>レンケイ</t>
    </rPh>
    <rPh sb="13" eb="14">
      <t>ウエ</t>
    </rPh>
    <rPh sb="15" eb="17">
      <t>シュウロウ</t>
    </rPh>
    <rPh sb="17" eb="19">
      <t>タイケン</t>
    </rPh>
    <rPh sb="19" eb="20">
      <t>サキ</t>
    </rPh>
    <rPh sb="21" eb="23">
      <t>カイタク</t>
    </rPh>
    <rPh sb="23" eb="24">
      <t>トウ</t>
    </rPh>
    <rPh sb="25" eb="27">
      <t>ジッシ</t>
    </rPh>
    <rPh sb="28" eb="31">
      <t>タイショウシャ</t>
    </rPh>
    <rPh sb="32" eb="34">
      <t>キョジュウ</t>
    </rPh>
    <rPh sb="34" eb="36">
      <t>チイキ</t>
    </rPh>
    <rPh sb="37" eb="39">
      <t>ホウモン</t>
    </rPh>
    <rPh sb="40" eb="42">
      <t>コベツ</t>
    </rPh>
    <rPh sb="42" eb="44">
      <t>タイオウ</t>
    </rPh>
    <rPh sb="45" eb="46">
      <t>オコナ</t>
    </rPh>
    <phoneticPr fontId="1"/>
  </si>
  <si>
    <t>○相談者自身が適正に家計管理ができるよう、家計簿作成、レシートへのノート貼付、スマホの家計簿アプリを使用している。</t>
    <rPh sb="1" eb="4">
      <t>ソウダンシャ</t>
    </rPh>
    <rPh sb="4" eb="6">
      <t>ジシン</t>
    </rPh>
    <rPh sb="7" eb="9">
      <t>テキセイ</t>
    </rPh>
    <rPh sb="10" eb="12">
      <t>カケイ</t>
    </rPh>
    <rPh sb="12" eb="14">
      <t>カンリ</t>
    </rPh>
    <rPh sb="21" eb="24">
      <t>カケイボ</t>
    </rPh>
    <rPh sb="24" eb="26">
      <t>サクセイ</t>
    </rPh>
    <rPh sb="36" eb="38">
      <t>ハリツケ</t>
    </rPh>
    <rPh sb="43" eb="46">
      <t>カケイボ</t>
    </rPh>
    <rPh sb="50" eb="52">
      <t>シヨウ</t>
    </rPh>
    <phoneticPr fontId="1"/>
  </si>
  <si>
    <t>○被保護者事業と一体的に実施し多様なメニューを用意することによって、利用者一人ひとりの状況の応じた支援を行っている。</t>
    <rPh sb="1" eb="2">
      <t>ヒ</t>
    </rPh>
    <rPh sb="2" eb="5">
      <t>ホゴシャ</t>
    </rPh>
    <rPh sb="5" eb="7">
      <t>ジギョウ</t>
    </rPh>
    <rPh sb="8" eb="11">
      <t>イッタイテキ</t>
    </rPh>
    <rPh sb="12" eb="14">
      <t>ジッシ</t>
    </rPh>
    <rPh sb="15" eb="17">
      <t>タヨウ</t>
    </rPh>
    <rPh sb="23" eb="25">
      <t>ヨウイ</t>
    </rPh>
    <rPh sb="34" eb="37">
      <t>リヨウシャ</t>
    </rPh>
    <rPh sb="37" eb="39">
      <t>ヒトリ</t>
    </rPh>
    <rPh sb="43" eb="45">
      <t>ジョウキョウ</t>
    </rPh>
    <rPh sb="46" eb="47">
      <t>オウ</t>
    </rPh>
    <rPh sb="49" eb="51">
      <t>シエン</t>
    </rPh>
    <rPh sb="52" eb="53">
      <t>オコナ</t>
    </rPh>
    <phoneticPr fontId="1"/>
  </si>
  <si>
    <t>○離島を含む県内３福祉事務所で広域実施することで地域間の情報共有が進み、様々なケースに対応可能な支援ノウハウが蓄積されている。</t>
    <rPh sb="1" eb="3">
      <t>リトウ</t>
    </rPh>
    <rPh sb="4" eb="5">
      <t>フク</t>
    </rPh>
    <rPh sb="6" eb="8">
      <t>ケンナイ</t>
    </rPh>
    <rPh sb="9" eb="11">
      <t>フクシ</t>
    </rPh>
    <rPh sb="11" eb="14">
      <t>ジムショ</t>
    </rPh>
    <rPh sb="15" eb="17">
      <t>コウイキ</t>
    </rPh>
    <rPh sb="17" eb="19">
      <t>ジッシ</t>
    </rPh>
    <rPh sb="24" eb="27">
      <t>チイキカン</t>
    </rPh>
    <rPh sb="28" eb="30">
      <t>ジョウホウ</t>
    </rPh>
    <rPh sb="30" eb="32">
      <t>キョウユウ</t>
    </rPh>
    <rPh sb="33" eb="34">
      <t>スス</t>
    </rPh>
    <rPh sb="36" eb="38">
      <t>サマザマ</t>
    </rPh>
    <rPh sb="43" eb="45">
      <t>タイオウ</t>
    </rPh>
    <rPh sb="45" eb="47">
      <t>カノウ</t>
    </rPh>
    <rPh sb="48" eb="50">
      <t>シエン</t>
    </rPh>
    <rPh sb="55" eb="57">
      <t>チクセキ</t>
    </rPh>
    <phoneticPr fontId="1"/>
  </si>
  <si>
    <t>○学生ボランティアとのマンツーマンによる取組を実施しており、コミュニケーション力を楽しく身に付けることができるよう心がけている。</t>
    <rPh sb="1" eb="3">
      <t>ガクセイ</t>
    </rPh>
    <rPh sb="20" eb="22">
      <t>トリクミ</t>
    </rPh>
    <rPh sb="23" eb="25">
      <t>ジッシ</t>
    </rPh>
    <rPh sb="39" eb="40">
      <t>リョク</t>
    </rPh>
    <rPh sb="41" eb="42">
      <t>タノ</t>
    </rPh>
    <rPh sb="44" eb="45">
      <t>ミ</t>
    </rPh>
    <rPh sb="46" eb="47">
      <t>ツ</t>
    </rPh>
    <rPh sb="57" eb="58">
      <t>ココロ</t>
    </rPh>
    <phoneticPr fontId="1"/>
  </si>
  <si>
    <t>○困窮者の多様な課題に対応するため、任意事業（就労準備支援）について、各市と任意事業の共同実施（８市：H29時点）を行っている。</t>
    <rPh sb="49" eb="50">
      <t>シ</t>
    </rPh>
    <rPh sb="54" eb="56">
      <t>ジテン</t>
    </rPh>
    <phoneticPr fontId="1"/>
  </si>
  <si>
    <t>○各市と任意事業の共同実施（１２市：H29時点）を行っている。学習支援のほか、職場体験や自然体験といった体験学習も取り入れている。</t>
    <rPh sb="16" eb="17">
      <t>シ</t>
    </rPh>
    <rPh sb="31" eb="33">
      <t>ガクシュウ</t>
    </rPh>
    <rPh sb="33" eb="35">
      <t>シエン</t>
    </rPh>
    <rPh sb="39" eb="41">
      <t>ショクバ</t>
    </rPh>
    <rPh sb="41" eb="43">
      <t>タイケン</t>
    </rPh>
    <rPh sb="44" eb="46">
      <t>シゼン</t>
    </rPh>
    <rPh sb="46" eb="48">
      <t>タイケン</t>
    </rPh>
    <rPh sb="52" eb="54">
      <t>タイケン</t>
    </rPh>
    <rPh sb="54" eb="56">
      <t>ガクシュウ</t>
    </rPh>
    <rPh sb="57" eb="58">
      <t>ト</t>
    </rPh>
    <rPh sb="59" eb="60">
      <t>イ</t>
    </rPh>
    <phoneticPr fontId="1"/>
  </si>
  <si>
    <t>○各市と任意事業の共同実施（１０市：H29時点）を行っている。利用者が地域で安定して定着できるよう訪問や交流会の実施等によるアフターフォローを実施している。</t>
    <rPh sb="16" eb="17">
      <t>シ</t>
    </rPh>
    <phoneticPr fontId="1"/>
  </si>
  <si>
    <t>○委託先の近隣にある商店街の空き店舗を活用して、若者、高齢者、障害者が集う共生型店舗における弁当や総菜の販売等を就労・ボランティア体験として実施している。</t>
    <rPh sb="1" eb="3">
      <t>イタク</t>
    </rPh>
    <rPh sb="3" eb="4">
      <t>サキ</t>
    </rPh>
    <rPh sb="5" eb="7">
      <t>キンリン</t>
    </rPh>
    <phoneticPr fontId="1"/>
  </si>
  <si>
    <t>○ひきこもりの家族等が話せる場として「ひなたで　カフェ」を実施している。</t>
    <rPh sb="29" eb="31">
      <t>ジッシ</t>
    </rPh>
    <phoneticPr fontId="1"/>
  </si>
  <si>
    <t>○就労体験として、除草作業やボランティア活動等、対象者に合ったプログラムを実施している。</t>
    <rPh sb="1" eb="3">
      <t>シュウロウ</t>
    </rPh>
    <rPh sb="3" eb="5">
      <t>タイケン</t>
    </rPh>
    <rPh sb="9" eb="11">
      <t>ジョソウ</t>
    </rPh>
    <rPh sb="11" eb="13">
      <t>サギョウ</t>
    </rPh>
    <rPh sb="20" eb="22">
      <t>カツドウ</t>
    </rPh>
    <rPh sb="22" eb="23">
      <t>トウ</t>
    </rPh>
    <rPh sb="24" eb="27">
      <t>タイショウシャ</t>
    </rPh>
    <rPh sb="28" eb="29">
      <t>ア</t>
    </rPh>
    <rPh sb="37" eb="39">
      <t>ジッシ</t>
    </rPh>
    <phoneticPr fontId="1"/>
  </si>
  <si>
    <t>○ひきこもりの居場所支援や家族交流会の立ち上げ等、手厚いひきこもり支援を展開している。</t>
    <rPh sb="7" eb="10">
      <t>イバショ</t>
    </rPh>
    <rPh sb="10" eb="12">
      <t>シエン</t>
    </rPh>
    <rPh sb="13" eb="15">
      <t>カゾク</t>
    </rPh>
    <rPh sb="15" eb="17">
      <t>コウリュウ</t>
    </rPh>
    <rPh sb="17" eb="18">
      <t>カイ</t>
    </rPh>
    <rPh sb="19" eb="20">
      <t>タ</t>
    </rPh>
    <rPh sb="21" eb="22">
      <t>ア</t>
    </rPh>
    <rPh sb="23" eb="24">
      <t>ナド</t>
    </rPh>
    <rPh sb="25" eb="27">
      <t>テアツ</t>
    </rPh>
    <rPh sb="33" eb="35">
      <t>シエン</t>
    </rPh>
    <rPh sb="36" eb="38">
      <t>テンカイ</t>
    </rPh>
    <phoneticPr fontId="1"/>
  </si>
  <si>
    <t>○相談者からの同意を得た上で、相談者の税情報や制度利用状況などを把握し、素早く適切な支援につなげている。</t>
    <rPh sb="1" eb="4">
      <t>ソウダンシャ</t>
    </rPh>
    <rPh sb="7" eb="9">
      <t>ドウイ</t>
    </rPh>
    <rPh sb="10" eb="11">
      <t>エ</t>
    </rPh>
    <rPh sb="12" eb="13">
      <t>ウエ</t>
    </rPh>
    <rPh sb="15" eb="18">
      <t>ソウダンシャ</t>
    </rPh>
    <rPh sb="19" eb="20">
      <t>ゼイ</t>
    </rPh>
    <rPh sb="20" eb="22">
      <t>ジョウホウ</t>
    </rPh>
    <rPh sb="23" eb="25">
      <t>セイド</t>
    </rPh>
    <rPh sb="25" eb="27">
      <t>リヨウ</t>
    </rPh>
    <rPh sb="27" eb="29">
      <t>ジョウキョウ</t>
    </rPh>
    <rPh sb="32" eb="34">
      <t>ハアク</t>
    </rPh>
    <rPh sb="36" eb="38">
      <t>スバヤ</t>
    </rPh>
    <rPh sb="39" eb="41">
      <t>テキセツ</t>
    </rPh>
    <rPh sb="42" eb="44">
      <t>シエン</t>
    </rPh>
    <phoneticPr fontId="1"/>
  </si>
  <si>
    <t>○市域を３ブロックに分け、相談窓口を３か所開設し、比較的身近な窓口での相談対応を可能にしている。</t>
    <rPh sb="1" eb="3">
      <t>シイキ</t>
    </rPh>
    <rPh sb="10" eb="11">
      <t>ワ</t>
    </rPh>
    <rPh sb="13" eb="15">
      <t>ソウダン</t>
    </rPh>
    <rPh sb="15" eb="17">
      <t>マドグチ</t>
    </rPh>
    <rPh sb="20" eb="21">
      <t>ショ</t>
    </rPh>
    <rPh sb="21" eb="23">
      <t>カイセツ</t>
    </rPh>
    <rPh sb="25" eb="28">
      <t>ヒカクテキ</t>
    </rPh>
    <rPh sb="28" eb="30">
      <t>ミヂカ</t>
    </rPh>
    <rPh sb="31" eb="33">
      <t>マドグチ</t>
    </rPh>
    <rPh sb="35" eb="37">
      <t>ソウダン</t>
    </rPh>
    <rPh sb="37" eb="39">
      <t>タイオウ</t>
    </rPh>
    <rPh sb="40" eb="42">
      <t>カノウ</t>
    </rPh>
    <phoneticPr fontId="1"/>
  </si>
  <si>
    <t>○心理士によるカウンセリングを通じ本人の課題を抽出し、日常生活自立から社会自立・就労自立に至る個人ごとの支援プログラムを作成している。</t>
    <phoneticPr fontId="28"/>
  </si>
  <si>
    <t>〇自立相談支援事業の相談申込受付時に、家計改善支援事業についても同意を得るようにしており、早い段階からの関係構築に努めている。</t>
    <rPh sb="45" eb="46">
      <t>ハヤ</t>
    </rPh>
    <rPh sb="47" eb="49">
      <t>ダンカイ</t>
    </rPh>
    <rPh sb="52" eb="54">
      <t>カンケイ</t>
    </rPh>
    <rPh sb="54" eb="56">
      <t>コウチク</t>
    </rPh>
    <rPh sb="57" eb="58">
      <t>ツト</t>
    </rPh>
    <phoneticPr fontId="1"/>
  </si>
  <si>
    <t>○相談者の来訪を待つのではなく、情報収集による相談の促進につなげている。
○市と市社協及び市商工会と協定を結び、食糧支援を実施。</t>
    <rPh sb="1" eb="4">
      <t>ソウダンシャ</t>
    </rPh>
    <rPh sb="5" eb="7">
      <t>ライホウ</t>
    </rPh>
    <rPh sb="8" eb="9">
      <t>マ</t>
    </rPh>
    <rPh sb="16" eb="18">
      <t>ジョウホウ</t>
    </rPh>
    <rPh sb="18" eb="20">
      <t>シュウシュウ</t>
    </rPh>
    <rPh sb="23" eb="25">
      <t>ソウダン</t>
    </rPh>
    <rPh sb="26" eb="28">
      <t>ソクシン</t>
    </rPh>
    <rPh sb="38" eb="39">
      <t>シ</t>
    </rPh>
    <rPh sb="40" eb="41">
      <t>シ</t>
    </rPh>
    <rPh sb="41" eb="42">
      <t>シャ</t>
    </rPh>
    <rPh sb="43" eb="44">
      <t>オヨ</t>
    </rPh>
    <rPh sb="45" eb="46">
      <t>シ</t>
    </rPh>
    <rPh sb="46" eb="49">
      <t>ショウコウカイ</t>
    </rPh>
    <rPh sb="50" eb="52">
      <t>キョウテイ</t>
    </rPh>
    <rPh sb="53" eb="54">
      <t>ムス</t>
    </rPh>
    <rPh sb="56" eb="58">
      <t>ショクリョウ</t>
    </rPh>
    <rPh sb="58" eb="60">
      <t>シエン</t>
    </rPh>
    <rPh sb="61" eb="63">
      <t>ジッシ</t>
    </rPh>
    <phoneticPr fontId="1"/>
  </si>
  <si>
    <t>○連携頻度が多い税金等の滞納情報を持つ部署から相談窓口に繫ぐ仕組み作りをはじめ、庁舎内で対象者にあわせた支援に繋げやすい等、直営の強みを生かした支援を展開している。</t>
    <rPh sb="1" eb="3">
      <t>レンケイ</t>
    </rPh>
    <rPh sb="3" eb="5">
      <t>ヒンド</t>
    </rPh>
    <rPh sb="6" eb="7">
      <t>オオ</t>
    </rPh>
    <rPh sb="8" eb="10">
      <t>ゼイキン</t>
    </rPh>
    <rPh sb="10" eb="11">
      <t>トウ</t>
    </rPh>
    <rPh sb="12" eb="14">
      <t>タイノウ</t>
    </rPh>
    <rPh sb="14" eb="16">
      <t>ジョウホウ</t>
    </rPh>
    <rPh sb="17" eb="18">
      <t>モ</t>
    </rPh>
    <rPh sb="19" eb="21">
      <t>ブショ</t>
    </rPh>
    <rPh sb="23" eb="25">
      <t>ソウダン</t>
    </rPh>
    <rPh sb="25" eb="27">
      <t>マドグチ</t>
    </rPh>
    <rPh sb="28" eb="29">
      <t>ツナ</t>
    </rPh>
    <rPh sb="30" eb="32">
      <t>シク</t>
    </rPh>
    <rPh sb="33" eb="34">
      <t>ヅク</t>
    </rPh>
    <rPh sb="40" eb="43">
      <t>チョウシャナイ</t>
    </rPh>
    <rPh sb="44" eb="47">
      <t>タイショウシャ</t>
    </rPh>
    <rPh sb="52" eb="54">
      <t>シエン</t>
    </rPh>
    <rPh sb="55" eb="56">
      <t>ツナ</t>
    </rPh>
    <rPh sb="60" eb="61">
      <t>トウ</t>
    </rPh>
    <rPh sb="62" eb="64">
      <t>チョクエイ</t>
    </rPh>
    <rPh sb="65" eb="66">
      <t>ツヨ</t>
    </rPh>
    <rPh sb="68" eb="69">
      <t>イ</t>
    </rPh>
    <rPh sb="72" eb="74">
      <t>シエン</t>
    </rPh>
    <rPh sb="75" eb="77">
      <t>テンカイ</t>
    </rPh>
    <phoneticPr fontId="1"/>
  </si>
  <si>
    <t>○委託事業責任者、相談員のほか、事務員・宿直員により、24時間体制の支援体制を構築。併設する関係機関と連携し、相談支援や就労支援（就労体験）等を一体的に実施。</t>
    <rPh sb="1" eb="3">
      <t>イタク</t>
    </rPh>
    <rPh sb="3" eb="5">
      <t>ジギョウ</t>
    </rPh>
    <rPh sb="5" eb="8">
      <t>セキニンシャ</t>
    </rPh>
    <rPh sb="9" eb="12">
      <t>ソウダンイン</t>
    </rPh>
    <rPh sb="16" eb="19">
      <t>ジムイン</t>
    </rPh>
    <rPh sb="20" eb="23">
      <t>シュクチョクイン</t>
    </rPh>
    <rPh sb="29" eb="31">
      <t>ジカン</t>
    </rPh>
    <rPh sb="31" eb="33">
      <t>タイセイ</t>
    </rPh>
    <rPh sb="34" eb="36">
      <t>シエン</t>
    </rPh>
    <rPh sb="36" eb="38">
      <t>タイセイ</t>
    </rPh>
    <rPh sb="39" eb="41">
      <t>コウチク</t>
    </rPh>
    <rPh sb="42" eb="44">
      <t>ヘイセツ</t>
    </rPh>
    <rPh sb="46" eb="48">
      <t>カンケイ</t>
    </rPh>
    <rPh sb="48" eb="50">
      <t>キカン</t>
    </rPh>
    <rPh sb="51" eb="53">
      <t>レンケイ</t>
    </rPh>
    <rPh sb="55" eb="57">
      <t>ソウダン</t>
    </rPh>
    <rPh sb="57" eb="59">
      <t>シエン</t>
    </rPh>
    <rPh sb="60" eb="62">
      <t>シュウロウ</t>
    </rPh>
    <rPh sb="62" eb="64">
      <t>シエン</t>
    </rPh>
    <rPh sb="65" eb="67">
      <t>シュウロウ</t>
    </rPh>
    <rPh sb="67" eb="69">
      <t>タイケン</t>
    </rPh>
    <rPh sb="70" eb="71">
      <t>トウ</t>
    </rPh>
    <rPh sb="72" eb="75">
      <t>イッタイテキ</t>
    </rPh>
    <rPh sb="76" eb="78">
      <t>ジッシ</t>
    </rPh>
    <phoneticPr fontId="1"/>
  </si>
  <si>
    <t>○市役所内の相談支援グループと連携し、家計を切り口として世帯が抱える課題に対し、早期対応を図っている。</t>
    <rPh sb="1" eb="4">
      <t>シヤクショ</t>
    </rPh>
    <rPh sb="4" eb="5">
      <t>ナイ</t>
    </rPh>
    <rPh sb="6" eb="8">
      <t>ソウダン</t>
    </rPh>
    <rPh sb="8" eb="10">
      <t>シエン</t>
    </rPh>
    <rPh sb="15" eb="17">
      <t>レンケイ</t>
    </rPh>
    <rPh sb="19" eb="21">
      <t>カケイ</t>
    </rPh>
    <rPh sb="22" eb="23">
      <t>キ</t>
    </rPh>
    <rPh sb="24" eb="25">
      <t>クチ</t>
    </rPh>
    <rPh sb="28" eb="30">
      <t>セタイ</t>
    </rPh>
    <rPh sb="31" eb="32">
      <t>カカ</t>
    </rPh>
    <rPh sb="34" eb="36">
      <t>カダイ</t>
    </rPh>
    <rPh sb="37" eb="38">
      <t>タイ</t>
    </rPh>
    <rPh sb="40" eb="42">
      <t>ソウキ</t>
    </rPh>
    <rPh sb="42" eb="44">
      <t>タイオウ</t>
    </rPh>
    <rPh sb="45" eb="46">
      <t>ハカ</t>
    </rPh>
    <phoneticPr fontId="1"/>
  </si>
  <si>
    <t>○町ごとに地域住民や企業・団体等と連携し、子どもたちが「楽しい」と思える教室を、子どもと地域のサポーターが一緒に作り上げている。</t>
    <rPh sb="1" eb="2">
      <t>マチ</t>
    </rPh>
    <rPh sb="5" eb="7">
      <t>チイキ</t>
    </rPh>
    <rPh sb="7" eb="9">
      <t>ジュウミン</t>
    </rPh>
    <rPh sb="10" eb="12">
      <t>キギョウ</t>
    </rPh>
    <rPh sb="13" eb="15">
      <t>ダンタイ</t>
    </rPh>
    <rPh sb="15" eb="16">
      <t>トウ</t>
    </rPh>
    <rPh sb="17" eb="19">
      <t>レンケイ</t>
    </rPh>
    <rPh sb="21" eb="22">
      <t>コ</t>
    </rPh>
    <rPh sb="28" eb="29">
      <t>タノ</t>
    </rPh>
    <rPh sb="33" eb="34">
      <t>オモ</t>
    </rPh>
    <rPh sb="36" eb="38">
      <t>キョウシツ</t>
    </rPh>
    <rPh sb="40" eb="41">
      <t>コ</t>
    </rPh>
    <rPh sb="44" eb="46">
      <t>チイキ</t>
    </rPh>
    <rPh sb="53" eb="55">
      <t>イッショ</t>
    </rPh>
    <rPh sb="56" eb="57">
      <t>ツク</t>
    </rPh>
    <rPh sb="58" eb="59">
      <t>ア</t>
    </rPh>
    <phoneticPr fontId="1"/>
  </si>
  <si>
    <t>○自立相談支援機関と行政、関係機関等が連携し、年４回以上ワンストップ型の「出張なんでも相談会」を実施している。</t>
    <rPh sb="1" eb="3">
      <t>ジリツ</t>
    </rPh>
    <rPh sb="3" eb="5">
      <t>ソウダン</t>
    </rPh>
    <rPh sb="5" eb="7">
      <t>シエン</t>
    </rPh>
    <rPh sb="7" eb="9">
      <t>キカン</t>
    </rPh>
    <rPh sb="10" eb="12">
      <t>ギョウセイ</t>
    </rPh>
    <rPh sb="13" eb="15">
      <t>カンケイ</t>
    </rPh>
    <rPh sb="15" eb="17">
      <t>キカン</t>
    </rPh>
    <rPh sb="17" eb="18">
      <t>トウ</t>
    </rPh>
    <rPh sb="19" eb="21">
      <t>レンケイ</t>
    </rPh>
    <rPh sb="23" eb="24">
      <t>ネン</t>
    </rPh>
    <rPh sb="25" eb="26">
      <t>カイ</t>
    </rPh>
    <rPh sb="26" eb="28">
      <t>イジョウ</t>
    </rPh>
    <rPh sb="34" eb="35">
      <t>ガタ</t>
    </rPh>
    <rPh sb="37" eb="39">
      <t>シュッチョウ</t>
    </rPh>
    <rPh sb="43" eb="46">
      <t>ソウダンカイ</t>
    </rPh>
    <rPh sb="48" eb="50">
      <t>ジッシ</t>
    </rPh>
    <phoneticPr fontId="1"/>
  </si>
  <si>
    <t>○長時間かつ連続的に関わることでしか引き出せない本人の強みや課題を生活保護CWや相談支援員とこまめに共有し連携の上支援を行っている。</t>
    <rPh sb="1" eb="4">
      <t>チョウジカン</t>
    </rPh>
    <rPh sb="6" eb="9">
      <t>レンゾクテキ</t>
    </rPh>
    <rPh sb="10" eb="11">
      <t>カカ</t>
    </rPh>
    <rPh sb="18" eb="19">
      <t>ヒ</t>
    </rPh>
    <rPh sb="20" eb="21">
      <t>ダ</t>
    </rPh>
    <rPh sb="24" eb="26">
      <t>ホンニン</t>
    </rPh>
    <rPh sb="27" eb="28">
      <t>ツヨ</t>
    </rPh>
    <rPh sb="30" eb="32">
      <t>カダイ</t>
    </rPh>
    <rPh sb="33" eb="35">
      <t>セイカツ</t>
    </rPh>
    <rPh sb="35" eb="37">
      <t>ホゴ</t>
    </rPh>
    <rPh sb="40" eb="42">
      <t>ソウダン</t>
    </rPh>
    <rPh sb="42" eb="45">
      <t>シエンイン</t>
    </rPh>
    <rPh sb="50" eb="52">
      <t>キョウユウ</t>
    </rPh>
    <rPh sb="53" eb="55">
      <t>レンケイ</t>
    </rPh>
    <rPh sb="56" eb="57">
      <t>ウエ</t>
    </rPh>
    <rPh sb="57" eb="59">
      <t>シエン</t>
    </rPh>
    <rPh sb="60" eb="61">
      <t>オコナ</t>
    </rPh>
    <phoneticPr fontId="1"/>
  </si>
  <si>
    <t>○家計を切り口として世帯が抱える複合的な課題に対し、各関係機関等と連携し解決を図っている。</t>
    <rPh sb="1" eb="3">
      <t>カケイ</t>
    </rPh>
    <rPh sb="4" eb="5">
      <t>キ</t>
    </rPh>
    <rPh sb="6" eb="7">
      <t>クチ</t>
    </rPh>
    <rPh sb="10" eb="12">
      <t>セタイ</t>
    </rPh>
    <rPh sb="13" eb="14">
      <t>カカ</t>
    </rPh>
    <rPh sb="16" eb="19">
      <t>フクゴウテキ</t>
    </rPh>
    <rPh sb="20" eb="22">
      <t>カダイ</t>
    </rPh>
    <rPh sb="23" eb="24">
      <t>タイ</t>
    </rPh>
    <rPh sb="26" eb="27">
      <t>カク</t>
    </rPh>
    <rPh sb="27" eb="29">
      <t>カンケイ</t>
    </rPh>
    <rPh sb="29" eb="31">
      <t>キカン</t>
    </rPh>
    <rPh sb="31" eb="32">
      <t>トウ</t>
    </rPh>
    <rPh sb="33" eb="35">
      <t>レンケイ</t>
    </rPh>
    <rPh sb="36" eb="38">
      <t>カイケツ</t>
    </rPh>
    <rPh sb="39" eb="40">
      <t>ハカ</t>
    </rPh>
    <phoneticPr fontId="1"/>
  </si>
  <si>
    <t>○就労準備支援事業、家計改善支援事業及びハローワーク等と連携を図ることにより、早期の自立に向けた支援を可能としている。</t>
    <rPh sb="1" eb="3">
      <t>シュウロウ</t>
    </rPh>
    <rPh sb="3" eb="5">
      <t>ジュンビ</t>
    </rPh>
    <rPh sb="5" eb="7">
      <t>シエン</t>
    </rPh>
    <rPh sb="7" eb="9">
      <t>ジギョウ</t>
    </rPh>
    <rPh sb="10" eb="12">
      <t>カケイ</t>
    </rPh>
    <rPh sb="12" eb="14">
      <t>カイゼン</t>
    </rPh>
    <rPh sb="14" eb="16">
      <t>シエン</t>
    </rPh>
    <rPh sb="16" eb="18">
      <t>ジギョウ</t>
    </rPh>
    <rPh sb="18" eb="19">
      <t>オヨ</t>
    </rPh>
    <rPh sb="26" eb="27">
      <t>トウ</t>
    </rPh>
    <rPh sb="28" eb="30">
      <t>レンケイ</t>
    </rPh>
    <rPh sb="31" eb="32">
      <t>ハカ</t>
    </rPh>
    <rPh sb="39" eb="41">
      <t>ソウキ</t>
    </rPh>
    <rPh sb="42" eb="44">
      <t>ジリツ</t>
    </rPh>
    <rPh sb="45" eb="46">
      <t>ム</t>
    </rPh>
    <rPh sb="48" eb="50">
      <t>シエン</t>
    </rPh>
    <rPh sb="51" eb="53">
      <t>カノウ</t>
    </rPh>
    <phoneticPr fontId="1"/>
  </si>
  <si>
    <t>○大学がなく学生ボランティアの活用が難しい地域について、教育委員会の協力を得て教員ＯＢを確保し、訪問型での学習支援事業が行えるようにした。</t>
    <phoneticPr fontId="1"/>
  </si>
  <si>
    <t>○委託している社会福祉法人に作業所があるため、作業所での就労体験を中心に支援を行っている。</t>
    <phoneticPr fontId="1"/>
  </si>
  <si>
    <t>○子どもの学習支援ボランティア養成研修事業を実施し、ボランティアの人材確保と質の向上を担保している。</t>
    <phoneticPr fontId="1"/>
  </si>
  <si>
    <t>○大学生のボランティアなどを中心とした子どもたちの居場所や学びの場の提供を行っている。子どもの支援を通じて、地域住民の交流の場にまで発展している。</t>
    <phoneticPr fontId="1"/>
  </si>
  <si>
    <t>○喫茶店や就農における訓練等の体験を通じて、就労に必要なスキルの習得を図っている。</t>
    <phoneticPr fontId="1"/>
  </si>
  <si>
    <t>○「大学のまち・学生のまち京都」の特性を活用し，身近な大人である大学生ボランティアを中心にマンツーマンで支援している。</t>
    <phoneticPr fontId="1"/>
  </si>
  <si>
    <t>○府が中心となり、シェルター借り上げ方式により、大阪市を除く府内の全市町村を北大阪ブロックと南大阪ブロックの２つのブロックに分け、事業を実施。</t>
    <phoneticPr fontId="1"/>
  </si>
  <si>
    <t>○学校が対象者を選定する「学校長推薦」枠を設け、「生活保護世帯」「生活困窮世帯」「ひとり親世帯」以外の世帯に属する子どもについても参加が可能な体制を構築。</t>
    <phoneticPr fontId="1"/>
  </si>
  <si>
    <t>○日雇いや住み込みなど多様なニーズに対応できる雇用先の独自開拓に努めている。
○初任給までのつなぎ支援として、社協・社福法人の独自貸付やフードバンク事業と連携。</t>
    <phoneticPr fontId="1"/>
  </si>
  <si>
    <t>○近隣４市で就労体験を共同実施。事務局は４市で持ち回りとし、体験先の開拓や参加者の募集等を行っている。体験先事業所は各市に所在し、遠方者への送迎も実施。</t>
    <phoneticPr fontId="1"/>
  </si>
  <si>
    <t>○近隣４市で就労体験を共同実施。事務局は４市で持ち回りとし、体験先の開拓や参加者の募集等を行っている。体験先事業所は各市に所在し、遠方者への送迎も実施。</t>
    <phoneticPr fontId="1"/>
  </si>
  <si>
    <t>○日常の学習支援に加え、大人との信頼関係を築く場として、子どもたちに家庭や学校以外のもう一つの居場所づくりに努めている。</t>
    <phoneticPr fontId="1"/>
  </si>
  <si>
    <t>○相談者の約６割に少額の債務があるため、弁護士からの債務整理等のアドバイスや経理の専門であるファイナルプランナーからの家計の見直しに向けた無料相談会を実施している。</t>
    <phoneticPr fontId="1"/>
  </si>
  <si>
    <t>○保証人等がおらず早期に民間賃貸住宅への入居が困難な人には、ＮＰＯ法人が運営する無料低額宿泊所とも連携して対応。</t>
    <phoneticPr fontId="1"/>
  </si>
  <si>
    <t>○「子どもの心に火をつける」を合言葉に、学習をツールとした居場所づくりの支援を実施し、子どもの自尊感情、自己肯定感を養い、学校や生活で「がんばれる力」を身につける。</t>
    <phoneticPr fontId="1"/>
  </si>
  <si>
    <t>○月に1回、社会見学や交流会を実施している。イベントをきっかけに利用者同士の交流が出来、子ども達にとっては安心できる居場所となっている。</t>
    <phoneticPr fontId="28"/>
  </si>
  <si>
    <t>○協力事業所において仕事の切り出しを行い、就労体験として実施。協力事業所から訓練費を得られることで、働いて収入を得る感覚・喜びや、やる気の喚起につながっている。</t>
    <phoneticPr fontId="1"/>
  </si>
  <si>
    <t>○</t>
    <phoneticPr fontId="1"/>
  </si>
  <si>
    <t>〇</t>
    <phoneticPr fontId="1"/>
  </si>
  <si>
    <t>0155-65-4235</t>
    <phoneticPr fontId="1"/>
  </si>
  <si>
    <t>北海道帯広市保健福祉部保護課</t>
    <rPh sb="0" eb="3">
      <t>ホッカイドウ</t>
    </rPh>
    <rPh sb="3" eb="6">
      <t>オビヒロシ</t>
    </rPh>
    <rPh sb="6" eb="8">
      <t>ホケン</t>
    </rPh>
    <rPh sb="8" eb="10">
      <t>フクシ</t>
    </rPh>
    <rPh sb="10" eb="11">
      <t>ブ</t>
    </rPh>
    <rPh sb="11" eb="13">
      <t>ホゴ</t>
    </rPh>
    <rPh sb="13" eb="14">
      <t>カ</t>
    </rPh>
    <phoneticPr fontId="1"/>
  </si>
  <si>
    <t>北海道岩見沢市健康福祉部保護課</t>
    <rPh sb="0" eb="3">
      <t>ホッカイドウ</t>
    </rPh>
    <rPh sb="3" eb="6">
      <t>イワミザワ</t>
    </rPh>
    <rPh sb="6" eb="7">
      <t>シ</t>
    </rPh>
    <rPh sb="7" eb="9">
      <t>ケンコウ</t>
    </rPh>
    <rPh sb="9" eb="11">
      <t>フクシ</t>
    </rPh>
    <rPh sb="11" eb="12">
      <t>ブ</t>
    </rPh>
    <rPh sb="12" eb="14">
      <t>ホゴ</t>
    </rPh>
    <rPh sb="14" eb="15">
      <t>カ</t>
    </rPh>
    <phoneticPr fontId="1"/>
  </si>
  <si>
    <t>0144-32-6189</t>
    <phoneticPr fontId="1"/>
  </si>
  <si>
    <t>北海道苫小牧市福祉部総合福祉課</t>
    <rPh sb="0" eb="3">
      <t>ホッカイドウ</t>
    </rPh>
    <rPh sb="3" eb="7">
      <t>トマコマイシ</t>
    </rPh>
    <rPh sb="7" eb="9">
      <t>フクシ</t>
    </rPh>
    <rPh sb="9" eb="10">
      <t>ブ</t>
    </rPh>
    <rPh sb="10" eb="12">
      <t>ソウゴウ</t>
    </rPh>
    <rPh sb="12" eb="15">
      <t>フクシカ</t>
    </rPh>
    <phoneticPr fontId="1"/>
  </si>
  <si>
    <t>0143-23-8801</t>
    <phoneticPr fontId="1"/>
  </si>
  <si>
    <t>北海道室蘭市保健福祉部生活支援課</t>
    <rPh sb="0" eb="3">
      <t>ホッカイドウ</t>
    </rPh>
    <rPh sb="3" eb="5">
      <t>ムロラン</t>
    </rPh>
    <rPh sb="5" eb="6">
      <t>シ</t>
    </rPh>
    <rPh sb="6" eb="8">
      <t>ホケン</t>
    </rPh>
    <rPh sb="8" eb="11">
      <t>フクシブ</t>
    </rPh>
    <rPh sb="11" eb="13">
      <t>セイカツ</t>
    </rPh>
    <rPh sb="13" eb="16">
      <t>シエンカ</t>
    </rPh>
    <phoneticPr fontId="1"/>
  </si>
  <si>
    <t>022-358-3294</t>
  </si>
  <si>
    <t>0134-33-1124</t>
    <phoneticPr fontId="1"/>
  </si>
  <si>
    <t>017-734-9281</t>
    <phoneticPr fontId="1"/>
  </si>
  <si>
    <t>青森県健康福祉部健康福祉政策課</t>
    <rPh sb="0" eb="2">
      <t>アオモリ</t>
    </rPh>
    <rPh sb="2" eb="3">
      <t>ケン</t>
    </rPh>
    <rPh sb="3" eb="5">
      <t>ケンコウ</t>
    </rPh>
    <rPh sb="5" eb="7">
      <t>フクシ</t>
    </rPh>
    <rPh sb="7" eb="8">
      <t>ブ</t>
    </rPh>
    <rPh sb="8" eb="10">
      <t>ケンコウ</t>
    </rPh>
    <rPh sb="10" eb="12">
      <t>フクシ</t>
    </rPh>
    <rPh sb="12" eb="14">
      <t>セイサク</t>
    </rPh>
    <rPh sb="14" eb="15">
      <t>カ</t>
    </rPh>
    <phoneticPr fontId="1"/>
  </si>
  <si>
    <t>017-734-9281</t>
    <phoneticPr fontId="1"/>
  </si>
  <si>
    <t>0172-36-3776</t>
    <phoneticPr fontId="1"/>
  </si>
  <si>
    <t>0178-43-9085</t>
    <phoneticPr fontId="1"/>
  </si>
  <si>
    <t>青森県八戸市生活福祉課</t>
    <rPh sb="0" eb="3">
      <t>アオモリケン</t>
    </rPh>
    <rPh sb="3" eb="6">
      <t>ハチノヘシ</t>
    </rPh>
    <rPh sb="6" eb="8">
      <t>セイカツ</t>
    </rPh>
    <rPh sb="8" eb="11">
      <t>フクシカ</t>
    </rPh>
    <phoneticPr fontId="1"/>
  </si>
  <si>
    <t>0176-51-8770</t>
    <phoneticPr fontId="1"/>
  </si>
  <si>
    <t>青森県三沢市生活福祉課</t>
    <rPh sb="0" eb="3">
      <t>アオモリケン</t>
    </rPh>
    <rPh sb="3" eb="6">
      <t>ミサワシ</t>
    </rPh>
    <rPh sb="6" eb="8">
      <t>セイカツ</t>
    </rPh>
    <rPh sb="8" eb="11">
      <t>フクシカ</t>
    </rPh>
    <phoneticPr fontId="1"/>
  </si>
  <si>
    <t>019-613-8148</t>
    <phoneticPr fontId="1"/>
  </si>
  <si>
    <t>盛岡市保健福祉部生活福祉第一課</t>
    <rPh sb="0" eb="2">
      <t>モリオカ</t>
    </rPh>
    <rPh sb="2" eb="3">
      <t>シ</t>
    </rPh>
    <rPh sb="3" eb="5">
      <t>ホケン</t>
    </rPh>
    <rPh sb="5" eb="8">
      <t>フクシブ</t>
    </rPh>
    <rPh sb="8" eb="15">
      <t>セフ</t>
    </rPh>
    <phoneticPr fontId="1"/>
  </si>
  <si>
    <t>0193-62-2111</t>
    <phoneticPr fontId="1"/>
  </si>
  <si>
    <t>0193-62-2111</t>
    <phoneticPr fontId="1"/>
  </si>
  <si>
    <t>0225-95-1111</t>
    <phoneticPr fontId="1"/>
  </si>
  <si>
    <t>022-214-8166</t>
    <phoneticPr fontId="1"/>
  </si>
  <si>
    <t>022-211-2517</t>
    <phoneticPr fontId="1"/>
  </si>
  <si>
    <t>0193-62-2111</t>
    <phoneticPr fontId="1"/>
  </si>
  <si>
    <t>019-629-5425</t>
    <phoneticPr fontId="1"/>
  </si>
  <si>
    <t>岩手県保健福祉部地域福祉課</t>
    <rPh sb="0" eb="3">
      <t>イワテケン</t>
    </rPh>
    <rPh sb="3" eb="5">
      <t>ホケン</t>
    </rPh>
    <rPh sb="5" eb="7">
      <t>フクシ</t>
    </rPh>
    <rPh sb="7" eb="8">
      <t>ブ</t>
    </rPh>
    <rPh sb="8" eb="10">
      <t>チイキ</t>
    </rPh>
    <rPh sb="10" eb="13">
      <t>フクシカ</t>
    </rPh>
    <phoneticPr fontId="1"/>
  </si>
  <si>
    <t>022-214-8166</t>
    <phoneticPr fontId="1"/>
  </si>
  <si>
    <t>富谷市福祉事務所地域福祉課</t>
    <rPh sb="0" eb="3">
      <t>トミヤシ</t>
    </rPh>
    <rPh sb="3" eb="5">
      <t>フクシ</t>
    </rPh>
    <rPh sb="5" eb="8">
      <t>ジムショ</t>
    </rPh>
    <rPh sb="8" eb="10">
      <t>チイキ</t>
    </rPh>
    <rPh sb="10" eb="13">
      <t>フクシカ</t>
    </rPh>
    <phoneticPr fontId="1"/>
  </si>
  <si>
    <t>0225-98-6925</t>
    <phoneticPr fontId="1"/>
  </si>
  <si>
    <t>東松島市くらし安心サポートセンター</t>
    <rPh sb="0" eb="4">
      <t>ヒガシマツシマシ</t>
    </rPh>
    <rPh sb="7" eb="9">
      <t>アンシン</t>
    </rPh>
    <phoneticPr fontId="1"/>
  </si>
  <si>
    <t>0183-73-2122</t>
    <phoneticPr fontId="1"/>
  </si>
  <si>
    <t>0182-35-2132</t>
    <phoneticPr fontId="1"/>
  </si>
  <si>
    <t>横手市健康福祉部社会福祉課</t>
    <rPh sb="0" eb="3">
      <t>ヨコテシ</t>
    </rPh>
    <rPh sb="3" eb="5">
      <t>ケンコウ</t>
    </rPh>
    <rPh sb="5" eb="8">
      <t>フクシブ</t>
    </rPh>
    <rPh sb="8" eb="10">
      <t>シャカイ</t>
    </rPh>
    <rPh sb="10" eb="12">
      <t>フクシ</t>
    </rPh>
    <rPh sb="12" eb="13">
      <t>カ</t>
    </rPh>
    <phoneticPr fontId="1"/>
  </si>
  <si>
    <t>018-860-1314</t>
    <phoneticPr fontId="1"/>
  </si>
  <si>
    <t>秋田県健康福祉部地域・家庭福祉課</t>
    <rPh sb="0" eb="3">
      <t>アキタケン</t>
    </rPh>
    <rPh sb="3" eb="5">
      <t>ケンコウ</t>
    </rPh>
    <rPh sb="5" eb="8">
      <t>フクシブ</t>
    </rPh>
    <rPh sb="8" eb="10">
      <t>チイキ</t>
    </rPh>
    <rPh sb="11" eb="13">
      <t>カテイ</t>
    </rPh>
    <rPh sb="13" eb="16">
      <t>フクシカ</t>
    </rPh>
    <phoneticPr fontId="1"/>
  </si>
  <si>
    <t>023-630-2334</t>
    <phoneticPr fontId="1"/>
  </si>
  <si>
    <t>0238-22-5111</t>
    <phoneticPr fontId="1"/>
  </si>
  <si>
    <t>米沢市健康福祉部社会福祉課</t>
    <rPh sb="0" eb="2">
      <t>ヨネザワ</t>
    </rPh>
    <rPh sb="2" eb="3">
      <t>シ</t>
    </rPh>
    <rPh sb="3" eb="5">
      <t>ケンコウ</t>
    </rPh>
    <rPh sb="8" eb="10">
      <t>シャカイ</t>
    </rPh>
    <phoneticPr fontId="1"/>
  </si>
  <si>
    <t>山形市福祉推進部生活福祉課</t>
    <rPh sb="0" eb="3">
      <t>ヤマガタシ</t>
    </rPh>
    <rPh sb="3" eb="5">
      <t>フクシ</t>
    </rPh>
    <rPh sb="5" eb="7">
      <t>スイシン</t>
    </rPh>
    <rPh sb="7" eb="8">
      <t>ブ</t>
    </rPh>
    <rPh sb="8" eb="10">
      <t>セイカツ</t>
    </rPh>
    <rPh sb="10" eb="12">
      <t>フクシ</t>
    </rPh>
    <rPh sb="12" eb="13">
      <t>カ</t>
    </rPh>
    <phoneticPr fontId="1"/>
  </si>
  <si>
    <t>024-521-7323</t>
    <phoneticPr fontId="1"/>
  </si>
  <si>
    <t>福島県保健福祉部社会福祉課</t>
    <rPh sb="0" eb="3">
      <t>フクシマケン</t>
    </rPh>
    <rPh sb="3" eb="5">
      <t>ホケン</t>
    </rPh>
    <rPh sb="5" eb="7">
      <t>フクシ</t>
    </rPh>
    <rPh sb="7" eb="8">
      <t>ブ</t>
    </rPh>
    <rPh sb="8" eb="10">
      <t>シャカイ</t>
    </rPh>
    <rPh sb="10" eb="12">
      <t>フクシ</t>
    </rPh>
    <rPh sb="12" eb="13">
      <t>カ</t>
    </rPh>
    <phoneticPr fontId="1"/>
  </si>
  <si>
    <t>0242-23-4800</t>
    <phoneticPr fontId="1"/>
  </si>
  <si>
    <t>0299-59-2111</t>
    <phoneticPr fontId="1"/>
  </si>
  <si>
    <t>0289-63-2167</t>
    <phoneticPr fontId="1"/>
  </si>
  <si>
    <t>028-632-2876</t>
    <phoneticPr fontId="1"/>
  </si>
  <si>
    <t>宇都宮市保健福祉部生活福祉第２課</t>
    <rPh sb="0" eb="4">
      <t>ウツノミヤシ</t>
    </rPh>
    <phoneticPr fontId="1"/>
  </si>
  <si>
    <t>0285-21-2216</t>
    <phoneticPr fontId="1"/>
  </si>
  <si>
    <t>0285-21-2216</t>
    <phoneticPr fontId="1"/>
  </si>
  <si>
    <t>前橋市社会福祉課生活福祉係</t>
    <rPh sb="0" eb="3">
      <t>マエバシシ</t>
    </rPh>
    <rPh sb="3" eb="5">
      <t>シャカイ</t>
    </rPh>
    <rPh sb="5" eb="7">
      <t>フクシ</t>
    </rPh>
    <rPh sb="7" eb="8">
      <t>カ</t>
    </rPh>
    <rPh sb="8" eb="10">
      <t>セイカツ</t>
    </rPh>
    <rPh sb="10" eb="12">
      <t>フクシ</t>
    </rPh>
    <rPh sb="12" eb="13">
      <t>カカリ</t>
    </rPh>
    <phoneticPr fontId="1"/>
  </si>
  <si>
    <t>0270-27-2749</t>
    <phoneticPr fontId="1"/>
  </si>
  <si>
    <t>伊勢崎市福祉こども部社会福祉課</t>
    <rPh sb="0" eb="3">
      <t>イセサキ</t>
    </rPh>
    <rPh sb="3" eb="4">
      <t>シ</t>
    </rPh>
    <rPh sb="4" eb="6">
      <t>フクシ</t>
    </rPh>
    <rPh sb="9" eb="10">
      <t>ブ</t>
    </rPh>
    <rPh sb="10" eb="12">
      <t>シャカイ</t>
    </rPh>
    <rPh sb="12" eb="14">
      <t>フクシ</t>
    </rPh>
    <rPh sb="14" eb="15">
      <t>カ</t>
    </rPh>
    <phoneticPr fontId="1"/>
  </si>
  <si>
    <t>027-897-2727</t>
    <phoneticPr fontId="1"/>
  </si>
  <si>
    <t>館林市社会福祉課保護係　</t>
    <rPh sb="0" eb="3">
      <t>タテバヤシシ</t>
    </rPh>
    <rPh sb="3" eb="5">
      <t>シャカイ</t>
    </rPh>
    <rPh sb="5" eb="7">
      <t>フクシ</t>
    </rPh>
    <rPh sb="7" eb="8">
      <t>カ</t>
    </rPh>
    <rPh sb="8" eb="10">
      <t>ホゴ</t>
    </rPh>
    <rPh sb="10" eb="11">
      <t>カカリ</t>
    </rPh>
    <phoneticPr fontId="1"/>
  </si>
  <si>
    <t>埼玉県八潮市健康福祉部社会福祉課</t>
    <rPh sb="0" eb="2">
      <t>サイタマ</t>
    </rPh>
    <rPh sb="2" eb="3">
      <t>ケン</t>
    </rPh>
    <rPh sb="3" eb="5">
      <t>ヤシオ</t>
    </rPh>
    <rPh sb="5" eb="6">
      <t>シ</t>
    </rPh>
    <rPh sb="6" eb="8">
      <t>ケンコウ</t>
    </rPh>
    <rPh sb="8" eb="10">
      <t>フクシ</t>
    </rPh>
    <rPh sb="10" eb="11">
      <t>ブ</t>
    </rPh>
    <rPh sb="11" eb="13">
      <t>シャカイ</t>
    </rPh>
    <rPh sb="13" eb="15">
      <t>フクシ</t>
    </rPh>
    <rPh sb="15" eb="16">
      <t>カ</t>
    </rPh>
    <phoneticPr fontId="1"/>
  </si>
  <si>
    <t>04-2953-1111</t>
    <phoneticPr fontId="1"/>
  </si>
  <si>
    <t>048-830-3271</t>
    <phoneticPr fontId="1"/>
  </si>
  <si>
    <t>埼玉県福祉部社会福祉課</t>
    <rPh sb="0" eb="3">
      <t>サイタマケン</t>
    </rPh>
    <rPh sb="3" eb="5">
      <t>フクシ</t>
    </rPh>
    <rPh sb="5" eb="6">
      <t>ブ</t>
    </rPh>
    <rPh sb="6" eb="8">
      <t>シャカイ</t>
    </rPh>
    <rPh sb="8" eb="10">
      <t>フクシ</t>
    </rPh>
    <rPh sb="10" eb="11">
      <t>カ</t>
    </rPh>
    <phoneticPr fontId="1"/>
  </si>
  <si>
    <t>047-712-6856</t>
    <phoneticPr fontId="1"/>
  </si>
  <si>
    <t>浦安市福祉部社会福祉課</t>
    <rPh sb="0" eb="3">
      <t>ウラヤスシ</t>
    </rPh>
    <rPh sb="3" eb="6">
      <t>フクシブ</t>
    </rPh>
    <rPh sb="6" eb="8">
      <t>シャカイ</t>
    </rPh>
    <rPh sb="8" eb="11">
      <t>フクシカ</t>
    </rPh>
    <phoneticPr fontId="1"/>
  </si>
  <si>
    <t>047-712-6856</t>
    <phoneticPr fontId="1"/>
  </si>
  <si>
    <t xml:space="preserve">043-484-6134 </t>
    <phoneticPr fontId="1"/>
  </si>
  <si>
    <t>佐倉市福祉部社会福祉課</t>
    <phoneticPr fontId="1"/>
  </si>
  <si>
    <t>0438－23－6716</t>
    <phoneticPr fontId="1"/>
  </si>
  <si>
    <t>木更津市福祉部自立支援課</t>
    <rPh sb="0" eb="4">
      <t>キサラヅシ</t>
    </rPh>
    <rPh sb="4" eb="6">
      <t>フクシ</t>
    </rPh>
    <rPh sb="6" eb="7">
      <t>ブ</t>
    </rPh>
    <rPh sb="7" eb="9">
      <t>ジリツ</t>
    </rPh>
    <rPh sb="9" eb="11">
      <t>シエン</t>
    </rPh>
    <rPh sb="11" eb="12">
      <t>カ</t>
    </rPh>
    <phoneticPr fontId="1"/>
  </si>
  <si>
    <t>047-366-7349</t>
    <phoneticPr fontId="1"/>
  </si>
  <si>
    <t>松戸市福祉長寿部生活支援一課</t>
    <rPh sb="0" eb="3">
      <t>マツドシ</t>
    </rPh>
    <rPh sb="3" eb="5">
      <t>フクシ</t>
    </rPh>
    <rPh sb="5" eb="7">
      <t>チョウジュ</t>
    </rPh>
    <rPh sb="7" eb="8">
      <t>ブ</t>
    </rPh>
    <rPh sb="8" eb="14">
      <t>イチカ</t>
    </rPh>
    <phoneticPr fontId="1"/>
  </si>
  <si>
    <t>東京都東大和市福祉部生活福祉課</t>
    <rPh sb="0" eb="3">
      <t>トウキョウト</t>
    </rPh>
    <rPh sb="3" eb="7">
      <t>ヒガシヤマトシ</t>
    </rPh>
    <rPh sb="6" eb="7">
      <t>シ</t>
    </rPh>
    <rPh sb="7" eb="9">
      <t>フクシ</t>
    </rPh>
    <rPh sb="9" eb="10">
      <t>ブ</t>
    </rPh>
    <rPh sb="10" eb="12">
      <t>セイカツ</t>
    </rPh>
    <rPh sb="12" eb="14">
      <t>フクシ</t>
    </rPh>
    <rPh sb="14" eb="15">
      <t>カ</t>
    </rPh>
    <phoneticPr fontId="1"/>
  </si>
  <si>
    <t>03-4566-2453</t>
    <phoneticPr fontId="1"/>
  </si>
  <si>
    <t>東京都豊島区保健福祉部福祉総務課</t>
    <rPh sb="0" eb="3">
      <t>トウキョウト</t>
    </rPh>
    <rPh sb="3" eb="5">
      <t>トシマ</t>
    </rPh>
    <rPh sb="5" eb="6">
      <t>ク</t>
    </rPh>
    <rPh sb="6" eb="8">
      <t>ホケン</t>
    </rPh>
    <rPh sb="8" eb="11">
      <t>フクシブ</t>
    </rPh>
    <rPh sb="11" eb="13">
      <t>フクシ</t>
    </rPh>
    <rPh sb="13" eb="16">
      <t>ソウムカ</t>
    </rPh>
    <phoneticPr fontId="1"/>
  </si>
  <si>
    <t>042-572-2111</t>
    <phoneticPr fontId="1"/>
  </si>
  <si>
    <t>東京都国立市健康福祉部福祉総務課</t>
    <rPh sb="0" eb="3">
      <t>トウキョウト</t>
    </rPh>
    <rPh sb="3" eb="6">
      <t>クニタチシ</t>
    </rPh>
    <rPh sb="6" eb="8">
      <t>ケンコウ</t>
    </rPh>
    <rPh sb="8" eb="11">
      <t>フクシブ</t>
    </rPh>
    <rPh sb="11" eb="13">
      <t>フクシ</t>
    </rPh>
    <rPh sb="13" eb="16">
      <t>ソウムカ</t>
    </rPh>
    <phoneticPr fontId="1"/>
  </si>
  <si>
    <t>0422-45-1151</t>
    <phoneticPr fontId="1"/>
  </si>
  <si>
    <t>東京都三鷹市健康福祉部生活福祉課</t>
    <rPh sb="0" eb="3">
      <t>トウキョウト</t>
    </rPh>
    <rPh sb="3" eb="5">
      <t>ミタカ</t>
    </rPh>
    <rPh sb="5" eb="6">
      <t>シ</t>
    </rPh>
    <rPh sb="6" eb="8">
      <t>ケンコウ</t>
    </rPh>
    <rPh sb="8" eb="11">
      <t>フクシブ</t>
    </rPh>
    <rPh sb="11" eb="13">
      <t>セイカツ</t>
    </rPh>
    <rPh sb="13" eb="15">
      <t>フクシ</t>
    </rPh>
    <rPh sb="15" eb="16">
      <t>カ</t>
    </rPh>
    <phoneticPr fontId="1"/>
  </si>
  <si>
    <t>東京都福祉保健局生活福祉部地域福祉課</t>
    <rPh sb="0" eb="3">
      <t>トウキョウト</t>
    </rPh>
    <rPh sb="3" eb="5">
      <t>フクシ</t>
    </rPh>
    <rPh sb="5" eb="7">
      <t>ホケン</t>
    </rPh>
    <rPh sb="7" eb="8">
      <t>キョク</t>
    </rPh>
    <rPh sb="8" eb="10">
      <t>セイカツ</t>
    </rPh>
    <rPh sb="10" eb="13">
      <t>フクシブ</t>
    </rPh>
    <rPh sb="13" eb="15">
      <t>チイキ</t>
    </rPh>
    <rPh sb="15" eb="17">
      <t>フクシ</t>
    </rPh>
    <rPh sb="17" eb="18">
      <t>カ</t>
    </rPh>
    <phoneticPr fontId="1"/>
  </si>
  <si>
    <t>045-671ｰ2404</t>
    <phoneticPr fontId="1"/>
  </si>
  <si>
    <t>044-200-0309</t>
  </si>
  <si>
    <t>0466-50-3533</t>
    <phoneticPr fontId="1"/>
  </si>
  <si>
    <t>042-707-7021</t>
    <phoneticPr fontId="1"/>
  </si>
  <si>
    <t>046-252-8566</t>
    <phoneticPr fontId="1"/>
  </si>
  <si>
    <t>神奈川県座間市福祉部生活援護課</t>
    <rPh sb="0" eb="4">
      <t>カナガワケン</t>
    </rPh>
    <rPh sb="4" eb="6">
      <t>ザマ</t>
    </rPh>
    <rPh sb="6" eb="7">
      <t>シ</t>
    </rPh>
    <rPh sb="7" eb="10">
      <t>フクシブ</t>
    </rPh>
    <rPh sb="10" eb="12">
      <t>セイカツ</t>
    </rPh>
    <rPh sb="12" eb="14">
      <t>エンゴ</t>
    </rPh>
    <rPh sb="14" eb="15">
      <t>カ</t>
    </rPh>
    <phoneticPr fontId="1"/>
  </si>
  <si>
    <t>042-707-7021</t>
    <phoneticPr fontId="1"/>
  </si>
  <si>
    <t>044-200-0309</t>
    <phoneticPr fontId="1"/>
  </si>
  <si>
    <t>025-226ｰ1169</t>
    <phoneticPr fontId="1"/>
  </si>
  <si>
    <t>新潟県新潟市福祉部福祉総務課</t>
    <rPh sb="0" eb="3">
      <t>ニイガタケン</t>
    </rPh>
    <rPh sb="3" eb="5">
      <t>ニイガタ</t>
    </rPh>
    <rPh sb="5" eb="6">
      <t>シ</t>
    </rPh>
    <rPh sb="6" eb="8">
      <t>フクシ</t>
    </rPh>
    <rPh sb="8" eb="9">
      <t>ブ</t>
    </rPh>
    <rPh sb="9" eb="11">
      <t>フクシ</t>
    </rPh>
    <rPh sb="11" eb="13">
      <t>ソウム</t>
    </rPh>
    <rPh sb="13" eb="14">
      <t>カ</t>
    </rPh>
    <phoneticPr fontId="1"/>
  </si>
  <si>
    <t>025-226ｰ1169</t>
    <phoneticPr fontId="1"/>
  </si>
  <si>
    <t>0257-21-2234</t>
    <phoneticPr fontId="1"/>
  </si>
  <si>
    <t>新潟県柏崎市福祉保健部福祉課</t>
    <rPh sb="0" eb="2">
      <t>ニイガタ</t>
    </rPh>
    <rPh sb="2" eb="3">
      <t>ケン</t>
    </rPh>
    <rPh sb="3" eb="6">
      <t>カシワザキシ</t>
    </rPh>
    <rPh sb="6" eb="8">
      <t>フクシ</t>
    </rPh>
    <rPh sb="8" eb="10">
      <t>ホケン</t>
    </rPh>
    <rPh sb="10" eb="11">
      <t>ブ</t>
    </rPh>
    <rPh sb="11" eb="13">
      <t>フクシ</t>
    </rPh>
    <rPh sb="13" eb="14">
      <t>カ</t>
    </rPh>
    <phoneticPr fontId="1"/>
  </si>
  <si>
    <t>0254-28-9221</t>
    <phoneticPr fontId="1"/>
  </si>
  <si>
    <t>新潟県新発田市社会福祉課</t>
    <rPh sb="0" eb="2">
      <t>ニイガタ</t>
    </rPh>
    <rPh sb="2" eb="3">
      <t>ケン</t>
    </rPh>
    <rPh sb="3" eb="6">
      <t>シバタ</t>
    </rPh>
    <rPh sb="6" eb="7">
      <t>シ</t>
    </rPh>
    <rPh sb="7" eb="9">
      <t>シャカイ</t>
    </rPh>
    <rPh sb="9" eb="11">
      <t>フクシ</t>
    </rPh>
    <phoneticPr fontId="1"/>
  </si>
  <si>
    <t>076-444ｰ3198</t>
    <phoneticPr fontId="1"/>
  </si>
  <si>
    <t>富山県厚生部厚生企画課</t>
    <rPh sb="0" eb="3">
      <t>トヤマケン</t>
    </rPh>
    <rPh sb="3" eb="5">
      <t>コウセイ</t>
    </rPh>
    <rPh sb="5" eb="6">
      <t>ブ</t>
    </rPh>
    <rPh sb="6" eb="8">
      <t>コウセイ</t>
    </rPh>
    <rPh sb="8" eb="10">
      <t>キカク</t>
    </rPh>
    <rPh sb="10" eb="11">
      <t>カ</t>
    </rPh>
    <phoneticPr fontId="1"/>
  </si>
  <si>
    <t>0763-33-1111</t>
    <phoneticPr fontId="1"/>
  </si>
  <si>
    <t>富山県砺波市社会福祉課</t>
    <rPh sb="0" eb="2">
      <t>トヤマ</t>
    </rPh>
    <rPh sb="2" eb="3">
      <t>ケン</t>
    </rPh>
    <rPh sb="3" eb="6">
      <t>トナミシ</t>
    </rPh>
    <rPh sb="6" eb="8">
      <t>シャカイ</t>
    </rPh>
    <rPh sb="8" eb="10">
      <t>フクシ</t>
    </rPh>
    <rPh sb="10" eb="11">
      <t>カ</t>
    </rPh>
    <phoneticPr fontId="1"/>
  </si>
  <si>
    <t>0761-72ｰ1370</t>
    <phoneticPr fontId="1"/>
  </si>
  <si>
    <t>0761-24-8051</t>
    <phoneticPr fontId="1"/>
  </si>
  <si>
    <t>石川県小松市ふれあい福祉課</t>
    <rPh sb="0" eb="2">
      <t>イシカワ</t>
    </rPh>
    <rPh sb="2" eb="3">
      <t>ケン</t>
    </rPh>
    <rPh sb="3" eb="6">
      <t>コマツシ</t>
    </rPh>
    <rPh sb="10" eb="12">
      <t>フクシ</t>
    </rPh>
    <rPh sb="12" eb="13">
      <t>カ</t>
    </rPh>
    <phoneticPr fontId="1"/>
  </si>
  <si>
    <t>076-225-1411</t>
  </si>
  <si>
    <t>石川県健康福祉部厚生政策課</t>
    <rPh sb="0" eb="2">
      <t>イシカワ</t>
    </rPh>
    <rPh sb="2" eb="3">
      <t>ケン</t>
    </rPh>
    <rPh sb="3" eb="5">
      <t>ケンコウ</t>
    </rPh>
    <rPh sb="5" eb="8">
      <t>フクシブ</t>
    </rPh>
    <rPh sb="8" eb="10">
      <t>コウセイ</t>
    </rPh>
    <rPh sb="10" eb="12">
      <t>セイサク</t>
    </rPh>
    <rPh sb="12" eb="13">
      <t>カ</t>
    </rPh>
    <phoneticPr fontId="1"/>
  </si>
  <si>
    <t>0776-50ｰ3163</t>
    <phoneticPr fontId="1"/>
  </si>
  <si>
    <t>0770-22-8118</t>
    <phoneticPr fontId="1"/>
  </si>
  <si>
    <t>福井県敦賀市地域福祉課</t>
    <rPh sb="0" eb="2">
      <t>フクイ</t>
    </rPh>
    <rPh sb="2" eb="3">
      <t>ケン</t>
    </rPh>
    <rPh sb="3" eb="5">
      <t>ツルガ</t>
    </rPh>
    <rPh sb="5" eb="6">
      <t>シ</t>
    </rPh>
    <rPh sb="6" eb="8">
      <t>チイキ</t>
    </rPh>
    <rPh sb="8" eb="10">
      <t>フクシ</t>
    </rPh>
    <rPh sb="10" eb="11">
      <t>カ</t>
    </rPh>
    <phoneticPr fontId="1"/>
  </si>
  <si>
    <t>0776-20-5404</t>
    <phoneticPr fontId="1"/>
  </si>
  <si>
    <t>福井県福井市福祉保健部地域福祉課</t>
    <rPh sb="0" eb="2">
      <t>フクイ</t>
    </rPh>
    <rPh sb="2" eb="3">
      <t>ケン</t>
    </rPh>
    <rPh sb="3" eb="6">
      <t>フクイシ</t>
    </rPh>
    <rPh sb="6" eb="8">
      <t>フクシ</t>
    </rPh>
    <rPh sb="8" eb="10">
      <t>ホケン</t>
    </rPh>
    <rPh sb="10" eb="11">
      <t>ブ</t>
    </rPh>
    <rPh sb="11" eb="13">
      <t>チイキ</t>
    </rPh>
    <rPh sb="13" eb="16">
      <t>フクシカ</t>
    </rPh>
    <rPh sb="15" eb="16">
      <t>カ</t>
    </rPh>
    <phoneticPr fontId="1"/>
  </si>
  <si>
    <t>0776-50ｰ3163</t>
    <phoneticPr fontId="1"/>
  </si>
  <si>
    <t>0778-22-3004</t>
    <phoneticPr fontId="1"/>
  </si>
  <si>
    <t>055-237-5742</t>
    <phoneticPr fontId="1"/>
  </si>
  <si>
    <t>山梨県韮崎市福祉課</t>
    <rPh sb="0" eb="3">
      <t>ヤマナシケン</t>
    </rPh>
    <rPh sb="3" eb="6">
      <t>ニラサキシ</t>
    </rPh>
    <rPh sb="6" eb="9">
      <t>フクシカ</t>
    </rPh>
    <phoneticPr fontId="1"/>
  </si>
  <si>
    <t>055-261-1905</t>
    <phoneticPr fontId="1"/>
  </si>
  <si>
    <t>山梨県笛吹市生活援護課</t>
    <rPh sb="0" eb="2">
      <t>ヤマナシ</t>
    </rPh>
    <rPh sb="2" eb="3">
      <t>ケン</t>
    </rPh>
    <rPh sb="3" eb="5">
      <t>フエフキ</t>
    </rPh>
    <rPh sb="5" eb="6">
      <t>シ</t>
    </rPh>
    <rPh sb="6" eb="8">
      <t>セイカツ</t>
    </rPh>
    <rPh sb="8" eb="10">
      <t>エンゴ</t>
    </rPh>
    <rPh sb="10" eb="11">
      <t>カ</t>
    </rPh>
    <phoneticPr fontId="1"/>
  </si>
  <si>
    <t>0268-64ｰ8888</t>
    <phoneticPr fontId="1"/>
  </si>
  <si>
    <t>長野県東御市福祉課</t>
    <rPh sb="0" eb="2">
      <t>ナガノ</t>
    </rPh>
    <rPh sb="2" eb="3">
      <t>ケン</t>
    </rPh>
    <rPh sb="3" eb="5">
      <t>トウミ</t>
    </rPh>
    <rPh sb="5" eb="6">
      <t>シ</t>
    </rPh>
    <rPh sb="6" eb="8">
      <t>フクシ</t>
    </rPh>
    <rPh sb="8" eb="9">
      <t>カ</t>
    </rPh>
    <phoneticPr fontId="1"/>
  </si>
  <si>
    <t>0268-23-5372</t>
    <phoneticPr fontId="1"/>
  </si>
  <si>
    <t>長野県上田市福祉部福祉課</t>
    <rPh sb="0" eb="2">
      <t>ナガノ</t>
    </rPh>
    <rPh sb="2" eb="3">
      <t>ケン</t>
    </rPh>
    <rPh sb="3" eb="5">
      <t>ウエダ</t>
    </rPh>
    <rPh sb="5" eb="6">
      <t>シ</t>
    </rPh>
    <rPh sb="6" eb="9">
      <t>フクシブ</t>
    </rPh>
    <rPh sb="9" eb="11">
      <t>フクシ</t>
    </rPh>
    <rPh sb="11" eb="12">
      <t>カ</t>
    </rPh>
    <phoneticPr fontId="1"/>
  </si>
  <si>
    <t>026-235-7094</t>
  </si>
  <si>
    <t>長野県健康福祉部地域福祉課</t>
    <phoneticPr fontId="1"/>
  </si>
  <si>
    <t>026-224-7529</t>
    <phoneticPr fontId="1"/>
  </si>
  <si>
    <t>長野県長野市保健福祉部生活支援課</t>
    <rPh sb="0" eb="2">
      <t>ナガノ</t>
    </rPh>
    <rPh sb="2" eb="3">
      <t>ケン</t>
    </rPh>
    <rPh sb="3" eb="5">
      <t>ナガノ</t>
    </rPh>
    <rPh sb="5" eb="6">
      <t>シ</t>
    </rPh>
    <rPh sb="6" eb="8">
      <t>ホケン</t>
    </rPh>
    <rPh sb="8" eb="11">
      <t>フクシブ</t>
    </rPh>
    <rPh sb="11" eb="13">
      <t>セイカツ</t>
    </rPh>
    <rPh sb="13" eb="15">
      <t>シエン</t>
    </rPh>
    <rPh sb="15" eb="16">
      <t>カ</t>
    </rPh>
    <phoneticPr fontId="1"/>
  </si>
  <si>
    <t>058-272ｰ8264</t>
  </si>
  <si>
    <t>岐阜県健康福祉部地域福祉課</t>
    <rPh sb="0" eb="2">
      <t>ギフ</t>
    </rPh>
    <rPh sb="2" eb="3">
      <t>ケン</t>
    </rPh>
    <rPh sb="3" eb="5">
      <t>ケンコウ</t>
    </rPh>
    <rPh sb="5" eb="7">
      <t>フクシ</t>
    </rPh>
    <rPh sb="7" eb="8">
      <t>ブ</t>
    </rPh>
    <rPh sb="8" eb="10">
      <t>チイキ</t>
    </rPh>
    <rPh sb="10" eb="13">
      <t>フクシカ</t>
    </rPh>
    <phoneticPr fontId="1"/>
  </si>
  <si>
    <t>0573-26-2111</t>
    <phoneticPr fontId="1"/>
  </si>
  <si>
    <t>岐阜県恵那市医療福祉部社会福祉課</t>
    <rPh sb="0" eb="2">
      <t>ギフ</t>
    </rPh>
    <rPh sb="2" eb="3">
      <t>ケン</t>
    </rPh>
    <rPh sb="3" eb="5">
      <t>エナ</t>
    </rPh>
    <rPh sb="5" eb="6">
      <t>シ</t>
    </rPh>
    <rPh sb="6" eb="8">
      <t>イリョウ</t>
    </rPh>
    <rPh sb="8" eb="11">
      <t>フクシブ</t>
    </rPh>
    <rPh sb="11" eb="13">
      <t>シャカイ</t>
    </rPh>
    <rPh sb="13" eb="16">
      <t>フクシカ</t>
    </rPh>
    <phoneticPr fontId="1"/>
  </si>
  <si>
    <t>0574-25-2111</t>
    <phoneticPr fontId="1"/>
  </si>
  <si>
    <t>岐阜県美濃加茂市健康福祉部福祉課</t>
    <rPh sb="0" eb="2">
      <t>ギフ</t>
    </rPh>
    <rPh sb="3" eb="8">
      <t>ミノカモシ</t>
    </rPh>
    <phoneticPr fontId="1"/>
  </si>
  <si>
    <t>058-265-4141</t>
    <phoneticPr fontId="1"/>
  </si>
  <si>
    <t>岐阜県岐阜市福祉事務所生活福祉二課</t>
    <rPh sb="0" eb="2">
      <t>ギフ</t>
    </rPh>
    <rPh sb="2" eb="3">
      <t>ケン</t>
    </rPh>
    <rPh sb="3" eb="5">
      <t>ギフ</t>
    </rPh>
    <rPh sb="5" eb="6">
      <t>シ</t>
    </rPh>
    <rPh sb="6" eb="8">
      <t>フクシ</t>
    </rPh>
    <rPh sb="8" eb="10">
      <t>ジム</t>
    </rPh>
    <rPh sb="10" eb="11">
      <t>ショ</t>
    </rPh>
    <rPh sb="11" eb="13">
      <t>セイカツ</t>
    </rPh>
    <rPh sb="13" eb="15">
      <t>フクシ</t>
    </rPh>
    <rPh sb="15" eb="16">
      <t>ニ</t>
    </rPh>
    <rPh sb="16" eb="17">
      <t>カ</t>
    </rPh>
    <phoneticPr fontId="1"/>
  </si>
  <si>
    <t>054-643ｰ3161</t>
    <phoneticPr fontId="1"/>
  </si>
  <si>
    <t>静岡県藤枝市健康福祉部自立支援課</t>
    <rPh sb="0" eb="2">
      <t>シズオカ</t>
    </rPh>
    <rPh sb="2" eb="3">
      <t>ケン</t>
    </rPh>
    <rPh sb="3" eb="6">
      <t>フジエダシ</t>
    </rPh>
    <rPh sb="6" eb="8">
      <t>ケンコウ</t>
    </rPh>
    <rPh sb="8" eb="11">
      <t>フクシブ</t>
    </rPh>
    <rPh sb="11" eb="13">
      <t>ジリツ</t>
    </rPh>
    <rPh sb="13" eb="16">
      <t>シエンカ</t>
    </rPh>
    <phoneticPr fontId="1"/>
  </si>
  <si>
    <t>0544-22-1561</t>
    <phoneticPr fontId="1"/>
  </si>
  <si>
    <t>0537-21-1140</t>
    <phoneticPr fontId="1"/>
  </si>
  <si>
    <t>静岡県掛川市健康福祉部福祉課</t>
    <rPh sb="0" eb="2">
      <t>シズオカ</t>
    </rPh>
    <rPh sb="2" eb="3">
      <t>ケン</t>
    </rPh>
    <rPh sb="3" eb="5">
      <t>カケガワ</t>
    </rPh>
    <rPh sb="5" eb="6">
      <t>シ</t>
    </rPh>
    <rPh sb="6" eb="8">
      <t>ケンコウ</t>
    </rPh>
    <phoneticPr fontId="1"/>
  </si>
  <si>
    <t>0545-55-2886</t>
    <phoneticPr fontId="1"/>
  </si>
  <si>
    <t>福祉部県富士市福祉部生活支援課</t>
    <rPh sb="0" eb="3">
      <t>フクシブ</t>
    </rPh>
    <rPh sb="3" eb="4">
      <t>ケン</t>
    </rPh>
    <rPh sb="4" eb="6">
      <t>フジ</t>
    </rPh>
    <rPh sb="6" eb="7">
      <t>シ</t>
    </rPh>
    <rPh sb="7" eb="10">
      <t>フクシブ</t>
    </rPh>
    <rPh sb="10" eb="12">
      <t>セイカツ</t>
    </rPh>
    <rPh sb="12" eb="14">
      <t>シエン</t>
    </rPh>
    <rPh sb="14" eb="15">
      <t>カ</t>
    </rPh>
    <phoneticPr fontId="1"/>
  </si>
  <si>
    <t>054-221-2326</t>
    <phoneticPr fontId="1"/>
  </si>
  <si>
    <t>0533-89ｰ2131</t>
    <phoneticPr fontId="1"/>
  </si>
  <si>
    <t>愛知県豊川市福祉部福祉課</t>
    <rPh sb="0" eb="2">
      <t>アイチ</t>
    </rPh>
    <rPh sb="2" eb="3">
      <t>ケン</t>
    </rPh>
    <rPh sb="3" eb="5">
      <t>トヨカワ</t>
    </rPh>
    <rPh sb="5" eb="6">
      <t>シ</t>
    </rPh>
    <rPh sb="6" eb="9">
      <t>フクシブ</t>
    </rPh>
    <rPh sb="9" eb="11">
      <t>フクシ</t>
    </rPh>
    <rPh sb="11" eb="12">
      <t>カ</t>
    </rPh>
    <phoneticPr fontId="1"/>
  </si>
  <si>
    <t>0586-28-9145</t>
    <phoneticPr fontId="1"/>
  </si>
  <si>
    <t>愛知県一宮市福祉部生活福祉課</t>
    <rPh sb="0" eb="2">
      <t>アイチ</t>
    </rPh>
    <rPh sb="2" eb="3">
      <t>ケン</t>
    </rPh>
    <rPh sb="3" eb="5">
      <t>イチノミヤ</t>
    </rPh>
    <rPh sb="5" eb="6">
      <t>シ</t>
    </rPh>
    <rPh sb="6" eb="9">
      <t>フクシブ</t>
    </rPh>
    <rPh sb="9" eb="11">
      <t>セイカツ</t>
    </rPh>
    <rPh sb="11" eb="13">
      <t>フクシ</t>
    </rPh>
    <rPh sb="13" eb="14">
      <t>カ</t>
    </rPh>
    <phoneticPr fontId="1"/>
  </si>
  <si>
    <t>0532-51-2350</t>
    <phoneticPr fontId="1"/>
  </si>
  <si>
    <t>愛知県豊橋市福祉部生活福祉課</t>
    <rPh sb="0" eb="2">
      <t>アイチ</t>
    </rPh>
    <rPh sb="2" eb="3">
      <t>ケン</t>
    </rPh>
    <rPh sb="3" eb="5">
      <t>トヨハシ</t>
    </rPh>
    <rPh sb="5" eb="6">
      <t>シ</t>
    </rPh>
    <rPh sb="6" eb="8">
      <t>フクシ</t>
    </rPh>
    <rPh sb="9" eb="11">
      <t>セイカツ</t>
    </rPh>
    <phoneticPr fontId="1"/>
  </si>
  <si>
    <t>0566-52-9871</t>
    <phoneticPr fontId="1"/>
  </si>
  <si>
    <t>0594-24-1456</t>
    <phoneticPr fontId="1"/>
  </si>
  <si>
    <t>桑名市生活支援室（相談支援室）</t>
    <rPh sb="0" eb="3">
      <t>クワナシ</t>
    </rPh>
    <rPh sb="3" eb="5">
      <t>セイカツ</t>
    </rPh>
    <rPh sb="5" eb="7">
      <t>シエン</t>
    </rPh>
    <rPh sb="7" eb="8">
      <t>シツ</t>
    </rPh>
    <rPh sb="9" eb="11">
      <t>ソウダン</t>
    </rPh>
    <rPh sb="11" eb="13">
      <t>シエン</t>
    </rPh>
    <rPh sb="13" eb="14">
      <t>シツ</t>
    </rPh>
    <phoneticPr fontId="1"/>
  </si>
  <si>
    <t>0595-63-7582</t>
    <phoneticPr fontId="1"/>
  </si>
  <si>
    <t>0596-21-5556</t>
    <phoneticPr fontId="1"/>
  </si>
  <si>
    <t>0599-25-1181</t>
    <phoneticPr fontId="1"/>
  </si>
  <si>
    <t>0748-24-5641</t>
    <phoneticPr fontId="1"/>
  </si>
  <si>
    <t>0595-22-9650</t>
    <phoneticPr fontId="1"/>
  </si>
  <si>
    <t>伊賀市生活支援課生活支援係</t>
    <rPh sb="0" eb="3">
      <t>イガシ</t>
    </rPh>
    <rPh sb="3" eb="5">
      <t>セイカツ</t>
    </rPh>
    <rPh sb="5" eb="7">
      <t>シエン</t>
    </rPh>
    <rPh sb="7" eb="8">
      <t>カ</t>
    </rPh>
    <rPh sb="8" eb="10">
      <t>セイカツ</t>
    </rPh>
    <rPh sb="10" eb="12">
      <t>シエン</t>
    </rPh>
    <rPh sb="12" eb="13">
      <t>カカリ</t>
    </rPh>
    <phoneticPr fontId="1"/>
  </si>
  <si>
    <t>0740-25-8120</t>
    <phoneticPr fontId="1"/>
  </si>
  <si>
    <t>077-587-6063</t>
    <phoneticPr fontId="1"/>
  </si>
  <si>
    <t>077-528-2740</t>
    <phoneticPr fontId="1"/>
  </si>
  <si>
    <t>大津市福祉子ども部福祉政策課</t>
    <rPh sb="0" eb="3">
      <t>オオツシ</t>
    </rPh>
    <rPh sb="3" eb="5">
      <t>フクシ</t>
    </rPh>
    <rPh sb="5" eb="6">
      <t>コ</t>
    </rPh>
    <rPh sb="8" eb="9">
      <t>ブ</t>
    </rPh>
    <rPh sb="9" eb="11">
      <t>フクシ</t>
    </rPh>
    <rPh sb="11" eb="14">
      <t>セイサクカ</t>
    </rPh>
    <phoneticPr fontId="1"/>
  </si>
  <si>
    <t>0749-23-9590</t>
    <phoneticPr fontId="1"/>
  </si>
  <si>
    <t>彦根市福祉保健部社会福祉課</t>
    <rPh sb="0" eb="3">
      <t>ヒコネシ</t>
    </rPh>
    <rPh sb="3" eb="5">
      <t>フクシ</t>
    </rPh>
    <rPh sb="5" eb="7">
      <t>ホケン</t>
    </rPh>
    <rPh sb="7" eb="8">
      <t>ブ</t>
    </rPh>
    <rPh sb="8" eb="10">
      <t>シャカイ</t>
    </rPh>
    <rPh sb="10" eb="12">
      <t>フクシ</t>
    </rPh>
    <rPh sb="12" eb="13">
      <t>カ</t>
    </rPh>
    <phoneticPr fontId="1"/>
  </si>
  <si>
    <t>075-251-1175</t>
    <phoneticPr fontId="1"/>
  </si>
  <si>
    <t>075-251-1175</t>
    <phoneticPr fontId="1"/>
  </si>
  <si>
    <t>075-693-8243</t>
    <phoneticPr fontId="1"/>
  </si>
  <si>
    <t>0773-24-7094</t>
    <phoneticPr fontId="1"/>
  </si>
  <si>
    <t>0773-66-5001</t>
    <phoneticPr fontId="1"/>
  </si>
  <si>
    <t>舞鶴市福祉部福祉援護課</t>
    <rPh sb="0" eb="3">
      <t>マイヅルシ</t>
    </rPh>
    <rPh sb="3" eb="5">
      <t>フクシ</t>
    </rPh>
    <rPh sb="5" eb="6">
      <t>ブ</t>
    </rPh>
    <rPh sb="6" eb="8">
      <t>フクシ</t>
    </rPh>
    <rPh sb="8" eb="10">
      <t>エンゴ</t>
    </rPh>
    <rPh sb="10" eb="11">
      <t>カ</t>
    </rPh>
    <phoneticPr fontId="1"/>
  </si>
  <si>
    <t>075-983-1111</t>
    <phoneticPr fontId="1"/>
  </si>
  <si>
    <t>八幡市福祉部生活支援課</t>
    <rPh sb="0" eb="3">
      <t>ヤワタシ</t>
    </rPh>
    <rPh sb="3" eb="5">
      <t>フクシ</t>
    </rPh>
    <rPh sb="5" eb="6">
      <t>ブ</t>
    </rPh>
    <rPh sb="6" eb="8">
      <t>セイカツ</t>
    </rPh>
    <rPh sb="8" eb="10">
      <t>シエン</t>
    </rPh>
    <rPh sb="10" eb="11">
      <t>カ</t>
    </rPh>
    <phoneticPr fontId="1"/>
  </si>
  <si>
    <t>0772-62-0032</t>
    <phoneticPr fontId="1"/>
  </si>
  <si>
    <t>京丹後市健康長寿福祉部生活福祉課
（寄り添い支援総合ｻﾎﾟｰﾄｾﾝﾀｰ）</t>
    <rPh sb="0" eb="4">
      <t>キョウタンゴシ</t>
    </rPh>
    <rPh sb="4" eb="6">
      <t>ケンコウ</t>
    </rPh>
    <rPh sb="6" eb="8">
      <t>チョウジュ</t>
    </rPh>
    <rPh sb="8" eb="11">
      <t>フクシブ</t>
    </rPh>
    <rPh sb="11" eb="13">
      <t>セイカツ</t>
    </rPh>
    <rPh sb="13" eb="15">
      <t>フクシ</t>
    </rPh>
    <rPh sb="15" eb="16">
      <t>カ</t>
    </rPh>
    <rPh sb="18" eb="19">
      <t>ヨ</t>
    </rPh>
    <rPh sb="20" eb="21">
      <t>ソ</t>
    </rPh>
    <rPh sb="22" eb="24">
      <t>シエン</t>
    </rPh>
    <rPh sb="24" eb="26">
      <t>ソウゴウ</t>
    </rPh>
    <phoneticPr fontId="1"/>
  </si>
  <si>
    <t>06-6944-7618</t>
    <phoneticPr fontId="1"/>
  </si>
  <si>
    <t>06-6944-7618</t>
    <phoneticPr fontId="1"/>
  </si>
  <si>
    <t>06-6944-7618</t>
    <phoneticPr fontId="1"/>
  </si>
  <si>
    <t>06-6944-7618</t>
    <phoneticPr fontId="1"/>
  </si>
  <si>
    <t>06-6208-7959</t>
    <phoneticPr fontId="1"/>
  </si>
  <si>
    <t>06-6858-6863</t>
    <phoneticPr fontId="1"/>
  </si>
  <si>
    <t>06-6858-6863</t>
    <phoneticPr fontId="1"/>
  </si>
  <si>
    <t>072-674-7175</t>
    <phoneticPr fontId="1"/>
  </si>
  <si>
    <t>072-924-3904</t>
    <phoneticPr fontId="1"/>
  </si>
  <si>
    <t>八尾市地域福祉部生活支援課</t>
    <rPh sb="0" eb="3">
      <t>ヤオシ</t>
    </rPh>
    <phoneticPr fontId="1"/>
  </si>
  <si>
    <t>072-620-1634</t>
    <phoneticPr fontId="1"/>
  </si>
  <si>
    <t>072-727-9536</t>
    <phoneticPr fontId="1"/>
  </si>
  <si>
    <t>箕面市健康福祉部生活援護室</t>
    <rPh sb="0" eb="3">
      <t>ミノオシ</t>
    </rPh>
    <phoneticPr fontId="1"/>
  </si>
  <si>
    <t>072-972-1507</t>
    <phoneticPr fontId="1"/>
  </si>
  <si>
    <t>072-972-1507</t>
    <phoneticPr fontId="1"/>
  </si>
  <si>
    <t>柏原市健康福祉部福祉総務課</t>
    <rPh sb="0" eb="3">
      <t>カシワラシ</t>
    </rPh>
    <rPh sb="3" eb="5">
      <t>ケンコウ</t>
    </rPh>
    <rPh sb="5" eb="7">
      <t>フクシ</t>
    </rPh>
    <rPh sb="7" eb="8">
      <t>ブ</t>
    </rPh>
    <phoneticPr fontId="1"/>
  </si>
  <si>
    <t>06-4950-0562</t>
    <phoneticPr fontId="1"/>
  </si>
  <si>
    <t>078-322-0318</t>
    <phoneticPr fontId="1"/>
  </si>
  <si>
    <t>0790-42-8730</t>
    <phoneticPr fontId="1"/>
  </si>
  <si>
    <t>079-221-2338</t>
    <phoneticPr fontId="1"/>
  </si>
  <si>
    <t>072-780-4344</t>
    <phoneticPr fontId="1"/>
  </si>
  <si>
    <t>0797-77-0651</t>
    <phoneticPr fontId="1"/>
  </si>
  <si>
    <t>0744-22-8301</t>
    <phoneticPr fontId="1"/>
  </si>
  <si>
    <t>0744-49-3020</t>
    <phoneticPr fontId="1"/>
  </si>
  <si>
    <t>0743-74-1111</t>
    <phoneticPr fontId="1"/>
  </si>
  <si>
    <t>生駒市福祉健康部保護課</t>
    <rPh sb="0" eb="3">
      <t>イコマシ</t>
    </rPh>
    <rPh sb="3" eb="5">
      <t>フクシ</t>
    </rPh>
    <rPh sb="5" eb="7">
      <t>ケンコウ</t>
    </rPh>
    <rPh sb="7" eb="8">
      <t>ブ</t>
    </rPh>
    <rPh sb="8" eb="11">
      <t>ホゴカ</t>
    </rPh>
    <phoneticPr fontId="1"/>
  </si>
  <si>
    <t>奈良県福祉医療部地域福祉課</t>
    <rPh sb="0" eb="3">
      <t>ナラケン</t>
    </rPh>
    <rPh sb="3" eb="5">
      <t>フクシ</t>
    </rPh>
    <rPh sb="5" eb="7">
      <t>イリョウ</t>
    </rPh>
    <rPh sb="7" eb="8">
      <t>ブ</t>
    </rPh>
    <rPh sb="8" eb="10">
      <t>チイキ</t>
    </rPh>
    <rPh sb="10" eb="13">
      <t>フクシカ</t>
    </rPh>
    <phoneticPr fontId="1"/>
  </si>
  <si>
    <t>073-483-8432</t>
    <phoneticPr fontId="1"/>
  </si>
  <si>
    <t>海南市くらし部社会福祉課</t>
    <rPh sb="0" eb="3">
      <t>カイナンシ</t>
    </rPh>
    <rPh sb="6" eb="7">
      <t>ブ</t>
    </rPh>
    <rPh sb="7" eb="9">
      <t>シャカイ</t>
    </rPh>
    <rPh sb="9" eb="11">
      <t>フクシ</t>
    </rPh>
    <rPh sb="11" eb="12">
      <t>カ</t>
    </rPh>
    <phoneticPr fontId="1"/>
  </si>
  <si>
    <t>0739-26-4903</t>
    <phoneticPr fontId="1"/>
  </si>
  <si>
    <t>田辺市保健福祉部福祉課</t>
    <rPh sb="0" eb="3">
      <t>タナベシ</t>
    </rPh>
    <rPh sb="3" eb="5">
      <t>ホケン</t>
    </rPh>
    <rPh sb="5" eb="7">
      <t>フクシ</t>
    </rPh>
    <rPh sb="7" eb="8">
      <t>ブ</t>
    </rPh>
    <rPh sb="8" eb="10">
      <t>フクシ</t>
    </rPh>
    <rPh sb="10" eb="11">
      <t>カ</t>
    </rPh>
    <phoneticPr fontId="1"/>
  </si>
  <si>
    <t>0857-26-7859</t>
    <phoneticPr fontId="1"/>
  </si>
  <si>
    <t>0857-26-7859</t>
    <phoneticPr fontId="1"/>
  </si>
  <si>
    <t>0857-26-7859</t>
    <phoneticPr fontId="1"/>
  </si>
  <si>
    <t>0852-22-6878</t>
    <phoneticPr fontId="1"/>
  </si>
  <si>
    <t>島根県健康福祉部地域福祉課</t>
    <rPh sb="0" eb="3">
      <t>シマネケン</t>
    </rPh>
    <rPh sb="3" eb="5">
      <t>ケンコウ</t>
    </rPh>
    <rPh sb="5" eb="8">
      <t>フクシブ</t>
    </rPh>
    <rPh sb="8" eb="10">
      <t>チイキ</t>
    </rPh>
    <rPh sb="10" eb="13">
      <t>フクシカ</t>
    </rPh>
    <phoneticPr fontId="1"/>
  </si>
  <si>
    <t>0866-92-8264</t>
    <phoneticPr fontId="1"/>
  </si>
  <si>
    <t>086-426-3321</t>
    <phoneticPr fontId="1"/>
  </si>
  <si>
    <t>086-426-3321</t>
    <phoneticPr fontId="1"/>
  </si>
  <si>
    <t>0866-92-8264</t>
    <phoneticPr fontId="1"/>
  </si>
  <si>
    <t>086-226-7344</t>
    <phoneticPr fontId="1"/>
  </si>
  <si>
    <t>岡山県保健福祉部障害福祉課</t>
    <rPh sb="0" eb="3">
      <t>オカヤマケン</t>
    </rPh>
    <rPh sb="3" eb="5">
      <t>ホケン</t>
    </rPh>
    <rPh sb="5" eb="8">
      <t>フクシブ</t>
    </rPh>
    <rPh sb="8" eb="10">
      <t>ショウガイ</t>
    </rPh>
    <rPh sb="10" eb="13">
      <t>フクシカ</t>
    </rPh>
    <phoneticPr fontId="1"/>
  </si>
  <si>
    <t>082-420-0932</t>
    <phoneticPr fontId="1"/>
  </si>
  <si>
    <t>0823-25ｰ3570</t>
    <phoneticPr fontId="1"/>
  </si>
  <si>
    <t>広島県呉市福祉保健部生活支援課</t>
    <rPh sb="0" eb="3">
      <t>ヒロシマケン</t>
    </rPh>
    <rPh sb="3" eb="4">
      <t>クレ</t>
    </rPh>
    <rPh sb="4" eb="5">
      <t>シ</t>
    </rPh>
    <rPh sb="5" eb="7">
      <t>フクシ</t>
    </rPh>
    <rPh sb="7" eb="9">
      <t>ホケン</t>
    </rPh>
    <rPh sb="9" eb="10">
      <t>ブ</t>
    </rPh>
    <rPh sb="10" eb="12">
      <t>セイカツ</t>
    </rPh>
    <rPh sb="12" eb="14">
      <t>シエン</t>
    </rPh>
    <rPh sb="14" eb="15">
      <t>カ</t>
    </rPh>
    <phoneticPr fontId="1"/>
  </si>
  <si>
    <t>082-504-2799</t>
    <phoneticPr fontId="1"/>
  </si>
  <si>
    <t>広島県広島市健康福祉局地域福祉課</t>
    <rPh sb="0" eb="2">
      <t>ヒロシマ</t>
    </rPh>
    <rPh sb="2" eb="3">
      <t>ケン</t>
    </rPh>
    <rPh sb="3" eb="5">
      <t>ヒロシマ</t>
    </rPh>
    <rPh sb="5" eb="6">
      <t>シ</t>
    </rPh>
    <rPh sb="6" eb="8">
      <t>ケンコウ</t>
    </rPh>
    <rPh sb="8" eb="11">
      <t>フクシキョク</t>
    </rPh>
    <rPh sb="11" eb="13">
      <t>チイキ</t>
    </rPh>
    <rPh sb="13" eb="16">
      <t>フクシカ</t>
    </rPh>
    <phoneticPr fontId="1"/>
  </si>
  <si>
    <t>084-928-1241</t>
    <phoneticPr fontId="1"/>
  </si>
  <si>
    <t>0835-25-2289</t>
    <phoneticPr fontId="1"/>
  </si>
  <si>
    <t>防府市社会福祉課</t>
    <rPh sb="0" eb="3">
      <t>ホウフシ</t>
    </rPh>
    <rPh sb="3" eb="5">
      <t>シャカイ</t>
    </rPh>
    <rPh sb="5" eb="8">
      <t>フクシカ</t>
    </rPh>
    <phoneticPr fontId="1"/>
  </si>
  <si>
    <t>083-231-1418</t>
    <phoneticPr fontId="1"/>
  </si>
  <si>
    <t>下関市福祉政策課　地域係</t>
    <rPh sb="0" eb="3">
      <t>シモノセキシ</t>
    </rPh>
    <rPh sb="3" eb="5">
      <t>フクシ</t>
    </rPh>
    <rPh sb="5" eb="7">
      <t>セイサク</t>
    </rPh>
    <rPh sb="7" eb="8">
      <t>カ</t>
    </rPh>
    <rPh sb="9" eb="11">
      <t>チイキ</t>
    </rPh>
    <rPh sb="11" eb="12">
      <t>ガカリ</t>
    </rPh>
    <phoneticPr fontId="1"/>
  </si>
  <si>
    <t>0836-34-8325</t>
    <phoneticPr fontId="1"/>
  </si>
  <si>
    <t>088-621-2166</t>
    <phoneticPr fontId="1"/>
  </si>
  <si>
    <t>088-621-5182</t>
    <phoneticPr fontId="1"/>
  </si>
  <si>
    <t>0884-22-1592</t>
    <phoneticPr fontId="1"/>
  </si>
  <si>
    <t>徳島県阿南市保健福祉部福祉課</t>
    <rPh sb="0" eb="2">
      <t>トクシマ</t>
    </rPh>
    <rPh sb="2" eb="3">
      <t>ケン</t>
    </rPh>
    <rPh sb="3" eb="6">
      <t>アナンシ</t>
    </rPh>
    <rPh sb="6" eb="8">
      <t>ホケン</t>
    </rPh>
    <rPh sb="8" eb="10">
      <t>フクシ</t>
    </rPh>
    <rPh sb="10" eb="11">
      <t>ブ</t>
    </rPh>
    <rPh sb="11" eb="13">
      <t>フクシ</t>
    </rPh>
    <rPh sb="13" eb="14">
      <t>カ</t>
    </rPh>
    <phoneticPr fontId="1"/>
  </si>
  <si>
    <t>087-839-2343</t>
    <phoneticPr fontId="1"/>
  </si>
  <si>
    <t>高松市健康福祉局生活福祉課</t>
    <rPh sb="8" eb="12">
      <t>セイカツフクシ</t>
    </rPh>
    <rPh sb="12" eb="13">
      <t>カ</t>
    </rPh>
    <phoneticPr fontId="1"/>
  </si>
  <si>
    <t>0877-24-8848</t>
    <phoneticPr fontId="1"/>
  </si>
  <si>
    <t>丸亀市健康福祉部福祉課</t>
    <rPh sb="0" eb="3">
      <t>マルガメシ</t>
    </rPh>
    <rPh sb="3" eb="5">
      <t>ケンコウ</t>
    </rPh>
    <rPh sb="5" eb="7">
      <t>フクシ</t>
    </rPh>
    <rPh sb="7" eb="8">
      <t>ブ</t>
    </rPh>
    <rPh sb="8" eb="10">
      <t>フクシ</t>
    </rPh>
    <rPh sb="10" eb="11">
      <t>カ</t>
    </rPh>
    <phoneticPr fontId="1"/>
  </si>
  <si>
    <t>087-832-3257</t>
    <phoneticPr fontId="1"/>
  </si>
  <si>
    <t>香川県健康福祉部健康福祉総務課</t>
    <rPh sb="0" eb="3">
      <t>カガワケン</t>
    </rPh>
    <rPh sb="3" eb="5">
      <t>ケンコウ</t>
    </rPh>
    <rPh sb="5" eb="7">
      <t>フクシ</t>
    </rPh>
    <rPh sb="7" eb="8">
      <t>ブ</t>
    </rPh>
    <rPh sb="8" eb="15">
      <t>ケンコウフクシソウムカ</t>
    </rPh>
    <phoneticPr fontId="1"/>
  </si>
  <si>
    <t>089-948-6689</t>
    <phoneticPr fontId="1"/>
  </si>
  <si>
    <t>愛媛県松山市生活福祉総務課</t>
    <rPh sb="0" eb="3">
      <t>エヒメケン</t>
    </rPh>
    <rPh sb="3" eb="6">
      <t>マツヤマシ</t>
    </rPh>
    <rPh sb="6" eb="8">
      <t>セイカツ</t>
    </rPh>
    <rPh sb="8" eb="10">
      <t>フクシ</t>
    </rPh>
    <rPh sb="10" eb="13">
      <t>ソウムカ</t>
    </rPh>
    <phoneticPr fontId="1"/>
  </si>
  <si>
    <t>0896-28-6146</t>
    <phoneticPr fontId="1"/>
  </si>
  <si>
    <t>愛媛県四国中央市福祉部生活福祉課</t>
    <rPh sb="0" eb="3">
      <t>エヒメケン</t>
    </rPh>
    <rPh sb="3" eb="5">
      <t>シコク</t>
    </rPh>
    <rPh sb="5" eb="7">
      <t>チュウオウ</t>
    </rPh>
    <rPh sb="7" eb="8">
      <t>シ</t>
    </rPh>
    <rPh sb="8" eb="10">
      <t>フクシ</t>
    </rPh>
    <rPh sb="10" eb="11">
      <t>ブ</t>
    </rPh>
    <rPh sb="11" eb="13">
      <t>セイカツ</t>
    </rPh>
    <rPh sb="13" eb="16">
      <t>フクシカ</t>
    </rPh>
    <phoneticPr fontId="1"/>
  </si>
  <si>
    <t>0897-76-2638</t>
    <phoneticPr fontId="1"/>
  </si>
  <si>
    <t>愛媛県越智郡上島町生名2133番地3</t>
    <rPh sb="0" eb="3">
      <t>エヒメケン</t>
    </rPh>
    <rPh sb="3" eb="6">
      <t>オチグン</t>
    </rPh>
    <rPh sb="6" eb="9">
      <t>カミジマチョウ</t>
    </rPh>
    <rPh sb="9" eb="11">
      <t>イキナ</t>
    </rPh>
    <rPh sb="15" eb="17">
      <t>バンチ</t>
    </rPh>
    <phoneticPr fontId="1"/>
  </si>
  <si>
    <t>089-909-8756</t>
    <phoneticPr fontId="1"/>
  </si>
  <si>
    <t>愛媛県中予地方局地域福祉課</t>
    <rPh sb="0" eb="3">
      <t>エヒメケン</t>
    </rPh>
    <rPh sb="3" eb="5">
      <t>チュウヨ</t>
    </rPh>
    <rPh sb="5" eb="7">
      <t>チホウ</t>
    </rPh>
    <rPh sb="7" eb="8">
      <t>キョク</t>
    </rPh>
    <rPh sb="8" eb="10">
      <t>チイキ</t>
    </rPh>
    <rPh sb="10" eb="13">
      <t>フクシカ</t>
    </rPh>
    <phoneticPr fontId="1"/>
  </si>
  <si>
    <t>0895-22-5211</t>
    <phoneticPr fontId="1"/>
  </si>
  <si>
    <t>愛媛県南予地方局地域福祉課</t>
    <rPh sb="0" eb="3">
      <t>エヒメケン</t>
    </rPh>
    <rPh sb="3" eb="5">
      <t>ナンヨ</t>
    </rPh>
    <rPh sb="5" eb="7">
      <t>チホウ</t>
    </rPh>
    <rPh sb="7" eb="8">
      <t>キョク</t>
    </rPh>
    <rPh sb="8" eb="10">
      <t>チイキ</t>
    </rPh>
    <rPh sb="10" eb="13">
      <t>フクシカ</t>
    </rPh>
    <phoneticPr fontId="1"/>
  </si>
  <si>
    <t>089-912-2385</t>
    <phoneticPr fontId="1"/>
  </si>
  <si>
    <t>愛媛県保健福祉部保健福祉課</t>
    <rPh sb="0" eb="3">
      <t>エヒメケン</t>
    </rPh>
    <rPh sb="3" eb="5">
      <t>ホケン</t>
    </rPh>
    <rPh sb="5" eb="7">
      <t>フクシ</t>
    </rPh>
    <rPh sb="7" eb="8">
      <t>ブ</t>
    </rPh>
    <rPh sb="8" eb="10">
      <t>ホケン</t>
    </rPh>
    <rPh sb="10" eb="12">
      <t>フクシ</t>
    </rPh>
    <rPh sb="12" eb="13">
      <t>カ</t>
    </rPh>
    <phoneticPr fontId="1"/>
  </si>
  <si>
    <t>0898-36-1513</t>
    <phoneticPr fontId="1"/>
  </si>
  <si>
    <t>愛媛県今治市健康福祉部生活支援課</t>
    <rPh sb="0" eb="3">
      <t>エヒメケン</t>
    </rPh>
    <rPh sb="3" eb="6">
      <t>イマバリシ</t>
    </rPh>
    <rPh sb="6" eb="8">
      <t>ケンコウ</t>
    </rPh>
    <rPh sb="8" eb="10">
      <t>フクシ</t>
    </rPh>
    <rPh sb="10" eb="11">
      <t>ブ</t>
    </rPh>
    <rPh sb="11" eb="13">
      <t>セイカツ</t>
    </rPh>
    <rPh sb="13" eb="15">
      <t>シエン</t>
    </rPh>
    <rPh sb="15" eb="16">
      <t>カ</t>
    </rPh>
    <phoneticPr fontId="1"/>
  </si>
  <si>
    <t>088-880ｰ6566</t>
    <phoneticPr fontId="1"/>
  </si>
  <si>
    <t>高知県南国市福祉事務所</t>
    <rPh sb="0" eb="2">
      <t>コウチ</t>
    </rPh>
    <rPh sb="2" eb="3">
      <t>ケン</t>
    </rPh>
    <rPh sb="3" eb="5">
      <t>ナンゴク</t>
    </rPh>
    <rPh sb="5" eb="6">
      <t>シ</t>
    </rPh>
    <rPh sb="6" eb="8">
      <t>フクシ</t>
    </rPh>
    <rPh sb="8" eb="10">
      <t>ジム</t>
    </rPh>
    <rPh sb="10" eb="11">
      <t>ショ</t>
    </rPh>
    <phoneticPr fontId="1"/>
  </si>
  <si>
    <t>0942-30-9023</t>
    <phoneticPr fontId="1"/>
  </si>
  <si>
    <t>093-246ｰ6270</t>
    <phoneticPr fontId="1"/>
  </si>
  <si>
    <t>092-942-8290</t>
    <phoneticPr fontId="1"/>
  </si>
  <si>
    <t>福岡県古賀市福祉課</t>
    <rPh sb="0" eb="2">
      <t>フクオカ</t>
    </rPh>
    <rPh sb="2" eb="3">
      <t>ケン</t>
    </rPh>
    <rPh sb="3" eb="5">
      <t>コガ</t>
    </rPh>
    <rPh sb="5" eb="6">
      <t>シ</t>
    </rPh>
    <rPh sb="6" eb="9">
      <t>フクシカ</t>
    </rPh>
    <phoneticPr fontId="1"/>
  </si>
  <si>
    <t>0942-30-9023</t>
    <phoneticPr fontId="1"/>
  </si>
  <si>
    <t>佐賀県佐賀市</t>
    <rPh sb="0" eb="2">
      <t>サガ</t>
    </rPh>
    <rPh sb="2" eb="3">
      <t>ケン</t>
    </rPh>
    <rPh sb="3" eb="5">
      <t>サガ</t>
    </rPh>
    <rPh sb="5" eb="6">
      <t>シ</t>
    </rPh>
    <phoneticPr fontId="1"/>
  </si>
  <si>
    <t>0952-25-7058</t>
    <phoneticPr fontId="1"/>
  </si>
  <si>
    <t>佐賀県健康福祉部福祉課</t>
    <rPh sb="0" eb="3">
      <t>サガケン</t>
    </rPh>
    <rPh sb="3" eb="5">
      <t>ケンコウ</t>
    </rPh>
    <rPh sb="5" eb="8">
      <t>フクシブ</t>
    </rPh>
    <rPh sb="8" eb="10">
      <t>フクシ</t>
    </rPh>
    <rPh sb="10" eb="11">
      <t>カ</t>
    </rPh>
    <phoneticPr fontId="1"/>
  </si>
  <si>
    <t>092-942-8290</t>
    <phoneticPr fontId="1"/>
  </si>
  <si>
    <t>佐賀県多久市</t>
    <rPh sb="0" eb="2">
      <t>サガ</t>
    </rPh>
    <rPh sb="2" eb="3">
      <t>ケン</t>
    </rPh>
    <rPh sb="3" eb="5">
      <t>タク</t>
    </rPh>
    <rPh sb="5" eb="6">
      <t>シ</t>
    </rPh>
    <phoneticPr fontId="1"/>
  </si>
  <si>
    <t>092-942-8290</t>
    <phoneticPr fontId="1"/>
  </si>
  <si>
    <t>佐賀県神埼市</t>
    <rPh sb="0" eb="2">
      <t>サガ</t>
    </rPh>
    <rPh sb="2" eb="3">
      <t>ケン</t>
    </rPh>
    <rPh sb="3" eb="6">
      <t>カンザキシ</t>
    </rPh>
    <phoneticPr fontId="1"/>
  </si>
  <si>
    <t>095-829-1144</t>
    <phoneticPr fontId="1"/>
  </si>
  <si>
    <t>095-895-2418</t>
    <phoneticPr fontId="1"/>
  </si>
  <si>
    <t>長崎県福祉保健部福祉保健課</t>
    <rPh sb="0" eb="2">
      <t>ナガサキ</t>
    </rPh>
    <rPh sb="2" eb="3">
      <t>ケン</t>
    </rPh>
    <rPh sb="3" eb="5">
      <t>フクシ</t>
    </rPh>
    <rPh sb="5" eb="7">
      <t>ホケン</t>
    </rPh>
    <rPh sb="7" eb="8">
      <t>ブ</t>
    </rPh>
    <rPh sb="8" eb="10">
      <t>フクシ</t>
    </rPh>
    <rPh sb="10" eb="12">
      <t>ホケン</t>
    </rPh>
    <rPh sb="12" eb="13">
      <t>カ</t>
    </rPh>
    <phoneticPr fontId="1"/>
  </si>
  <si>
    <t>0956-25-9734</t>
    <phoneticPr fontId="1"/>
  </si>
  <si>
    <t>096-333-2198</t>
    <phoneticPr fontId="1"/>
  </si>
  <si>
    <t>096-333-2198</t>
    <phoneticPr fontId="1"/>
  </si>
  <si>
    <t>096-333-2198</t>
    <phoneticPr fontId="1"/>
  </si>
  <si>
    <t>096-328-2299</t>
    <phoneticPr fontId="1"/>
  </si>
  <si>
    <t>0965-33-8722</t>
    <phoneticPr fontId="1"/>
  </si>
  <si>
    <t>八代市生活援護課</t>
    <rPh sb="0" eb="3">
      <t>ヤツシロシ</t>
    </rPh>
    <phoneticPr fontId="1"/>
  </si>
  <si>
    <t>0966-22-2111</t>
    <phoneticPr fontId="1"/>
  </si>
  <si>
    <t>人吉市福祉課</t>
    <rPh sb="0" eb="3">
      <t>ヒトヨシシ</t>
    </rPh>
    <phoneticPr fontId="1"/>
  </si>
  <si>
    <t>0966-61-1640</t>
    <phoneticPr fontId="1"/>
  </si>
  <si>
    <t>水俣市福祉環境部福祉課生活支援室</t>
    <rPh sb="0" eb="3">
      <t>ミナマタシ</t>
    </rPh>
    <phoneticPr fontId="1"/>
  </si>
  <si>
    <t>0967-22-3364</t>
    <phoneticPr fontId="1"/>
  </si>
  <si>
    <t>阿蘇市生活相談センター</t>
    <rPh sb="0" eb="2">
      <t>アソ</t>
    </rPh>
    <rPh sb="2" eb="3">
      <t>シ</t>
    </rPh>
    <rPh sb="3" eb="5">
      <t>セイカツ</t>
    </rPh>
    <rPh sb="5" eb="7">
      <t>ソウダン</t>
    </rPh>
    <phoneticPr fontId="1"/>
  </si>
  <si>
    <t>0969-23-1111</t>
    <phoneticPr fontId="1"/>
  </si>
  <si>
    <t>天草市福祉課生活支援係</t>
    <rPh sb="0" eb="2">
      <t>アマクサ</t>
    </rPh>
    <rPh sb="2" eb="3">
      <t>シ</t>
    </rPh>
    <phoneticPr fontId="1"/>
  </si>
  <si>
    <t>0985-21-1775</t>
    <phoneticPr fontId="1"/>
  </si>
  <si>
    <t>宮崎市社会福祉第一課</t>
    <rPh sb="0" eb="3">
      <t>ミヤザキシ</t>
    </rPh>
    <rPh sb="3" eb="5">
      <t>シャカイ</t>
    </rPh>
    <rPh sb="5" eb="7">
      <t>フクシ</t>
    </rPh>
    <rPh sb="7" eb="8">
      <t>ダイ</t>
    </rPh>
    <rPh sb="8" eb="9">
      <t>イチ</t>
    </rPh>
    <rPh sb="9" eb="10">
      <t>カ</t>
    </rPh>
    <phoneticPr fontId="28"/>
  </si>
  <si>
    <t>0985-21-1775</t>
    <phoneticPr fontId="1"/>
  </si>
  <si>
    <t>日向市福祉事務所　　　　　　　　　　　　　　　　　　　　　　　　　　　　　　　　　　</t>
    <rPh sb="0" eb="3">
      <t>ヒュウガシ</t>
    </rPh>
    <rPh sb="3" eb="5">
      <t>フクシ</t>
    </rPh>
    <rPh sb="5" eb="7">
      <t>ジム</t>
    </rPh>
    <rPh sb="7" eb="8">
      <t>ショ</t>
    </rPh>
    <phoneticPr fontId="1"/>
  </si>
  <si>
    <t>0982-66-1020</t>
    <phoneticPr fontId="1"/>
  </si>
  <si>
    <t>0984-35-1111</t>
    <phoneticPr fontId="1"/>
  </si>
  <si>
    <t>えびの市福祉事務所</t>
    <rPh sb="3" eb="4">
      <t>シ</t>
    </rPh>
    <rPh sb="4" eb="6">
      <t>フクシ</t>
    </rPh>
    <rPh sb="6" eb="9">
      <t>ジムショ</t>
    </rPh>
    <phoneticPr fontId="1"/>
  </si>
  <si>
    <t>099－286－2841</t>
    <phoneticPr fontId="1"/>
  </si>
  <si>
    <t>099－286－2841</t>
    <phoneticPr fontId="1"/>
  </si>
  <si>
    <t>099－286－2841</t>
    <phoneticPr fontId="1"/>
  </si>
  <si>
    <t>098ｰ861ｰ5193</t>
    <phoneticPr fontId="1"/>
  </si>
  <si>
    <t>沖縄県那覇市福祉部保護管理課</t>
    <rPh sb="0" eb="2">
      <t>オキナワ</t>
    </rPh>
    <rPh sb="2" eb="3">
      <t>ケン</t>
    </rPh>
    <rPh sb="3" eb="6">
      <t>ナハシ</t>
    </rPh>
    <phoneticPr fontId="1"/>
  </si>
  <si>
    <t>098-866-2177</t>
    <phoneticPr fontId="1"/>
  </si>
  <si>
    <t>沖縄県子ども生活福祉部福祉政策課</t>
    <rPh sb="0" eb="2">
      <t>オキナワ</t>
    </rPh>
    <rPh sb="2" eb="3">
      <t>ケン</t>
    </rPh>
    <rPh sb="3" eb="4">
      <t>コ</t>
    </rPh>
    <rPh sb="6" eb="8">
      <t>セイカツ</t>
    </rPh>
    <rPh sb="8" eb="11">
      <t>フクシブ</t>
    </rPh>
    <rPh sb="11" eb="13">
      <t>フクシ</t>
    </rPh>
    <rPh sb="13" eb="16">
      <t>セイサクカ</t>
    </rPh>
    <phoneticPr fontId="1"/>
  </si>
  <si>
    <t>098-866-2177</t>
    <phoneticPr fontId="1"/>
  </si>
  <si>
    <t>自立相談支援事業</t>
    <phoneticPr fontId="1"/>
  </si>
  <si>
    <t>自立相談支援事業</t>
    <phoneticPr fontId="1"/>
  </si>
  <si>
    <t>自立相談支援事業</t>
    <phoneticPr fontId="1"/>
  </si>
  <si>
    <t>自立相談支援事業</t>
    <phoneticPr fontId="1"/>
  </si>
  <si>
    <t>自立相談支援事業</t>
    <phoneticPr fontId="1"/>
  </si>
  <si>
    <t>就労準備支援事業</t>
    <phoneticPr fontId="1"/>
  </si>
  <si>
    <t>就労準備支援事業</t>
    <phoneticPr fontId="1"/>
  </si>
  <si>
    <t>就労準備支援事業</t>
    <phoneticPr fontId="28"/>
  </si>
  <si>
    <t>一時生活支援事業</t>
    <phoneticPr fontId="1"/>
  </si>
  <si>
    <t>一時生活支援事業</t>
    <phoneticPr fontId="1"/>
  </si>
  <si>
    <t>一時生活支援事業</t>
    <phoneticPr fontId="1"/>
  </si>
  <si>
    <t>一時生活支援事業</t>
    <phoneticPr fontId="1"/>
  </si>
  <si>
    <t>家計改善支援事業</t>
    <phoneticPr fontId="1"/>
  </si>
  <si>
    <t>家計改善支援事業</t>
    <phoneticPr fontId="1"/>
  </si>
  <si>
    <t>家計改善支援事業</t>
    <phoneticPr fontId="1"/>
  </si>
  <si>
    <t>家計改善支援事業</t>
    <phoneticPr fontId="1"/>
  </si>
  <si>
    <t>子どもの学習・生活支援事業</t>
    <phoneticPr fontId="1"/>
  </si>
  <si>
    <t>子どもの学習・生活支援事業</t>
    <phoneticPr fontId="1"/>
  </si>
  <si>
    <t>子どもの学習・生活支援事業</t>
    <phoneticPr fontId="1"/>
  </si>
  <si>
    <t>子どもの学習・生活支援事業</t>
    <phoneticPr fontId="1"/>
  </si>
  <si>
    <t>子どもの学習・生活支援事業</t>
    <phoneticPr fontId="1"/>
  </si>
  <si>
    <t>子どもの学習・生活支援事業</t>
    <phoneticPr fontId="28"/>
  </si>
  <si>
    <t>子どもの学習・生活支援事業</t>
    <phoneticPr fontId="1"/>
  </si>
  <si>
    <t>認定就労訓練事業</t>
  </si>
  <si>
    <t>認定就労訓練事業</t>
    <phoneticPr fontId="1"/>
  </si>
  <si>
    <t>認定就労訓練事業</t>
    <phoneticPr fontId="1"/>
  </si>
  <si>
    <t>認定就労訓練事業</t>
    <phoneticPr fontId="1"/>
  </si>
  <si>
    <t>認定就労訓練事業</t>
    <phoneticPr fontId="1"/>
  </si>
  <si>
    <t>認定就労訓練事業</t>
    <phoneticPr fontId="1"/>
  </si>
  <si>
    <t>認定就労訓練事業</t>
    <phoneticPr fontId="1"/>
  </si>
  <si>
    <t>子どもの学習・生活支援事業</t>
    <rPh sb="0" eb="1">
      <t>コ</t>
    </rPh>
    <rPh sb="4" eb="6">
      <t>ガクシュウ</t>
    </rPh>
    <rPh sb="7" eb="9">
      <t>セイカツ</t>
    </rPh>
    <rPh sb="9" eb="11">
      <t>シエン</t>
    </rPh>
    <rPh sb="11" eb="13">
      <t>ジギョウ</t>
    </rPh>
    <phoneticPr fontId="1"/>
  </si>
  <si>
    <t>https://www.mhlw.go.jp/content/000494544.pdf</t>
    <phoneticPr fontId="1"/>
  </si>
  <si>
    <t>https://www.mhlw.go.jp/content/000494545.pdf</t>
    <phoneticPr fontId="1"/>
  </si>
  <si>
    <t>https://www.mhlw.go.jp/content/000494546.pdf</t>
    <phoneticPr fontId="1"/>
  </si>
  <si>
    <t>https://www.mhlw.go.jp/content/000494547.pdf</t>
    <phoneticPr fontId="1"/>
  </si>
  <si>
    <t>https://www.mhlw.go.jp/content/000494548.pdf</t>
    <phoneticPr fontId="1"/>
  </si>
  <si>
    <t>https://www.mhlw.go.jp/content/000494549.pdf</t>
    <phoneticPr fontId="1"/>
  </si>
  <si>
    <t>https://www.mhlw.go.jp/content/000494550.pdf</t>
    <phoneticPr fontId="1"/>
  </si>
  <si>
    <t>https://www.mhlw.go.jp/content/000494551.pdf</t>
    <phoneticPr fontId="1"/>
  </si>
  <si>
    <t>https://www.mhlw.go.jp/content/000494552.pdf</t>
    <phoneticPr fontId="1"/>
  </si>
  <si>
    <t>https://www.mhlw.go.jp/content/000494553.pdf</t>
    <phoneticPr fontId="1"/>
  </si>
  <si>
    <t>https://www.mhlw.go.jp/content/000494554.pdf</t>
    <phoneticPr fontId="1"/>
  </si>
  <si>
    <t>https://www.mhlw.go.jp/content/000494557.pdf</t>
    <phoneticPr fontId="1"/>
  </si>
  <si>
    <t>https://www.mhlw.go.jp/content/000494558.pdf</t>
    <phoneticPr fontId="1"/>
  </si>
  <si>
    <t>https://www.mhlw.go.jp/content/000494559.pdf</t>
    <phoneticPr fontId="1"/>
  </si>
  <si>
    <t>https://www.mhlw.go.jp/content/000494563.pdf</t>
    <phoneticPr fontId="1"/>
  </si>
  <si>
    <t>https://www.mhlw.go.jp/content/000494564.pdf</t>
    <phoneticPr fontId="1"/>
  </si>
  <si>
    <t>https://www.mhlw.go.jp/content/000494565.pdf</t>
    <phoneticPr fontId="1"/>
  </si>
  <si>
    <t>https://www.mhlw.go.jp/content/000494567.pdf</t>
    <phoneticPr fontId="1"/>
  </si>
  <si>
    <t>https://www.mhlw.go.jp/content/000494568.pdf</t>
    <phoneticPr fontId="1"/>
  </si>
  <si>
    <t>https://www.mhlw.go.jp/content/000494571.pdf</t>
    <phoneticPr fontId="1"/>
  </si>
  <si>
    <t>https://www.mhlw.go.jp/content/000494572.pdf</t>
    <phoneticPr fontId="1"/>
  </si>
  <si>
    <t>https://www.mhlw.go.jp/content/000494575.pdf</t>
    <phoneticPr fontId="1"/>
  </si>
  <si>
    <t>https://www.mhlw.go.jp/content/000494576.pdf</t>
    <phoneticPr fontId="1"/>
  </si>
  <si>
    <t>https://www.mhlw.go.jp/content/000494577.pdf</t>
    <phoneticPr fontId="1"/>
  </si>
  <si>
    <t>https://www.mhlw.go.jp/content/000495067.pdf</t>
    <phoneticPr fontId="1"/>
  </si>
  <si>
    <t>https://www.mhlw.go.jp/content/000495068.pdf</t>
    <phoneticPr fontId="1"/>
  </si>
  <si>
    <t>https://www.mhlw.go.jp/content/000495069.pdf</t>
    <phoneticPr fontId="1"/>
  </si>
  <si>
    <t>https://www.mhlw.go.jp/content/000495071.pdf</t>
    <phoneticPr fontId="1"/>
  </si>
  <si>
    <t>https://www.mhlw.go.jp/content/000495072.pdf</t>
    <phoneticPr fontId="1"/>
  </si>
  <si>
    <t>https://www.mhlw.go.jp/content/000495073.pdf</t>
    <phoneticPr fontId="1"/>
  </si>
  <si>
    <t>https://www.mhlw.go.jp/content/000495074.pdf</t>
    <phoneticPr fontId="1"/>
  </si>
  <si>
    <t>https://www.mhlw.go.jp/content/000495078.pdf</t>
    <phoneticPr fontId="1"/>
  </si>
  <si>
    <t>https://www.mhlw.go.jp/content/000494591.pdf</t>
    <phoneticPr fontId="1"/>
  </si>
  <si>
    <t>https://www.mhlw.go.jp/content/000494594.pdf</t>
    <phoneticPr fontId="1"/>
  </si>
  <si>
    <t>https://www.mhlw.go.jp/content/000494596.pdf</t>
    <phoneticPr fontId="1"/>
  </si>
  <si>
    <t>https://www.mhlw.go.jp/content/000494600.pdf</t>
    <phoneticPr fontId="1"/>
  </si>
  <si>
    <t>https://www.mhlw.go.jp/content/000494602.pdf</t>
    <phoneticPr fontId="1"/>
  </si>
  <si>
    <t>https://www.mhlw.go.jp/content/000494605.pdf</t>
    <phoneticPr fontId="1"/>
  </si>
  <si>
    <t>https://www.mhlw.go.jp/content/000494607.pdf</t>
    <phoneticPr fontId="1"/>
  </si>
  <si>
    <t>https://www.mhlw.go.jp/content/000494609.pdf</t>
    <phoneticPr fontId="1"/>
  </si>
  <si>
    <t>https://www.mhlw.go.jp/content/000494610.pdf</t>
    <phoneticPr fontId="1"/>
  </si>
  <si>
    <t>https://www.mhlw.go.jp/content/000494611.pdf</t>
    <phoneticPr fontId="1"/>
  </si>
  <si>
    <t>https://www.mhlw.go.jp/content/000494612.pdf</t>
    <phoneticPr fontId="1"/>
  </si>
  <si>
    <t>https://www.mhlw.go.jp/content/000494614.pdf</t>
    <phoneticPr fontId="1"/>
  </si>
  <si>
    <t>https://www.mhlw.go.jp/content/000494616.pdf</t>
    <phoneticPr fontId="1"/>
  </si>
  <si>
    <t>https://www.mhlw.go.jp/content/000494617.pdf</t>
    <phoneticPr fontId="1"/>
  </si>
  <si>
    <t>https://www.mhlw.go.jp/content/000494618.pdf</t>
    <phoneticPr fontId="1"/>
  </si>
  <si>
    <t>https://www.mhlw.go.jp/content/000494620.pdf</t>
    <phoneticPr fontId="1"/>
  </si>
  <si>
    <t>https://www.mhlw.go.jp/content/000494622.pdf</t>
    <phoneticPr fontId="1"/>
  </si>
  <si>
    <t>https://www.mhlw.go.jp/content/000494624.pdf</t>
    <phoneticPr fontId="1"/>
  </si>
  <si>
    <t>https://www.mhlw.go.jp/content/000494625.pdf</t>
    <phoneticPr fontId="1"/>
  </si>
  <si>
    <t>https://www.mhlw.go.jp/content/000494629.pdf</t>
    <phoneticPr fontId="1"/>
  </si>
  <si>
    <t>https://www.mhlw.go.jp/content/000494630.pdf</t>
    <phoneticPr fontId="1"/>
  </si>
  <si>
    <t>https://www.mhlw.go.jp/content/000494632.pdf</t>
    <phoneticPr fontId="1"/>
  </si>
  <si>
    <t>https://www.mhlw.go.jp/content/000494633.pdf</t>
    <phoneticPr fontId="1"/>
  </si>
  <si>
    <t>https://www.mhlw.go.jp/content/000494634.pdf</t>
    <phoneticPr fontId="1"/>
  </si>
  <si>
    <t>https://www.mhlw.go.jp/content/000494635.pdf</t>
    <phoneticPr fontId="1"/>
  </si>
  <si>
    <t>https://www.mhlw.go.jp/content/000494637.pdf</t>
    <phoneticPr fontId="1"/>
  </si>
  <si>
    <t>https://www.mhlw.go.jp/content/000494640.pdf</t>
    <phoneticPr fontId="1"/>
  </si>
  <si>
    <t>○</t>
    <phoneticPr fontId="1"/>
  </si>
  <si>
    <t>https://www.mhlw.go.jp/content/000495631.pdf</t>
    <phoneticPr fontId="1"/>
  </si>
  <si>
    <t>https://www.mhlw.go.jp/content/000495632.pdf</t>
    <phoneticPr fontId="1"/>
  </si>
  <si>
    <t>https://www.mhlw.go.jp/content/000495628.pdf</t>
    <phoneticPr fontId="1"/>
  </si>
  <si>
    <t>https://www.mhlw.go.jp/content/000495629.pdf</t>
    <phoneticPr fontId="1"/>
  </si>
  <si>
    <t>https://www.mhlw.go.jp/content/000494641.pdf</t>
    <phoneticPr fontId="1"/>
  </si>
  <si>
    <t>https://www.mhlw.go.jp/content/000494704.pdf</t>
    <phoneticPr fontId="1"/>
  </si>
  <si>
    <t>https://www.mhlw.go.jp/content/000494963.pdf</t>
    <phoneticPr fontId="1"/>
  </si>
  <si>
    <t>https://www.mhlw.go.jp/content/000494653.pdf</t>
    <phoneticPr fontId="1"/>
  </si>
  <si>
    <t>https://www.mhlw.go.jp/content/000494676.pdf</t>
    <phoneticPr fontId="1"/>
  </si>
  <si>
    <t>https://www.mhlw.go.jp/content/000494678.pdf</t>
    <phoneticPr fontId="1"/>
  </si>
  <si>
    <t>https://www.mhlw.go.jp/content/000494705.pdf</t>
    <phoneticPr fontId="1"/>
  </si>
  <si>
    <t>https://www.mhlw.go.jp/content/000494965.pdf</t>
    <phoneticPr fontId="1"/>
  </si>
  <si>
    <t>https://www.mhlw.go.jp/content/000494967.pdf</t>
    <phoneticPr fontId="1"/>
  </si>
  <si>
    <t>https://www.mhlw.go.jp/content/000494680.pdf</t>
    <phoneticPr fontId="1"/>
  </si>
  <si>
    <t>https://www.mhlw.go.jp/content/000494706.pdf</t>
    <phoneticPr fontId="1"/>
  </si>
  <si>
    <t>https://www.mhlw.go.jp/content/000494969.pdf</t>
    <phoneticPr fontId="1"/>
  </si>
  <si>
    <t>https://www.mhlw.go.jp/content/000494970.pdf</t>
    <phoneticPr fontId="1"/>
  </si>
  <si>
    <t>https://www.mhlw.go.jp/content/000494976.pdf</t>
    <phoneticPr fontId="1"/>
  </si>
  <si>
    <t>https://www.mhlw.go.jp/content/000494707.pdf</t>
    <phoneticPr fontId="1"/>
  </si>
  <si>
    <t>https://www.mhlw.go.jp/content/000494681.pdf</t>
    <phoneticPr fontId="1"/>
  </si>
  <si>
    <t>https://www.mhlw.go.jp/content/000494978.pdf</t>
    <phoneticPr fontId="1"/>
  </si>
  <si>
    <t>https://www.mhlw.go.jp/content/000494979.pdf</t>
    <phoneticPr fontId="1"/>
  </si>
  <si>
    <t>https://www.mhlw.go.jp/content/000494980.pdf</t>
    <phoneticPr fontId="1"/>
  </si>
  <si>
    <t>https://www.mhlw.go.jp/content/000495622.pdf</t>
    <phoneticPr fontId="1"/>
  </si>
  <si>
    <t>https://www.mhlw.go.jp/content/000494982.pdf</t>
    <phoneticPr fontId="1"/>
  </si>
  <si>
    <t>https://www.mhlw.go.jp/content/000494682.pdf</t>
    <phoneticPr fontId="1"/>
  </si>
  <si>
    <t>https://www.mhlw.go.jp/content/000494709.pdf</t>
    <phoneticPr fontId="1"/>
  </si>
  <si>
    <t>https://www.mhlw.go.jp/content/000494983.pdf</t>
    <phoneticPr fontId="1"/>
  </si>
  <si>
    <t>https://www.mhlw.go.jp/content/000494683.pdf</t>
    <phoneticPr fontId="1"/>
  </si>
  <si>
    <t>https://www.mhlw.go.jp/content/000494711.pdf</t>
    <phoneticPr fontId="1"/>
  </si>
  <si>
    <t>https://www.mhlw.go.jp/content/000494984.pdf</t>
    <phoneticPr fontId="1"/>
  </si>
  <si>
    <t>https://www.mhlw.go.jp/content/000494684.pdf</t>
    <phoneticPr fontId="1"/>
  </si>
  <si>
    <t>https://www.mhlw.go.jp/content/000494986.pdf</t>
    <phoneticPr fontId="1"/>
  </si>
  <si>
    <t>https://www.mhlw.go.jp/content/000494686.pdf</t>
    <phoneticPr fontId="1"/>
  </si>
  <si>
    <t>https://www.mhlw.go.jp/content/000494987.pdf</t>
    <phoneticPr fontId="1"/>
  </si>
  <si>
    <t>https://www.mhlw.go.jp/content/000494689.pdf</t>
    <phoneticPr fontId="1"/>
  </si>
  <si>
    <t>https://www.mhlw.go.jp/content/000494712.pdf</t>
    <phoneticPr fontId="1"/>
  </si>
  <si>
    <t>https://www.mhlw.go.jp/content/000494988.pdf</t>
    <phoneticPr fontId="1"/>
  </si>
  <si>
    <t>https://www.mhlw.go.jp/content/000494690.pdf</t>
    <phoneticPr fontId="1"/>
  </si>
  <si>
    <t>https://www.mhlw.go.jp/content/000494656.pdf</t>
    <phoneticPr fontId="1"/>
  </si>
  <si>
    <t>https://www.mhlw.go.jp/content/000494691.pdf</t>
    <phoneticPr fontId="1"/>
  </si>
  <si>
    <t>https://www.mhlw.go.jp/content/000494989.pdf</t>
    <phoneticPr fontId="1"/>
  </si>
  <si>
    <t>https://www.mhlw.go.jp/content/000494692.pdf</t>
    <phoneticPr fontId="1"/>
  </si>
  <si>
    <t>https://www.mhlw.go.jp/content/000494998.pdf</t>
    <phoneticPr fontId="1"/>
  </si>
  <si>
    <t>https://www.mhlw.go.jp/content/000495001.pdf</t>
    <phoneticPr fontId="1"/>
  </si>
  <si>
    <t>https://www.mhlw.go.jp/content/000494695.pdf</t>
    <phoneticPr fontId="1"/>
  </si>
  <si>
    <t>https://www.mhlw.go.jp/content/000494696.pdf</t>
    <phoneticPr fontId="1"/>
  </si>
  <si>
    <t>https://www.mhlw.go.jp/content/000494713.pdf</t>
    <phoneticPr fontId="1"/>
  </si>
  <si>
    <t>https://www.mhlw.go.jp/content/000495003.pdf</t>
    <phoneticPr fontId="1"/>
  </si>
  <si>
    <t>https://www.mhlw.go.jp/content/000494715.pdf</t>
    <phoneticPr fontId="1"/>
  </si>
  <si>
    <t>https://www.mhlw.go.jp/content/000494698.pdf</t>
    <phoneticPr fontId="1"/>
  </si>
  <si>
    <t>https://www.mhlw.go.jp/content/000494716.pdf</t>
    <phoneticPr fontId="1"/>
  </si>
  <si>
    <t>https://www.mhlw.go.jp/content/000494699.pdf</t>
    <phoneticPr fontId="1"/>
  </si>
  <si>
    <t>https://www.mhlw.go.jp/content/000494658.pdf</t>
    <phoneticPr fontId="1"/>
  </si>
  <si>
    <t>https://www.mhlw.go.jp/content/000494661.pdf</t>
    <phoneticPr fontId="1"/>
  </si>
  <si>
    <t>https://www.mhlw.go.jp/content/000494663.pdf</t>
    <phoneticPr fontId="1"/>
  </si>
  <si>
    <t>https://www.mhlw.go.jp/content/000495006.pdf</t>
    <phoneticPr fontId="1"/>
  </si>
  <si>
    <t>https://www.mhlw.go.jp/content/000495008.pdf</t>
    <phoneticPr fontId="1"/>
  </si>
  <si>
    <t>https://www.mhlw.go.jp/content/000494700.pdf</t>
    <phoneticPr fontId="1"/>
  </si>
  <si>
    <t>https://www.mhlw.go.jp/content/000494664.pdf</t>
    <phoneticPr fontId="1"/>
  </si>
  <si>
    <t>https://www.mhlw.go.jp/content/000495010.pdf</t>
    <phoneticPr fontId="1"/>
  </si>
  <si>
    <t>https://www.mhlw.go.jp/content/000494701.pdf</t>
    <phoneticPr fontId="1"/>
  </si>
  <si>
    <t>https://www.mhlw.go.jp/content/000494665.pdf</t>
    <phoneticPr fontId="1"/>
  </si>
  <si>
    <t>https://www.mhlw.go.jp/content/000494702.pdf</t>
    <phoneticPr fontId="1"/>
  </si>
  <si>
    <t>https://www.mhlw.go.jp/content/000495012.pdf</t>
    <phoneticPr fontId="1"/>
  </si>
  <si>
    <t>https://www.mhlw.go.jp/content/000495014.pdf</t>
    <phoneticPr fontId="1"/>
  </si>
  <si>
    <t>https://www.mhlw.go.jp/content/000494666.pdf</t>
    <phoneticPr fontId="1"/>
  </si>
  <si>
    <t>https://www.mhlw.go.jp/content/000494703.pdf</t>
    <phoneticPr fontId="1"/>
  </si>
  <si>
    <t>https://www.mhlw.go.jp/content/000494643.pdf</t>
    <phoneticPr fontId="1"/>
  </si>
  <si>
    <t>https://www.mhlw.go.jp/content/000495084.pdf</t>
    <phoneticPr fontId="1"/>
  </si>
  <si>
    <t>https://www.mhlw.go.jp/content/000495055.pdf</t>
    <phoneticPr fontId="1"/>
  </si>
  <si>
    <t>https://www.mhlw.go.jp/content/000495130.pdf</t>
    <phoneticPr fontId="1"/>
  </si>
  <si>
    <t>https://www.mhlw.go.jp/content/000495624.pdf</t>
    <phoneticPr fontId="1"/>
  </si>
  <si>
    <t>https://www.mhlw.go.jp/content/000495110.pdf</t>
    <phoneticPr fontId="1"/>
  </si>
  <si>
    <t>https://www.mhlw.go.jp/content/000495086.pdf</t>
    <phoneticPr fontId="1"/>
  </si>
  <si>
    <t>https://www.mhlw.go.jp/content/000495132.pdf</t>
    <phoneticPr fontId="1"/>
  </si>
  <si>
    <t>https://www.mhlw.go.jp/content/000495104.pdf</t>
    <phoneticPr fontId="1"/>
  </si>
  <si>
    <t>https://www.mhlw.go.jp/content/000495088.pdf</t>
    <phoneticPr fontId="1"/>
  </si>
  <si>
    <t>https://www.mhlw.go.jp/content/000495134.pdf</t>
    <phoneticPr fontId="1"/>
  </si>
  <si>
    <t>https://www.mhlw.go.jp/content/000495090.pdf</t>
    <phoneticPr fontId="1"/>
  </si>
  <si>
    <t>https://www.mhlw.go.jp/content/000495113.pdf</t>
    <phoneticPr fontId="1"/>
  </si>
  <si>
    <t>https://www.mhlw.go.jp/content/000495136.pdf</t>
    <phoneticPr fontId="1"/>
  </si>
  <si>
    <t>https://www.mhlw.go.jp/content/000495093.pdf</t>
    <phoneticPr fontId="1"/>
  </si>
  <si>
    <t>https://www.mhlw.go.jp/content/000495119.pdf</t>
    <phoneticPr fontId="1"/>
  </si>
  <si>
    <t>https://www.mhlw.go.jp/content/000495141.pdf</t>
    <phoneticPr fontId="1"/>
  </si>
  <si>
    <t>https://www.mhlw.go.jp/content/000495142.pdf</t>
    <phoneticPr fontId="1"/>
  </si>
  <si>
    <t>https://www.mhlw.go.jp/content/000495056.pdf</t>
    <phoneticPr fontId="1"/>
  </si>
  <si>
    <t>https://www.mhlw.go.jp/content/000495097.pdf</t>
    <phoneticPr fontId="1"/>
  </si>
  <si>
    <t>https://www.mhlw.go.jp/content/000495144.pdf</t>
    <phoneticPr fontId="1"/>
  </si>
  <si>
    <t>https://www.mhlw.go.jp/content/000495101.pdf</t>
    <phoneticPr fontId="1"/>
  </si>
  <si>
    <t>https://www.mhlw.go.jp/content/000495120.pdf</t>
    <phoneticPr fontId="1"/>
  </si>
  <si>
    <t>https://www.mhlw.go.jp/content/000495102.pdf</t>
    <phoneticPr fontId="1"/>
  </si>
  <si>
    <t>https://www.mhlw.go.jp/content/000495058.pdf</t>
    <phoneticPr fontId="1"/>
  </si>
  <si>
    <t>https://www.mhlw.go.jp/content/000495121.pdf</t>
    <phoneticPr fontId="1"/>
  </si>
  <si>
    <t>https://www.mhlw.go.jp/content/000495146.pdf</t>
    <phoneticPr fontId="1"/>
  </si>
  <si>
    <t>https://www.mhlw.go.jp/content/000495122.pdf</t>
    <phoneticPr fontId="1"/>
  </si>
  <si>
    <t>https://www.mhlw.go.jp/content/000495061.pdf</t>
    <phoneticPr fontId="1"/>
  </si>
  <si>
    <t>北海道小樽市福祉部
生活サポートセンター</t>
    <rPh sb="0" eb="3">
      <t>ホッカイドウ</t>
    </rPh>
    <rPh sb="3" eb="5">
      <t>オタル</t>
    </rPh>
    <rPh sb="5" eb="6">
      <t>シ</t>
    </rPh>
    <rPh sb="6" eb="9">
      <t>フクシブ</t>
    </rPh>
    <rPh sb="10" eb="12">
      <t>セイカツ</t>
    </rPh>
    <phoneticPr fontId="1"/>
  </si>
  <si>
    <t>青森県弘前市健康福祉部
就労自立支援室</t>
    <rPh sb="0" eb="3">
      <t>アオモリケン</t>
    </rPh>
    <rPh sb="3" eb="6">
      <t>ヒロサキシ</t>
    </rPh>
    <rPh sb="6" eb="8">
      <t>ケンコウ</t>
    </rPh>
    <rPh sb="8" eb="11">
      <t>フクシブ</t>
    </rPh>
    <rPh sb="12" eb="14">
      <t>シュウロウ</t>
    </rPh>
    <rPh sb="14" eb="16">
      <t>ジリツ</t>
    </rPh>
    <rPh sb="16" eb="18">
      <t>シエン</t>
    </rPh>
    <rPh sb="18" eb="19">
      <t>シツ</t>
    </rPh>
    <phoneticPr fontId="1"/>
  </si>
  <si>
    <t>仙台市健康福祉局地域福祉部
保護自立支援課</t>
    <rPh sb="0" eb="3">
      <t>センダイシ</t>
    </rPh>
    <phoneticPr fontId="1"/>
  </si>
  <si>
    <t>福島県会津若松市健康福祉部
地域福祉課</t>
    <rPh sb="0" eb="3">
      <t>フクシマケン</t>
    </rPh>
    <rPh sb="3" eb="8">
      <t>アイヅワカマツシ</t>
    </rPh>
    <rPh sb="8" eb="10">
      <t>ケンコウ</t>
    </rPh>
    <rPh sb="10" eb="13">
      <t>フクシブ</t>
    </rPh>
    <rPh sb="14" eb="16">
      <t>チイキ</t>
    </rPh>
    <rPh sb="16" eb="19">
      <t>フクシカ</t>
    </rPh>
    <phoneticPr fontId="1"/>
  </si>
  <si>
    <t>茨城県かずみがうら市保健福祉部
社会福祉課</t>
    <rPh sb="0" eb="3">
      <t>イバラキケン</t>
    </rPh>
    <rPh sb="9" eb="10">
      <t>シ</t>
    </rPh>
    <rPh sb="10" eb="12">
      <t>ホケン</t>
    </rPh>
    <rPh sb="12" eb="14">
      <t>フクシ</t>
    </rPh>
    <rPh sb="14" eb="15">
      <t>ブ</t>
    </rPh>
    <rPh sb="16" eb="18">
      <t>シャカイ</t>
    </rPh>
    <rPh sb="18" eb="20">
      <t>フクシ</t>
    </rPh>
    <rPh sb="20" eb="21">
      <t>カ</t>
    </rPh>
    <phoneticPr fontId="1"/>
  </si>
  <si>
    <t>茨城県日立市保健福祉部
社会福祉課</t>
    <rPh sb="0" eb="3">
      <t>イバラキケン</t>
    </rPh>
    <rPh sb="3" eb="5">
      <t>ヒタチ</t>
    </rPh>
    <rPh sb="5" eb="6">
      <t>シ</t>
    </rPh>
    <rPh sb="6" eb="8">
      <t>ホケン</t>
    </rPh>
    <rPh sb="8" eb="10">
      <t>フクシ</t>
    </rPh>
    <rPh sb="10" eb="11">
      <t>ブ</t>
    </rPh>
    <rPh sb="12" eb="14">
      <t>シャカイ</t>
    </rPh>
    <rPh sb="14" eb="16">
      <t>フクシ</t>
    </rPh>
    <rPh sb="16" eb="17">
      <t>カ</t>
    </rPh>
    <phoneticPr fontId="1"/>
  </si>
  <si>
    <t>栃木県県南健康福祉センター
生活福祉課</t>
    <rPh sb="0" eb="3">
      <t>トチギケン</t>
    </rPh>
    <rPh sb="3" eb="5">
      <t>ケンナン</t>
    </rPh>
    <rPh sb="5" eb="7">
      <t>ケンコウ</t>
    </rPh>
    <rPh sb="7" eb="9">
      <t>フクシ</t>
    </rPh>
    <rPh sb="14" eb="16">
      <t>セイカツ</t>
    </rPh>
    <rPh sb="16" eb="19">
      <t>フクシカ</t>
    </rPh>
    <phoneticPr fontId="1"/>
  </si>
  <si>
    <t>群馬県こども未来部
子育て・青少年課</t>
    <rPh sb="0" eb="3">
      <t>グンマケン</t>
    </rPh>
    <phoneticPr fontId="1"/>
  </si>
  <si>
    <t>渋川市 保健福祉部 社会福祉課
管理係</t>
    <rPh sb="0" eb="3">
      <t>シブカワシ</t>
    </rPh>
    <rPh sb="4" eb="6">
      <t>ホケン</t>
    </rPh>
    <rPh sb="6" eb="9">
      <t>フクシブ</t>
    </rPh>
    <rPh sb="10" eb="12">
      <t>シャカイ</t>
    </rPh>
    <rPh sb="12" eb="15">
      <t>フクシカ</t>
    </rPh>
    <rPh sb="16" eb="19">
      <t>カンリカカリ</t>
    </rPh>
    <phoneticPr fontId="28"/>
  </si>
  <si>
    <t>埼玉県狭山市福祉こども部
福祉政策課</t>
    <rPh sb="0" eb="3">
      <t>サイタマケン</t>
    </rPh>
    <rPh sb="3" eb="5">
      <t>サヤマ</t>
    </rPh>
    <rPh sb="5" eb="6">
      <t>シ</t>
    </rPh>
    <rPh sb="6" eb="8">
      <t>フクシ</t>
    </rPh>
    <rPh sb="11" eb="12">
      <t>ブ</t>
    </rPh>
    <rPh sb="13" eb="15">
      <t>フクシ</t>
    </rPh>
    <rPh sb="15" eb="17">
      <t>セイサク</t>
    </rPh>
    <rPh sb="17" eb="18">
      <t>カ</t>
    </rPh>
    <phoneticPr fontId="1"/>
  </si>
  <si>
    <t>東京都東村山市健康福祉部
生活福祉課</t>
    <rPh sb="0" eb="3">
      <t>トウキョウト</t>
    </rPh>
    <rPh sb="3" eb="7">
      <t>ヒガシムラヤマシ</t>
    </rPh>
    <rPh sb="6" eb="7">
      <t>シ</t>
    </rPh>
    <rPh sb="7" eb="9">
      <t>ケンコウ</t>
    </rPh>
    <rPh sb="9" eb="11">
      <t>フクシ</t>
    </rPh>
    <rPh sb="11" eb="12">
      <t>ブ</t>
    </rPh>
    <rPh sb="13" eb="15">
      <t>セイカツ</t>
    </rPh>
    <rPh sb="15" eb="17">
      <t>フクシ</t>
    </rPh>
    <rPh sb="17" eb="18">
      <t>カ</t>
    </rPh>
    <phoneticPr fontId="1"/>
  </si>
  <si>
    <t>神奈川県横浜市健康福祉局
生活福祉部生活支援課</t>
    <rPh sb="0" eb="4">
      <t>カナガワケン</t>
    </rPh>
    <rPh sb="4" eb="6">
      <t>ヨコハマ</t>
    </rPh>
    <rPh sb="6" eb="7">
      <t>シ</t>
    </rPh>
    <rPh sb="7" eb="9">
      <t>ケンコウ</t>
    </rPh>
    <rPh sb="9" eb="11">
      <t>フクシ</t>
    </rPh>
    <rPh sb="11" eb="12">
      <t>キョク</t>
    </rPh>
    <rPh sb="13" eb="15">
      <t>セイカツ</t>
    </rPh>
    <rPh sb="15" eb="17">
      <t>フクシ</t>
    </rPh>
    <rPh sb="17" eb="18">
      <t>ブ</t>
    </rPh>
    <rPh sb="18" eb="20">
      <t>セイカツ</t>
    </rPh>
    <rPh sb="20" eb="22">
      <t>シエン</t>
    </rPh>
    <rPh sb="22" eb="23">
      <t>カ</t>
    </rPh>
    <phoneticPr fontId="1"/>
  </si>
  <si>
    <t>神奈川県川崎市健康福祉局
生活保護・自立支援室</t>
    <rPh sb="0" eb="4">
      <t>カナガワケン</t>
    </rPh>
    <rPh sb="4" eb="7">
      <t>カワサキシ</t>
    </rPh>
    <rPh sb="7" eb="9">
      <t>ケンコウ</t>
    </rPh>
    <rPh sb="9" eb="12">
      <t>フクシキョク</t>
    </rPh>
    <rPh sb="13" eb="15">
      <t>セイカツ</t>
    </rPh>
    <rPh sb="15" eb="17">
      <t>ホゴ</t>
    </rPh>
    <rPh sb="18" eb="20">
      <t>ジリツ</t>
    </rPh>
    <rPh sb="20" eb="22">
      <t>シエン</t>
    </rPh>
    <rPh sb="22" eb="23">
      <t>シツ</t>
    </rPh>
    <phoneticPr fontId="1"/>
  </si>
  <si>
    <t>神奈川県藤沢市福祉健康部
地域包括ケアシステム推進室</t>
    <rPh sb="0" eb="4">
      <t>カナガワケン</t>
    </rPh>
    <rPh sb="4" eb="6">
      <t>フジサワ</t>
    </rPh>
    <rPh sb="6" eb="7">
      <t>シ</t>
    </rPh>
    <rPh sb="7" eb="9">
      <t>フクシ</t>
    </rPh>
    <rPh sb="9" eb="11">
      <t>ケンコウ</t>
    </rPh>
    <rPh sb="11" eb="12">
      <t>ブ</t>
    </rPh>
    <rPh sb="13" eb="15">
      <t>チイキ</t>
    </rPh>
    <rPh sb="15" eb="17">
      <t>ホウカツ</t>
    </rPh>
    <rPh sb="23" eb="26">
      <t>スイシンシツ</t>
    </rPh>
    <phoneticPr fontId="1"/>
  </si>
  <si>
    <t>神奈川県相模原市健康福祉局
福祉部地域福祉課</t>
    <rPh sb="0" eb="4">
      <t>カナガワケン</t>
    </rPh>
    <rPh sb="4" eb="8">
      <t>サガミハラシ</t>
    </rPh>
    <rPh sb="8" eb="10">
      <t>ケンコウ</t>
    </rPh>
    <rPh sb="10" eb="13">
      <t>フクシキョク</t>
    </rPh>
    <rPh sb="14" eb="17">
      <t>フクシブ</t>
    </rPh>
    <rPh sb="17" eb="19">
      <t>チイキ</t>
    </rPh>
    <rPh sb="19" eb="21">
      <t>フクシ</t>
    </rPh>
    <phoneticPr fontId="1"/>
  </si>
  <si>
    <t>石川県加賀市健康福祉部
くらし就労サポート室</t>
    <rPh sb="0" eb="2">
      <t>イシカワ</t>
    </rPh>
    <rPh sb="2" eb="3">
      <t>ケン</t>
    </rPh>
    <rPh sb="3" eb="5">
      <t>カガ</t>
    </rPh>
    <rPh sb="5" eb="6">
      <t>シ</t>
    </rPh>
    <rPh sb="6" eb="8">
      <t>ケンコウ</t>
    </rPh>
    <rPh sb="8" eb="10">
      <t>フクシ</t>
    </rPh>
    <rPh sb="10" eb="11">
      <t>ブ</t>
    </rPh>
    <rPh sb="15" eb="17">
      <t>シュウロウ</t>
    </rPh>
    <rPh sb="21" eb="22">
      <t>シツ</t>
    </rPh>
    <phoneticPr fontId="1"/>
  </si>
  <si>
    <t>福井県坂井市市民福祉部
福祉総合相談室</t>
    <rPh sb="0" eb="2">
      <t>フクイ</t>
    </rPh>
    <rPh sb="2" eb="3">
      <t>ケン</t>
    </rPh>
    <rPh sb="3" eb="5">
      <t>サカイ</t>
    </rPh>
    <rPh sb="5" eb="6">
      <t>シ</t>
    </rPh>
    <rPh sb="6" eb="8">
      <t>シミン</t>
    </rPh>
    <rPh sb="8" eb="10">
      <t>フクシ</t>
    </rPh>
    <rPh sb="10" eb="11">
      <t>ブ</t>
    </rPh>
    <rPh sb="12" eb="14">
      <t>フクシ</t>
    </rPh>
    <rPh sb="14" eb="16">
      <t>ソウゴウ</t>
    </rPh>
    <rPh sb="16" eb="18">
      <t>ソウダン</t>
    </rPh>
    <rPh sb="18" eb="19">
      <t>シツ</t>
    </rPh>
    <phoneticPr fontId="1"/>
  </si>
  <si>
    <t>福井県越前市市民福祉部
社会福祉課</t>
    <rPh sb="0" eb="2">
      <t>フクイ</t>
    </rPh>
    <rPh sb="2" eb="3">
      <t>ケン</t>
    </rPh>
    <rPh sb="3" eb="6">
      <t>エチゼンシ</t>
    </rPh>
    <rPh sb="6" eb="8">
      <t>シミン</t>
    </rPh>
    <rPh sb="8" eb="11">
      <t>フクシブ</t>
    </rPh>
    <rPh sb="12" eb="14">
      <t>シャカイ</t>
    </rPh>
    <rPh sb="14" eb="16">
      <t>フクシ</t>
    </rPh>
    <rPh sb="16" eb="17">
      <t>カ</t>
    </rPh>
    <phoneticPr fontId="1"/>
  </si>
  <si>
    <t>山梨県甲府市生活福祉課
生活支援係</t>
    <rPh sb="0" eb="3">
      <t>ヤマナシケン</t>
    </rPh>
    <rPh sb="3" eb="6">
      <t>コウフシ</t>
    </rPh>
    <rPh sb="6" eb="8">
      <t>セイカツ</t>
    </rPh>
    <rPh sb="8" eb="11">
      <t>フクシカ</t>
    </rPh>
    <rPh sb="12" eb="14">
      <t>セイカツ</t>
    </rPh>
    <rPh sb="14" eb="16">
      <t>シエン</t>
    </rPh>
    <rPh sb="16" eb="17">
      <t>カカ</t>
    </rPh>
    <phoneticPr fontId="1"/>
  </si>
  <si>
    <t>静岡県富士宮市保健福祉部
福祉総合相談課</t>
    <rPh sb="0" eb="2">
      <t>シズオカ</t>
    </rPh>
    <rPh sb="2" eb="3">
      <t>ケン</t>
    </rPh>
    <rPh sb="3" eb="6">
      <t>フジノミヤ</t>
    </rPh>
    <rPh sb="6" eb="7">
      <t>シ</t>
    </rPh>
    <rPh sb="7" eb="9">
      <t>ホケン</t>
    </rPh>
    <rPh sb="9" eb="12">
      <t>フクシブ</t>
    </rPh>
    <rPh sb="13" eb="15">
      <t>フクシ</t>
    </rPh>
    <rPh sb="15" eb="17">
      <t>ソウゴウ</t>
    </rPh>
    <rPh sb="17" eb="19">
      <t>ソウダン</t>
    </rPh>
    <rPh sb="19" eb="20">
      <t>カ</t>
    </rPh>
    <phoneticPr fontId="1"/>
  </si>
  <si>
    <t>静岡県健康福祉部福祉長寿局
地域福祉課</t>
    <rPh sb="0" eb="2">
      <t>シズオカ</t>
    </rPh>
    <rPh sb="2" eb="3">
      <t>ケン</t>
    </rPh>
    <rPh sb="3" eb="5">
      <t>ケンコウ</t>
    </rPh>
    <rPh sb="5" eb="8">
      <t>フクシブ</t>
    </rPh>
    <rPh sb="8" eb="10">
      <t>フクシ</t>
    </rPh>
    <rPh sb="10" eb="12">
      <t>チョウジュ</t>
    </rPh>
    <rPh sb="12" eb="13">
      <t>キョク</t>
    </rPh>
    <rPh sb="14" eb="16">
      <t>チイキ</t>
    </rPh>
    <rPh sb="16" eb="19">
      <t>フクシカ</t>
    </rPh>
    <phoneticPr fontId="1"/>
  </si>
  <si>
    <t>愛知県高浜市福祉部
地域福祉グループ</t>
    <rPh sb="0" eb="2">
      <t>アイチ</t>
    </rPh>
    <rPh sb="2" eb="3">
      <t>ケン</t>
    </rPh>
    <rPh sb="3" eb="6">
      <t>タカハマシ</t>
    </rPh>
    <rPh sb="6" eb="9">
      <t>フクシブ</t>
    </rPh>
    <rPh sb="10" eb="12">
      <t>チイキ</t>
    </rPh>
    <rPh sb="12" eb="14">
      <t>フクシ</t>
    </rPh>
    <phoneticPr fontId="1"/>
  </si>
  <si>
    <t>大阪府福祉部地域福祉推進室
地域福祉課企画推進グループ</t>
    <rPh sb="0" eb="3">
      <t>オオサカフ</t>
    </rPh>
    <rPh sb="14" eb="16">
      <t>チイキ</t>
    </rPh>
    <rPh sb="16" eb="19">
      <t>フクシカ</t>
    </rPh>
    <rPh sb="19" eb="21">
      <t>キカク</t>
    </rPh>
    <rPh sb="21" eb="23">
      <t>スイシン</t>
    </rPh>
    <phoneticPr fontId="1"/>
  </si>
  <si>
    <t>高槻市健康福祉部福祉事務所
生活福祉支援課</t>
    <phoneticPr fontId="1"/>
  </si>
  <si>
    <t>尼崎市北部保健福祉センター
福祉相談支援課</t>
    <rPh sb="0" eb="3">
      <t>アマガサキシ</t>
    </rPh>
    <phoneticPr fontId="1"/>
  </si>
  <si>
    <t>神戸市保健福祉局生活福祉部
くらし支援課</t>
    <rPh sb="0" eb="3">
      <t>コウベシ</t>
    </rPh>
    <rPh sb="3" eb="5">
      <t>ホケン</t>
    </rPh>
    <rPh sb="5" eb="8">
      <t>フクシキョク</t>
    </rPh>
    <rPh sb="8" eb="10">
      <t>セイカツ</t>
    </rPh>
    <rPh sb="10" eb="13">
      <t>フクシブ</t>
    </rPh>
    <rPh sb="17" eb="20">
      <t>シエンカ</t>
    </rPh>
    <phoneticPr fontId="1"/>
  </si>
  <si>
    <t>姫路市生活援護室
くらしと仕事の相談窓口</t>
    <rPh sb="0" eb="3">
      <t>ヒメジシ</t>
    </rPh>
    <rPh sb="3" eb="5">
      <t>セイカツ</t>
    </rPh>
    <rPh sb="5" eb="7">
      <t>エンゴ</t>
    </rPh>
    <rPh sb="7" eb="8">
      <t>シツ</t>
    </rPh>
    <rPh sb="13" eb="15">
      <t>シゴト</t>
    </rPh>
    <rPh sb="16" eb="20">
      <t>ソウダンマドグチ</t>
    </rPh>
    <phoneticPr fontId="1"/>
  </si>
  <si>
    <t>宝塚市役所健康福祉部福祉推進室
せいかつ支援課</t>
    <rPh sb="0" eb="3">
      <t>タ</t>
    </rPh>
    <rPh sb="3" eb="5">
      <t>ヤクショ</t>
    </rPh>
    <rPh sb="5" eb="7">
      <t>ケンコウ</t>
    </rPh>
    <rPh sb="7" eb="9">
      <t>フクシ</t>
    </rPh>
    <rPh sb="9" eb="10">
      <t>ブ</t>
    </rPh>
    <rPh sb="10" eb="12">
      <t>フクシ</t>
    </rPh>
    <rPh sb="12" eb="14">
      <t>スイシン</t>
    </rPh>
    <rPh sb="14" eb="15">
      <t>シツ</t>
    </rPh>
    <rPh sb="20" eb="22">
      <t>シエン</t>
    </rPh>
    <rPh sb="22" eb="23">
      <t>カ</t>
    </rPh>
    <phoneticPr fontId="1"/>
  </si>
  <si>
    <t>奈良県橿原市福祉総務課
生活支援相談窓口</t>
    <rPh sb="0" eb="3">
      <t>ナラケン</t>
    </rPh>
    <rPh sb="3" eb="6">
      <t>カシハラシ</t>
    </rPh>
    <rPh sb="6" eb="8">
      <t>フクシ</t>
    </rPh>
    <rPh sb="8" eb="11">
      <t>ソウムカ</t>
    </rPh>
    <rPh sb="12" eb="14">
      <t>セイカツ</t>
    </rPh>
    <rPh sb="14" eb="16">
      <t>シエン</t>
    </rPh>
    <rPh sb="16" eb="18">
      <t>ソウダン</t>
    </rPh>
    <rPh sb="18" eb="20">
      <t>マドグチ</t>
    </rPh>
    <phoneticPr fontId="1"/>
  </si>
  <si>
    <t>桜井市社会福祉協議会
桜井市くらしとしごと支援センター</t>
    <phoneticPr fontId="1"/>
  </si>
  <si>
    <t>鳥取県福祉保健部ささえあい福祉局
福祉保健課くらし応援対策室</t>
    <rPh sb="0" eb="3">
      <t>トットリケン</t>
    </rPh>
    <phoneticPr fontId="1"/>
  </si>
  <si>
    <t>広島県東広島市健康福祉部
社会福祉課</t>
    <rPh sb="0" eb="3">
      <t>ヒロシマケン</t>
    </rPh>
    <rPh sb="3" eb="7">
      <t>ヒガシヒロシマシ</t>
    </rPh>
    <rPh sb="7" eb="9">
      <t>ケンコウ</t>
    </rPh>
    <rPh sb="9" eb="12">
      <t>フクシブ</t>
    </rPh>
    <rPh sb="13" eb="15">
      <t>シャカイ</t>
    </rPh>
    <rPh sb="15" eb="18">
      <t>フクシカ</t>
    </rPh>
    <phoneticPr fontId="1"/>
  </si>
  <si>
    <t>広島県福山市保健福祉局
生活困窮者自立支援センター</t>
    <rPh sb="0" eb="2">
      <t>ヒロシマ</t>
    </rPh>
    <rPh sb="2" eb="3">
      <t>ケン</t>
    </rPh>
    <rPh sb="3" eb="5">
      <t>フクヤマ</t>
    </rPh>
    <rPh sb="5" eb="6">
      <t>シ</t>
    </rPh>
    <rPh sb="6" eb="8">
      <t>ホケン</t>
    </rPh>
    <rPh sb="8" eb="10">
      <t>フクシ</t>
    </rPh>
    <rPh sb="10" eb="11">
      <t>キョク</t>
    </rPh>
    <rPh sb="12" eb="14">
      <t>セイカツ</t>
    </rPh>
    <rPh sb="14" eb="17">
      <t>コンキュウシャ</t>
    </rPh>
    <rPh sb="17" eb="19">
      <t>ジリツ</t>
    </rPh>
    <rPh sb="19" eb="21">
      <t>シエン</t>
    </rPh>
    <phoneticPr fontId="1"/>
  </si>
  <si>
    <t>宇部市地域福祉・指導監査課
福祉相談係</t>
    <rPh sb="0" eb="3">
      <t>ウベシ</t>
    </rPh>
    <rPh sb="3" eb="5">
      <t>チイキ</t>
    </rPh>
    <rPh sb="5" eb="7">
      <t>フクシ</t>
    </rPh>
    <rPh sb="8" eb="10">
      <t>シドウ</t>
    </rPh>
    <rPh sb="10" eb="12">
      <t>カンサ</t>
    </rPh>
    <rPh sb="12" eb="13">
      <t>カ</t>
    </rPh>
    <rPh sb="14" eb="16">
      <t>フクシ</t>
    </rPh>
    <rPh sb="16" eb="18">
      <t>ソウダン</t>
    </rPh>
    <rPh sb="18" eb="19">
      <t>ガカリ</t>
    </rPh>
    <phoneticPr fontId="1"/>
  </si>
  <si>
    <t>徳島県保健福祉部
国保・自立支援課</t>
    <rPh sb="0" eb="3">
      <t>トクシマケン</t>
    </rPh>
    <rPh sb="3" eb="5">
      <t>ホケン</t>
    </rPh>
    <rPh sb="5" eb="8">
      <t>フクシブ</t>
    </rPh>
    <rPh sb="9" eb="11">
      <t>コクホ</t>
    </rPh>
    <rPh sb="12" eb="17">
      <t>ジリツシエンカ</t>
    </rPh>
    <phoneticPr fontId="1"/>
  </si>
  <si>
    <t>徳島市保健福祉部福祉事務所
生活福祉第一課</t>
    <rPh sb="0" eb="3">
      <t>トクシマシ</t>
    </rPh>
    <rPh sb="3" eb="5">
      <t>ホケン</t>
    </rPh>
    <rPh sb="5" eb="7">
      <t>フクシ</t>
    </rPh>
    <rPh sb="7" eb="8">
      <t>ブ</t>
    </rPh>
    <rPh sb="8" eb="10">
      <t>フクシ</t>
    </rPh>
    <rPh sb="10" eb="12">
      <t>ジム</t>
    </rPh>
    <rPh sb="12" eb="13">
      <t>ショ</t>
    </rPh>
    <rPh sb="14" eb="16">
      <t>セイカツ</t>
    </rPh>
    <rPh sb="16" eb="18">
      <t>フクシ</t>
    </rPh>
    <rPh sb="18" eb="20">
      <t>ダイイチ</t>
    </rPh>
    <rPh sb="20" eb="21">
      <t>カ</t>
    </rPh>
    <phoneticPr fontId="1"/>
  </si>
  <si>
    <t>福岡県久留米市健康福祉部
生活支援第２課</t>
    <rPh sb="0" eb="3">
      <t>フクオカケン</t>
    </rPh>
    <rPh sb="3" eb="6">
      <t>クルメ</t>
    </rPh>
    <rPh sb="6" eb="7">
      <t>シ</t>
    </rPh>
    <rPh sb="7" eb="9">
      <t>ケンコウ</t>
    </rPh>
    <rPh sb="9" eb="12">
      <t>フクシブ</t>
    </rPh>
    <rPh sb="13" eb="15">
      <t>セイカツ</t>
    </rPh>
    <rPh sb="15" eb="17">
      <t>シエン</t>
    </rPh>
    <rPh sb="17" eb="18">
      <t>ダイ</t>
    </rPh>
    <rPh sb="19" eb="20">
      <t>カ</t>
    </rPh>
    <phoneticPr fontId="1"/>
  </si>
  <si>
    <t>福岡県中間市保健福祉部
福祉支援課</t>
    <rPh sb="0" eb="3">
      <t>フクオカケン</t>
    </rPh>
    <rPh sb="3" eb="5">
      <t>ナカマ</t>
    </rPh>
    <rPh sb="5" eb="6">
      <t>シ</t>
    </rPh>
    <rPh sb="6" eb="8">
      <t>ホケン</t>
    </rPh>
    <rPh sb="8" eb="11">
      <t>フクシブ</t>
    </rPh>
    <rPh sb="12" eb="14">
      <t>フクシ</t>
    </rPh>
    <rPh sb="14" eb="17">
      <t>シエンカ</t>
    </rPh>
    <phoneticPr fontId="1"/>
  </si>
  <si>
    <t>長崎県長崎市中央福祉事務所
生活福祉２課</t>
    <rPh sb="0" eb="2">
      <t>ナガサキ</t>
    </rPh>
    <rPh sb="2" eb="3">
      <t>ケン</t>
    </rPh>
    <rPh sb="3" eb="5">
      <t>ナガサキ</t>
    </rPh>
    <rPh sb="5" eb="6">
      <t>シ</t>
    </rPh>
    <rPh sb="6" eb="8">
      <t>チュウオウ</t>
    </rPh>
    <rPh sb="8" eb="10">
      <t>フクシ</t>
    </rPh>
    <rPh sb="10" eb="13">
      <t>ジムショ</t>
    </rPh>
    <rPh sb="14" eb="16">
      <t>セイカツ</t>
    </rPh>
    <rPh sb="16" eb="18">
      <t>フクシ</t>
    </rPh>
    <rPh sb="19" eb="20">
      <t>カ</t>
    </rPh>
    <phoneticPr fontId="1"/>
  </si>
  <si>
    <t>長崎県佐世保市保健福祉部
生活福祉課</t>
    <rPh sb="0" eb="2">
      <t>ナガサキ</t>
    </rPh>
    <rPh sb="2" eb="3">
      <t>ケン</t>
    </rPh>
    <rPh sb="3" eb="7">
      <t>サセボシ</t>
    </rPh>
    <rPh sb="7" eb="9">
      <t>ホケン</t>
    </rPh>
    <rPh sb="9" eb="11">
      <t>フクシ</t>
    </rPh>
    <rPh sb="11" eb="12">
      <t>ブ</t>
    </rPh>
    <rPh sb="13" eb="15">
      <t>セイカツ</t>
    </rPh>
    <rPh sb="15" eb="18">
      <t>フクシカ</t>
    </rPh>
    <phoneticPr fontId="1"/>
  </si>
  <si>
    <t>熊本県健康福祉部長寿社会局
社会福祉課</t>
    <rPh sb="0" eb="3">
      <t>クマモトケン</t>
    </rPh>
    <phoneticPr fontId="1"/>
  </si>
  <si>
    <t>熊本市健康福祉局福祉部
保護管理援護課</t>
    <rPh sb="0" eb="3">
      <t>クマモトシ</t>
    </rPh>
    <phoneticPr fontId="1"/>
  </si>
  <si>
    <t>鹿児島県くらし保健福祉部
社会福祉課</t>
    <rPh sb="0" eb="4">
      <t>カゴシマケン</t>
    </rPh>
    <rPh sb="7" eb="9">
      <t>ホケン</t>
    </rPh>
    <rPh sb="9" eb="12">
      <t>フクシブ</t>
    </rPh>
    <rPh sb="13" eb="15">
      <t>シャカイ</t>
    </rPh>
    <rPh sb="15" eb="18">
      <t>フクシカ</t>
    </rPh>
    <phoneticPr fontId="1"/>
  </si>
  <si>
    <t>自立相談支援事業</t>
    <phoneticPr fontId="1"/>
  </si>
  <si>
    <t>https://www.mhlw.go.jp/content/000495999.pdf</t>
    <phoneticPr fontId="1"/>
  </si>
  <si>
    <t>https://www.mhlw.go.jp/content/000496001.pdf</t>
    <phoneticPr fontId="1"/>
  </si>
  <si>
    <t>https://www.mhlw.go.jp/content/000496002.pdf</t>
    <phoneticPr fontId="1"/>
  </si>
  <si>
    <t>https://www.mhlw.go.jp/content/000496003.pdf</t>
    <phoneticPr fontId="1"/>
  </si>
  <si>
    <t>https://www.mhlw.go.jp/content/000494568.pdf</t>
    <phoneticPr fontId="1"/>
  </si>
  <si>
    <t>https://www.mhlw.go.jp/content/000496004.pdf</t>
    <phoneticPr fontId="1"/>
  </si>
  <si>
    <t>https://www.mhlw.go.jp/content/000496005.pdf</t>
    <phoneticPr fontId="1"/>
  </si>
  <si>
    <t>https://www.mhlw.go.jp/content/000496007.pdf</t>
    <phoneticPr fontId="1"/>
  </si>
  <si>
    <t>https://www.mhlw.go.jp/content/000496008.pdf</t>
    <phoneticPr fontId="1"/>
  </si>
  <si>
    <t>https://www.mhlw.go.jp/content/000496006.pdf</t>
    <phoneticPr fontId="1"/>
  </si>
  <si>
    <t>〇小規模な自治体という特性を活かし、多機関と連携した支援を提供したことにより本人の生活の安定及び自立に繋がっている（上島町）。</t>
    <rPh sb="1" eb="4">
      <t>ショウキボ</t>
    </rPh>
    <rPh sb="5" eb="8">
      <t>ジチタイ</t>
    </rPh>
    <rPh sb="11" eb="13">
      <t>トクセイ</t>
    </rPh>
    <rPh sb="14" eb="15">
      <t>イ</t>
    </rPh>
    <rPh sb="18" eb="19">
      <t>タ</t>
    </rPh>
    <rPh sb="19" eb="21">
      <t>キカン</t>
    </rPh>
    <rPh sb="22" eb="24">
      <t>レンケイ</t>
    </rPh>
    <rPh sb="26" eb="28">
      <t>シエン</t>
    </rPh>
    <rPh sb="29" eb="31">
      <t>テイキョウ</t>
    </rPh>
    <rPh sb="38" eb="40">
      <t>ホンニン</t>
    </rPh>
    <rPh sb="41" eb="43">
      <t>セイカツ</t>
    </rPh>
    <rPh sb="44" eb="46">
      <t>アンテイ</t>
    </rPh>
    <rPh sb="46" eb="47">
      <t>オヨ</t>
    </rPh>
    <rPh sb="48" eb="50">
      <t>ジリツ</t>
    </rPh>
    <rPh sb="51" eb="52">
      <t>ツナ</t>
    </rPh>
    <rPh sb="58" eb="60">
      <t>ウエシマ</t>
    </rPh>
    <rPh sb="60" eb="61">
      <t>マチ</t>
    </rPh>
    <phoneticPr fontId="1"/>
  </si>
  <si>
    <t>https://www.mhlw.go.jp/content/000495077.pdf</t>
    <phoneticPr fontId="1"/>
  </si>
  <si>
    <t>https://www.mhlw.go.jp/content/000496009.pdf</t>
    <phoneticPr fontId="1"/>
  </si>
  <si>
    <t>https://www.mhlw.go.jp/content/000496020.pdf</t>
    <phoneticPr fontId="1"/>
  </si>
  <si>
    <t>https://www.mhlw.go.jp/content/000496021.pdf</t>
    <phoneticPr fontId="1"/>
  </si>
  <si>
    <t>https://www.mhlw.go.jp/content/000494626.pdf</t>
    <phoneticPr fontId="1"/>
  </si>
  <si>
    <t>https://www.mhlw.go.jp/content/000496026.pdf</t>
    <phoneticPr fontId="1"/>
  </si>
  <si>
    <t>https://www.mhlw.go.jp/content/000496027.pdf</t>
    <phoneticPr fontId="1"/>
  </si>
  <si>
    <t>https://www.mhlw.go.jp/content/000496029.pdf</t>
    <phoneticPr fontId="1"/>
  </si>
  <si>
    <t>https://www.mhlw.go.jp/content/000496030.pdf</t>
    <phoneticPr fontId="1"/>
  </si>
  <si>
    <t>https://www.mhlw.go.jp/content/000495095.pdf</t>
    <phoneticPr fontId="1"/>
  </si>
  <si>
    <t>https://www.mhlw.go.jp/content/000496032.pdf</t>
    <phoneticPr fontId="1"/>
  </si>
  <si>
    <t>https://www.mhlw.go.jp/content/000496033.pdf</t>
    <phoneticPr fontId="1"/>
  </si>
  <si>
    <t>https://www.mhlw.go.jp/content/000494975.pdf</t>
    <phoneticPr fontId="1"/>
  </si>
  <si>
    <t>https://www.mhlw.go.jp/content/000496034.pdf</t>
    <phoneticPr fontId="1"/>
  </si>
  <si>
    <t>https://www.mhlw.go.jp/content/000496035.pdf</t>
    <phoneticPr fontId="1"/>
  </si>
  <si>
    <t>https://www.mhlw.go.jp/content/000496036.pdf</t>
    <phoneticPr fontId="1"/>
  </si>
  <si>
    <t>https://www.mhlw.go.jp/content/000496037.pdf</t>
    <phoneticPr fontId="1"/>
  </si>
  <si>
    <t>https://www.mhlw.go.jp/content/000496038.pdf</t>
    <phoneticPr fontId="1"/>
  </si>
  <si>
    <t>https://www.mhlw.go.jp/content/000496039.pdf</t>
    <phoneticPr fontId="1"/>
  </si>
  <si>
    <t>https://www.mhlw.go.jp/content/000496040.pdf</t>
    <phoneticPr fontId="1"/>
  </si>
  <si>
    <t>https://www.mhlw.go.jp/content/000496042.pdf</t>
    <phoneticPr fontId="1"/>
  </si>
  <si>
    <t>https://www.mhlw.go.jp/content/000496043.pdf</t>
    <phoneticPr fontId="1"/>
  </si>
  <si>
    <t>https://www.mhlw.go.jp/content/000496044.pdf</t>
    <phoneticPr fontId="1"/>
  </si>
  <si>
    <t>https://www.mhlw.go.jp/content/000496045.pdf</t>
    <phoneticPr fontId="1"/>
  </si>
  <si>
    <t>https://www.mhlw.go.jp/content/000496046.pdf</t>
    <phoneticPr fontId="1"/>
  </si>
  <si>
    <t>https://www.mhlw.go.jp/content/000496047.pdf</t>
    <phoneticPr fontId="1"/>
  </si>
  <si>
    <t>https://www.mhlw.go.jp/content/000496048.pdf</t>
    <phoneticPr fontId="1"/>
  </si>
  <si>
    <t>https://www.mhlw.go.jp/content/000496049.pdf</t>
    <phoneticPr fontId="1"/>
  </si>
  <si>
    <t>https://www.mhlw.go.jp/content/000494718.pdf</t>
    <phoneticPr fontId="1"/>
  </si>
  <si>
    <t>https://www.mhlw.go.jp/content/000496050.pdf</t>
    <phoneticPr fontId="1"/>
  </si>
  <si>
    <t>https://www.mhlw.go.jp/content/000496051.pdf</t>
    <phoneticPr fontId="1"/>
  </si>
  <si>
    <t>https://www.mhlw.go.jp/content/000496028.pdf</t>
    <phoneticPr fontId="1"/>
  </si>
  <si>
    <t>https://www.mhlw.go.jp/content/000496031.pdf</t>
    <phoneticPr fontId="1"/>
  </si>
  <si>
    <t>https://www.mhlw.go.jp/content/000494598.pdf</t>
    <phoneticPr fontId="1"/>
  </si>
  <si>
    <t>0126-23-4111
（内線368）</t>
    <phoneticPr fontId="1"/>
  </si>
  <si>
    <t>023-641-1212
（内線594）</t>
    <phoneticPr fontId="1"/>
  </si>
  <si>
    <t>0294-22-3111
（内線391）</t>
    <phoneticPr fontId="1"/>
  </si>
  <si>
    <t>027-898-5845
（直通）</t>
    <phoneticPr fontId="1"/>
  </si>
  <si>
    <t>027-898-5845
（直通）</t>
    <phoneticPr fontId="1"/>
  </si>
  <si>
    <t>0276-72-4111
（内線634）</t>
    <phoneticPr fontId="1"/>
  </si>
  <si>
    <t>048-996-2111
（内線316）</t>
    <phoneticPr fontId="1"/>
  </si>
  <si>
    <t>042-393ｰ5111
（内線3128）</t>
    <phoneticPr fontId="1"/>
  </si>
  <si>
    <t>042-563-2111
（内線1111）</t>
    <phoneticPr fontId="1"/>
  </si>
  <si>
    <t>03-5321-1111
（内線32ｰ556）</t>
    <phoneticPr fontId="1"/>
  </si>
  <si>
    <t>0551-22-1111
（内線176）</t>
    <phoneticPr fontId="1"/>
  </si>
  <si>
    <t>0742-27-8548
（直通）</t>
    <phoneticPr fontId="1"/>
  </si>
  <si>
    <t>（※）実施自治体数・・・生活困窮者自立支援法等に基づく各事業の平成29年度事業実績調査集計結果より。</t>
    <rPh sb="3" eb="5">
      <t>ジッシ</t>
    </rPh>
    <rPh sb="5" eb="8">
      <t>ジチタイ</t>
    </rPh>
    <rPh sb="8" eb="9">
      <t>スウ</t>
    </rPh>
    <rPh sb="12" eb="14">
      <t>セイカツ</t>
    </rPh>
    <rPh sb="31" eb="33">
      <t>ヘイセイ</t>
    </rPh>
    <rPh sb="35" eb="37">
      <t>ネンド</t>
    </rPh>
    <phoneticPr fontId="1"/>
  </si>
  <si>
    <t>（※）各事業の「実施有無」「実施方法」「委託先区分」・・・生活困窮者自立支援法等に基づく各事業の平成29年度事業実績調査集計結果より。</t>
    <rPh sb="3" eb="4">
      <t>カク</t>
    </rPh>
    <rPh sb="4" eb="6">
      <t>ジギョウ</t>
    </rPh>
    <rPh sb="8" eb="10">
      <t>ジッシ</t>
    </rPh>
    <rPh sb="10" eb="12">
      <t>ウム</t>
    </rPh>
    <rPh sb="14" eb="16">
      <t>ジッシ</t>
    </rPh>
    <rPh sb="16" eb="18">
      <t>ホウホウ</t>
    </rPh>
    <rPh sb="20" eb="23">
      <t>イタクサキ</t>
    </rPh>
    <rPh sb="23" eb="25">
      <t>クブン</t>
    </rPh>
    <rPh sb="29" eb="31">
      <t>セイカツ</t>
    </rPh>
    <rPh sb="48" eb="50">
      <t>ヘイセイ</t>
    </rPh>
    <rPh sb="52" eb="54">
      <t>ネンド</t>
    </rPh>
    <phoneticPr fontId="1"/>
  </si>
  <si>
    <t>（※）事業利用実績について</t>
    <rPh sb="3" eb="5">
      <t>ジギョウ</t>
    </rPh>
    <rPh sb="5" eb="7">
      <t>リヨウ</t>
    </rPh>
    <rPh sb="7" eb="9">
      <t>ジッセキ</t>
    </rPh>
    <phoneticPr fontId="1"/>
  </si>
  <si>
    <t>　　　・自立相談支援事業、就労準備支援事業、家計改善支援事業、一時生活支援事業・・・平成29年度支援状況調査より。</t>
    <rPh sb="4" eb="6">
      <t>ジリツ</t>
    </rPh>
    <rPh sb="6" eb="8">
      <t>ソウダン</t>
    </rPh>
    <rPh sb="8" eb="10">
      <t>シエン</t>
    </rPh>
    <rPh sb="10" eb="12">
      <t>ジギョウ</t>
    </rPh>
    <rPh sb="13" eb="15">
      <t>シュウロウ</t>
    </rPh>
    <rPh sb="15" eb="17">
      <t>ジュンビ</t>
    </rPh>
    <rPh sb="17" eb="19">
      <t>シエン</t>
    </rPh>
    <rPh sb="19" eb="21">
      <t>ジギョウ</t>
    </rPh>
    <rPh sb="22" eb="24">
      <t>カケイ</t>
    </rPh>
    <rPh sb="24" eb="26">
      <t>カイゼン</t>
    </rPh>
    <rPh sb="26" eb="28">
      <t>シエン</t>
    </rPh>
    <rPh sb="28" eb="30">
      <t>ジギョウ</t>
    </rPh>
    <rPh sb="31" eb="33">
      <t>イチジ</t>
    </rPh>
    <rPh sb="33" eb="35">
      <t>セイカツ</t>
    </rPh>
    <rPh sb="35" eb="37">
      <t>シエン</t>
    </rPh>
    <rPh sb="37" eb="39">
      <t>ジギョウ</t>
    </rPh>
    <rPh sb="42" eb="44">
      <t>ヘイセイ</t>
    </rPh>
    <rPh sb="46" eb="48">
      <t>ネンド</t>
    </rPh>
    <rPh sb="48" eb="50">
      <t>シエン</t>
    </rPh>
    <rPh sb="50" eb="52">
      <t>ジョウキョウ</t>
    </rPh>
    <rPh sb="52" eb="54">
      <t>チョウサ</t>
    </rPh>
    <phoneticPr fontId="1"/>
  </si>
  <si>
    <t>　　　・子どもの学習・生活支援事業・・・生活困窮者自立支援法等に基づく各事業の平成29年度事業実績調査より。</t>
    <rPh sb="4" eb="5">
      <t>コ</t>
    </rPh>
    <rPh sb="8" eb="10">
      <t>ガクシュウ</t>
    </rPh>
    <rPh sb="11" eb="13">
      <t>セイカツ</t>
    </rPh>
    <rPh sb="13" eb="15">
      <t>シエン</t>
    </rPh>
    <rPh sb="15" eb="17">
      <t>ジギョウ</t>
    </rPh>
    <phoneticPr fontId="1"/>
  </si>
  <si>
    <t>自立相談
支援事業</t>
    <rPh sb="0" eb="2">
      <t>ジリツ</t>
    </rPh>
    <rPh sb="2" eb="4">
      <t>ソウダン</t>
    </rPh>
    <rPh sb="5" eb="7">
      <t>シエン</t>
    </rPh>
    <rPh sb="7" eb="9">
      <t>ジギョウ</t>
    </rPh>
    <phoneticPr fontId="1"/>
  </si>
  <si>
    <t>就労準備
支援事業</t>
    <rPh sb="0" eb="2">
      <t>シュウロウ</t>
    </rPh>
    <rPh sb="2" eb="4">
      <t>ジュンビ</t>
    </rPh>
    <rPh sb="5" eb="7">
      <t>シエン</t>
    </rPh>
    <rPh sb="7" eb="9">
      <t>ジギョウ</t>
    </rPh>
    <phoneticPr fontId="1"/>
  </si>
  <si>
    <t>家計改善
支援事業</t>
    <rPh sb="0" eb="2">
      <t>カケイ</t>
    </rPh>
    <rPh sb="2" eb="4">
      <t>カイゼン</t>
    </rPh>
    <rPh sb="5" eb="7">
      <t>シエン</t>
    </rPh>
    <rPh sb="7" eb="9">
      <t>ジギョウ</t>
    </rPh>
    <phoneticPr fontId="1"/>
  </si>
  <si>
    <t>子どもの
学習・生活
支援事業</t>
    <rPh sb="0" eb="1">
      <t>コ</t>
    </rPh>
    <rPh sb="5" eb="7">
      <t>ガクシュウ</t>
    </rPh>
    <rPh sb="8" eb="10">
      <t>セイカツ</t>
    </rPh>
    <rPh sb="11" eb="13">
      <t>シエン</t>
    </rPh>
    <rPh sb="13" eb="15">
      <t>ジギョウ</t>
    </rPh>
    <phoneticPr fontId="1"/>
  </si>
  <si>
    <t>一時生活
支援事業</t>
    <rPh sb="0" eb="2">
      <t>イチジ</t>
    </rPh>
    <rPh sb="2" eb="4">
      <t>セイカツ</t>
    </rPh>
    <rPh sb="5" eb="7">
      <t>シエン</t>
    </rPh>
    <rPh sb="7" eb="9">
      <t>ジギョウ</t>
    </rPh>
    <phoneticPr fontId="1"/>
  </si>
  <si>
    <t>事業利用実績（H29年度）</t>
    <rPh sb="0" eb="2">
      <t>ジギョウ</t>
    </rPh>
    <rPh sb="2" eb="4">
      <t>リヨウ</t>
    </rPh>
    <rPh sb="4" eb="6">
      <t>ジッセキ</t>
    </rPh>
    <rPh sb="10" eb="12">
      <t>ネンド</t>
    </rPh>
    <phoneticPr fontId="1"/>
  </si>
  <si>
    <t>プラン
作成件数</t>
    <rPh sb="4" eb="6">
      <t>サクセイ</t>
    </rPh>
    <rPh sb="6" eb="8">
      <t>ケンスウ</t>
    </rPh>
    <phoneticPr fontId="1"/>
  </si>
  <si>
    <t>利用件数</t>
    <rPh sb="0" eb="2">
      <t>リヨウ</t>
    </rPh>
    <rPh sb="2" eb="4">
      <t>ケンスウ</t>
    </rPh>
    <phoneticPr fontId="1"/>
  </si>
  <si>
    <t>参加者数</t>
    <rPh sb="0" eb="3">
      <t>サンカシャ</t>
    </rPh>
    <rPh sb="3" eb="4">
      <t>スウ</t>
    </rPh>
    <phoneticPr fontId="1"/>
  </si>
  <si>
    <t>利用件数
（H29年度）</t>
    <rPh sb="0" eb="2">
      <t>リヨウ</t>
    </rPh>
    <rPh sb="2" eb="4">
      <t>ケンスウ</t>
    </rPh>
    <rPh sb="9" eb="11">
      <t>ネンド</t>
    </rPh>
    <phoneticPr fontId="1"/>
  </si>
  <si>
    <t>https://www.mhlw.go.jp/content/000497703.pdf</t>
  </si>
  <si>
    <t>https://www.mhlw.go.jp/content/000494964.pdf</t>
    <phoneticPr fontId="1"/>
  </si>
  <si>
    <t>https://www.mhlw.go.jp/content/000497711.pdf</t>
  </si>
  <si>
    <t>https://www.mhlw.go.jp/content/000497725.pdf</t>
  </si>
  <si>
    <t>https://www.mhlw.go.jp/content/000497726.pdf</t>
  </si>
  <si>
    <t>https://www.mhlw.go.jp/content/000497727.pdf</t>
  </si>
  <si>
    <t>https://www.mhlw.go.jp/content/000497728.pdf</t>
  </si>
  <si>
    <t>https://www.mhlw.go.jp/content/000496000.pdf</t>
  </si>
  <si>
    <t>https://www.mhlw.go.jp/content/000497720.pdf</t>
  </si>
  <si>
    <t>大分県</t>
    <rPh sb="0" eb="3">
      <t>オオイタケン</t>
    </rPh>
    <phoneticPr fontId="1"/>
  </si>
  <si>
    <t>杵築市</t>
    <rPh sb="0" eb="3">
      <t>キツキシ</t>
    </rPh>
    <phoneticPr fontId="1"/>
  </si>
  <si>
    <t>日田市</t>
    <rPh sb="0" eb="3">
      <t>ヒタシ</t>
    </rPh>
    <phoneticPr fontId="1"/>
  </si>
  <si>
    <t>豊後大野市</t>
    <rPh sb="0" eb="5">
      <t>ブンゴオオノシ</t>
    </rPh>
    <phoneticPr fontId="1"/>
  </si>
  <si>
    <t>自立相談支援事業</t>
    <rPh sb="0" eb="2">
      <t>ジリツ</t>
    </rPh>
    <rPh sb="2" eb="4">
      <t>ソウダン</t>
    </rPh>
    <rPh sb="4" eb="6">
      <t>シエン</t>
    </rPh>
    <rPh sb="6" eb="8">
      <t>ジギョウ</t>
    </rPh>
    <phoneticPr fontId="1"/>
  </si>
  <si>
    <t>家計改善支援事業</t>
    <rPh sb="0" eb="2">
      <t>カケイ</t>
    </rPh>
    <rPh sb="2" eb="4">
      <t>カイゼン</t>
    </rPh>
    <rPh sb="4" eb="6">
      <t>シエン</t>
    </rPh>
    <rPh sb="6" eb="8">
      <t>ジギョウ</t>
    </rPh>
    <phoneticPr fontId="1"/>
  </si>
  <si>
    <t>子どもの学習・生活支援事業</t>
    <phoneticPr fontId="28"/>
  </si>
  <si>
    <t>子どもの学習・生活支援事業</t>
    <phoneticPr fontId="1"/>
  </si>
  <si>
    <t>○庁内の関係機関担当者や専門職が集まり開催する「多世代型ケア会議」で事例検討を行うことで、支援体制の構築だけでなく、支援員の相談スキルの向上にもつながっている。</t>
    <phoneticPr fontId="1"/>
  </si>
  <si>
    <t>○学習支援員が中心となって家庭・学校や関係諸機関の連携を図り、支援対象者が学習意欲を持って成長できるような環境づくりを目指している。</t>
    <phoneticPr fontId="1"/>
  </si>
  <si>
    <t>○家計診断シートに現在の収支と理想の収支を記入し比較することで、収入に見合った支出が出来るよう支援している。</t>
    <rPh sb="18" eb="20">
      <t>シュウシ</t>
    </rPh>
    <phoneticPr fontId="1"/>
  </si>
  <si>
    <t>杵築市福祉推進課</t>
    <phoneticPr fontId="1"/>
  </si>
  <si>
    <t>0977-75-2405</t>
    <phoneticPr fontId="1"/>
  </si>
  <si>
    <t>日田市社会福祉課</t>
    <phoneticPr fontId="1"/>
  </si>
  <si>
    <t>0973-22-8263</t>
    <phoneticPr fontId="1"/>
  </si>
  <si>
    <t>豊後大野市社会福祉課</t>
    <phoneticPr fontId="1"/>
  </si>
  <si>
    <t>0974-22-1001</t>
    <phoneticPr fontId="1"/>
  </si>
  <si>
    <t>kr19810817</t>
    <phoneticPr fontId="1"/>
  </si>
  <si>
    <t>https://www.mhlw.go.jp/content/000514974.pdf</t>
    <phoneticPr fontId="1"/>
  </si>
  <si>
    <t>https://www.mhlw.go.jp/content/000494694.pdf</t>
    <phoneticPr fontId="1"/>
  </si>
  <si>
    <t>https://www.mhlw.go.jp/content/000514975.pdf</t>
  </si>
  <si>
    <t>https://www.mhlw.go.jp/content/000514976.pdf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</si>
</sst>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quot;自&quot;&quot;治&quot;&quot;体&quot;"/>
    <numFmt numFmtId="177" formatCode="0.0%"/>
    <numFmt numFmtId="178" formatCode="0_ "/>
    <numFmt numFmtId="179" formatCode="#,##0_ "/>
  </numFmts>
  <fonts count="32">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color theme="1"/>
      <name val="ＭＳ Ｐゴシック"/>
      <family val="3"/>
      <charset val="128"/>
    </font>
    <font>
      <sz val="11"/>
      <color theme="0"/>
      <name val="ＭＳ Ｐゴシック"/>
      <family val="3"/>
      <charset val="128"/>
    </font>
    <font>
      <sz val="24"/>
      <color theme="0"/>
      <name val="ＭＳ Ｐゴシック"/>
      <family val="3"/>
      <charset val="128"/>
    </font>
    <font>
      <sz val="11"/>
      <color theme="1"/>
      <name val="游ゴシック"/>
      <family val="2"/>
      <charset val="128"/>
      <scheme val="minor"/>
    </font>
    <font>
      <sz val="14"/>
      <color theme="1"/>
      <name val="ＭＳ Ｐゴシック"/>
      <family val="3"/>
      <charset val="128"/>
    </font>
    <font>
      <sz val="16"/>
      <color theme="1"/>
      <name val="ＭＳ Ｐゴシック"/>
      <family val="3"/>
      <charset val="128"/>
    </font>
    <font>
      <sz val="11"/>
      <name val="ＭＳ Ｐゴシック"/>
      <family val="3"/>
      <charset val="128"/>
    </font>
    <font>
      <sz val="11"/>
      <color rgb="FFFF0000"/>
      <name val="ＭＳ Ｐゴシック"/>
      <family val="3"/>
      <charset val="128"/>
    </font>
    <font>
      <sz val="10"/>
      <color theme="0"/>
      <name val="ＭＳ Ｐゴシック"/>
      <family val="3"/>
      <charset val="128"/>
    </font>
    <font>
      <sz val="12"/>
      <color theme="0"/>
      <name val="ＭＳ Ｐゴシック"/>
      <family val="3"/>
      <charset val="128"/>
    </font>
    <font>
      <u/>
      <sz val="11"/>
      <color theme="10"/>
      <name val="游ゴシック"/>
      <family val="2"/>
      <charset val="128"/>
      <scheme val="minor"/>
    </font>
    <font>
      <b/>
      <sz val="14"/>
      <color theme="0"/>
      <name val="ＭＳ Ｐゴシック"/>
      <family val="3"/>
      <charset val="128"/>
    </font>
    <font>
      <sz val="11"/>
      <color theme="1"/>
      <name val="メイリオ"/>
      <family val="3"/>
      <charset val="128"/>
    </font>
    <font>
      <b/>
      <sz val="24"/>
      <color theme="0"/>
      <name val="ＭＳ Ｐゴシック"/>
      <family val="3"/>
      <charset val="128"/>
    </font>
    <font>
      <sz val="10"/>
      <name val="ＭＳ Ｐゴシック"/>
      <family val="3"/>
      <charset val="128"/>
    </font>
    <font>
      <sz val="9"/>
      <name val="ＭＳ Ｐゴシック"/>
      <family val="3"/>
      <charset val="128"/>
    </font>
    <font>
      <sz val="11"/>
      <color theme="0" tint="-0.34998626667073579"/>
      <name val="ＭＳ Ｐゴシック"/>
      <family val="3"/>
      <charset val="128"/>
    </font>
    <font>
      <sz val="14"/>
      <color theme="0"/>
      <name val="ＭＳ Ｐゴシック"/>
      <family val="3"/>
      <charset val="128"/>
    </font>
    <font>
      <sz val="16"/>
      <color theme="0"/>
      <name val="ＭＳ Ｐゴシック"/>
      <family val="3"/>
      <charset val="128"/>
    </font>
    <font>
      <sz val="11"/>
      <color theme="0"/>
      <name val="游ゴシック"/>
      <family val="2"/>
      <charset val="128"/>
      <scheme val="minor"/>
    </font>
    <font>
      <b/>
      <sz val="14"/>
      <color rgb="FFFF0000"/>
      <name val="ＭＳ Ｐゴシック"/>
      <family val="3"/>
      <charset val="128"/>
    </font>
    <font>
      <b/>
      <sz val="16"/>
      <color rgb="FFFF0000"/>
      <name val="ＭＳ Ｐゴシック"/>
      <family val="3"/>
      <charset val="128"/>
    </font>
    <font>
      <b/>
      <sz val="22"/>
      <color theme="0"/>
      <name val="ＭＳ Ｐゴシック"/>
      <family val="3"/>
      <charset val="128"/>
    </font>
    <font>
      <b/>
      <sz val="16"/>
      <name val="ＭＳ Ｐゴシック"/>
      <family val="3"/>
      <charset val="128"/>
    </font>
    <font>
      <sz val="12"/>
      <color theme="1"/>
      <name val="メイリオ"/>
      <family val="3"/>
      <charset val="128"/>
    </font>
    <font>
      <sz val="6"/>
      <name val="游ゴシック"/>
      <family val="3"/>
      <charset val="128"/>
    </font>
    <font>
      <sz val="11"/>
      <color indexed="8"/>
      <name val="ＭＳ Ｐゴシック"/>
      <family val="3"/>
      <charset val="128"/>
    </font>
    <font>
      <sz val="11"/>
      <color rgb="FF000000"/>
      <name val="ＭＳ Ｐゴシック"/>
      <family val="3"/>
      <charset val="128"/>
    </font>
    <font>
      <b/>
      <sz val="9"/>
      <color indexed="81"/>
      <name val="MS P ゴシック"/>
      <family val="3"/>
      <charset val="128"/>
    </font>
  </fonts>
  <fills count="13">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00B050"/>
        <bgColor indexed="64"/>
      </patternFill>
    </fill>
    <fill>
      <patternFill patternType="solid">
        <fgColor rgb="FF0070C0"/>
        <bgColor indexed="64"/>
      </patternFill>
    </fill>
    <fill>
      <patternFill patternType="solid">
        <fgColor theme="1"/>
        <bgColor indexed="64"/>
      </patternFill>
    </fill>
    <fill>
      <patternFill patternType="solid">
        <fgColor theme="4" tint="0.79998168889431442"/>
        <bgColor indexed="64"/>
      </patternFill>
    </fill>
    <fill>
      <patternFill patternType="solid">
        <fgColor rgb="FFCCECFF"/>
        <bgColor indexed="64"/>
      </patternFill>
    </fill>
    <fill>
      <patternFill patternType="solid">
        <fgColor rgb="FFFFCCFF"/>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thin">
        <color theme="0"/>
      </left>
      <right style="thin">
        <color theme="0"/>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auto="1"/>
      </left>
      <right style="thin">
        <color auto="1"/>
      </right>
      <top/>
      <bottom/>
      <diagonal/>
    </border>
    <border>
      <left style="thin">
        <color theme="0"/>
      </left>
      <right style="thin">
        <color theme="0"/>
      </right>
      <top style="medium">
        <color indexed="64"/>
      </top>
      <bottom style="thin">
        <color theme="0"/>
      </bottom>
      <diagonal/>
    </border>
    <border>
      <left style="thin">
        <color theme="0"/>
      </left>
      <right/>
      <top style="medium">
        <color indexed="64"/>
      </top>
      <bottom/>
      <diagonal/>
    </border>
    <border>
      <left/>
      <right style="thin">
        <color theme="0"/>
      </right>
      <top style="medium">
        <color indexed="64"/>
      </top>
      <bottom/>
      <diagonal/>
    </border>
    <border>
      <left/>
      <right style="thin">
        <color indexed="64"/>
      </right>
      <top/>
      <bottom style="medium">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double">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indexed="64"/>
      </left>
      <right style="medium">
        <color indexed="64"/>
      </right>
      <top/>
      <bottom style="thin">
        <color indexed="64"/>
      </bottom>
      <diagonal/>
    </border>
    <border>
      <left style="medium">
        <color indexed="64"/>
      </left>
      <right/>
      <top style="medium">
        <color theme="0"/>
      </top>
      <bottom style="medium">
        <color indexed="64"/>
      </bottom>
      <diagonal/>
    </border>
    <border>
      <left/>
      <right/>
      <top style="medium">
        <color theme="0"/>
      </top>
      <bottom style="medium">
        <color indexed="64"/>
      </bottom>
      <diagonal/>
    </border>
    <border>
      <left style="thick">
        <color rgb="FFFF0066"/>
      </left>
      <right/>
      <top style="thick">
        <color rgb="FFFF0066"/>
      </top>
      <bottom style="thick">
        <color rgb="FFFF0066"/>
      </bottom>
      <diagonal/>
    </border>
    <border>
      <left/>
      <right style="thick">
        <color rgb="FFFF0066"/>
      </right>
      <top style="thick">
        <color rgb="FFFF0066"/>
      </top>
      <bottom style="thick">
        <color rgb="FFFF0066"/>
      </bottom>
      <diagonal/>
    </border>
    <border>
      <left style="thick">
        <color rgb="FFFF0066"/>
      </left>
      <right style="thin">
        <color indexed="64"/>
      </right>
      <top style="thick">
        <color rgb="FFFF0066"/>
      </top>
      <bottom style="thick">
        <color rgb="FFFF0066"/>
      </bottom>
      <diagonal/>
    </border>
    <border>
      <left style="thin">
        <color indexed="64"/>
      </left>
      <right style="thick">
        <color rgb="FFFF0066"/>
      </right>
      <top style="thick">
        <color rgb="FFFF0066"/>
      </top>
      <bottom style="thick">
        <color rgb="FFFF0066"/>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theme="0"/>
      </left>
      <right style="thin">
        <color theme="0"/>
      </right>
      <top style="thin">
        <color theme="0"/>
      </top>
      <bottom style="medium">
        <color indexed="64"/>
      </bottom>
      <diagonal/>
    </border>
    <border>
      <left style="thin">
        <color theme="0"/>
      </left>
      <right/>
      <top/>
      <bottom style="medium">
        <color indexed="64"/>
      </bottom>
      <diagonal/>
    </border>
    <border>
      <left/>
      <right style="thin">
        <color theme="0"/>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s>
  <cellStyleXfs count="5">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9" fillId="0" borderId="0"/>
  </cellStyleXfs>
  <cellXfs count="32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3" borderId="0" xfId="0" applyFont="1" applyFill="1">
      <alignment vertical="center"/>
    </xf>
    <xf numFmtId="0" fontId="2" fillId="0" borderId="0" xfId="0" applyFont="1" applyAlignment="1">
      <alignment horizontal="center" vertical="center"/>
    </xf>
    <xf numFmtId="38" fontId="2" fillId="0" borderId="1" xfId="1" applyFont="1" applyBorder="1">
      <alignment vertical="center"/>
    </xf>
    <xf numFmtId="0" fontId="2" fillId="0" borderId="44" xfId="0" applyFont="1" applyBorder="1">
      <alignment vertical="center"/>
    </xf>
    <xf numFmtId="0" fontId="2" fillId="0" borderId="8" xfId="0" applyFont="1" applyBorder="1">
      <alignment vertical="center"/>
    </xf>
    <xf numFmtId="0" fontId="2" fillId="0" borderId="8" xfId="0" applyFont="1" applyBorder="1" applyAlignment="1">
      <alignment vertical="center" wrapText="1"/>
    </xf>
    <xf numFmtId="0" fontId="4" fillId="2" borderId="45" xfId="0" applyFont="1" applyFill="1" applyBorder="1" applyAlignment="1">
      <alignment horizontal="center" vertical="center"/>
    </xf>
    <xf numFmtId="0" fontId="12" fillId="2" borderId="46" xfId="0" applyFont="1" applyFill="1" applyBorder="1" applyAlignment="1">
      <alignment horizontal="center" vertical="center"/>
    </xf>
    <xf numFmtId="0" fontId="13" fillId="3" borderId="0" xfId="3" applyFill="1">
      <alignment vertical="center"/>
    </xf>
    <xf numFmtId="0" fontId="2" fillId="0" borderId="1" xfId="0" applyFont="1" applyBorder="1" applyProtection="1">
      <alignment vertical="center"/>
    </xf>
    <xf numFmtId="178" fontId="2" fillId="0" borderId="1" xfId="0" applyNumberFormat="1" applyFont="1" applyBorder="1" applyProtection="1">
      <alignment vertical="center"/>
    </xf>
    <xf numFmtId="0" fontId="2" fillId="0" borderId="1" xfId="0" applyFont="1" applyFill="1" applyBorder="1" applyProtection="1">
      <alignment vertical="center"/>
    </xf>
    <xf numFmtId="178" fontId="2" fillId="0" borderId="1" xfId="0" applyNumberFormat="1" applyFont="1" applyFill="1" applyBorder="1" applyProtection="1">
      <alignment vertical="center"/>
    </xf>
    <xf numFmtId="0" fontId="17" fillId="0" borderId="1" xfId="0" applyFont="1" applyBorder="1" applyAlignment="1" applyProtection="1">
      <alignment horizontal="center" vertical="center" wrapText="1"/>
    </xf>
    <xf numFmtId="0" fontId="17" fillId="3" borderId="1" xfId="0" applyFont="1" applyFill="1" applyBorder="1" applyAlignment="1" applyProtection="1">
      <alignment horizontal="center" vertical="center"/>
    </xf>
    <xf numFmtId="0" fontId="4" fillId="3" borderId="0" xfId="0" applyFont="1" applyFill="1">
      <alignment vertical="center"/>
    </xf>
    <xf numFmtId="38" fontId="2" fillId="0" borderId="8" xfId="1" applyFont="1" applyBorder="1">
      <alignment vertical="center"/>
    </xf>
    <xf numFmtId="0" fontId="4" fillId="3" borderId="0" xfId="0" applyFont="1" applyFill="1" applyAlignment="1">
      <alignment horizontal="center" vertical="center"/>
    </xf>
    <xf numFmtId="38" fontId="2" fillId="0" borderId="8" xfId="1" applyFont="1" applyBorder="1" applyAlignment="1">
      <alignment horizontal="right" vertical="center"/>
    </xf>
    <xf numFmtId="0" fontId="22" fillId="9" borderId="1" xfId="0" applyFont="1" applyFill="1" applyBorder="1" applyAlignment="1">
      <alignment horizontal="center" vertical="center"/>
    </xf>
    <xf numFmtId="0" fontId="0" fillId="0" borderId="1" xfId="0" applyBorder="1" applyAlignment="1">
      <alignment horizontal="center" vertical="center"/>
    </xf>
    <xf numFmtId="0" fontId="19" fillId="0" borderId="0" xfId="0" applyFont="1" applyFill="1" applyProtection="1">
      <alignment vertical="center"/>
    </xf>
    <xf numFmtId="0" fontId="2" fillId="3" borderId="0" xfId="0" applyFont="1" applyFill="1" applyProtection="1">
      <alignment vertical="center"/>
    </xf>
    <xf numFmtId="0" fontId="10" fillId="3" borderId="0" xfId="0" applyFont="1" applyFill="1" applyProtection="1">
      <alignment vertical="center"/>
    </xf>
    <xf numFmtId="0" fontId="2" fillId="3" borderId="0" xfId="0" applyFont="1" applyFill="1" applyBorder="1" applyAlignment="1" applyProtection="1">
      <alignment vertical="center"/>
    </xf>
    <xf numFmtId="176" fontId="2" fillId="3" borderId="20" xfId="0" applyNumberFormat="1" applyFont="1" applyFill="1" applyBorder="1" applyAlignment="1" applyProtection="1">
      <alignment horizontal="center" vertical="center" wrapText="1"/>
    </xf>
    <xf numFmtId="176" fontId="2" fillId="3" borderId="21" xfId="0" applyNumberFormat="1" applyFont="1" applyFill="1" applyBorder="1" applyAlignment="1" applyProtection="1">
      <alignment horizontal="center" vertical="center"/>
    </xf>
    <xf numFmtId="176" fontId="2" fillId="3" borderId="22" xfId="0" applyNumberFormat="1" applyFont="1" applyFill="1" applyBorder="1" applyAlignment="1" applyProtection="1">
      <alignment horizontal="center" vertical="center" wrapText="1"/>
    </xf>
    <xf numFmtId="176" fontId="2" fillId="3" borderId="37" xfId="0" applyNumberFormat="1" applyFont="1" applyFill="1" applyBorder="1" applyAlignment="1" applyProtection="1">
      <alignment horizontal="center" vertical="center" wrapText="1"/>
    </xf>
    <xf numFmtId="0" fontId="15" fillId="3" borderId="23" xfId="0" applyFont="1" applyFill="1" applyBorder="1" applyAlignment="1" applyProtection="1">
      <alignment horizontal="center" vertical="center"/>
    </xf>
    <xf numFmtId="178" fontId="15" fillId="3" borderId="24" xfId="2" applyNumberFormat="1" applyFont="1" applyFill="1" applyBorder="1" applyAlignment="1" applyProtection="1">
      <alignment horizontal="center" vertical="center"/>
    </xf>
    <xf numFmtId="177" fontId="15" fillId="3" borderId="25" xfId="2" applyNumberFormat="1" applyFont="1" applyFill="1" applyBorder="1" applyAlignment="1" applyProtection="1">
      <alignment horizontal="center" vertical="center"/>
    </xf>
    <xf numFmtId="0" fontId="15" fillId="3" borderId="55" xfId="0" applyFont="1" applyFill="1" applyBorder="1" applyAlignment="1" applyProtection="1">
      <alignment horizontal="center" vertical="center"/>
    </xf>
    <xf numFmtId="0" fontId="2" fillId="3" borderId="0" xfId="0" applyFont="1" applyFill="1" applyBorder="1" applyProtection="1">
      <alignment vertical="center"/>
    </xf>
    <xf numFmtId="0" fontId="10" fillId="3" borderId="0" xfId="0" applyFont="1" applyFill="1" applyBorder="1" applyProtection="1">
      <alignment vertical="center"/>
    </xf>
    <xf numFmtId="38" fontId="15" fillId="3" borderId="39" xfId="1" applyFont="1" applyFill="1" applyBorder="1" applyAlignment="1" applyProtection="1">
      <alignment horizontal="center" vertical="center"/>
    </xf>
    <xf numFmtId="38" fontId="15" fillId="3" borderId="16" xfId="1" applyFont="1" applyFill="1" applyBorder="1" applyAlignment="1" applyProtection="1">
      <alignment horizontal="center" vertical="center"/>
    </xf>
    <xf numFmtId="177" fontId="15" fillId="3" borderId="1" xfId="2" applyNumberFormat="1" applyFont="1" applyFill="1" applyBorder="1" applyAlignment="1" applyProtection="1">
      <alignment horizontal="right" vertical="center"/>
    </xf>
    <xf numFmtId="38" fontId="15" fillId="5" borderId="3" xfId="1" applyFont="1" applyFill="1" applyBorder="1" applyAlignment="1" applyProtection="1">
      <alignment horizontal="center" vertical="center"/>
    </xf>
    <xf numFmtId="38" fontId="15" fillId="3" borderId="31" xfId="1" applyFont="1" applyFill="1" applyBorder="1" applyAlignment="1" applyProtection="1">
      <alignment horizontal="center" vertical="center"/>
    </xf>
    <xf numFmtId="38" fontId="15" fillId="3" borderId="59" xfId="1" applyFont="1" applyFill="1" applyBorder="1" applyAlignment="1" applyProtection="1">
      <alignment horizontal="center" vertical="center"/>
    </xf>
    <xf numFmtId="177" fontId="15" fillId="3" borderId="33" xfId="2" applyNumberFormat="1" applyFont="1" applyFill="1" applyBorder="1" applyAlignment="1" applyProtection="1">
      <alignment horizontal="right" vertical="center"/>
    </xf>
    <xf numFmtId="38" fontId="15" fillId="5" borderId="56" xfId="1"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21" xfId="0" applyFont="1" applyBorder="1" applyAlignment="1" applyProtection="1">
      <alignment horizontal="center" vertical="center"/>
    </xf>
    <xf numFmtId="0" fontId="4" fillId="3" borderId="0" xfId="0" applyFont="1" applyFill="1" applyProtection="1">
      <alignment vertical="center"/>
    </xf>
    <xf numFmtId="0" fontId="4" fillId="3" borderId="0" xfId="0" applyFont="1" applyFill="1" applyAlignment="1" applyProtection="1">
      <alignment horizontal="center" vertical="center"/>
    </xf>
    <xf numFmtId="0" fontId="12" fillId="2" borderId="46" xfId="0" applyFont="1" applyFill="1" applyBorder="1" applyAlignment="1" applyProtection="1">
      <alignment horizontal="center" vertical="center"/>
    </xf>
    <xf numFmtId="0" fontId="2" fillId="0" borderId="44" xfId="0" applyFont="1" applyBorder="1" applyProtection="1">
      <alignment vertical="center"/>
    </xf>
    <xf numFmtId="0" fontId="2" fillId="0" borderId="8" xfId="0" applyFont="1" applyBorder="1" applyProtection="1">
      <alignment vertical="center"/>
    </xf>
    <xf numFmtId="38" fontId="2" fillId="0" borderId="8" xfId="1" applyFont="1" applyBorder="1" applyProtection="1">
      <alignment vertical="center"/>
    </xf>
    <xf numFmtId="0" fontId="2" fillId="0" borderId="8" xfId="0" applyFont="1" applyBorder="1" applyAlignment="1" applyProtection="1">
      <alignment horizontal="center" vertical="center"/>
    </xf>
    <xf numFmtId="0" fontId="2" fillId="0" borderId="8" xfId="0" applyFont="1" applyBorder="1" applyAlignment="1" applyProtection="1">
      <alignment vertical="center" wrapText="1"/>
    </xf>
    <xf numFmtId="0" fontId="13" fillId="3" borderId="0" xfId="3" applyFill="1" applyProtection="1">
      <alignment vertical="center"/>
    </xf>
    <xf numFmtId="0" fontId="2" fillId="3" borderId="30" xfId="0" applyFont="1" applyFill="1" applyBorder="1" applyAlignment="1" applyProtection="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9" fillId="0" borderId="8" xfId="0" applyFont="1" applyBorder="1" applyProtection="1">
      <alignment vertical="center"/>
    </xf>
    <xf numFmtId="0" fontId="23" fillId="0" borderId="0" xfId="0" applyFont="1" applyProtection="1">
      <alignment vertical="center"/>
    </xf>
    <xf numFmtId="0" fontId="5" fillId="3" borderId="0" xfId="0" applyFont="1" applyFill="1" applyAlignment="1" applyProtection="1">
      <alignment horizontal="center" vertical="center"/>
    </xf>
    <xf numFmtId="0" fontId="23" fillId="3" borderId="0" xfId="0" applyFont="1" applyFill="1" applyProtection="1">
      <alignment vertical="center"/>
    </xf>
    <xf numFmtId="0" fontId="24" fillId="3" borderId="0" xfId="0" applyFont="1" applyFill="1" applyProtection="1">
      <alignment vertical="center"/>
    </xf>
    <xf numFmtId="38" fontId="15" fillId="3" borderId="49" xfId="1" applyFont="1" applyFill="1" applyBorder="1" applyAlignment="1" applyProtection="1">
      <alignment horizontal="center" vertical="center"/>
    </xf>
    <xf numFmtId="38" fontId="15" fillId="3" borderId="30" xfId="1" applyFont="1" applyFill="1" applyBorder="1" applyAlignment="1" applyProtection="1">
      <alignment horizontal="center" vertical="center"/>
    </xf>
    <xf numFmtId="177" fontId="15" fillId="3" borderId="8" xfId="2" applyNumberFormat="1" applyFont="1" applyFill="1" applyBorder="1" applyAlignment="1" applyProtection="1">
      <alignment horizontal="right" vertical="center"/>
    </xf>
    <xf numFmtId="38" fontId="15" fillId="5" borderId="70" xfId="1" applyFont="1" applyFill="1" applyBorder="1" applyAlignment="1" applyProtection="1">
      <alignment horizontal="center" vertical="center"/>
    </xf>
    <xf numFmtId="0" fontId="2" fillId="3" borderId="35" xfId="0" applyFont="1" applyFill="1" applyBorder="1" applyAlignment="1" applyProtection="1">
      <alignment horizontal="center" vertical="center" wrapText="1"/>
    </xf>
    <xf numFmtId="0" fontId="2" fillId="3" borderId="21" xfId="0" applyFont="1" applyFill="1" applyBorder="1" applyAlignment="1" applyProtection="1">
      <alignment horizontal="center" vertical="center"/>
    </xf>
    <xf numFmtId="0" fontId="2" fillId="3" borderId="37" xfId="0" applyFont="1" applyFill="1" applyBorder="1" applyAlignment="1" applyProtection="1">
      <alignment horizontal="center" vertical="center" wrapText="1"/>
    </xf>
    <xf numFmtId="0" fontId="11" fillId="2" borderId="73" xfId="0" applyFont="1" applyFill="1" applyBorder="1" applyAlignment="1" applyProtection="1">
      <alignment horizontal="center" vertical="center" wrapText="1"/>
    </xf>
    <xf numFmtId="0" fontId="11" fillId="2" borderId="73" xfId="0" applyFont="1" applyFill="1" applyBorder="1" applyAlignment="1" applyProtection="1">
      <alignment horizontal="center" vertical="center"/>
    </xf>
    <xf numFmtId="0" fontId="11" fillId="8" borderId="73" xfId="0" applyFont="1" applyFill="1" applyBorder="1" applyAlignment="1" applyProtection="1">
      <alignment horizontal="center" vertical="center" wrapText="1"/>
    </xf>
    <xf numFmtId="0" fontId="26" fillId="3" borderId="0" xfId="0" applyFont="1" applyFill="1" applyProtection="1">
      <alignment vertical="center"/>
    </xf>
    <xf numFmtId="0" fontId="26" fillId="3" borderId="0" xfId="0" applyFont="1" applyFill="1">
      <alignment vertical="center"/>
    </xf>
    <xf numFmtId="0" fontId="25" fillId="7" borderId="48" xfId="0" applyFont="1" applyFill="1" applyBorder="1" applyAlignment="1" applyProtection="1">
      <alignment vertical="center"/>
    </xf>
    <xf numFmtId="0" fontId="12" fillId="2" borderId="40" xfId="0" applyFont="1" applyFill="1" applyBorder="1" applyAlignment="1" applyProtection="1">
      <alignment horizontal="center" vertical="center"/>
    </xf>
    <xf numFmtId="0" fontId="2" fillId="0" borderId="43" xfId="0" applyFont="1" applyBorder="1" applyAlignment="1" applyProtection="1">
      <alignment horizontal="left" vertical="center"/>
    </xf>
    <xf numFmtId="0" fontId="12" fillId="2" borderId="71" xfId="0" applyFont="1" applyFill="1" applyBorder="1" applyAlignment="1" applyProtection="1">
      <alignment horizontal="center" vertical="center"/>
    </xf>
    <xf numFmtId="0" fontId="13" fillId="0" borderId="63" xfId="3" applyBorder="1" applyAlignment="1" applyProtection="1">
      <alignment horizontal="center" vertical="center"/>
    </xf>
    <xf numFmtId="0" fontId="25" fillId="7" borderId="48" xfId="0" applyFont="1" applyFill="1" applyBorder="1" applyAlignment="1">
      <alignment vertical="center"/>
    </xf>
    <xf numFmtId="0" fontId="12" fillId="2" borderId="40" xfId="0" applyFont="1" applyFill="1" applyBorder="1" applyAlignment="1">
      <alignment horizontal="center" vertical="center"/>
    </xf>
    <xf numFmtId="0" fontId="2" fillId="0" borderId="43" xfId="0" applyFont="1" applyBorder="1" applyAlignment="1">
      <alignment horizontal="left" vertical="center"/>
    </xf>
    <xf numFmtId="0" fontId="12" fillId="2" borderId="71" xfId="0" applyFont="1" applyFill="1" applyBorder="1" applyAlignment="1">
      <alignment horizontal="center" vertical="center"/>
    </xf>
    <xf numFmtId="0" fontId="13" fillId="0" borderId="63" xfId="3" applyBorder="1" applyAlignment="1">
      <alignment horizontal="center" vertical="center"/>
    </xf>
    <xf numFmtId="0" fontId="2" fillId="11" borderId="18" xfId="0" applyFont="1" applyFill="1" applyBorder="1">
      <alignment vertical="center"/>
    </xf>
    <xf numFmtId="0" fontId="2" fillId="11" borderId="8" xfId="0" applyFont="1" applyFill="1" applyBorder="1">
      <alignment vertical="center"/>
    </xf>
    <xf numFmtId="38" fontId="2" fillId="11" borderId="8" xfId="1" applyFont="1" applyFill="1" applyBorder="1">
      <alignment vertical="center"/>
    </xf>
    <xf numFmtId="0" fontId="2" fillId="11" borderId="8" xfId="0" applyFont="1" applyFill="1" applyBorder="1" applyAlignment="1">
      <alignment horizontal="center" vertical="center"/>
    </xf>
    <xf numFmtId="0" fontId="2" fillId="11" borderId="8" xfId="0" applyFont="1" applyFill="1" applyBorder="1" applyAlignment="1">
      <alignment vertical="center" wrapText="1"/>
    </xf>
    <xf numFmtId="0" fontId="13" fillId="11" borderId="63" xfId="3" applyFill="1" applyBorder="1" applyAlignment="1">
      <alignment horizontal="center" vertical="center"/>
    </xf>
    <xf numFmtId="38" fontId="2" fillId="11" borderId="8" xfId="1" applyFont="1" applyFill="1" applyBorder="1" applyAlignment="1">
      <alignment horizontal="right" vertical="center"/>
    </xf>
    <xf numFmtId="0" fontId="2" fillId="11" borderId="20" xfId="0" applyFont="1" applyFill="1" applyBorder="1">
      <alignment vertical="center"/>
    </xf>
    <xf numFmtId="0" fontId="2" fillId="11" borderId="24" xfId="0" applyFont="1" applyFill="1" applyBorder="1">
      <alignment vertical="center"/>
    </xf>
    <xf numFmtId="38" fontId="2" fillId="11" borderId="24" xfId="1" applyFont="1" applyFill="1" applyBorder="1" applyAlignment="1">
      <alignment horizontal="right" vertical="center"/>
    </xf>
    <xf numFmtId="0" fontId="2" fillId="11" borderId="24" xfId="0" applyFont="1" applyFill="1" applyBorder="1" applyAlignment="1">
      <alignment horizontal="center" vertical="center"/>
    </xf>
    <xf numFmtId="0" fontId="2" fillId="11" borderId="24" xfId="0" applyFont="1" applyFill="1" applyBorder="1" applyAlignment="1">
      <alignment vertical="center" wrapText="1"/>
    </xf>
    <xf numFmtId="0" fontId="13" fillId="11" borderId="25" xfId="3" applyFill="1" applyBorder="1" applyAlignment="1">
      <alignment horizontal="center" vertical="center"/>
    </xf>
    <xf numFmtId="0" fontId="2" fillId="11" borderId="18" xfId="0" applyFont="1" applyFill="1" applyBorder="1" applyProtection="1">
      <alignment vertical="center"/>
    </xf>
    <xf numFmtId="0" fontId="2" fillId="11" borderId="8" xfId="0" applyFont="1" applyFill="1" applyBorder="1" applyProtection="1">
      <alignment vertical="center"/>
    </xf>
    <xf numFmtId="38" fontId="2" fillId="11" borderId="8" xfId="1" applyFont="1" applyFill="1" applyBorder="1" applyProtection="1">
      <alignment vertical="center"/>
    </xf>
    <xf numFmtId="0" fontId="2" fillId="11" borderId="8" xfId="0" applyFont="1" applyFill="1" applyBorder="1" applyAlignment="1" applyProtection="1">
      <alignment horizontal="center" vertical="center"/>
    </xf>
    <xf numFmtId="0" fontId="2" fillId="11" borderId="8" xfId="0" applyFont="1" applyFill="1" applyBorder="1" applyAlignment="1" applyProtection="1">
      <alignment vertical="center" wrapText="1"/>
    </xf>
    <xf numFmtId="0" fontId="13" fillId="11" borderId="63" xfId="3" applyFill="1" applyBorder="1" applyAlignment="1" applyProtection="1">
      <alignment horizontal="center" vertical="center"/>
    </xf>
    <xf numFmtId="0" fontId="2" fillId="11" borderId="20" xfId="0" applyFont="1" applyFill="1" applyBorder="1" applyProtection="1">
      <alignment vertical="center"/>
    </xf>
    <xf numFmtId="0" fontId="2" fillId="11" borderId="24" xfId="0" applyFont="1" applyFill="1" applyBorder="1" applyProtection="1">
      <alignment vertical="center"/>
    </xf>
    <xf numFmtId="38" fontId="2" fillId="11" borderId="24" xfId="1" applyFont="1" applyFill="1" applyBorder="1" applyProtection="1">
      <alignment vertical="center"/>
    </xf>
    <xf numFmtId="0" fontId="2" fillId="11" borderId="24" xfId="0" applyFont="1" applyFill="1" applyBorder="1" applyAlignment="1" applyProtection="1">
      <alignment horizontal="center" vertical="center"/>
    </xf>
    <xf numFmtId="0" fontId="2" fillId="11" borderId="24" xfId="0" applyFont="1" applyFill="1" applyBorder="1" applyAlignment="1" applyProtection="1">
      <alignment vertical="center" wrapText="1"/>
    </xf>
    <xf numFmtId="0" fontId="13" fillId="11" borderId="25" xfId="3" applyFill="1" applyBorder="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center" vertical="center"/>
    </xf>
    <xf numFmtId="0" fontId="19" fillId="3" borderId="0" xfId="0" applyFont="1" applyFill="1">
      <alignment vertical="center"/>
    </xf>
    <xf numFmtId="0" fontId="19" fillId="3" borderId="0" xfId="0" applyFont="1" applyFill="1" applyAlignment="1">
      <alignment horizontal="center" vertical="center"/>
    </xf>
    <xf numFmtId="0" fontId="2" fillId="3" borderId="0" xfId="0" applyFont="1" applyFill="1" applyBorder="1" applyAlignment="1" applyProtection="1">
      <alignment horizontal="center" vertical="center"/>
    </xf>
    <xf numFmtId="176" fontId="2" fillId="3" borderId="0" xfId="0" applyNumberFormat="1" applyFont="1" applyFill="1" applyBorder="1" applyAlignment="1" applyProtection="1">
      <alignment horizontal="center" vertical="center" wrapText="1"/>
    </xf>
    <xf numFmtId="177" fontId="15" fillId="3" borderId="0" xfId="2" applyNumberFormat="1"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38" fontId="15" fillId="3" borderId="0" xfId="1" applyFont="1" applyFill="1" applyBorder="1" applyAlignment="1" applyProtection="1">
      <alignment horizontal="center" vertical="center"/>
    </xf>
    <xf numFmtId="0" fontId="2" fillId="3" borderId="49" xfId="0" applyFont="1" applyFill="1" applyBorder="1" applyAlignment="1" applyProtection="1">
      <alignment horizontal="left" vertical="center"/>
    </xf>
    <xf numFmtId="0" fontId="2" fillId="3" borderId="57" xfId="0" applyFont="1" applyFill="1" applyBorder="1" applyAlignment="1" applyProtection="1">
      <alignment horizontal="left" vertical="center"/>
    </xf>
    <xf numFmtId="0" fontId="13" fillId="3" borderId="43" xfId="3" applyFill="1" applyBorder="1" applyAlignment="1" applyProtection="1">
      <alignment horizontal="center" vertical="center"/>
    </xf>
    <xf numFmtId="0" fontId="13" fillId="3" borderId="71" xfId="3" applyFill="1" applyBorder="1" applyAlignment="1" applyProtection="1">
      <alignment horizontal="center" vertical="center"/>
    </xf>
    <xf numFmtId="0" fontId="12" fillId="2" borderId="46" xfId="0" applyFont="1" applyFill="1" applyBorder="1" applyAlignment="1" applyProtection="1">
      <alignment horizontal="center" vertical="center" wrapText="1"/>
    </xf>
    <xf numFmtId="0" fontId="12" fillId="2" borderId="46" xfId="0" applyFont="1" applyFill="1" applyBorder="1" applyAlignment="1">
      <alignment horizontal="center" vertical="center" wrapText="1"/>
    </xf>
    <xf numFmtId="0" fontId="10" fillId="3" borderId="0" xfId="0" applyFont="1" applyFill="1" applyAlignment="1" applyProtection="1">
      <alignment vertical="top"/>
    </xf>
    <xf numFmtId="0" fontId="2" fillId="3" borderId="0" xfId="0" applyFont="1" applyFill="1" applyAlignment="1" applyProtection="1">
      <alignment vertical="top"/>
    </xf>
    <xf numFmtId="38" fontId="15" fillId="10" borderId="57" xfId="1" applyFont="1" applyFill="1" applyBorder="1" applyAlignment="1" applyProtection="1">
      <alignment horizontal="center" vertical="center"/>
    </xf>
    <xf numFmtId="38" fontId="15" fillId="10" borderId="23" xfId="1" applyFont="1" applyFill="1" applyBorder="1" applyAlignment="1" applyProtection="1">
      <alignment horizontal="center" vertical="center"/>
    </xf>
    <xf numFmtId="177" fontId="15" fillId="10" borderId="24" xfId="2" applyNumberFormat="1" applyFont="1" applyFill="1" applyBorder="1" applyAlignment="1" applyProtection="1">
      <alignment horizontal="right" vertical="center"/>
    </xf>
    <xf numFmtId="38" fontId="15" fillId="10" borderId="25" xfId="1" applyFont="1" applyFill="1" applyBorder="1" applyAlignment="1" applyProtection="1">
      <alignment horizontal="center" vertical="center"/>
    </xf>
    <xf numFmtId="38" fontId="15" fillId="10" borderId="55" xfId="1" applyFont="1" applyFill="1" applyBorder="1" applyAlignment="1" applyProtection="1">
      <alignment horizontal="center" vertical="center"/>
    </xf>
    <xf numFmtId="0" fontId="2" fillId="10" borderId="22" xfId="0" applyFont="1" applyFill="1" applyBorder="1" applyAlignment="1" applyProtection="1">
      <alignment horizontal="center" vertical="center"/>
    </xf>
    <xf numFmtId="38" fontId="15" fillId="10" borderId="63" xfId="1" applyFont="1" applyFill="1" applyBorder="1" applyAlignment="1" applyProtection="1">
      <alignment horizontal="center" vertical="center"/>
    </xf>
    <xf numFmtId="38" fontId="15" fillId="10" borderId="34" xfId="1" applyFont="1" applyFill="1" applyBorder="1" applyAlignment="1" applyProtection="1">
      <alignment horizontal="center" vertical="center"/>
    </xf>
    <xf numFmtId="0" fontId="2" fillId="12" borderId="1" xfId="0" applyFont="1" applyFill="1" applyBorder="1" applyAlignment="1">
      <alignment horizontal="center" vertical="center"/>
    </xf>
    <xf numFmtId="0" fontId="2" fillId="12" borderId="1" xfId="0" applyFont="1" applyFill="1" applyBorder="1" applyAlignment="1">
      <alignment vertical="center" wrapText="1"/>
    </xf>
    <xf numFmtId="0" fontId="2" fillId="12" borderId="1" xfId="0" applyFont="1" applyFill="1" applyBorder="1">
      <alignment vertical="center"/>
    </xf>
    <xf numFmtId="38" fontId="2" fillId="12" borderId="1" xfId="1" applyFont="1" applyFill="1" applyBorder="1">
      <alignment vertical="center"/>
    </xf>
    <xf numFmtId="0" fontId="2" fillId="6" borderId="1" xfId="0" applyFont="1" applyFill="1" applyBorder="1">
      <alignment vertical="center"/>
    </xf>
    <xf numFmtId="0" fontId="2" fillId="6" borderId="1" xfId="0" applyFont="1" applyFill="1" applyBorder="1" applyAlignment="1">
      <alignment vertical="center" wrapText="1"/>
    </xf>
    <xf numFmtId="0" fontId="2" fillId="6" borderId="1" xfId="0" applyFont="1" applyFill="1" applyBorder="1" applyAlignment="1">
      <alignment horizontal="left" vertical="center" wrapText="1"/>
    </xf>
    <xf numFmtId="38" fontId="2" fillId="0" borderId="0" xfId="1" applyFont="1">
      <alignment vertical="center"/>
    </xf>
    <xf numFmtId="0" fontId="2" fillId="6" borderId="1" xfId="0" applyFont="1" applyFill="1" applyBorder="1" applyAlignment="1">
      <alignment horizontal="center" vertical="center"/>
    </xf>
    <xf numFmtId="0" fontId="9" fillId="0" borderId="43" xfId="0" applyFont="1" applyBorder="1" applyAlignment="1" applyProtection="1">
      <alignment horizontal="left" vertical="center"/>
    </xf>
    <xf numFmtId="179" fontId="2" fillId="6" borderId="1" xfId="0" applyNumberFormat="1" applyFont="1" applyFill="1" applyBorder="1" applyAlignment="1">
      <alignment vertical="center" wrapText="1"/>
    </xf>
    <xf numFmtId="0" fontId="9" fillId="6" borderId="1" xfId="0" applyFont="1" applyFill="1" applyBorder="1" applyAlignment="1">
      <alignment vertical="center" wrapText="1"/>
    </xf>
    <xf numFmtId="0" fontId="2" fillId="6" borderId="1" xfId="0" applyFont="1" applyFill="1" applyBorder="1" applyAlignment="1">
      <alignment vertical="center" wrapText="1" shrinkToFit="1"/>
    </xf>
    <xf numFmtId="0" fontId="9" fillId="6" borderId="1" xfId="4" applyFont="1" applyFill="1" applyBorder="1" applyAlignment="1">
      <alignment vertical="center" wrapText="1"/>
    </xf>
    <xf numFmtId="0" fontId="2" fillId="6" borderId="1" xfId="0" applyFont="1" applyFill="1" applyBorder="1" applyAlignment="1">
      <alignment horizontal="left" vertical="top" wrapText="1"/>
    </xf>
    <xf numFmtId="179" fontId="2" fillId="6"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xf>
    <xf numFmtId="0" fontId="2" fillId="6" borderId="0" xfId="0" applyFont="1" applyFill="1" applyAlignment="1">
      <alignment horizontal="center" vertical="center"/>
    </xf>
    <xf numFmtId="179" fontId="2" fillId="6" borderId="1" xfId="0" applyNumberFormat="1" applyFont="1" applyFill="1" applyBorder="1">
      <alignment vertical="center"/>
    </xf>
    <xf numFmtId="0" fontId="2" fillId="6" borderId="1" xfId="0" applyFont="1" applyFill="1" applyBorder="1" applyAlignment="1">
      <alignment vertical="center"/>
    </xf>
    <xf numFmtId="0" fontId="9" fillId="6" borderId="1" xfId="0" applyFont="1" applyFill="1" applyBorder="1">
      <alignment vertical="center"/>
    </xf>
    <xf numFmtId="0" fontId="30" fillId="6" borderId="1" xfId="0" applyFont="1" applyFill="1" applyBorder="1" applyAlignment="1">
      <alignment horizontal="left" vertical="center" wrapText="1" readingOrder="1"/>
    </xf>
    <xf numFmtId="0" fontId="9" fillId="6" borderId="1" xfId="4" applyFont="1" applyFill="1" applyBorder="1" applyAlignment="1">
      <alignment vertical="center"/>
    </xf>
    <xf numFmtId="0" fontId="13" fillId="6" borderId="1" xfId="3" applyFill="1" applyBorder="1" applyAlignment="1">
      <alignment horizontal="center" vertical="center"/>
    </xf>
    <xf numFmtId="0" fontId="13" fillId="6" borderId="1" xfId="3" applyFill="1" applyBorder="1">
      <alignment vertical="center"/>
    </xf>
    <xf numFmtId="0" fontId="2" fillId="0" borderId="38"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72" xfId="0" applyFont="1" applyBorder="1" applyAlignment="1" applyProtection="1">
      <alignment horizontal="center" vertical="center"/>
    </xf>
    <xf numFmtId="0" fontId="2" fillId="0" borderId="70"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4" fillId="2" borderId="45" xfId="0" applyFont="1" applyFill="1" applyBorder="1" applyAlignment="1" applyProtection="1">
      <alignment horizontal="center" vertical="center"/>
    </xf>
    <xf numFmtId="0" fontId="2" fillId="3" borderId="45" xfId="0" applyFont="1" applyFill="1" applyBorder="1" applyAlignment="1" applyProtection="1">
      <alignment horizontal="center" vertical="center"/>
    </xf>
    <xf numFmtId="0" fontId="2" fillId="6" borderId="0" xfId="0" applyFont="1" applyFill="1">
      <alignment vertical="center"/>
    </xf>
    <xf numFmtId="0" fontId="2" fillId="6" borderId="7" xfId="0" applyFont="1" applyFill="1" applyBorder="1" applyAlignment="1">
      <alignment vertical="center" wrapText="1"/>
    </xf>
    <xf numFmtId="0" fontId="9" fillId="6" borderId="1" xfId="0" applyFont="1" applyFill="1" applyBorder="1" applyAlignment="1">
      <alignment horizontal="left" vertical="center" wrapText="1"/>
    </xf>
    <xf numFmtId="0" fontId="9" fillId="6" borderId="1" xfId="4" applyFont="1" applyFill="1" applyBorder="1" applyAlignment="1">
      <alignment horizontal="left" vertical="center" wrapText="1"/>
    </xf>
    <xf numFmtId="179" fontId="2" fillId="6" borderId="1" xfId="0" applyNumberFormat="1" applyFont="1" applyFill="1" applyBorder="1" applyAlignment="1">
      <alignment vertical="center" shrinkToFit="1"/>
    </xf>
    <xf numFmtId="179" fontId="2" fillId="6" borderId="1" xfId="0" applyNumberFormat="1" applyFont="1" applyFill="1" applyBorder="1" applyAlignment="1">
      <alignment horizontal="left" vertical="center"/>
    </xf>
    <xf numFmtId="0" fontId="2" fillId="6" borderId="1" xfId="0" applyFont="1" applyFill="1" applyBorder="1" applyAlignment="1">
      <alignment horizontal="left" vertical="center"/>
    </xf>
    <xf numFmtId="0" fontId="2" fillId="6" borderId="1" xfId="0" applyFont="1" applyFill="1" applyBorder="1" applyAlignment="1">
      <alignment vertical="center" shrinkToFit="1"/>
    </xf>
    <xf numFmtId="0" fontId="29" fillId="6" borderId="1" xfId="4" applyFont="1" applyFill="1" applyBorder="1" applyAlignment="1">
      <alignment vertical="center"/>
    </xf>
    <xf numFmtId="38" fontId="2" fillId="0" borderId="0" xfId="0" applyNumberFormat="1" applyFont="1">
      <alignment vertical="center"/>
    </xf>
    <xf numFmtId="0" fontId="9" fillId="11" borderId="8" xfId="0" applyFont="1" applyFill="1" applyBorder="1" applyProtection="1">
      <alignment vertical="center"/>
    </xf>
    <xf numFmtId="0" fontId="9" fillId="11" borderId="43" xfId="0" applyFont="1" applyFill="1" applyBorder="1" applyAlignment="1" applyProtection="1">
      <alignment horizontal="left" vertical="center"/>
    </xf>
    <xf numFmtId="0" fontId="9" fillId="11" borderId="71" xfId="0" applyFont="1" applyFill="1" applyBorder="1" applyAlignment="1" applyProtection="1">
      <alignment horizontal="left" vertical="center"/>
    </xf>
    <xf numFmtId="0" fontId="9" fillId="11" borderId="24" xfId="0" applyFont="1" applyFill="1" applyBorder="1" applyProtection="1">
      <alignment vertical="center"/>
    </xf>
    <xf numFmtId="38" fontId="2" fillId="11" borderId="24" xfId="1" applyFont="1" applyFill="1" applyBorder="1">
      <alignment vertical="center"/>
    </xf>
    <xf numFmtId="0" fontId="2" fillId="11" borderId="43" xfId="0" applyFont="1" applyFill="1" applyBorder="1" applyAlignment="1">
      <alignment horizontal="left" vertical="center"/>
    </xf>
    <xf numFmtId="0" fontId="2" fillId="11" borderId="71" xfId="0" applyFont="1" applyFill="1" applyBorder="1" applyAlignment="1">
      <alignment horizontal="left" vertical="center"/>
    </xf>
    <xf numFmtId="38" fontId="2" fillId="6" borderId="1" xfId="1" applyFont="1" applyFill="1" applyBorder="1" applyProtection="1">
      <alignment vertical="center"/>
    </xf>
    <xf numFmtId="38" fontId="2" fillId="6" borderId="1" xfId="1" applyFont="1" applyFill="1" applyBorder="1" applyAlignment="1" applyProtection="1">
      <alignment horizontal="center" vertical="center"/>
    </xf>
    <xf numFmtId="0" fontId="2" fillId="6" borderId="1" xfId="0" applyFont="1" applyFill="1" applyBorder="1" applyAlignment="1" applyProtection="1">
      <alignment horizontal="center" vertical="center"/>
    </xf>
    <xf numFmtId="0" fontId="9" fillId="6" borderId="1" xfId="0" applyFont="1" applyFill="1" applyBorder="1" applyAlignment="1" applyProtection="1">
      <alignment horizontal="center" vertical="center" wrapText="1"/>
    </xf>
    <xf numFmtId="38" fontId="2" fillId="6" borderId="1" xfId="1" applyFont="1" applyFill="1" applyBorder="1">
      <alignment vertical="center"/>
    </xf>
    <xf numFmtId="0" fontId="2" fillId="6" borderId="1" xfId="0" applyFont="1" applyFill="1" applyBorder="1" applyAlignment="1" applyProtection="1">
      <alignment horizontal="center" vertical="center" wrapText="1"/>
    </xf>
    <xf numFmtId="0" fontId="2" fillId="6" borderId="1" xfId="0" applyFont="1" applyFill="1" applyBorder="1" applyAlignment="1">
      <alignment horizontal="center" vertical="center"/>
    </xf>
    <xf numFmtId="0" fontId="2" fillId="12" borderId="1" xfId="0" applyFont="1" applyFill="1" applyBorder="1" applyAlignment="1">
      <alignment horizontal="center" vertical="center"/>
    </xf>
    <xf numFmtId="0" fontId="2" fillId="0" borderId="38"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72" xfId="0" applyFont="1" applyBorder="1" applyAlignment="1" applyProtection="1">
      <alignment horizontal="center" vertical="center"/>
    </xf>
    <xf numFmtId="0" fontId="2" fillId="0" borderId="70"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4" fillId="2" borderId="52" xfId="0" applyFont="1" applyFill="1" applyBorder="1" applyAlignment="1" applyProtection="1">
      <alignment horizontal="center" vertical="center"/>
    </xf>
    <xf numFmtId="0" fontId="4" fillId="2" borderId="73" xfId="0" applyFont="1" applyFill="1" applyBorder="1" applyAlignment="1" applyProtection="1">
      <alignment horizontal="center" vertical="center"/>
    </xf>
    <xf numFmtId="0" fontId="2" fillId="0" borderId="30"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0" borderId="6" xfId="0" applyFont="1" applyBorder="1" applyAlignment="1" applyProtection="1">
      <alignment horizontal="left" vertical="center"/>
    </xf>
    <xf numFmtId="0" fontId="2" fillId="3" borderId="18" xfId="0" applyFont="1" applyFill="1" applyBorder="1" applyAlignment="1" applyProtection="1">
      <alignment horizontal="left" vertical="center"/>
    </xf>
    <xf numFmtId="0" fontId="2" fillId="3" borderId="1" xfId="0" applyFont="1" applyFill="1" applyBorder="1" applyAlignment="1" applyProtection="1">
      <alignment horizontal="left" vertical="center"/>
    </xf>
    <xf numFmtId="0" fontId="2" fillId="3" borderId="19" xfId="0" applyFont="1" applyFill="1" applyBorder="1" applyAlignment="1" applyProtection="1">
      <alignment horizontal="left" vertical="center"/>
    </xf>
    <xf numFmtId="0" fontId="2" fillId="0" borderId="35" xfId="0" applyFont="1" applyBorder="1" applyAlignment="1" applyProtection="1">
      <alignment horizontal="left" vertical="center"/>
    </xf>
    <xf numFmtId="0" fontId="2" fillId="0" borderId="36" xfId="0" applyFont="1" applyBorder="1" applyAlignment="1" applyProtection="1">
      <alignment horizontal="left" vertical="center"/>
    </xf>
    <xf numFmtId="0" fontId="4" fillId="2" borderId="26" xfId="0" applyFont="1" applyFill="1" applyBorder="1" applyAlignment="1" applyProtection="1">
      <alignment horizontal="center" vertical="center"/>
    </xf>
    <xf numFmtId="0" fontId="4" fillId="2" borderId="27"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2" fillId="3" borderId="32" xfId="0" applyFont="1" applyFill="1" applyBorder="1" applyAlignment="1" applyProtection="1">
      <alignment horizontal="left" vertical="center"/>
    </xf>
    <xf numFmtId="0" fontId="2" fillId="3" borderId="33" xfId="0" applyFont="1" applyFill="1" applyBorder="1" applyAlignment="1" applyProtection="1">
      <alignment horizontal="left" vertical="center"/>
    </xf>
    <xf numFmtId="0" fontId="2" fillId="3" borderId="34" xfId="0" applyFont="1" applyFill="1" applyBorder="1" applyAlignment="1" applyProtection="1">
      <alignment horizontal="left" vertical="center"/>
    </xf>
    <xf numFmtId="0" fontId="2" fillId="10" borderId="23" xfId="0" applyFont="1" applyFill="1" applyBorder="1" applyAlignment="1" applyProtection="1">
      <alignment horizontal="center" vertical="center"/>
    </xf>
    <xf numFmtId="0" fontId="2" fillId="10" borderId="24" xfId="0" applyFont="1" applyFill="1" applyBorder="1" applyAlignment="1" applyProtection="1">
      <alignment horizontal="center" vertical="center"/>
    </xf>
    <xf numFmtId="0" fontId="2" fillId="10" borderId="25" xfId="0" applyFont="1" applyFill="1" applyBorder="1" applyAlignment="1" applyProtection="1">
      <alignment horizontal="center" vertical="center"/>
    </xf>
    <xf numFmtId="0" fontId="2" fillId="3" borderId="44"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63" xfId="0" applyFont="1" applyFill="1" applyBorder="1" applyAlignment="1" applyProtection="1">
      <alignment horizontal="left" vertical="center"/>
    </xf>
    <xf numFmtId="0" fontId="4" fillId="3" borderId="47" xfId="0" applyFont="1" applyFill="1" applyBorder="1" applyAlignment="1" applyProtection="1">
      <alignment horizontal="center" vertical="center"/>
    </xf>
    <xf numFmtId="0" fontId="14" fillId="3" borderId="0" xfId="0" applyFont="1" applyFill="1" applyAlignment="1" applyProtection="1">
      <alignment horizontal="left" vertical="center"/>
    </xf>
    <xf numFmtId="0" fontId="4" fillId="7" borderId="26" xfId="0" applyFont="1" applyFill="1" applyBorder="1" applyAlignment="1" applyProtection="1">
      <alignment horizontal="center" vertical="center" wrapText="1"/>
    </xf>
    <xf numFmtId="0" fontId="4" fillId="7" borderId="45" xfId="0" applyFont="1" applyFill="1" applyBorder="1" applyAlignment="1" applyProtection="1">
      <alignment horizontal="center" vertical="center" wrapText="1"/>
    </xf>
    <xf numFmtId="0" fontId="4" fillId="7" borderId="48" xfId="0" applyFont="1" applyFill="1" applyBorder="1" applyAlignment="1" applyProtection="1">
      <alignment horizontal="center" vertical="center" wrapText="1"/>
    </xf>
    <xf numFmtId="0" fontId="4" fillId="7" borderId="71" xfId="0" applyFont="1" applyFill="1" applyBorder="1" applyAlignment="1" applyProtection="1">
      <alignment horizontal="center" vertical="center"/>
    </xf>
    <xf numFmtId="0" fontId="4" fillId="8" borderId="60" xfId="0" applyFont="1" applyFill="1" applyBorder="1" applyAlignment="1" applyProtection="1">
      <alignment horizontal="center" vertical="center"/>
    </xf>
    <xf numFmtId="0" fontId="4" fillId="8" borderId="62" xfId="0" applyFont="1" applyFill="1" applyBorder="1" applyAlignment="1" applyProtection="1">
      <alignment horizontal="center" vertical="center"/>
    </xf>
    <xf numFmtId="0" fontId="4" fillId="2" borderId="53" xfId="0" applyFont="1" applyFill="1" applyBorder="1" applyAlignment="1" applyProtection="1">
      <alignment horizontal="center" vertical="center"/>
    </xf>
    <xf numFmtId="0" fontId="4" fillId="2" borderId="54" xfId="0" applyFont="1" applyFill="1" applyBorder="1" applyAlignment="1" applyProtection="1">
      <alignment horizontal="center" vertical="center"/>
    </xf>
    <xf numFmtId="0" fontId="4" fillId="2" borderId="74" xfId="0" applyFont="1" applyFill="1" applyBorder="1" applyAlignment="1" applyProtection="1">
      <alignment horizontal="center" vertical="center"/>
    </xf>
    <xf numFmtId="0" fontId="4" fillId="2" borderId="75" xfId="0" applyFont="1" applyFill="1" applyBorder="1" applyAlignment="1" applyProtection="1">
      <alignment horizontal="center" vertical="center"/>
    </xf>
    <xf numFmtId="0" fontId="4" fillId="2" borderId="60" xfId="0" applyFont="1" applyFill="1" applyBorder="1" applyAlignment="1" applyProtection="1">
      <alignment horizontal="center" vertical="center"/>
    </xf>
    <xf numFmtId="0" fontId="4" fillId="2" borderId="61" xfId="0" applyFont="1" applyFill="1" applyBorder="1" applyAlignment="1" applyProtection="1">
      <alignment horizontal="center" vertical="center"/>
    </xf>
    <xf numFmtId="0" fontId="4" fillId="2" borderId="62" xfId="0" applyFont="1" applyFill="1" applyBorder="1" applyAlignment="1" applyProtection="1">
      <alignment horizontal="center" vertical="center"/>
    </xf>
    <xf numFmtId="0" fontId="12" fillId="2" borderId="26" xfId="0" applyFont="1" applyFill="1" applyBorder="1" applyAlignment="1" applyProtection="1">
      <alignment horizontal="center" vertical="center"/>
    </xf>
    <xf numFmtId="0" fontId="12" fillId="2" borderId="27" xfId="0" applyFont="1" applyFill="1" applyBorder="1" applyAlignment="1" applyProtection="1">
      <alignment horizontal="center" vertical="center"/>
    </xf>
    <xf numFmtId="0" fontId="12" fillId="2" borderId="14" xfId="0" applyFont="1" applyFill="1" applyBorder="1" applyAlignment="1" applyProtection="1">
      <alignment horizontal="center" vertical="center"/>
    </xf>
    <xf numFmtId="0" fontId="12" fillId="2" borderId="15" xfId="0" applyFont="1" applyFill="1" applyBorder="1" applyAlignment="1" applyProtection="1">
      <alignment horizontal="center" vertical="center"/>
    </xf>
    <xf numFmtId="0" fontId="2" fillId="3" borderId="13" xfId="0" applyFont="1" applyFill="1" applyBorder="1" applyAlignment="1" applyProtection="1">
      <alignment horizontal="center" vertical="center"/>
    </xf>
    <xf numFmtId="0" fontId="2" fillId="3" borderId="14" xfId="0" applyFont="1" applyFill="1" applyBorder="1" applyAlignment="1" applyProtection="1">
      <alignment horizontal="center" vertical="center"/>
    </xf>
    <xf numFmtId="0" fontId="2" fillId="3" borderId="15"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2" fillId="3" borderId="26" xfId="0" applyFont="1" applyFill="1" applyBorder="1" applyAlignment="1" applyProtection="1">
      <alignment horizontal="center" vertical="center"/>
    </xf>
    <xf numFmtId="0" fontId="2" fillId="3" borderId="27" xfId="0" applyFont="1" applyFill="1" applyBorder="1" applyAlignment="1" applyProtection="1">
      <alignment horizontal="center" vertical="center"/>
    </xf>
    <xf numFmtId="0" fontId="2" fillId="3" borderId="48" xfId="0" applyFont="1" applyFill="1" applyBorder="1" applyAlignment="1" applyProtection="1">
      <alignment horizontal="center" vertical="center"/>
    </xf>
    <xf numFmtId="0" fontId="2" fillId="3" borderId="45" xfId="0" applyFont="1" applyFill="1" applyBorder="1" applyAlignment="1" applyProtection="1">
      <alignment horizontal="center" vertical="center"/>
    </xf>
    <xf numFmtId="0" fontId="2" fillId="3" borderId="47" xfId="0" applyFont="1" applyFill="1" applyBorder="1" applyAlignment="1" applyProtection="1">
      <alignment horizontal="center" vertical="center"/>
    </xf>
    <xf numFmtId="0" fontId="2" fillId="3" borderId="71" xfId="0" applyFont="1" applyFill="1" applyBorder="1" applyAlignment="1" applyProtection="1">
      <alignment horizontal="center" vertical="center"/>
    </xf>
    <xf numFmtId="0" fontId="4" fillId="7" borderId="77" xfId="0" applyFont="1" applyFill="1" applyBorder="1" applyAlignment="1" applyProtection="1">
      <alignment horizontal="center" vertical="center" wrapText="1"/>
    </xf>
    <xf numFmtId="0" fontId="4" fillId="7" borderId="76" xfId="0" applyFont="1" applyFill="1" applyBorder="1" applyAlignment="1" applyProtection="1">
      <alignment horizontal="center" vertical="center" wrapText="1"/>
    </xf>
    <xf numFmtId="0" fontId="4" fillId="2" borderId="78" xfId="0" applyFont="1" applyFill="1" applyBorder="1" applyAlignment="1" applyProtection="1">
      <alignment horizontal="center" vertical="center"/>
    </xf>
    <xf numFmtId="0" fontId="4" fillId="2" borderId="41" xfId="0" applyFont="1" applyFill="1" applyBorder="1" applyAlignment="1" applyProtection="1">
      <alignment horizontal="center" vertical="center"/>
    </xf>
    <xf numFmtId="38" fontId="27" fillId="3" borderId="41" xfId="1" applyFont="1" applyFill="1" applyBorder="1" applyAlignment="1" applyProtection="1">
      <alignment horizontal="center" vertical="center"/>
    </xf>
    <xf numFmtId="38" fontId="27" fillId="3" borderId="42" xfId="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2" fillId="3" borderId="58" xfId="0" applyFont="1" applyFill="1" applyBorder="1" applyAlignment="1" applyProtection="1">
      <alignment horizontal="center" vertical="center"/>
    </xf>
    <xf numFmtId="0" fontId="2" fillId="3" borderId="28" xfId="0" applyFont="1" applyFill="1" applyBorder="1" applyAlignment="1" applyProtection="1">
      <alignment horizontal="center" vertical="center"/>
    </xf>
    <xf numFmtId="0" fontId="2" fillId="3" borderId="29" xfId="0" applyFont="1" applyFill="1" applyBorder="1" applyAlignment="1" applyProtection="1">
      <alignment horizontal="center" vertical="center"/>
    </xf>
    <xf numFmtId="0" fontId="7" fillId="6" borderId="66" xfId="0" applyFont="1" applyFill="1" applyBorder="1" applyAlignment="1" applyProtection="1">
      <alignment horizontal="center" vertical="center"/>
      <protection locked="0"/>
    </xf>
    <xf numFmtId="0" fontId="7" fillId="6" borderId="67" xfId="0" applyFont="1" applyFill="1" applyBorder="1" applyAlignment="1" applyProtection="1">
      <alignment horizontal="center" vertical="center"/>
      <protection locked="0"/>
    </xf>
    <xf numFmtId="0" fontId="2" fillId="3" borderId="50" xfId="0" applyFont="1" applyFill="1" applyBorder="1" applyAlignment="1" applyProtection="1">
      <alignment horizontal="center" vertical="center"/>
    </xf>
    <xf numFmtId="0" fontId="2" fillId="3" borderId="57" xfId="0" applyFont="1" applyFill="1" applyBorder="1" applyAlignment="1" applyProtection="1">
      <alignment horizontal="center" vertical="center"/>
    </xf>
    <xf numFmtId="0" fontId="8" fillId="4" borderId="68" xfId="0" applyFont="1" applyFill="1" applyBorder="1" applyAlignment="1" applyProtection="1">
      <alignment horizontal="center" vertical="center"/>
      <protection locked="0"/>
    </xf>
    <xf numFmtId="0" fontId="8" fillId="4" borderId="69"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xf>
    <xf numFmtId="0" fontId="21" fillId="2" borderId="5" xfId="0" applyFont="1" applyFill="1" applyBorder="1" applyAlignment="1" applyProtection="1">
      <alignment horizontal="center" vertical="center"/>
    </xf>
    <xf numFmtId="0" fontId="25" fillId="7" borderId="26" xfId="0" applyFont="1" applyFill="1" applyBorder="1" applyAlignment="1" applyProtection="1">
      <alignment horizontal="center" vertical="center"/>
    </xf>
    <xf numFmtId="0" fontId="25" fillId="7" borderId="27" xfId="0" applyFont="1" applyFill="1" applyBorder="1" applyAlignment="1" applyProtection="1">
      <alignment horizontal="center" vertical="center"/>
    </xf>
    <xf numFmtId="0" fontId="25" fillId="7" borderId="48" xfId="0" applyFont="1" applyFill="1" applyBorder="1" applyAlignment="1" applyProtection="1">
      <alignment horizontal="center" vertical="center"/>
    </xf>
    <xf numFmtId="0" fontId="7" fillId="4" borderId="68" xfId="0" applyFont="1" applyFill="1" applyBorder="1" applyAlignment="1" applyProtection="1">
      <alignment horizontal="center" vertical="center"/>
      <protection locked="0"/>
    </xf>
    <xf numFmtId="0" fontId="7" fillId="4" borderId="69" xfId="0" applyFont="1" applyFill="1" applyBorder="1" applyAlignment="1" applyProtection="1">
      <alignment horizontal="center" vertical="center"/>
      <protection locked="0"/>
    </xf>
    <xf numFmtId="0" fontId="16" fillId="3" borderId="0"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25" fillId="7" borderId="26" xfId="0" applyFont="1" applyFill="1" applyBorder="1" applyAlignment="1">
      <alignment horizontal="center" vertical="center"/>
    </xf>
    <xf numFmtId="0" fontId="25" fillId="7" borderId="27" xfId="0" applyFont="1" applyFill="1" applyBorder="1" applyAlignment="1">
      <alignment horizontal="center" vertical="center"/>
    </xf>
    <xf numFmtId="0" fontId="25" fillId="7" borderId="48" xfId="0" applyFont="1" applyFill="1" applyBorder="1" applyAlignment="1">
      <alignment horizontal="center" vertical="center"/>
    </xf>
    <xf numFmtId="0" fontId="20" fillId="2" borderId="26" xfId="0" applyFont="1" applyFill="1" applyBorder="1" applyAlignment="1">
      <alignment horizontal="left" vertical="center"/>
    </xf>
    <xf numFmtId="0" fontId="20" fillId="2" borderId="27" xfId="0" applyFont="1" applyFill="1" applyBorder="1" applyAlignment="1">
      <alignment horizontal="left" vertical="center"/>
    </xf>
    <xf numFmtId="0" fontId="20" fillId="2" borderId="64" xfId="0" applyFont="1" applyFill="1" applyBorder="1" applyAlignment="1">
      <alignment horizontal="left" vertical="center"/>
    </xf>
    <xf numFmtId="0" fontId="20" fillId="2" borderId="65" xfId="0" applyFont="1" applyFill="1" applyBorder="1" applyAlignment="1">
      <alignment horizontal="left" vertical="center"/>
    </xf>
    <xf numFmtId="0" fontId="2" fillId="12" borderId="1" xfId="0" applyFont="1" applyFill="1" applyBorder="1" applyAlignment="1">
      <alignment horizontal="center" vertical="center" wrapText="1"/>
    </xf>
    <xf numFmtId="0" fontId="2" fillId="12"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8"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79" xfId="0" applyFont="1" applyBorder="1" applyAlignment="1">
      <alignment horizontal="center" vertical="center"/>
    </xf>
    <xf numFmtId="0" fontId="17" fillId="4" borderId="2" xfId="0" applyFont="1" applyFill="1" applyBorder="1" applyAlignment="1" applyProtection="1">
      <alignment horizontal="center" vertical="center"/>
    </xf>
    <xf numFmtId="0" fontId="17" fillId="4" borderId="6" xfId="0" applyFont="1" applyFill="1" applyBorder="1" applyAlignment="1" applyProtection="1">
      <alignment horizontal="center" vertical="center"/>
    </xf>
    <xf numFmtId="0" fontId="17" fillId="4" borderId="3" xfId="0" applyFont="1" applyFill="1" applyBorder="1" applyAlignment="1" applyProtection="1">
      <alignment horizontal="center" vertical="center"/>
    </xf>
    <xf numFmtId="0" fontId="2" fillId="3" borderId="51" xfId="0" applyFont="1" applyFill="1" applyBorder="1" applyAlignment="1" applyProtection="1">
      <alignment horizontal="center" vertical="center" wrapText="1" shrinkToFit="1"/>
    </xf>
    <xf numFmtId="0" fontId="2" fillId="3" borderId="8" xfId="0" applyFont="1" applyFill="1" applyBorder="1" applyAlignment="1" applyProtection="1">
      <alignment horizontal="center" vertical="center" wrapText="1" shrinkToFit="1"/>
    </xf>
    <xf numFmtId="0" fontId="17" fillId="4" borderId="10" xfId="0" applyFont="1" applyFill="1" applyBorder="1" applyAlignment="1" applyProtection="1">
      <alignment horizontal="center" vertical="center"/>
    </xf>
    <xf numFmtId="0" fontId="17" fillId="4" borderId="11" xfId="0" applyFont="1" applyFill="1" applyBorder="1" applyAlignment="1" applyProtection="1">
      <alignment horizontal="center" vertical="center"/>
    </xf>
    <xf numFmtId="0" fontId="17" fillId="4" borderId="12" xfId="0" applyFont="1" applyFill="1" applyBorder="1" applyAlignment="1" applyProtection="1">
      <alignment horizontal="center" vertical="center"/>
    </xf>
    <xf numFmtId="0" fontId="17" fillId="0" borderId="7" xfId="0" applyFont="1" applyBorder="1" applyAlignment="1" applyProtection="1">
      <alignment horizontal="center" vertical="center" wrapText="1"/>
    </xf>
    <xf numFmtId="0" fontId="17" fillId="0" borderId="51" xfId="0" applyFont="1" applyBorder="1" applyAlignment="1" applyProtection="1">
      <alignment horizontal="center" vertical="center" wrapText="1"/>
    </xf>
    <xf numFmtId="0" fontId="17" fillId="0" borderId="8"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0" fontId="17" fillId="0" borderId="1" xfId="0" applyFont="1" applyBorder="1" applyAlignment="1" applyProtection="1">
      <alignment vertical="center" wrapText="1"/>
    </xf>
    <xf numFmtId="0" fontId="17" fillId="0" borderId="1" xfId="0" applyFont="1" applyBorder="1" applyAlignment="1" applyProtection="1">
      <alignment horizontal="center" vertical="center" wrapText="1"/>
    </xf>
    <xf numFmtId="0" fontId="3" fillId="4" borderId="1" xfId="0"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0" fontId="18" fillId="0" borderId="1" xfId="0" applyFont="1" applyBorder="1" applyAlignment="1" applyProtection="1">
      <alignment horizontal="center" vertical="center" wrapText="1"/>
    </xf>
    <xf numFmtId="0" fontId="2" fillId="5" borderId="1" xfId="0" applyFont="1" applyFill="1" applyBorder="1" applyAlignment="1" applyProtection="1">
      <alignment horizontal="center" vertical="center" wrapText="1" shrinkToFit="1"/>
    </xf>
    <xf numFmtId="0" fontId="2" fillId="5" borderId="7" xfId="0" applyFont="1" applyFill="1" applyBorder="1" applyAlignment="1" applyProtection="1">
      <alignment horizontal="center" vertical="center" wrapText="1" shrinkToFit="1"/>
    </xf>
    <xf numFmtId="0" fontId="2" fillId="5" borderId="51" xfId="0" applyFont="1" applyFill="1" applyBorder="1" applyAlignment="1" applyProtection="1">
      <alignment horizontal="center" vertical="center" wrapText="1" shrinkToFit="1"/>
    </xf>
    <xf numFmtId="0" fontId="2" fillId="5" borderId="8" xfId="0" applyFont="1" applyFill="1" applyBorder="1" applyAlignment="1" applyProtection="1">
      <alignment horizontal="center" vertical="center" wrapText="1" shrinkToFit="1"/>
    </xf>
  </cellXfs>
  <cellStyles count="5">
    <cellStyle name="パーセント" xfId="2" builtinId="5"/>
    <cellStyle name="ハイパーリンク" xfId="3" builtinId="8"/>
    <cellStyle name="桁区切り" xfId="1" builtinId="6"/>
    <cellStyle name="標準" xfId="0" builtinId="0"/>
    <cellStyle name="標準 2" xfId="4"/>
  </cellStyles>
  <dxfs count="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FFCC"/>
      <color rgb="FFCCECFF"/>
      <color rgb="FFFF0066"/>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49070</xdr:colOff>
      <xdr:row>3</xdr:row>
      <xdr:rowOff>6955</xdr:rowOff>
    </xdr:from>
    <xdr:to>
      <xdr:col>5</xdr:col>
      <xdr:colOff>216959</xdr:colOff>
      <xdr:row>3</xdr:row>
      <xdr:rowOff>201706</xdr:rowOff>
    </xdr:to>
    <xdr:sp macro="" textlink="">
      <xdr:nvSpPr>
        <xdr:cNvPr id="4" name="二等辺三角形 3"/>
        <xdr:cNvSpPr/>
      </xdr:nvSpPr>
      <xdr:spPr>
        <a:xfrm rot="5400000">
          <a:off x="2769874" y="558268"/>
          <a:ext cx="194751" cy="167889"/>
        </a:xfrm>
        <a:prstGeom prst="triangle">
          <a:avLst/>
        </a:prstGeom>
        <a:solidFill>
          <a:srgbClr val="00206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xdr:col>
      <xdr:colOff>246525</xdr:colOff>
      <xdr:row>3</xdr:row>
      <xdr:rowOff>11204</xdr:rowOff>
    </xdr:from>
    <xdr:to>
      <xdr:col>5</xdr:col>
      <xdr:colOff>414414</xdr:colOff>
      <xdr:row>3</xdr:row>
      <xdr:rowOff>205955</xdr:rowOff>
    </xdr:to>
    <xdr:sp macro="" textlink="">
      <xdr:nvSpPr>
        <xdr:cNvPr id="5" name="二等辺三角形 4"/>
        <xdr:cNvSpPr/>
      </xdr:nvSpPr>
      <xdr:spPr>
        <a:xfrm rot="5400000">
          <a:off x="2967329" y="562517"/>
          <a:ext cx="194751" cy="167889"/>
        </a:xfrm>
        <a:prstGeom prst="triangle">
          <a:avLst/>
        </a:prstGeom>
        <a:solidFill>
          <a:srgbClr val="00206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xdr:col>
      <xdr:colOff>459439</xdr:colOff>
      <xdr:row>3</xdr:row>
      <xdr:rowOff>11202</xdr:rowOff>
    </xdr:from>
    <xdr:to>
      <xdr:col>5</xdr:col>
      <xdr:colOff>627328</xdr:colOff>
      <xdr:row>3</xdr:row>
      <xdr:rowOff>205953</xdr:rowOff>
    </xdr:to>
    <xdr:sp macro="" textlink="">
      <xdr:nvSpPr>
        <xdr:cNvPr id="6" name="二等辺三角形 5"/>
        <xdr:cNvSpPr/>
      </xdr:nvSpPr>
      <xdr:spPr>
        <a:xfrm rot="5400000">
          <a:off x="3180243" y="562515"/>
          <a:ext cx="194751" cy="167889"/>
        </a:xfrm>
        <a:prstGeom prst="triangle">
          <a:avLst/>
        </a:prstGeom>
        <a:solidFill>
          <a:srgbClr val="00206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xdr:col>
      <xdr:colOff>56022</xdr:colOff>
      <xdr:row>2</xdr:row>
      <xdr:rowOff>100854</xdr:rowOff>
    </xdr:from>
    <xdr:to>
      <xdr:col>4</xdr:col>
      <xdr:colOff>672354</xdr:colOff>
      <xdr:row>4</xdr:row>
      <xdr:rowOff>56025</xdr:rowOff>
    </xdr:to>
    <xdr:sp macro="" textlink="">
      <xdr:nvSpPr>
        <xdr:cNvPr id="7" name="額縁 6"/>
        <xdr:cNvSpPr/>
      </xdr:nvSpPr>
      <xdr:spPr>
        <a:xfrm>
          <a:off x="56022" y="459442"/>
          <a:ext cx="2667008" cy="358583"/>
        </a:xfrm>
        <a:prstGeom prst="bevel">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36000" bIns="36000" numCol="1" spcCol="0" rtlCol="0" fromWordArt="0" anchor="t" anchorCtr="0" forceAA="0" compatLnSpc="1">
          <a:prstTxWarp prst="textNoShape">
            <a:avLst/>
          </a:prstTxWarp>
          <a:noAutofit/>
        </a:bodyPr>
        <a:lstStyle/>
        <a:p>
          <a:pPr algn="l"/>
          <a:r>
            <a:rPr kumimoji="1" lang="ja-JP" altLang="en-US" sz="1400" b="1">
              <a:latin typeface="ＭＳ Ｐゴシック" panose="020B0600070205080204" pitchFamily="50" charset="-128"/>
              <a:ea typeface="ＭＳ Ｐゴシック" panose="020B0600070205080204" pitchFamily="50" charset="-128"/>
            </a:rPr>
            <a:t>１．都道府県別の事例数の検索</a:t>
          </a:r>
        </a:p>
      </xdr:txBody>
    </xdr:sp>
    <xdr:clientData/>
  </xdr:twoCellAnchor>
  <xdr:twoCellAnchor>
    <xdr:from>
      <xdr:col>5</xdr:col>
      <xdr:colOff>60281</xdr:colOff>
      <xdr:row>26</xdr:row>
      <xdr:rowOff>175045</xdr:rowOff>
    </xdr:from>
    <xdr:to>
      <xdr:col>5</xdr:col>
      <xdr:colOff>228170</xdr:colOff>
      <xdr:row>27</xdr:row>
      <xdr:rowOff>190502</xdr:rowOff>
    </xdr:to>
    <xdr:sp macro="" textlink="">
      <xdr:nvSpPr>
        <xdr:cNvPr id="8" name="二等辺三角形 7"/>
        <xdr:cNvSpPr/>
      </xdr:nvSpPr>
      <xdr:spPr>
        <a:xfrm rot="5400000">
          <a:off x="3106056" y="5847447"/>
          <a:ext cx="194751" cy="167889"/>
        </a:xfrm>
        <a:prstGeom prst="triangle">
          <a:avLst/>
        </a:prstGeom>
        <a:solidFill>
          <a:srgbClr val="00206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xdr:col>
      <xdr:colOff>257736</xdr:colOff>
      <xdr:row>27</xdr:row>
      <xdr:rowOff>0</xdr:rowOff>
    </xdr:from>
    <xdr:to>
      <xdr:col>5</xdr:col>
      <xdr:colOff>425625</xdr:colOff>
      <xdr:row>27</xdr:row>
      <xdr:rowOff>194751</xdr:rowOff>
    </xdr:to>
    <xdr:sp macro="" textlink="">
      <xdr:nvSpPr>
        <xdr:cNvPr id="9" name="二等辺三角形 8"/>
        <xdr:cNvSpPr/>
      </xdr:nvSpPr>
      <xdr:spPr>
        <a:xfrm rot="5400000">
          <a:off x="3303511" y="5851696"/>
          <a:ext cx="194751" cy="167889"/>
        </a:xfrm>
        <a:prstGeom prst="triangle">
          <a:avLst/>
        </a:prstGeom>
        <a:solidFill>
          <a:srgbClr val="00206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xdr:col>
      <xdr:colOff>470650</xdr:colOff>
      <xdr:row>26</xdr:row>
      <xdr:rowOff>179292</xdr:rowOff>
    </xdr:from>
    <xdr:to>
      <xdr:col>5</xdr:col>
      <xdr:colOff>638539</xdr:colOff>
      <xdr:row>27</xdr:row>
      <xdr:rowOff>194749</xdr:rowOff>
    </xdr:to>
    <xdr:sp macro="" textlink="">
      <xdr:nvSpPr>
        <xdr:cNvPr id="10" name="二等辺三角形 9"/>
        <xdr:cNvSpPr/>
      </xdr:nvSpPr>
      <xdr:spPr>
        <a:xfrm rot="5400000">
          <a:off x="3516425" y="5851694"/>
          <a:ext cx="194751" cy="167889"/>
        </a:xfrm>
        <a:prstGeom prst="triangle">
          <a:avLst/>
        </a:prstGeom>
        <a:solidFill>
          <a:srgbClr val="002060"/>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xdr:col>
      <xdr:colOff>67233</xdr:colOff>
      <xdr:row>26</xdr:row>
      <xdr:rowOff>89650</xdr:rowOff>
    </xdr:from>
    <xdr:to>
      <xdr:col>5</xdr:col>
      <xdr:colOff>6</xdr:colOff>
      <xdr:row>28</xdr:row>
      <xdr:rowOff>44821</xdr:rowOff>
    </xdr:to>
    <xdr:sp macro="" textlink="">
      <xdr:nvSpPr>
        <xdr:cNvPr id="11" name="額縁 10"/>
        <xdr:cNvSpPr/>
      </xdr:nvSpPr>
      <xdr:spPr>
        <a:xfrm>
          <a:off x="392204" y="5748621"/>
          <a:ext cx="2667008" cy="358582"/>
        </a:xfrm>
        <a:prstGeom prst="bevel">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36000" bIns="36000" numCol="1" spcCol="0" rtlCol="0" fromWordArt="0" anchor="t" anchorCtr="0" forceAA="0" compatLnSpc="1">
          <a:prstTxWarp prst="textNoShape">
            <a:avLst/>
          </a:prstTxWarp>
          <a:noAutofit/>
        </a:bodyPr>
        <a:lstStyle/>
        <a:p>
          <a:pPr algn="l"/>
          <a:r>
            <a:rPr kumimoji="1" lang="ja-JP" altLang="en-US" sz="1400" b="1" i="0">
              <a:latin typeface="ＭＳ Ｐゴシック" panose="020B0600070205080204" pitchFamily="50" charset="-128"/>
              <a:ea typeface="ＭＳ Ｐゴシック" panose="020B0600070205080204" pitchFamily="50" charset="-128"/>
            </a:rPr>
            <a:t>２．自治体別の情報検索</a:t>
          </a:r>
        </a:p>
      </xdr:txBody>
    </xdr:sp>
    <xdr:clientData/>
  </xdr:twoCellAnchor>
  <xdr:twoCellAnchor>
    <xdr:from>
      <xdr:col>7</xdr:col>
      <xdr:colOff>593907</xdr:colOff>
      <xdr:row>26</xdr:row>
      <xdr:rowOff>33620</xdr:rowOff>
    </xdr:from>
    <xdr:to>
      <xdr:col>8</xdr:col>
      <xdr:colOff>126349</xdr:colOff>
      <xdr:row>27</xdr:row>
      <xdr:rowOff>70326</xdr:rowOff>
    </xdr:to>
    <xdr:sp macro="" textlink="">
      <xdr:nvSpPr>
        <xdr:cNvPr id="2" name="楕円 1"/>
        <xdr:cNvSpPr/>
      </xdr:nvSpPr>
      <xdr:spPr>
        <a:xfrm>
          <a:off x="5020231" y="5737414"/>
          <a:ext cx="216000" cy="216000"/>
        </a:xfrm>
        <a:prstGeom prst="ellipse">
          <a:avLst/>
        </a:prstGeom>
        <a:solidFill>
          <a:srgbClr val="FF0066"/>
        </a:solidFill>
        <a:ln>
          <a:solidFill>
            <a:srgbClr val="FF0066"/>
          </a:solidFill>
        </a:ln>
        <a:effectLst>
          <a:glow rad="101600">
            <a:srgbClr val="FF0066">
              <a:alpha val="40000"/>
            </a:srgbClr>
          </a:glo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36000" bIns="0" rtlCol="0" anchor="ctr" anchorCtr="0"/>
        <a:lstStyle/>
        <a:p>
          <a:pPr algn="ctr"/>
          <a:r>
            <a:rPr kumimoji="1" lang="ja-JP" altLang="en-US" sz="1300" b="1" i="1">
              <a:latin typeface="ＤＦ特太ゴシック体" panose="020B0509000000000000" pitchFamily="49" charset="-128"/>
              <a:ea typeface="ＤＦ特太ゴシック体" panose="020B0509000000000000" pitchFamily="49" charset="-128"/>
            </a:rPr>
            <a:t>！</a:t>
          </a:r>
        </a:p>
      </xdr:txBody>
    </xdr:sp>
    <xdr:clientData/>
  </xdr:twoCellAnchor>
  <xdr:twoCellAnchor>
    <xdr:from>
      <xdr:col>7</xdr:col>
      <xdr:colOff>582703</xdr:colOff>
      <xdr:row>2</xdr:row>
      <xdr:rowOff>22413</xdr:rowOff>
    </xdr:from>
    <xdr:to>
      <xdr:col>8</xdr:col>
      <xdr:colOff>115145</xdr:colOff>
      <xdr:row>3</xdr:row>
      <xdr:rowOff>59119</xdr:rowOff>
    </xdr:to>
    <xdr:sp macro="" textlink="">
      <xdr:nvSpPr>
        <xdr:cNvPr id="12" name="楕円 11"/>
        <xdr:cNvSpPr/>
      </xdr:nvSpPr>
      <xdr:spPr>
        <a:xfrm>
          <a:off x="5009027" y="571501"/>
          <a:ext cx="216000" cy="216000"/>
        </a:xfrm>
        <a:prstGeom prst="ellipse">
          <a:avLst/>
        </a:prstGeom>
        <a:solidFill>
          <a:srgbClr val="FF0066"/>
        </a:solidFill>
        <a:ln>
          <a:solidFill>
            <a:srgbClr val="FF0066"/>
          </a:solidFill>
        </a:ln>
        <a:effectLst>
          <a:glow rad="101600">
            <a:srgbClr val="FF0066">
              <a:alpha val="40000"/>
            </a:srgbClr>
          </a:glo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36000" bIns="0" rtlCol="0" anchor="ctr" anchorCtr="0"/>
        <a:lstStyle/>
        <a:p>
          <a:pPr algn="ctr"/>
          <a:r>
            <a:rPr kumimoji="1" lang="ja-JP" altLang="en-US" sz="1300" b="1" i="1">
              <a:latin typeface="ＤＦ特太ゴシック体" panose="020B0509000000000000" pitchFamily="49" charset="-128"/>
              <a:ea typeface="ＤＦ特太ゴシック体" panose="020B0509000000000000" pitchFamily="49" charset="-128"/>
            </a:rPr>
            <a:t>！</a:t>
          </a:r>
        </a:p>
      </xdr:txBody>
    </xdr:sp>
    <xdr:clientData/>
  </xdr:twoCellAnchor>
  <xdr:twoCellAnchor>
    <xdr:from>
      <xdr:col>16</xdr:col>
      <xdr:colOff>369792</xdr:colOff>
      <xdr:row>1</xdr:row>
      <xdr:rowOff>112058</xdr:rowOff>
    </xdr:from>
    <xdr:to>
      <xdr:col>21</xdr:col>
      <xdr:colOff>210509</xdr:colOff>
      <xdr:row>4</xdr:row>
      <xdr:rowOff>37618</xdr:rowOff>
    </xdr:to>
    <xdr:sp macro="" textlink="">
      <xdr:nvSpPr>
        <xdr:cNvPr id="15" name="角丸四角形 14"/>
        <xdr:cNvSpPr/>
      </xdr:nvSpPr>
      <xdr:spPr>
        <a:xfrm>
          <a:off x="10948145" y="470646"/>
          <a:ext cx="1891393" cy="530678"/>
        </a:xfrm>
        <a:prstGeom prst="roundRect">
          <a:avLst/>
        </a:prstGeom>
        <a:solidFill>
          <a:srgbClr val="FF0066"/>
        </a:solidFill>
        <a:ln>
          <a:solidFill>
            <a:srgbClr val="FF0066"/>
          </a:solidFill>
        </a:ln>
        <a:effectLst>
          <a:glow rad="101600">
            <a:srgbClr val="FF0066">
              <a:alpha val="40000"/>
            </a:srgbClr>
          </a:glo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600" b="1"/>
            <a:t>平成２９年度時点</a:t>
          </a:r>
        </a:p>
      </xdr:txBody>
    </xdr:sp>
    <xdr:clientData/>
  </xdr:twoCellAnchor>
  <xdr:twoCellAnchor>
    <xdr:from>
      <xdr:col>0</xdr:col>
      <xdr:colOff>95249</xdr:colOff>
      <xdr:row>0</xdr:row>
      <xdr:rowOff>95249</xdr:rowOff>
    </xdr:from>
    <xdr:to>
      <xdr:col>21</xdr:col>
      <xdr:colOff>244928</xdr:colOff>
      <xdr:row>0</xdr:row>
      <xdr:rowOff>598713</xdr:rowOff>
    </xdr:to>
    <xdr:sp macro="" textlink="">
      <xdr:nvSpPr>
        <xdr:cNvPr id="16" name="額縁 15"/>
        <xdr:cNvSpPr/>
      </xdr:nvSpPr>
      <xdr:spPr>
        <a:xfrm>
          <a:off x="95249" y="95249"/>
          <a:ext cx="12722679" cy="503464"/>
        </a:xfrm>
        <a:prstGeom prst="bevel">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atin typeface="ＭＳ Ｐゴシック" panose="020B0600070205080204" pitchFamily="50" charset="-128"/>
              <a:ea typeface="ＭＳ Ｐゴシック" panose="020B0600070205080204" pitchFamily="50" charset="-128"/>
            </a:rPr>
            <a:t>～ 簡易検索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2816679</xdr:colOff>
      <xdr:row>1</xdr:row>
      <xdr:rowOff>81643</xdr:rowOff>
    </xdr:from>
    <xdr:to>
      <xdr:col>9</xdr:col>
      <xdr:colOff>693965</xdr:colOff>
      <xdr:row>3</xdr:row>
      <xdr:rowOff>54428</xdr:rowOff>
    </xdr:to>
    <xdr:sp macro="" textlink="">
      <xdr:nvSpPr>
        <xdr:cNvPr id="4" name="角丸四角形 3"/>
        <xdr:cNvSpPr/>
      </xdr:nvSpPr>
      <xdr:spPr>
        <a:xfrm>
          <a:off x="13511893" y="449036"/>
          <a:ext cx="1891393" cy="530678"/>
        </a:xfrm>
        <a:prstGeom prst="roundRect">
          <a:avLst/>
        </a:prstGeom>
        <a:solidFill>
          <a:srgbClr val="FF0066"/>
        </a:solidFill>
        <a:ln>
          <a:solidFill>
            <a:srgbClr val="FF0066"/>
          </a:solidFill>
        </a:ln>
        <a:effectLst>
          <a:glow rad="101600">
            <a:srgbClr val="FF0066">
              <a:alpha val="40000"/>
            </a:srgbClr>
          </a:glo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600" b="1"/>
            <a:t>平成２９年度時点</a:t>
          </a:r>
        </a:p>
      </xdr:txBody>
    </xdr:sp>
    <xdr:clientData/>
  </xdr:twoCellAnchor>
  <xdr:twoCellAnchor>
    <xdr:from>
      <xdr:col>1</xdr:col>
      <xdr:colOff>40822</xdr:colOff>
      <xdr:row>0</xdr:row>
      <xdr:rowOff>95250</xdr:rowOff>
    </xdr:from>
    <xdr:to>
      <xdr:col>9</xdr:col>
      <xdr:colOff>721179</xdr:colOff>
      <xdr:row>0</xdr:row>
      <xdr:rowOff>598714</xdr:rowOff>
    </xdr:to>
    <xdr:sp macro="" textlink="">
      <xdr:nvSpPr>
        <xdr:cNvPr id="6" name="額縁 5"/>
        <xdr:cNvSpPr/>
      </xdr:nvSpPr>
      <xdr:spPr>
        <a:xfrm>
          <a:off x="353786" y="95250"/>
          <a:ext cx="15076714" cy="503464"/>
        </a:xfrm>
        <a:prstGeom prst="bevel">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atin typeface="ＭＳ Ｐゴシック" panose="020B0600070205080204" pitchFamily="50" charset="-128"/>
              <a:ea typeface="ＭＳ Ｐゴシック" panose="020B0600070205080204" pitchFamily="50" charset="-128"/>
            </a:rPr>
            <a:t>条件検索１　（都道府県名で検索）</a:t>
          </a:r>
        </a:p>
      </xdr:txBody>
    </xdr:sp>
    <xdr:clientData/>
  </xdr:twoCellAnchor>
  <xdr:twoCellAnchor>
    <xdr:from>
      <xdr:col>6</xdr:col>
      <xdr:colOff>0</xdr:colOff>
      <xdr:row>1</xdr:row>
      <xdr:rowOff>54424</xdr:rowOff>
    </xdr:from>
    <xdr:to>
      <xdr:col>6</xdr:col>
      <xdr:colOff>212799</xdr:colOff>
      <xdr:row>2</xdr:row>
      <xdr:rowOff>91131</xdr:rowOff>
    </xdr:to>
    <xdr:sp macro="" textlink="">
      <xdr:nvSpPr>
        <xdr:cNvPr id="7" name="楕円 6"/>
        <xdr:cNvSpPr/>
      </xdr:nvSpPr>
      <xdr:spPr>
        <a:xfrm>
          <a:off x="5116286" y="680353"/>
          <a:ext cx="212799" cy="213599"/>
        </a:xfrm>
        <a:prstGeom prst="ellipse">
          <a:avLst/>
        </a:prstGeom>
        <a:solidFill>
          <a:srgbClr val="FF0066"/>
        </a:solidFill>
        <a:ln>
          <a:solidFill>
            <a:srgbClr val="FF0066"/>
          </a:solidFill>
        </a:ln>
        <a:effectLst>
          <a:glow rad="101600">
            <a:srgbClr val="FF0066">
              <a:alpha val="40000"/>
            </a:srgbClr>
          </a:glo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36000" bIns="0" rtlCol="0" anchor="ctr" anchorCtr="0"/>
        <a:lstStyle/>
        <a:p>
          <a:pPr algn="ctr"/>
          <a:r>
            <a:rPr kumimoji="1" lang="ja-JP" altLang="en-US" sz="1300" b="1" i="1">
              <a:latin typeface="ＤＦ特太ゴシック体" panose="020B0509000000000000" pitchFamily="49" charset="-128"/>
              <a:ea typeface="ＤＦ特太ゴシック体" panose="020B0509000000000000" pitchFamily="49"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2830287</xdr:colOff>
      <xdr:row>1</xdr:row>
      <xdr:rowOff>95251</xdr:rowOff>
    </xdr:from>
    <xdr:to>
      <xdr:col>9</xdr:col>
      <xdr:colOff>707572</xdr:colOff>
      <xdr:row>3</xdr:row>
      <xdr:rowOff>68036</xdr:rowOff>
    </xdr:to>
    <xdr:sp macro="" textlink="">
      <xdr:nvSpPr>
        <xdr:cNvPr id="4" name="角丸四角形 3"/>
        <xdr:cNvSpPr/>
      </xdr:nvSpPr>
      <xdr:spPr>
        <a:xfrm>
          <a:off x="13525501" y="462644"/>
          <a:ext cx="1891392" cy="530678"/>
        </a:xfrm>
        <a:prstGeom prst="roundRect">
          <a:avLst/>
        </a:prstGeom>
        <a:solidFill>
          <a:srgbClr val="FF0066"/>
        </a:solidFill>
        <a:ln>
          <a:solidFill>
            <a:srgbClr val="FF0066"/>
          </a:solidFill>
        </a:ln>
        <a:effectLst>
          <a:glow rad="101600">
            <a:srgbClr val="FF0066">
              <a:alpha val="40000"/>
            </a:srgbClr>
          </a:glo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600" b="1"/>
            <a:t>平成２９年度時点</a:t>
          </a:r>
        </a:p>
      </xdr:txBody>
    </xdr:sp>
    <xdr:clientData/>
  </xdr:twoCellAnchor>
  <xdr:twoCellAnchor>
    <xdr:from>
      <xdr:col>1</xdr:col>
      <xdr:colOff>0</xdr:colOff>
      <xdr:row>0</xdr:row>
      <xdr:rowOff>95249</xdr:rowOff>
    </xdr:from>
    <xdr:to>
      <xdr:col>9</xdr:col>
      <xdr:colOff>680357</xdr:colOff>
      <xdr:row>0</xdr:row>
      <xdr:rowOff>598713</xdr:rowOff>
    </xdr:to>
    <xdr:sp macro="" textlink="">
      <xdr:nvSpPr>
        <xdr:cNvPr id="5" name="額縁 4"/>
        <xdr:cNvSpPr/>
      </xdr:nvSpPr>
      <xdr:spPr>
        <a:xfrm>
          <a:off x="312964" y="95249"/>
          <a:ext cx="15076714" cy="503464"/>
        </a:xfrm>
        <a:prstGeom prst="bevel">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atin typeface="ＭＳ Ｐゴシック" panose="020B0600070205080204" pitchFamily="50" charset="-128"/>
              <a:ea typeface="ＭＳ Ｐゴシック" panose="020B0600070205080204" pitchFamily="50" charset="-128"/>
            </a:rPr>
            <a:t>条件検索２　（人口規模で検索）</a:t>
          </a:r>
        </a:p>
      </xdr:txBody>
    </xdr:sp>
    <xdr:clientData/>
  </xdr:twoCellAnchor>
  <xdr:twoCellAnchor>
    <xdr:from>
      <xdr:col>6</xdr:col>
      <xdr:colOff>0</xdr:colOff>
      <xdr:row>1</xdr:row>
      <xdr:rowOff>54433</xdr:rowOff>
    </xdr:from>
    <xdr:to>
      <xdr:col>6</xdr:col>
      <xdr:colOff>212799</xdr:colOff>
      <xdr:row>2</xdr:row>
      <xdr:rowOff>91139</xdr:rowOff>
    </xdr:to>
    <xdr:sp macro="" textlink="">
      <xdr:nvSpPr>
        <xdr:cNvPr id="6" name="楕円 5"/>
        <xdr:cNvSpPr/>
      </xdr:nvSpPr>
      <xdr:spPr>
        <a:xfrm>
          <a:off x="5116286" y="693969"/>
          <a:ext cx="212799" cy="213599"/>
        </a:xfrm>
        <a:prstGeom prst="ellipse">
          <a:avLst/>
        </a:prstGeom>
        <a:solidFill>
          <a:srgbClr val="FF0066"/>
        </a:solidFill>
        <a:ln>
          <a:solidFill>
            <a:srgbClr val="FF0066"/>
          </a:solidFill>
        </a:ln>
        <a:effectLst>
          <a:glow rad="101600">
            <a:srgbClr val="FF0066">
              <a:alpha val="40000"/>
            </a:srgbClr>
          </a:glo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36000" bIns="0" rtlCol="0" anchor="ctr" anchorCtr="0"/>
        <a:lstStyle/>
        <a:p>
          <a:pPr algn="ctr"/>
          <a:r>
            <a:rPr kumimoji="1" lang="ja-JP" altLang="en-US" sz="1300" b="1" i="1">
              <a:latin typeface="ＤＦ特太ゴシック体" panose="020B0509000000000000" pitchFamily="49" charset="-128"/>
              <a:ea typeface="ＤＦ特太ゴシック体" panose="020B0509000000000000" pitchFamily="49"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2830287</xdr:colOff>
      <xdr:row>1</xdr:row>
      <xdr:rowOff>81644</xdr:rowOff>
    </xdr:from>
    <xdr:to>
      <xdr:col>9</xdr:col>
      <xdr:colOff>707572</xdr:colOff>
      <xdr:row>3</xdr:row>
      <xdr:rowOff>54429</xdr:rowOff>
    </xdr:to>
    <xdr:sp macro="" textlink="">
      <xdr:nvSpPr>
        <xdr:cNvPr id="6" name="角丸四角形 5"/>
        <xdr:cNvSpPr/>
      </xdr:nvSpPr>
      <xdr:spPr>
        <a:xfrm>
          <a:off x="13525501" y="449037"/>
          <a:ext cx="1891392" cy="530678"/>
        </a:xfrm>
        <a:prstGeom prst="roundRect">
          <a:avLst/>
        </a:prstGeom>
        <a:solidFill>
          <a:srgbClr val="FF0066"/>
        </a:solidFill>
        <a:ln>
          <a:solidFill>
            <a:srgbClr val="FF0066"/>
          </a:solidFill>
        </a:ln>
        <a:effectLst>
          <a:glow rad="101600">
            <a:srgbClr val="FF0066">
              <a:alpha val="40000"/>
            </a:srgbClr>
          </a:glo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600" b="1"/>
            <a:t>平成２９年度時点</a:t>
          </a:r>
        </a:p>
      </xdr:txBody>
    </xdr:sp>
    <xdr:clientData/>
  </xdr:twoCellAnchor>
  <xdr:twoCellAnchor>
    <xdr:from>
      <xdr:col>1</xdr:col>
      <xdr:colOff>0</xdr:colOff>
      <xdr:row>0</xdr:row>
      <xdr:rowOff>108856</xdr:rowOff>
    </xdr:from>
    <xdr:to>
      <xdr:col>9</xdr:col>
      <xdr:colOff>680357</xdr:colOff>
      <xdr:row>0</xdr:row>
      <xdr:rowOff>612320</xdr:rowOff>
    </xdr:to>
    <xdr:sp macro="" textlink="">
      <xdr:nvSpPr>
        <xdr:cNvPr id="7" name="額縁 6"/>
        <xdr:cNvSpPr/>
      </xdr:nvSpPr>
      <xdr:spPr>
        <a:xfrm>
          <a:off x="312964" y="108856"/>
          <a:ext cx="16859250" cy="503464"/>
        </a:xfrm>
        <a:prstGeom prst="bevel">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atin typeface="ＭＳ Ｐゴシック" panose="020B0600070205080204" pitchFamily="50" charset="-128"/>
              <a:ea typeface="ＭＳ Ｐゴシック" panose="020B0600070205080204" pitchFamily="50" charset="-128"/>
            </a:rPr>
            <a:t>条件検索３　（事業名で検索）</a:t>
          </a:r>
        </a:p>
      </xdr:txBody>
    </xdr:sp>
    <xdr:clientData/>
  </xdr:twoCellAnchor>
  <xdr:twoCellAnchor>
    <xdr:from>
      <xdr:col>6</xdr:col>
      <xdr:colOff>0</xdr:colOff>
      <xdr:row>1</xdr:row>
      <xdr:rowOff>68034</xdr:rowOff>
    </xdr:from>
    <xdr:to>
      <xdr:col>6</xdr:col>
      <xdr:colOff>212799</xdr:colOff>
      <xdr:row>2</xdr:row>
      <xdr:rowOff>104740</xdr:rowOff>
    </xdr:to>
    <xdr:sp macro="" textlink="">
      <xdr:nvSpPr>
        <xdr:cNvPr id="8" name="楕円 7"/>
        <xdr:cNvSpPr/>
      </xdr:nvSpPr>
      <xdr:spPr>
        <a:xfrm>
          <a:off x="5116286" y="707570"/>
          <a:ext cx="212799" cy="213599"/>
        </a:xfrm>
        <a:prstGeom prst="ellipse">
          <a:avLst/>
        </a:prstGeom>
        <a:solidFill>
          <a:srgbClr val="FF0066"/>
        </a:solidFill>
        <a:ln>
          <a:solidFill>
            <a:srgbClr val="FF0066"/>
          </a:solidFill>
        </a:ln>
        <a:effectLst>
          <a:glow rad="101600">
            <a:srgbClr val="FF0066">
              <a:alpha val="40000"/>
            </a:srgbClr>
          </a:glo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36000" bIns="0" rtlCol="0" anchor="ctr" anchorCtr="0"/>
        <a:lstStyle/>
        <a:p>
          <a:pPr algn="ctr"/>
          <a:r>
            <a:rPr kumimoji="1" lang="ja-JP" altLang="en-US" sz="1300" b="1" i="1">
              <a:latin typeface="ＤＦ特太ゴシック体" panose="020B0509000000000000" pitchFamily="49" charset="-128"/>
              <a:ea typeface="ＤＦ特太ゴシック体" panose="020B0509000000000000" pitchFamily="49"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2830287</xdr:colOff>
      <xdr:row>2</xdr:row>
      <xdr:rowOff>81642</xdr:rowOff>
    </xdr:from>
    <xdr:to>
      <xdr:col>9</xdr:col>
      <xdr:colOff>707572</xdr:colOff>
      <xdr:row>3</xdr:row>
      <xdr:rowOff>231320</xdr:rowOff>
    </xdr:to>
    <xdr:sp macro="" textlink="">
      <xdr:nvSpPr>
        <xdr:cNvPr id="8" name="角丸四角形 7"/>
        <xdr:cNvSpPr/>
      </xdr:nvSpPr>
      <xdr:spPr>
        <a:xfrm>
          <a:off x="13525501" y="625928"/>
          <a:ext cx="1891392" cy="530678"/>
        </a:xfrm>
        <a:prstGeom prst="roundRect">
          <a:avLst/>
        </a:prstGeom>
        <a:solidFill>
          <a:srgbClr val="FF0066"/>
        </a:solidFill>
        <a:ln>
          <a:solidFill>
            <a:srgbClr val="FF0066"/>
          </a:solidFill>
        </a:ln>
        <a:effectLst>
          <a:glow rad="101600">
            <a:srgbClr val="FF0066">
              <a:alpha val="40000"/>
            </a:srgbClr>
          </a:glo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600" b="1"/>
            <a:t>平成２９年度時点</a:t>
          </a:r>
        </a:p>
      </xdr:txBody>
    </xdr:sp>
    <xdr:clientData/>
  </xdr:twoCellAnchor>
  <xdr:twoCellAnchor>
    <xdr:from>
      <xdr:col>1</xdr:col>
      <xdr:colOff>0</xdr:colOff>
      <xdr:row>0</xdr:row>
      <xdr:rowOff>108856</xdr:rowOff>
    </xdr:from>
    <xdr:to>
      <xdr:col>9</xdr:col>
      <xdr:colOff>680357</xdr:colOff>
      <xdr:row>0</xdr:row>
      <xdr:rowOff>612320</xdr:rowOff>
    </xdr:to>
    <xdr:sp macro="" textlink="">
      <xdr:nvSpPr>
        <xdr:cNvPr id="9" name="額縁 8"/>
        <xdr:cNvSpPr/>
      </xdr:nvSpPr>
      <xdr:spPr>
        <a:xfrm>
          <a:off x="312964" y="108856"/>
          <a:ext cx="15076714" cy="503464"/>
        </a:xfrm>
        <a:prstGeom prst="bevel">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atin typeface="ＭＳ Ｐゴシック" panose="020B0600070205080204" pitchFamily="50" charset="-128"/>
              <a:ea typeface="ＭＳ Ｐゴシック" panose="020B0600070205080204" pitchFamily="50" charset="-128"/>
            </a:rPr>
            <a:t>条件検索４　（都道府県名・事業名で検索）</a:t>
          </a:r>
        </a:p>
      </xdr:txBody>
    </xdr:sp>
    <xdr:clientData/>
  </xdr:twoCellAnchor>
  <xdr:twoCellAnchor>
    <xdr:from>
      <xdr:col>6</xdr:col>
      <xdr:colOff>0</xdr:colOff>
      <xdr:row>1</xdr:row>
      <xdr:rowOff>54430</xdr:rowOff>
    </xdr:from>
    <xdr:to>
      <xdr:col>6</xdr:col>
      <xdr:colOff>212799</xdr:colOff>
      <xdr:row>2</xdr:row>
      <xdr:rowOff>91136</xdr:rowOff>
    </xdr:to>
    <xdr:sp macro="" textlink="">
      <xdr:nvSpPr>
        <xdr:cNvPr id="6" name="楕円 5"/>
        <xdr:cNvSpPr/>
      </xdr:nvSpPr>
      <xdr:spPr>
        <a:xfrm>
          <a:off x="5116286" y="693966"/>
          <a:ext cx="212799" cy="213599"/>
        </a:xfrm>
        <a:prstGeom prst="ellipse">
          <a:avLst/>
        </a:prstGeom>
        <a:solidFill>
          <a:srgbClr val="FF0066"/>
        </a:solidFill>
        <a:ln>
          <a:solidFill>
            <a:srgbClr val="FF0066"/>
          </a:solidFill>
        </a:ln>
        <a:effectLst>
          <a:glow rad="101600">
            <a:srgbClr val="FF0066">
              <a:alpha val="40000"/>
            </a:srgbClr>
          </a:glo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36000" bIns="0" rtlCol="0" anchor="ctr" anchorCtr="0"/>
        <a:lstStyle/>
        <a:p>
          <a:pPr algn="ctr"/>
          <a:r>
            <a:rPr kumimoji="1" lang="ja-JP" altLang="en-US" sz="1300" b="1" i="1">
              <a:latin typeface="ＤＦ特太ゴシック体" panose="020B0509000000000000" pitchFamily="49" charset="-128"/>
              <a:ea typeface="ＤＦ特太ゴシック体" panose="020B0509000000000000" pitchFamily="49"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2816680</xdr:colOff>
      <xdr:row>2</xdr:row>
      <xdr:rowOff>122467</xdr:rowOff>
    </xdr:from>
    <xdr:to>
      <xdr:col>9</xdr:col>
      <xdr:colOff>693965</xdr:colOff>
      <xdr:row>3</xdr:row>
      <xdr:rowOff>272145</xdr:rowOff>
    </xdr:to>
    <xdr:sp macro="" textlink="">
      <xdr:nvSpPr>
        <xdr:cNvPr id="6" name="角丸四角形 5"/>
        <xdr:cNvSpPr/>
      </xdr:nvSpPr>
      <xdr:spPr>
        <a:xfrm>
          <a:off x="13498287" y="666753"/>
          <a:ext cx="1891392" cy="530678"/>
        </a:xfrm>
        <a:prstGeom prst="roundRect">
          <a:avLst/>
        </a:prstGeom>
        <a:solidFill>
          <a:srgbClr val="FF0066"/>
        </a:solidFill>
        <a:ln>
          <a:solidFill>
            <a:srgbClr val="FF0066"/>
          </a:solidFill>
        </a:ln>
        <a:effectLst>
          <a:glow rad="101600">
            <a:srgbClr val="FF0066">
              <a:alpha val="40000"/>
            </a:srgbClr>
          </a:glo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600" b="1"/>
            <a:t>平成２９年度時点</a:t>
          </a:r>
        </a:p>
      </xdr:txBody>
    </xdr:sp>
    <xdr:clientData/>
  </xdr:twoCellAnchor>
  <xdr:twoCellAnchor>
    <xdr:from>
      <xdr:col>1</xdr:col>
      <xdr:colOff>0</xdr:colOff>
      <xdr:row>0</xdr:row>
      <xdr:rowOff>108856</xdr:rowOff>
    </xdr:from>
    <xdr:to>
      <xdr:col>9</xdr:col>
      <xdr:colOff>680357</xdr:colOff>
      <xdr:row>0</xdr:row>
      <xdr:rowOff>612320</xdr:rowOff>
    </xdr:to>
    <xdr:sp macro="" textlink="">
      <xdr:nvSpPr>
        <xdr:cNvPr id="7" name="額縁 6"/>
        <xdr:cNvSpPr/>
      </xdr:nvSpPr>
      <xdr:spPr>
        <a:xfrm>
          <a:off x="299357" y="108856"/>
          <a:ext cx="15076714" cy="503464"/>
        </a:xfrm>
        <a:prstGeom prst="bevel">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latin typeface="ＭＳ Ｐゴシック" panose="020B0600070205080204" pitchFamily="50" charset="-128"/>
              <a:ea typeface="ＭＳ Ｐゴシック" panose="020B0600070205080204" pitchFamily="50" charset="-128"/>
            </a:rPr>
            <a:t>条件検索５　（人口規模・事業名で検索）</a:t>
          </a:r>
        </a:p>
      </xdr:txBody>
    </xdr:sp>
    <xdr:clientData/>
  </xdr:twoCellAnchor>
  <xdr:twoCellAnchor>
    <xdr:from>
      <xdr:col>6</xdr:col>
      <xdr:colOff>0</xdr:colOff>
      <xdr:row>1</xdr:row>
      <xdr:rowOff>68040</xdr:rowOff>
    </xdr:from>
    <xdr:to>
      <xdr:col>6</xdr:col>
      <xdr:colOff>212799</xdr:colOff>
      <xdr:row>2</xdr:row>
      <xdr:rowOff>104746</xdr:rowOff>
    </xdr:to>
    <xdr:sp macro="" textlink="">
      <xdr:nvSpPr>
        <xdr:cNvPr id="8" name="楕円 7"/>
        <xdr:cNvSpPr/>
      </xdr:nvSpPr>
      <xdr:spPr>
        <a:xfrm>
          <a:off x="5102679" y="707576"/>
          <a:ext cx="212799" cy="213599"/>
        </a:xfrm>
        <a:prstGeom prst="ellipse">
          <a:avLst/>
        </a:prstGeom>
        <a:solidFill>
          <a:srgbClr val="FF0066"/>
        </a:solidFill>
        <a:ln>
          <a:solidFill>
            <a:srgbClr val="FF0066"/>
          </a:solidFill>
        </a:ln>
        <a:effectLst>
          <a:glow rad="101600">
            <a:srgbClr val="FF0066">
              <a:alpha val="40000"/>
            </a:srgbClr>
          </a:glo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36000" bIns="0" rtlCol="0" anchor="ctr" anchorCtr="0"/>
        <a:lstStyle/>
        <a:p>
          <a:pPr algn="ctr"/>
          <a:r>
            <a:rPr kumimoji="1" lang="ja-JP" altLang="en-US" sz="1300" b="1" i="1">
              <a:latin typeface="ＤＦ特太ゴシック体" panose="020B0509000000000000" pitchFamily="49" charset="-128"/>
              <a:ea typeface="ＤＦ特太ゴシック体" panose="020B0509000000000000" pitchFamily="49"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17" Type="http://schemas.openxmlformats.org/officeDocument/2006/relationships/hyperlink" Target="https://www.mhlw.go.jp/content/000494661.pdf" TargetMode="External"/><Relationship Id="rId21" Type="http://schemas.openxmlformats.org/officeDocument/2006/relationships/hyperlink" Target="https://www.mhlw.go.jp/content/000494571.pdf" TargetMode="External"/><Relationship Id="rId42" Type="http://schemas.openxmlformats.org/officeDocument/2006/relationships/hyperlink" Target="https://www.mhlw.go.jp/content/000494610.pdf" TargetMode="External"/><Relationship Id="rId63" Type="http://schemas.openxmlformats.org/officeDocument/2006/relationships/hyperlink" Target="https://www.mhlw.go.jp/content/000495628.pdf" TargetMode="External"/><Relationship Id="rId84" Type="http://schemas.openxmlformats.org/officeDocument/2006/relationships/hyperlink" Target="https://www.mhlw.go.jp/content/000494980.pdf" TargetMode="External"/><Relationship Id="rId138" Type="http://schemas.openxmlformats.org/officeDocument/2006/relationships/hyperlink" Target="https://www.mhlw.go.jp/content/000495132.pdf" TargetMode="External"/><Relationship Id="rId159" Type="http://schemas.openxmlformats.org/officeDocument/2006/relationships/hyperlink" Target="https://www.mhlw.go.jp/content/000495061.pdf" TargetMode="External"/><Relationship Id="rId170" Type="http://schemas.openxmlformats.org/officeDocument/2006/relationships/hyperlink" Target="https://www.mhlw.go.jp/content/000495077.pdf" TargetMode="External"/><Relationship Id="rId191" Type="http://schemas.openxmlformats.org/officeDocument/2006/relationships/hyperlink" Target="https://www.mhlw.go.jp/content/000496043.pdf" TargetMode="External"/><Relationship Id="rId205" Type="http://schemas.openxmlformats.org/officeDocument/2006/relationships/hyperlink" Target="../&#23460;&#20869;&#20316;&#26989;&#29992;/&#20107;&#20363;&#26908;&#32034;&#12484;&#12540;&#12523;_ver1&#65288;&#20803;&#12487;&#12540;&#12479;_190329&#65289;.xlsx" TargetMode="External"/><Relationship Id="rId107" Type="http://schemas.openxmlformats.org/officeDocument/2006/relationships/hyperlink" Target="https://www.mhlw.go.jp/content/000495001.pdf" TargetMode="External"/><Relationship Id="rId11" Type="http://schemas.openxmlformats.org/officeDocument/2006/relationships/hyperlink" Target="https://www.mhlw.go.jp/content/000494553.pdf" TargetMode="External"/><Relationship Id="rId32" Type="http://schemas.openxmlformats.org/officeDocument/2006/relationships/hyperlink" Target="https://www.mhlw.go.jp/content/000495074.pdf" TargetMode="External"/><Relationship Id="rId53" Type="http://schemas.openxmlformats.org/officeDocument/2006/relationships/hyperlink" Target="https://www.mhlw.go.jp/content/000494629.pdf" TargetMode="External"/><Relationship Id="rId74" Type="http://schemas.openxmlformats.org/officeDocument/2006/relationships/hyperlink" Target="https://www.mhlw.go.jp/content/000494967.pdf" TargetMode="External"/><Relationship Id="rId128" Type="http://schemas.openxmlformats.org/officeDocument/2006/relationships/hyperlink" Target="https://www.mhlw.go.jp/content/000495014.pdf" TargetMode="External"/><Relationship Id="rId149" Type="http://schemas.openxmlformats.org/officeDocument/2006/relationships/hyperlink" Target="https://www.mhlw.go.jp/content/000495056.pdf" TargetMode="External"/><Relationship Id="rId5" Type="http://schemas.openxmlformats.org/officeDocument/2006/relationships/hyperlink" Target="https://www.mhlw.go.jp/content/000494547.pdf" TargetMode="External"/><Relationship Id="rId95" Type="http://schemas.openxmlformats.org/officeDocument/2006/relationships/hyperlink" Target="https://www.mhlw.go.jp/content/000494686.pdf" TargetMode="External"/><Relationship Id="rId160" Type="http://schemas.openxmlformats.org/officeDocument/2006/relationships/hyperlink" Target="https://www.mhlw.go.jp/content/000495999.pdf" TargetMode="External"/><Relationship Id="rId181" Type="http://schemas.openxmlformats.org/officeDocument/2006/relationships/hyperlink" Target="https://www.mhlw.go.jp/content/000496033.pdf" TargetMode="External"/><Relationship Id="rId22" Type="http://schemas.openxmlformats.org/officeDocument/2006/relationships/hyperlink" Target="https://www.mhlw.go.jp/content/000494572.pdf" TargetMode="External"/><Relationship Id="rId43" Type="http://schemas.openxmlformats.org/officeDocument/2006/relationships/hyperlink" Target="https://www.mhlw.go.jp/content/000494611.pdf" TargetMode="External"/><Relationship Id="rId64" Type="http://schemas.openxmlformats.org/officeDocument/2006/relationships/hyperlink" Target="https://www.mhlw.go.jp/content/000495629.pdf" TargetMode="External"/><Relationship Id="rId118" Type="http://schemas.openxmlformats.org/officeDocument/2006/relationships/hyperlink" Target="https://www.mhlw.go.jp/content/000494663.pdf" TargetMode="External"/><Relationship Id="rId139" Type="http://schemas.openxmlformats.org/officeDocument/2006/relationships/hyperlink" Target="https://www.mhlw.go.jp/content/000495104.pdf" TargetMode="External"/><Relationship Id="rId85" Type="http://schemas.openxmlformats.org/officeDocument/2006/relationships/hyperlink" Target="https://www.mhlw.go.jp/content/000495622.pdf" TargetMode="External"/><Relationship Id="rId150" Type="http://schemas.openxmlformats.org/officeDocument/2006/relationships/hyperlink" Target="https://www.mhlw.go.jp/content/000495097.pdf" TargetMode="External"/><Relationship Id="rId171" Type="http://schemas.openxmlformats.org/officeDocument/2006/relationships/hyperlink" Target="https://www.mhlw.go.jp/content/000496009.pdf" TargetMode="External"/><Relationship Id="rId192" Type="http://schemas.openxmlformats.org/officeDocument/2006/relationships/hyperlink" Target="https://www.mhlw.go.jp/content/000496044.pdf" TargetMode="External"/><Relationship Id="rId206" Type="http://schemas.openxmlformats.org/officeDocument/2006/relationships/hyperlink" Target="../&#23460;&#20869;&#20316;&#26989;&#29992;/&#20107;&#20363;&#26908;&#32034;&#12484;&#12540;&#12523;_ver1&#65288;&#20803;&#12487;&#12540;&#12479;_190329&#65289;.xlsx" TargetMode="External"/><Relationship Id="rId12" Type="http://schemas.openxmlformats.org/officeDocument/2006/relationships/hyperlink" Target="https://www.mhlw.go.jp/content/000494554.pdf" TargetMode="External"/><Relationship Id="rId33" Type="http://schemas.openxmlformats.org/officeDocument/2006/relationships/hyperlink" Target="https://www.mhlw.go.jp/content/000495078.pdf" TargetMode="External"/><Relationship Id="rId108" Type="http://schemas.openxmlformats.org/officeDocument/2006/relationships/hyperlink" Target="https://www.mhlw.go.jp/content/000494695.pdf" TargetMode="External"/><Relationship Id="rId129" Type="http://schemas.openxmlformats.org/officeDocument/2006/relationships/hyperlink" Target="https://www.mhlw.go.jp/content/000494666.pdf" TargetMode="External"/><Relationship Id="rId54" Type="http://schemas.openxmlformats.org/officeDocument/2006/relationships/hyperlink" Target="https://www.mhlw.go.jp/content/000494630.pdf" TargetMode="External"/><Relationship Id="rId75" Type="http://schemas.openxmlformats.org/officeDocument/2006/relationships/hyperlink" Target="https://www.mhlw.go.jp/content/000494680.pdf" TargetMode="External"/><Relationship Id="rId96" Type="http://schemas.openxmlformats.org/officeDocument/2006/relationships/hyperlink" Target="https://www.mhlw.go.jp/content/000494987.pdf" TargetMode="External"/><Relationship Id="rId140" Type="http://schemas.openxmlformats.org/officeDocument/2006/relationships/hyperlink" Target="https://www.mhlw.go.jp/content/000495088.pdf" TargetMode="External"/><Relationship Id="rId161" Type="http://schemas.openxmlformats.org/officeDocument/2006/relationships/hyperlink" Target="https://www.mhlw.go.jp/content/000496001.pdf" TargetMode="External"/><Relationship Id="rId182" Type="http://schemas.openxmlformats.org/officeDocument/2006/relationships/hyperlink" Target="https://www.mhlw.go.jp/content/000494975.pdf" TargetMode="External"/><Relationship Id="rId6" Type="http://schemas.openxmlformats.org/officeDocument/2006/relationships/hyperlink" Target="https://www.mhlw.go.jp/content/000494548.pdf" TargetMode="External"/><Relationship Id="rId23" Type="http://schemas.openxmlformats.org/officeDocument/2006/relationships/hyperlink" Target="https://www.mhlw.go.jp/content/000494575.pdf" TargetMode="External"/><Relationship Id="rId119" Type="http://schemas.openxmlformats.org/officeDocument/2006/relationships/hyperlink" Target="https://www.mhlw.go.jp/content/000495006.pdf" TargetMode="External"/><Relationship Id="rId44" Type="http://schemas.openxmlformats.org/officeDocument/2006/relationships/hyperlink" Target="https://www.mhlw.go.jp/content/000494612.pdf" TargetMode="External"/><Relationship Id="rId65" Type="http://schemas.openxmlformats.org/officeDocument/2006/relationships/hyperlink" Target="https://www.mhlw.go.jp/content/000494641.pdf" TargetMode="External"/><Relationship Id="rId86" Type="http://schemas.openxmlformats.org/officeDocument/2006/relationships/hyperlink" Target="https://www.mhlw.go.jp/content/000494982.pdf" TargetMode="External"/><Relationship Id="rId130" Type="http://schemas.openxmlformats.org/officeDocument/2006/relationships/hyperlink" Target="https://www.mhlw.go.jp/content/000494703.pdf" TargetMode="External"/><Relationship Id="rId151" Type="http://schemas.openxmlformats.org/officeDocument/2006/relationships/hyperlink" Target="https://www.mhlw.go.jp/content/000495144.pdf" TargetMode="External"/><Relationship Id="rId172" Type="http://schemas.openxmlformats.org/officeDocument/2006/relationships/hyperlink" Target="https://www.mhlw.go.jp/content/000496020.pdf" TargetMode="External"/><Relationship Id="rId193" Type="http://schemas.openxmlformats.org/officeDocument/2006/relationships/hyperlink" Target="https://www.mhlw.go.jp/content/000496045.pdf" TargetMode="External"/><Relationship Id="rId207" Type="http://schemas.openxmlformats.org/officeDocument/2006/relationships/hyperlink" Target="../&#23460;&#20869;&#20316;&#26989;&#29992;/&#20107;&#20363;&#26908;&#32034;&#12484;&#12540;&#12523;_ver1&#65288;&#20803;&#12487;&#12540;&#12479;_190329&#65289;.xlsx" TargetMode="External"/><Relationship Id="rId13" Type="http://schemas.openxmlformats.org/officeDocument/2006/relationships/hyperlink" Target="https://www.mhlw.go.jp/content/000494557.pdf" TargetMode="External"/><Relationship Id="rId109" Type="http://schemas.openxmlformats.org/officeDocument/2006/relationships/hyperlink" Target="https://www.mhlw.go.jp/content/000494696.pdf" TargetMode="External"/><Relationship Id="rId34" Type="http://schemas.openxmlformats.org/officeDocument/2006/relationships/hyperlink" Target="https://www.mhlw.go.jp/content/000494591.pdf" TargetMode="External"/><Relationship Id="rId55" Type="http://schemas.openxmlformats.org/officeDocument/2006/relationships/hyperlink" Target="https://www.mhlw.go.jp/content/000494632.pdf" TargetMode="External"/><Relationship Id="rId76" Type="http://schemas.openxmlformats.org/officeDocument/2006/relationships/hyperlink" Target="https://www.mhlw.go.jp/content/000494706.pdf" TargetMode="External"/><Relationship Id="rId97" Type="http://schemas.openxmlformats.org/officeDocument/2006/relationships/hyperlink" Target="https://www.mhlw.go.jp/content/000494689.pdf" TargetMode="External"/><Relationship Id="rId120" Type="http://schemas.openxmlformats.org/officeDocument/2006/relationships/hyperlink" Target="https://www.mhlw.go.jp/content/000495008.pdf" TargetMode="External"/><Relationship Id="rId141" Type="http://schemas.openxmlformats.org/officeDocument/2006/relationships/hyperlink" Target="https://www.mhlw.go.jp/content/000495134.pdf" TargetMode="External"/><Relationship Id="rId7" Type="http://schemas.openxmlformats.org/officeDocument/2006/relationships/hyperlink" Target="https://www.mhlw.go.jp/content/000494549.pdf" TargetMode="External"/><Relationship Id="rId162" Type="http://schemas.openxmlformats.org/officeDocument/2006/relationships/hyperlink" Target="https://www.mhlw.go.jp/content/000496002.pdf" TargetMode="External"/><Relationship Id="rId183" Type="http://schemas.openxmlformats.org/officeDocument/2006/relationships/hyperlink" Target="https://www.mhlw.go.jp/content/000496034.pdf" TargetMode="External"/><Relationship Id="rId24" Type="http://schemas.openxmlformats.org/officeDocument/2006/relationships/hyperlink" Target="https://www.mhlw.go.jp/content/000494576.pdf" TargetMode="External"/><Relationship Id="rId45" Type="http://schemas.openxmlformats.org/officeDocument/2006/relationships/hyperlink" Target="https://www.mhlw.go.jp/content/000494614.pdf" TargetMode="External"/><Relationship Id="rId66" Type="http://schemas.openxmlformats.org/officeDocument/2006/relationships/hyperlink" Target="https://www.mhlw.go.jp/content/000494704.pdf" TargetMode="External"/><Relationship Id="rId87" Type="http://schemas.openxmlformats.org/officeDocument/2006/relationships/hyperlink" Target="https://www.mhlw.go.jp/content/000494682.pdf" TargetMode="External"/><Relationship Id="rId110" Type="http://schemas.openxmlformats.org/officeDocument/2006/relationships/hyperlink" Target="https://www.mhlw.go.jp/content/000494713.pdf" TargetMode="External"/><Relationship Id="rId131" Type="http://schemas.openxmlformats.org/officeDocument/2006/relationships/hyperlink" Target="https://www.mhlw.go.jp/content/000494643.pdf" TargetMode="External"/><Relationship Id="rId152" Type="http://schemas.openxmlformats.org/officeDocument/2006/relationships/hyperlink" Target="https://www.mhlw.go.jp/content/000495101.pdf" TargetMode="External"/><Relationship Id="rId173" Type="http://schemas.openxmlformats.org/officeDocument/2006/relationships/hyperlink" Target="https://www.mhlw.go.jp/content/000496021.pdf" TargetMode="External"/><Relationship Id="rId194" Type="http://schemas.openxmlformats.org/officeDocument/2006/relationships/hyperlink" Target="https://www.mhlw.go.jp/content/000496046.pdf" TargetMode="External"/><Relationship Id="rId208" Type="http://schemas.openxmlformats.org/officeDocument/2006/relationships/hyperlink" Target="../&#23460;&#20869;&#20316;&#26989;&#29992;/&#20107;&#20363;&#26908;&#32034;&#12484;&#12540;&#12523;_ver1&#65288;&#20803;&#12487;&#12540;&#12479;_190329&#65289;.xlsx" TargetMode="External"/><Relationship Id="rId19" Type="http://schemas.openxmlformats.org/officeDocument/2006/relationships/hyperlink" Target="https://www.mhlw.go.jp/content/000494567.pdf" TargetMode="External"/><Relationship Id="rId14" Type="http://schemas.openxmlformats.org/officeDocument/2006/relationships/hyperlink" Target="https://www.mhlw.go.jp/content/000494558.pdf" TargetMode="External"/><Relationship Id="rId30" Type="http://schemas.openxmlformats.org/officeDocument/2006/relationships/hyperlink" Target="https://www.mhlw.go.jp/content/000495072.pdf" TargetMode="External"/><Relationship Id="rId35" Type="http://schemas.openxmlformats.org/officeDocument/2006/relationships/hyperlink" Target="https://www.mhlw.go.jp/content/000494594.pdf" TargetMode="External"/><Relationship Id="rId56" Type="http://schemas.openxmlformats.org/officeDocument/2006/relationships/hyperlink" Target="https://www.mhlw.go.jp/content/000494633.pdf" TargetMode="External"/><Relationship Id="rId77" Type="http://schemas.openxmlformats.org/officeDocument/2006/relationships/hyperlink" Target="https://www.mhlw.go.jp/content/000494969.pdf" TargetMode="External"/><Relationship Id="rId100" Type="http://schemas.openxmlformats.org/officeDocument/2006/relationships/hyperlink" Target="https://www.mhlw.go.jp/content/000494690.pdf" TargetMode="External"/><Relationship Id="rId105" Type="http://schemas.openxmlformats.org/officeDocument/2006/relationships/hyperlink" Target="https://www.mhlw.go.jp/content/000494998.pdf" TargetMode="External"/><Relationship Id="rId126" Type="http://schemas.openxmlformats.org/officeDocument/2006/relationships/hyperlink" Target="https://www.mhlw.go.jp/content/000494702.pdf" TargetMode="External"/><Relationship Id="rId147" Type="http://schemas.openxmlformats.org/officeDocument/2006/relationships/hyperlink" Target="https://www.mhlw.go.jp/content/000495141.pdf" TargetMode="External"/><Relationship Id="rId168" Type="http://schemas.openxmlformats.org/officeDocument/2006/relationships/hyperlink" Target="https://www.mhlw.go.jp/content/000496008.pdf" TargetMode="External"/><Relationship Id="rId8" Type="http://schemas.openxmlformats.org/officeDocument/2006/relationships/hyperlink" Target="https://www.mhlw.go.jp/content/000494550.pdf" TargetMode="External"/><Relationship Id="rId51" Type="http://schemas.openxmlformats.org/officeDocument/2006/relationships/hyperlink" Target="https://www.mhlw.go.jp/content/000494624.pdf" TargetMode="External"/><Relationship Id="rId72" Type="http://schemas.openxmlformats.org/officeDocument/2006/relationships/hyperlink" Target="https://www.mhlw.go.jp/content/000494964.pdf" TargetMode="External"/><Relationship Id="rId93" Type="http://schemas.openxmlformats.org/officeDocument/2006/relationships/hyperlink" Target="https://www.mhlw.go.jp/content/000494684.pdf" TargetMode="External"/><Relationship Id="rId98" Type="http://schemas.openxmlformats.org/officeDocument/2006/relationships/hyperlink" Target="https://www.mhlw.go.jp/content/000494712.pdf" TargetMode="External"/><Relationship Id="rId121" Type="http://schemas.openxmlformats.org/officeDocument/2006/relationships/hyperlink" Target="https://www.mhlw.go.jp/content/000494700.pdf" TargetMode="External"/><Relationship Id="rId142" Type="http://schemas.openxmlformats.org/officeDocument/2006/relationships/hyperlink" Target="https://www.mhlw.go.jp/content/000495090.pdf" TargetMode="External"/><Relationship Id="rId163" Type="http://schemas.openxmlformats.org/officeDocument/2006/relationships/hyperlink" Target="https://www.mhlw.go.jp/content/000496003.pdf" TargetMode="External"/><Relationship Id="rId184" Type="http://schemas.openxmlformats.org/officeDocument/2006/relationships/hyperlink" Target="https://www.mhlw.go.jp/content/000496035.pdf" TargetMode="External"/><Relationship Id="rId189" Type="http://schemas.openxmlformats.org/officeDocument/2006/relationships/hyperlink" Target="https://www.mhlw.go.jp/content/000496040.pdf" TargetMode="External"/><Relationship Id="rId3" Type="http://schemas.openxmlformats.org/officeDocument/2006/relationships/hyperlink" Target="https://www.mhlw.go.jp/content/000494545.pdf" TargetMode="External"/><Relationship Id="rId214" Type="http://schemas.openxmlformats.org/officeDocument/2006/relationships/comments" Target="../comments1.xml"/><Relationship Id="rId25" Type="http://schemas.openxmlformats.org/officeDocument/2006/relationships/hyperlink" Target="https://www.mhlw.go.jp/content/000494577.pdf" TargetMode="External"/><Relationship Id="rId46" Type="http://schemas.openxmlformats.org/officeDocument/2006/relationships/hyperlink" Target="https://www.mhlw.go.jp/content/000494616.pdf" TargetMode="External"/><Relationship Id="rId67" Type="http://schemas.openxmlformats.org/officeDocument/2006/relationships/hyperlink" Target="https://www.mhlw.go.jp/content/000494963.pdf" TargetMode="External"/><Relationship Id="rId116" Type="http://schemas.openxmlformats.org/officeDocument/2006/relationships/hyperlink" Target="https://www.mhlw.go.jp/content/000494658.pdf" TargetMode="External"/><Relationship Id="rId137" Type="http://schemas.openxmlformats.org/officeDocument/2006/relationships/hyperlink" Target="https://www.mhlw.go.jp/content/000495086.pdf" TargetMode="External"/><Relationship Id="rId158" Type="http://schemas.openxmlformats.org/officeDocument/2006/relationships/hyperlink" Target="https://www.mhlw.go.jp/content/000495122.pdf" TargetMode="External"/><Relationship Id="rId20" Type="http://schemas.openxmlformats.org/officeDocument/2006/relationships/hyperlink" Target="https://www.mhlw.go.jp/content/000494568.pdf" TargetMode="External"/><Relationship Id="rId41" Type="http://schemas.openxmlformats.org/officeDocument/2006/relationships/hyperlink" Target="https://www.mhlw.go.jp/content/000494609.pdf" TargetMode="External"/><Relationship Id="rId62" Type="http://schemas.openxmlformats.org/officeDocument/2006/relationships/hyperlink" Target="https://www.mhlw.go.jp/content/000495632.pdf" TargetMode="External"/><Relationship Id="rId83" Type="http://schemas.openxmlformats.org/officeDocument/2006/relationships/hyperlink" Target="https://www.mhlw.go.jp/content/000494979.pdf" TargetMode="External"/><Relationship Id="rId88" Type="http://schemas.openxmlformats.org/officeDocument/2006/relationships/hyperlink" Target="https://www.mhlw.go.jp/content/000494709.pdf" TargetMode="External"/><Relationship Id="rId111" Type="http://schemas.openxmlformats.org/officeDocument/2006/relationships/hyperlink" Target="https://www.mhlw.go.jp/content/000495003.pdf" TargetMode="External"/><Relationship Id="rId132" Type="http://schemas.openxmlformats.org/officeDocument/2006/relationships/hyperlink" Target="https://www.mhlw.go.jp/content/000495084.pdf" TargetMode="External"/><Relationship Id="rId153" Type="http://schemas.openxmlformats.org/officeDocument/2006/relationships/hyperlink" Target="https://www.mhlw.go.jp/content/000495120.pdf" TargetMode="External"/><Relationship Id="rId174" Type="http://schemas.openxmlformats.org/officeDocument/2006/relationships/hyperlink" Target="https://www.mhlw.go.jp/content/000494626.pdf" TargetMode="External"/><Relationship Id="rId179" Type="http://schemas.openxmlformats.org/officeDocument/2006/relationships/hyperlink" Target="https://www.mhlw.go.jp/content/000495095.pdf" TargetMode="External"/><Relationship Id="rId195" Type="http://schemas.openxmlformats.org/officeDocument/2006/relationships/hyperlink" Target="https://www.mhlw.go.jp/content/000496047.pdf" TargetMode="External"/><Relationship Id="rId209" Type="http://schemas.openxmlformats.org/officeDocument/2006/relationships/hyperlink" Target="../&#23460;&#20869;&#20316;&#26989;&#29992;/&#20107;&#20363;&#26908;&#32034;&#12484;&#12540;&#12523;_ver1&#65288;&#20803;&#12487;&#12540;&#12479;_190329&#65289;.xlsx" TargetMode="External"/><Relationship Id="rId190" Type="http://schemas.openxmlformats.org/officeDocument/2006/relationships/hyperlink" Target="https://www.mhlw.go.jp/content/000496042.pdf" TargetMode="External"/><Relationship Id="rId204" Type="http://schemas.openxmlformats.org/officeDocument/2006/relationships/hyperlink" Target="../&#23460;&#20869;&#20316;&#26989;&#29992;/&#20107;&#20363;&#26908;&#32034;&#12484;&#12540;&#12523;_ver1&#65288;&#20803;&#12487;&#12540;&#12479;_190329&#65289;.xlsx" TargetMode="External"/><Relationship Id="rId15" Type="http://schemas.openxmlformats.org/officeDocument/2006/relationships/hyperlink" Target="https://www.mhlw.go.jp/content/000494559.pdf" TargetMode="External"/><Relationship Id="rId36" Type="http://schemas.openxmlformats.org/officeDocument/2006/relationships/hyperlink" Target="https://www.mhlw.go.jp/content/000494596.pdf" TargetMode="External"/><Relationship Id="rId57" Type="http://schemas.openxmlformats.org/officeDocument/2006/relationships/hyperlink" Target="https://www.mhlw.go.jp/content/000494634.pdf" TargetMode="External"/><Relationship Id="rId106" Type="http://schemas.openxmlformats.org/officeDocument/2006/relationships/hyperlink" Target="https://www.mhlw.go.jp/content/000494694.pdf" TargetMode="External"/><Relationship Id="rId127" Type="http://schemas.openxmlformats.org/officeDocument/2006/relationships/hyperlink" Target="https://www.mhlw.go.jp/content/000495012.pdf" TargetMode="External"/><Relationship Id="rId10" Type="http://schemas.openxmlformats.org/officeDocument/2006/relationships/hyperlink" Target="https://www.mhlw.go.jp/content/000494552.pdf" TargetMode="External"/><Relationship Id="rId31" Type="http://schemas.openxmlformats.org/officeDocument/2006/relationships/hyperlink" Target="https://www.mhlw.go.jp/content/000495073.pdf" TargetMode="External"/><Relationship Id="rId52" Type="http://schemas.openxmlformats.org/officeDocument/2006/relationships/hyperlink" Target="https://www.mhlw.go.jp/content/000494625.pdf" TargetMode="External"/><Relationship Id="rId73" Type="http://schemas.openxmlformats.org/officeDocument/2006/relationships/hyperlink" Target="https://www.mhlw.go.jp/content/000494965.pdf" TargetMode="External"/><Relationship Id="rId78" Type="http://schemas.openxmlformats.org/officeDocument/2006/relationships/hyperlink" Target="https://www.mhlw.go.jp/content/000494970.pdf" TargetMode="External"/><Relationship Id="rId94" Type="http://schemas.openxmlformats.org/officeDocument/2006/relationships/hyperlink" Target="https://www.mhlw.go.jp/content/000494986.pdf" TargetMode="External"/><Relationship Id="rId99" Type="http://schemas.openxmlformats.org/officeDocument/2006/relationships/hyperlink" Target="https://www.mhlw.go.jp/content/000494988.pdf" TargetMode="External"/><Relationship Id="rId101" Type="http://schemas.openxmlformats.org/officeDocument/2006/relationships/hyperlink" Target="https://www.mhlw.go.jp/content/000494656.pdf" TargetMode="External"/><Relationship Id="rId122" Type="http://schemas.openxmlformats.org/officeDocument/2006/relationships/hyperlink" Target="https://www.mhlw.go.jp/content/000494664.pdf" TargetMode="External"/><Relationship Id="rId143" Type="http://schemas.openxmlformats.org/officeDocument/2006/relationships/hyperlink" Target="https://www.mhlw.go.jp/content/000495113.pdf" TargetMode="External"/><Relationship Id="rId148" Type="http://schemas.openxmlformats.org/officeDocument/2006/relationships/hyperlink" Target="https://www.mhlw.go.jp/content/000495142.pdf" TargetMode="External"/><Relationship Id="rId164" Type="http://schemas.openxmlformats.org/officeDocument/2006/relationships/hyperlink" Target="https://www.mhlw.go.jp/content/000494568.pdf" TargetMode="External"/><Relationship Id="rId169" Type="http://schemas.openxmlformats.org/officeDocument/2006/relationships/hyperlink" Target="https://www.mhlw.go.jp/content/000496006.pdf" TargetMode="External"/><Relationship Id="rId185" Type="http://schemas.openxmlformats.org/officeDocument/2006/relationships/hyperlink" Target="https://www.mhlw.go.jp/content/000496036.pdf" TargetMode="External"/><Relationship Id="rId4" Type="http://schemas.openxmlformats.org/officeDocument/2006/relationships/hyperlink" Target="https://www.mhlw.go.jp/content/000494546.pdf" TargetMode="External"/><Relationship Id="rId9" Type="http://schemas.openxmlformats.org/officeDocument/2006/relationships/hyperlink" Target="https://www.mhlw.go.jp/content/000494551.pdf" TargetMode="External"/><Relationship Id="rId180" Type="http://schemas.openxmlformats.org/officeDocument/2006/relationships/hyperlink" Target="https://www.mhlw.go.jp/content/000496032.pdf" TargetMode="External"/><Relationship Id="rId210" Type="http://schemas.openxmlformats.org/officeDocument/2006/relationships/hyperlink" Target="../&#23460;&#20869;&#20316;&#26989;&#29992;/&#20107;&#20363;&#26908;&#32034;&#12484;&#12540;&#12523;_ver1&#65288;&#20803;&#12487;&#12540;&#12479;_190329&#65289;.xlsx" TargetMode="External"/><Relationship Id="rId26" Type="http://schemas.openxmlformats.org/officeDocument/2006/relationships/hyperlink" Target="https://www.mhlw.go.jp/content/000495067.pdf" TargetMode="External"/><Relationship Id="rId47" Type="http://schemas.openxmlformats.org/officeDocument/2006/relationships/hyperlink" Target="https://www.mhlw.go.jp/content/000494617.pdf" TargetMode="External"/><Relationship Id="rId68" Type="http://schemas.openxmlformats.org/officeDocument/2006/relationships/hyperlink" Target="https://www.mhlw.go.jp/content/000494653.pdf" TargetMode="External"/><Relationship Id="rId89" Type="http://schemas.openxmlformats.org/officeDocument/2006/relationships/hyperlink" Target="https://www.mhlw.go.jp/content/000494983.pdf" TargetMode="External"/><Relationship Id="rId112" Type="http://schemas.openxmlformats.org/officeDocument/2006/relationships/hyperlink" Target="https://www.mhlw.go.jp/content/000494715.pdf" TargetMode="External"/><Relationship Id="rId133" Type="http://schemas.openxmlformats.org/officeDocument/2006/relationships/hyperlink" Target="https://www.mhlw.go.jp/content/000495055.pdf" TargetMode="External"/><Relationship Id="rId154" Type="http://schemas.openxmlformats.org/officeDocument/2006/relationships/hyperlink" Target="https://www.mhlw.go.jp/content/000495102.pdf" TargetMode="External"/><Relationship Id="rId175" Type="http://schemas.openxmlformats.org/officeDocument/2006/relationships/hyperlink" Target="https://www.mhlw.go.jp/content/000496026.pdf" TargetMode="External"/><Relationship Id="rId196" Type="http://schemas.openxmlformats.org/officeDocument/2006/relationships/hyperlink" Target="https://www.mhlw.go.jp/content/000496048.pdf" TargetMode="External"/><Relationship Id="rId200" Type="http://schemas.openxmlformats.org/officeDocument/2006/relationships/hyperlink" Target="https://www.mhlw.go.jp/content/000496051.pdf" TargetMode="External"/><Relationship Id="rId16" Type="http://schemas.openxmlformats.org/officeDocument/2006/relationships/hyperlink" Target="https://www.mhlw.go.jp/content/000494563.pdf" TargetMode="External"/><Relationship Id="rId37" Type="http://schemas.openxmlformats.org/officeDocument/2006/relationships/hyperlink" Target="https://www.mhlw.go.jp/content/000494600.pdf" TargetMode="External"/><Relationship Id="rId58" Type="http://schemas.openxmlformats.org/officeDocument/2006/relationships/hyperlink" Target="https://www.mhlw.go.jp/content/000494635.pdf" TargetMode="External"/><Relationship Id="rId79" Type="http://schemas.openxmlformats.org/officeDocument/2006/relationships/hyperlink" Target="https://www.mhlw.go.jp/content/000494976.pdf" TargetMode="External"/><Relationship Id="rId102" Type="http://schemas.openxmlformats.org/officeDocument/2006/relationships/hyperlink" Target="https://www.mhlw.go.jp/content/000494691.pdf" TargetMode="External"/><Relationship Id="rId123" Type="http://schemas.openxmlformats.org/officeDocument/2006/relationships/hyperlink" Target="https://www.mhlw.go.jp/content/000495010.pdf" TargetMode="External"/><Relationship Id="rId144" Type="http://schemas.openxmlformats.org/officeDocument/2006/relationships/hyperlink" Target="https://www.mhlw.go.jp/content/000495136.pdf" TargetMode="External"/><Relationship Id="rId90" Type="http://schemas.openxmlformats.org/officeDocument/2006/relationships/hyperlink" Target="https://www.mhlw.go.jp/content/000494683.pdf" TargetMode="External"/><Relationship Id="rId165" Type="http://schemas.openxmlformats.org/officeDocument/2006/relationships/hyperlink" Target="https://www.mhlw.go.jp/content/000496004.pdf" TargetMode="External"/><Relationship Id="rId186" Type="http://schemas.openxmlformats.org/officeDocument/2006/relationships/hyperlink" Target="https://www.mhlw.go.jp/content/000496037.pdf" TargetMode="External"/><Relationship Id="rId211" Type="http://schemas.openxmlformats.org/officeDocument/2006/relationships/hyperlink" Target="https://www.mhlw.go.jp/content/000514974.pdf" TargetMode="External"/><Relationship Id="rId27" Type="http://schemas.openxmlformats.org/officeDocument/2006/relationships/hyperlink" Target="https://www.mhlw.go.jp/content/000495068.pdf" TargetMode="External"/><Relationship Id="rId48" Type="http://schemas.openxmlformats.org/officeDocument/2006/relationships/hyperlink" Target="https://www.mhlw.go.jp/content/000494618.pdf" TargetMode="External"/><Relationship Id="rId69" Type="http://schemas.openxmlformats.org/officeDocument/2006/relationships/hyperlink" Target="https://www.mhlw.go.jp/content/000494676.pdf" TargetMode="External"/><Relationship Id="rId113" Type="http://schemas.openxmlformats.org/officeDocument/2006/relationships/hyperlink" Target="https://www.mhlw.go.jp/content/000494698.pdf" TargetMode="External"/><Relationship Id="rId134" Type="http://schemas.openxmlformats.org/officeDocument/2006/relationships/hyperlink" Target="https://www.mhlw.go.jp/content/000495130.pdf" TargetMode="External"/><Relationship Id="rId80" Type="http://schemas.openxmlformats.org/officeDocument/2006/relationships/hyperlink" Target="https://www.mhlw.go.jp/content/000494707.pdf" TargetMode="External"/><Relationship Id="rId155" Type="http://schemas.openxmlformats.org/officeDocument/2006/relationships/hyperlink" Target="https://www.mhlw.go.jp/content/000495058.pdf" TargetMode="External"/><Relationship Id="rId176" Type="http://schemas.openxmlformats.org/officeDocument/2006/relationships/hyperlink" Target="https://www.mhlw.go.jp/content/000496027.pdf" TargetMode="External"/><Relationship Id="rId197" Type="http://schemas.openxmlformats.org/officeDocument/2006/relationships/hyperlink" Target="https://www.mhlw.go.jp/content/000496049.pdf" TargetMode="External"/><Relationship Id="rId201" Type="http://schemas.openxmlformats.org/officeDocument/2006/relationships/hyperlink" Target="https://www.mhlw.go.jp/content/000496028.pdf" TargetMode="External"/><Relationship Id="rId17" Type="http://schemas.openxmlformats.org/officeDocument/2006/relationships/hyperlink" Target="https://www.mhlw.go.jp/content/000494564.pdf" TargetMode="External"/><Relationship Id="rId38" Type="http://schemas.openxmlformats.org/officeDocument/2006/relationships/hyperlink" Target="https://www.mhlw.go.jp/content/000494602.pdf" TargetMode="External"/><Relationship Id="rId59" Type="http://schemas.openxmlformats.org/officeDocument/2006/relationships/hyperlink" Target="https://www.mhlw.go.jp/content/000494637.pdf" TargetMode="External"/><Relationship Id="rId103" Type="http://schemas.openxmlformats.org/officeDocument/2006/relationships/hyperlink" Target="https://www.mhlw.go.jp/content/000494989.pdf" TargetMode="External"/><Relationship Id="rId124" Type="http://schemas.openxmlformats.org/officeDocument/2006/relationships/hyperlink" Target="https://www.mhlw.go.jp/content/000494701.pdf" TargetMode="External"/><Relationship Id="rId70" Type="http://schemas.openxmlformats.org/officeDocument/2006/relationships/hyperlink" Target="https://www.mhlw.go.jp/content/000494678.pdf" TargetMode="External"/><Relationship Id="rId91" Type="http://schemas.openxmlformats.org/officeDocument/2006/relationships/hyperlink" Target="https://www.mhlw.go.jp/content/000494711.pdf" TargetMode="External"/><Relationship Id="rId145" Type="http://schemas.openxmlformats.org/officeDocument/2006/relationships/hyperlink" Target="https://www.mhlw.go.jp/content/000495093.pdf" TargetMode="External"/><Relationship Id="rId166" Type="http://schemas.openxmlformats.org/officeDocument/2006/relationships/hyperlink" Target="https://www.mhlw.go.jp/content/000496005.pdf" TargetMode="External"/><Relationship Id="rId187" Type="http://schemas.openxmlformats.org/officeDocument/2006/relationships/hyperlink" Target="https://www.mhlw.go.jp/content/000496038.pdf" TargetMode="External"/><Relationship Id="rId1" Type="http://schemas.openxmlformats.org/officeDocument/2006/relationships/printerSettings" Target="../printerSettings/printerSettings15.bin"/><Relationship Id="rId212" Type="http://schemas.openxmlformats.org/officeDocument/2006/relationships/printerSettings" Target="../printerSettings/printerSettings16.bin"/><Relationship Id="rId28" Type="http://schemas.openxmlformats.org/officeDocument/2006/relationships/hyperlink" Target="https://www.mhlw.go.jp/content/000495069.pdf" TargetMode="External"/><Relationship Id="rId49" Type="http://schemas.openxmlformats.org/officeDocument/2006/relationships/hyperlink" Target="https://www.mhlw.go.jp/content/000494620.pdf" TargetMode="External"/><Relationship Id="rId114" Type="http://schemas.openxmlformats.org/officeDocument/2006/relationships/hyperlink" Target="https://www.mhlw.go.jp/content/000494716.pdf" TargetMode="External"/><Relationship Id="rId60" Type="http://schemas.openxmlformats.org/officeDocument/2006/relationships/hyperlink" Target="https://www.mhlw.go.jp/content/000494640.pdf" TargetMode="External"/><Relationship Id="rId81" Type="http://schemas.openxmlformats.org/officeDocument/2006/relationships/hyperlink" Target="https://www.mhlw.go.jp/content/000494681.pdf" TargetMode="External"/><Relationship Id="rId135" Type="http://schemas.openxmlformats.org/officeDocument/2006/relationships/hyperlink" Target="https://www.mhlw.go.jp/content/000495624.pdf" TargetMode="External"/><Relationship Id="rId156" Type="http://schemas.openxmlformats.org/officeDocument/2006/relationships/hyperlink" Target="https://www.mhlw.go.jp/content/000495121.pdf" TargetMode="External"/><Relationship Id="rId177" Type="http://schemas.openxmlformats.org/officeDocument/2006/relationships/hyperlink" Target="https://www.mhlw.go.jp/content/000496029.pdf" TargetMode="External"/><Relationship Id="rId198" Type="http://schemas.openxmlformats.org/officeDocument/2006/relationships/hyperlink" Target="https://www.mhlw.go.jp/content/000494718.pdf" TargetMode="External"/><Relationship Id="rId202" Type="http://schemas.openxmlformats.org/officeDocument/2006/relationships/hyperlink" Target="https://www.mhlw.go.jp/content/000496031.pdf" TargetMode="External"/><Relationship Id="rId18" Type="http://schemas.openxmlformats.org/officeDocument/2006/relationships/hyperlink" Target="https://www.mhlw.go.jp/content/000494565.pdf" TargetMode="External"/><Relationship Id="rId39" Type="http://schemas.openxmlformats.org/officeDocument/2006/relationships/hyperlink" Target="https://www.mhlw.go.jp/content/000494605.pdf" TargetMode="External"/><Relationship Id="rId50" Type="http://schemas.openxmlformats.org/officeDocument/2006/relationships/hyperlink" Target="https://www.mhlw.go.jp/content/000494622.pdf" TargetMode="External"/><Relationship Id="rId104" Type="http://schemas.openxmlformats.org/officeDocument/2006/relationships/hyperlink" Target="https://www.mhlw.go.jp/content/000494692.pdf" TargetMode="External"/><Relationship Id="rId125" Type="http://schemas.openxmlformats.org/officeDocument/2006/relationships/hyperlink" Target="https://www.mhlw.go.jp/content/000494665.pdf" TargetMode="External"/><Relationship Id="rId146" Type="http://schemas.openxmlformats.org/officeDocument/2006/relationships/hyperlink" Target="https://www.mhlw.go.jp/content/000495119.pdf" TargetMode="External"/><Relationship Id="rId167" Type="http://schemas.openxmlformats.org/officeDocument/2006/relationships/hyperlink" Target="https://www.mhlw.go.jp/content/000496007.pdf" TargetMode="External"/><Relationship Id="rId188" Type="http://schemas.openxmlformats.org/officeDocument/2006/relationships/hyperlink" Target="https://www.mhlw.go.jp/content/000496039.pdf" TargetMode="External"/><Relationship Id="rId71" Type="http://schemas.openxmlformats.org/officeDocument/2006/relationships/hyperlink" Target="https://www.mhlw.go.jp/content/000494705.pdf" TargetMode="External"/><Relationship Id="rId92" Type="http://schemas.openxmlformats.org/officeDocument/2006/relationships/hyperlink" Target="https://www.mhlw.go.jp/content/000494984.pdf" TargetMode="External"/><Relationship Id="rId213" Type="http://schemas.openxmlformats.org/officeDocument/2006/relationships/vmlDrawing" Target="../drawings/vmlDrawing1.vml"/><Relationship Id="rId2" Type="http://schemas.openxmlformats.org/officeDocument/2006/relationships/hyperlink" Target="https://www.mhlw.go.jp/content/000494544.pdf" TargetMode="External"/><Relationship Id="rId29" Type="http://schemas.openxmlformats.org/officeDocument/2006/relationships/hyperlink" Target="https://www.mhlw.go.jp/content/000495071.pdf" TargetMode="External"/><Relationship Id="rId40" Type="http://schemas.openxmlformats.org/officeDocument/2006/relationships/hyperlink" Target="https://www.mhlw.go.jp/content/000494607.pdf" TargetMode="External"/><Relationship Id="rId115" Type="http://schemas.openxmlformats.org/officeDocument/2006/relationships/hyperlink" Target="https://www.mhlw.go.jp/content/000494699.pdf" TargetMode="External"/><Relationship Id="rId136" Type="http://schemas.openxmlformats.org/officeDocument/2006/relationships/hyperlink" Target="https://www.mhlw.go.jp/content/000495110.pdf" TargetMode="External"/><Relationship Id="rId157" Type="http://schemas.openxmlformats.org/officeDocument/2006/relationships/hyperlink" Target="https://www.mhlw.go.jp/content/000495146.pdf" TargetMode="External"/><Relationship Id="rId178" Type="http://schemas.openxmlformats.org/officeDocument/2006/relationships/hyperlink" Target="https://www.mhlw.go.jp/content/000496030.pdf" TargetMode="External"/><Relationship Id="rId61" Type="http://schemas.openxmlformats.org/officeDocument/2006/relationships/hyperlink" Target="https://www.mhlw.go.jp/content/000495631.pdf" TargetMode="External"/><Relationship Id="rId82" Type="http://schemas.openxmlformats.org/officeDocument/2006/relationships/hyperlink" Target="https://www.mhlw.go.jp/content/000494978.pdf" TargetMode="External"/><Relationship Id="rId199" Type="http://schemas.openxmlformats.org/officeDocument/2006/relationships/hyperlink" Target="https://www.mhlw.go.jp/content/000496050.pdf" TargetMode="External"/><Relationship Id="rId203" Type="http://schemas.openxmlformats.org/officeDocument/2006/relationships/hyperlink" Target="https://www.mhlw.go.jp/content/000494598.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2"/>
  <sheetViews>
    <sheetView showZeros="0" tabSelected="1" view="pageBreakPreview" zoomScale="70" zoomScaleNormal="85" zoomScaleSheetLayoutView="70" workbookViewId="0">
      <selection activeCell="Q40" sqref="Q40"/>
    </sheetView>
  </sheetViews>
  <sheetFormatPr defaultRowHeight="13.5"/>
  <cols>
    <col min="1" max="1" width="4.25" style="25" customWidth="1"/>
    <col min="2" max="13" width="9" style="25"/>
    <col min="14" max="14" width="9" style="25" customWidth="1"/>
    <col min="15" max="19" width="9" style="25"/>
    <col min="20" max="20" width="9" style="25" hidden="1" customWidth="1"/>
    <col min="21" max="21" width="43.125" style="25" hidden="1" customWidth="1"/>
    <col min="22" max="22" width="4.25" style="25" customWidth="1"/>
    <col min="23" max="23" width="3.375" style="24" customWidth="1"/>
    <col min="24" max="25" width="9" style="24"/>
    <col min="26" max="16384" width="9" style="25"/>
  </cols>
  <sheetData>
    <row r="1" spans="1:22" ht="50.25" customHeight="1">
      <c r="A1" s="261"/>
      <c r="B1" s="261"/>
      <c r="C1" s="261"/>
      <c r="D1" s="261"/>
      <c r="E1" s="261"/>
      <c r="F1" s="261"/>
      <c r="G1" s="261"/>
      <c r="H1" s="261"/>
      <c r="I1" s="261"/>
      <c r="J1" s="261"/>
      <c r="K1" s="261"/>
      <c r="L1" s="261"/>
      <c r="M1" s="261"/>
      <c r="N1" s="261"/>
      <c r="O1" s="261"/>
      <c r="P1" s="261"/>
      <c r="Q1" s="261"/>
      <c r="R1" s="261"/>
      <c r="S1" s="261"/>
      <c r="T1" s="261"/>
      <c r="U1" s="261"/>
      <c r="V1" s="261"/>
    </row>
    <row r="2" spans="1:22" ht="15" customHeight="1">
      <c r="A2" s="62"/>
      <c r="B2" s="62"/>
      <c r="C2" s="62"/>
      <c r="D2" s="62"/>
      <c r="E2" s="62"/>
      <c r="F2" s="62"/>
      <c r="G2" s="62"/>
      <c r="H2" s="62"/>
      <c r="I2" s="62"/>
      <c r="J2" s="62"/>
      <c r="K2" s="62"/>
      <c r="L2" s="62"/>
      <c r="M2" s="62"/>
      <c r="N2" s="62"/>
      <c r="O2" s="62"/>
      <c r="P2" s="62"/>
      <c r="Q2" s="62"/>
      <c r="R2" s="62"/>
      <c r="S2" s="62"/>
      <c r="T2" s="62"/>
      <c r="U2" s="62"/>
      <c r="V2" s="62"/>
    </row>
    <row r="3" spans="1:22" ht="14.25" thickBot="1"/>
    <row r="4" spans="1:22" ht="18.75" thickTop="1" thickBot="1">
      <c r="B4" s="226"/>
      <c r="C4" s="226"/>
      <c r="D4" s="226"/>
      <c r="E4" s="226"/>
      <c r="G4" s="265"/>
      <c r="H4" s="266"/>
      <c r="I4" s="63" t="s">
        <v>1582</v>
      </c>
      <c r="J4" s="26"/>
    </row>
    <row r="5" spans="1:22" ht="15" thickTop="1" thickBot="1"/>
    <row r="6" spans="1:22" ht="15" thickBot="1">
      <c r="B6" s="240" t="s">
        <v>1580</v>
      </c>
      <c r="C6" s="241"/>
      <c r="D6" s="241"/>
      <c r="E6" s="241"/>
      <c r="F6" s="241"/>
      <c r="G6" s="241"/>
      <c r="H6" s="241"/>
      <c r="I6" s="241"/>
      <c r="J6" s="241"/>
      <c r="K6" s="241"/>
      <c r="L6" s="241"/>
      <c r="M6" s="241"/>
      <c r="N6" s="241"/>
      <c r="O6" s="241"/>
      <c r="P6" s="241"/>
      <c r="Q6" s="242"/>
      <c r="R6" s="242"/>
      <c r="S6" s="243"/>
      <c r="T6" s="119"/>
      <c r="U6" s="119"/>
      <c r="V6" s="27"/>
    </row>
    <row r="7" spans="1:22">
      <c r="B7" s="244" t="s">
        <v>2</v>
      </c>
      <c r="C7" s="245"/>
      <c r="D7" s="246"/>
      <c r="E7" s="244" t="s">
        <v>3</v>
      </c>
      <c r="F7" s="245"/>
      <c r="G7" s="246"/>
      <c r="H7" s="244" t="s">
        <v>4</v>
      </c>
      <c r="I7" s="245"/>
      <c r="J7" s="246"/>
      <c r="K7" s="244" t="s">
        <v>2270</v>
      </c>
      <c r="L7" s="245"/>
      <c r="M7" s="246"/>
      <c r="N7" s="244" t="s">
        <v>6</v>
      </c>
      <c r="O7" s="245"/>
      <c r="P7" s="246"/>
      <c r="Q7" s="247" t="s">
        <v>45</v>
      </c>
      <c r="R7" s="247"/>
      <c r="S7" s="248"/>
      <c r="T7" s="116"/>
      <c r="U7" s="116"/>
    </row>
    <row r="8" spans="1:22" ht="35.25" customHeight="1" thickBot="1">
      <c r="B8" s="28" t="s">
        <v>46</v>
      </c>
      <c r="C8" s="29" t="s">
        <v>0</v>
      </c>
      <c r="D8" s="30" t="s">
        <v>47</v>
      </c>
      <c r="E8" s="28" t="s">
        <v>46</v>
      </c>
      <c r="F8" s="29" t="s">
        <v>0</v>
      </c>
      <c r="G8" s="30" t="s">
        <v>47</v>
      </c>
      <c r="H8" s="28" t="s">
        <v>46</v>
      </c>
      <c r="I8" s="29" t="s">
        <v>0</v>
      </c>
      <c r="J8" s="30" t="s">
        <v>47</v>
      </c>
      <c r="K8" s="28" t="s">
        <v>46</v>
      </c>
      <c r="L8" s="29" t="s">
        <v>0</v>
      </c>
      <c r="M8" s="30" t="s">
        <v>47</v>
      </c>
      <c r="N8" s="28" t="s">
        <v>46</v>
      </c>
      <c r="O8" s="29" t="s">
        <v>0</v>
      </c>
      <c r="P8" s="30" t="s">
        <v>47</v>
      </c>
      <c r="Q8" s="31" t="s">
        <v>46</v>
      </c>
      <c r="R8" s="29" t="s">
        <v>0</v>
      </c>
      <c r="S8" s="30" t="s">
        <v>47</v>
      </c>
      <c r="T8" s="117"/>
      <c r="U8" s="117"/>
    </row>
    <row r="9" spans="1:22" ht="25.5" customHeight="1" thickBot="1">
      <c r="B9" s="32" t="str">
        <f>IF($G$4="","－",COUNTIF('バックデータ２（自治体情報）'!$A$11:$A$912,簡易検索!$G$4))</f>
        <v>－</v>
      </c>
      <c r="C9" s="33" t="str">
        <f>IF($G$4="","－",COUNTIFS('バックデータ１（事例集）'!$A$4:$A$1048576,簡易検索!$G$4,'バックデータ１（事例集）'!$F$4:$F$1048576,"自立相談支援事業"))</f>
        <v>－</v>
      </c>
      <c r="D9" s="34" t="str">
        <f>IF($G$4="","－",IFERROR(C9/B9,""))</f>
        <v>－</v>
      </c>
      <c r="E9" s="32" t="str">
        <f>IF($G$4="","－",COUNTIFS('バックデータ２（自治体情報）'!$A$11:$A$912,簡易検索!$G$4,'バックデータ２（自治体情報）'!$G$11:$G$912,"○"))</f>
        <v>－</v>
      </c>
      <c r="F9" s="33" t="str">
        <f>IF($G$4="","－",COUNTIFS('バックデータ１（事例集）'!$A$4:$A$1048576,簡易検索!$G$4,'バックデータ１（事例集）'!$F$4:$F$1048576,"就労準備支援事業"))</f>
        <v>－</v>
      </c>
      <c r="G9" s="34" t="str">
        <f>IF($G$4="","－",IFERROR(F9/E9,""))</f>
        <v>－</v>
      </c>
      <c r="H9" s="32" t="str">
        <f>IF($G$4="","－",COUNTIFS('バックデータ２（自治体情報）'!$A$11:$A$912,簡易検索!$G$4,'バックデータ２（自治体情報）'!$J$11:$J$912,"○"))</f>
        <v>－</v>
      </c>
      <c r="I9" s="33" t="str">
        <f>IF($G$4="","－",COUNTIFS('バックデータ１（事例集）'!$A$4:$A$1048576,簡易検索!$G$4,'バックデータ１（事例集）'!$F$4:$F$1048576,"家計改善支援事業"))</f>
        <v>－</v>
      </c>
      <c r="J9" s="34" t="str">
        <f>IF($G$4="","－",IFERROR(I9/H9,""))</f>
        <v>－</v>
      </c>
      <c r="K9" s="32" t="str">
        <f>IF($G$4="","－",COUNTIFS('バックデータ２（自治体情報）'!$A$11:$A$912,簡易検索!$G$4,'バックデータ２（自治体情報）'!$K$11:$K$912,"○"))</f>
        <v>－</v>
      </c>
      <c r="L9" s="33" t="str">
        <f>IF($G$4="","－",COUNTIFS('バックデータ１（事例集）'!$A$4:$A$1048576,簡易検索!$G$4,'バックデータ１（事例集）'!$F$4:$F$1048576,"子どもの学習支援事業"))</f>
        <v>－</v>
      </c>
      <c r="M9" s="34" t="str">
        <f>IF($G$4="","－",IFERROR(L9/K9,""))</f>
        <v>－</v>
      </c>
      <c r="N9" s="32" t="str">
        <f>IF($G$4="","－",COUNTIFS('バックデータ２（自治体情報）'!$A$11:$A$912,簡易検索!$G$4,'バックデータ２（自治体情報）'!$I$11:$I$912,"○"))</f>
        <v>－</v>
      </c>
      <c r="O9" s="33" t="str">
        <f>IF($G$4="","－",COUNTIFS('バックデータ１（事例集）'!$A$4:$A$1048576,簡易検索!$G$4,'バックデータ１（事例集）'!$F$4:$F$1048576,"一時生活支援事業"))</f>
        <v>－</v>
      </c>
      <c r="P9" s="34" t="str">
        <f>IF($G$4="","－",IFERROR(O9/N9,"－"))</f>
        <v>－</v>
      </c>
      <c r="Q9" s="35" t="s">
        <v>1528</v>
      </c>
      <c r="R9" s="33" t="str">
        <f>IF($G$4="","－",COUNTIFS('バックデータ１（事例集）'!$A$4:$A$1048576,簡易検索!$G$4,'バックデータ１（事例集）'!$F$4:$F$1048576,"認定就労訓練事業"))</f>
        <v>－</v>
      </c>
      <c r="S9" s="34" t="s">
        <v>1528</v>
      </c>
      <c r="T9" s="118"/>
      <c r="U9" s="118"/>
    </row>
    <row r="10" spans="1:22">
      <c r="B10" s="36" t="s">
        <v>2529</v>
      </c>
      <c r="C10" s="36"/>
      <c r="D10" s="36"/>
      <c r="E10" s="36"/>
      <c r="F10" s="36"/>
      <c r="G10" s="36"/>
      <c r="H10" s="36"/>
      <c r="I10" s="36"/>
      <c r="J10" s="36"/>
      <c r="K10" s="36"/>
      <c r="L10" s="36"/>
      <c r="M10" s="36"/>
      <c r="N10" s="37"/>
      <c r="O10" s="36"/>
      <c r="P10" s="36"/>
      <c r="Q10" s="36"/>
      <c r="R10" s="36"/>
      <c r="S10" s="36"/>
      <c r="T10" s="36"/>
      <c r="U10" s="36"/>
    </row>
    <row r="11" spans="1:22">
      <c r="B11" s="36" t="s">
        <v>48</v>
      </c>
      <c r="C11" s="36"/>
      <c r="D11" s="36"/>
      <c r="E11" s="36"/>
      <c r="F11" s="36"/>
      <c r="G11" s="36"/>
      <c r="H11" s="36"/>
      <c r="I11" s="36"/>
      <c r="J11" s="36"/>
      <c r="K11" s="36"/>
      <c r="L11" s="36"/>
      <c r="M11" s="36"/>
      <c r="N11" s="37"/>
      <c r="O11" s="36"/>
      <c r="P11" s="36"/>
      <c r="Q11" s="36"/>
      <c r="R11" s="36"/>
      <c r="S11" s="36"/>
      <c r="T11" s="36"/>
      <c r="U11" s="36"/>
    </row>
    <row r="13" spans="1:22" ht="14.25" thickBot="1">
      <c r="B13" s="25" t="s">
        <v>26</v>
      </c>
      <c r="F13" s="225" t="str">
        <f>G4&amp;F14</f>
        <v>就労準備支援事業</v>
      </c>
      <c r="G13" s="225"/>
      <c r="H13" s="225"/>
      <c r="I13" s="225" t="str">
        <f>G4&amp;I14</f>
        <v>家計改善支援事業</v>
      </c>
      <c r="J13" s="225"/>
      <c r="K13" s="225"/>
      <c r="L13" s="225" t="str">
        <f>G4&amp;L14</f>
        <v>子どもの学習・生活支援事業</v>
      </c>
      <c r="M13" s="225"/>
      <c r="N13" s="225"/>
      <c r="O13" s="225" t="str">
        <f>G4&amp;O14</f>
        <v>一時生活支援事業</v>
      </c>
      <c r="P13" s="225"/>
      <c r="Q13" s="225"/>
      <c r="R13" s="225" t="str">
        <f>G4&amp;R14</f>
        <v>認定就労訓練事業</v>
      </c>
      <c r="S13" s="225"/>
    </row>
    <row r="14" spans="1:22">
      <c r="B14" s="249" t="s">
        <v>27</v>
      </c>
      <c r="C14" s="250"/>
      <c r="D14" s="251"/>
      <c r="E14" s="267" t="s">
        <v>37</v>
      </c>
      <c r="F14" s="262" t="s">
        <v>43</v>
      </c>
      <c r="G14" s="263"/>
      <c r="H14" s="264"/>
      <c r="I14" s="262" t="s">
        <v>42</v>
      </c>
      <c r="J14" s="263"/>
      <c r="K14" s="264"/>
      <c r="L14" s="262" t="s">
        <v>2270</v>
      </c>
      <c r="M14" s="263"/>
      <c r="N14" s="264"/>
      <c r="O14" s="262" t="s">
        <v>38</v>
      </c>
      <c r="P14" s="263"/>
      <c r="Q14" s="264"/>
      <c r="R14" s="245" t="s">
        <v>44</v>
      </c>
      <c r="S14" s="246"/>
      <c r="T14" s="116"/>
      <c r="U14" s="116"/>
    </row>
    <row r="15" spans="1:22" ht="30" customHeight="1" thickBot="1">
      <c r="B15" s="252"/>
      <c r="C15" s="253"/>
      <c r="D15" s="254"/>
      <c r="E15" s="268"/>
      <c r="F15" s="69" t="s">
        <v>39</v>
      </c>
      <c r="G15" s="70" t="s">
        <v>40</v>
      </c>
      <c r="H15" s="134" t="s">
        <v>41</v>
      </c>
      <c r="I15" s="69" t="s">
        <v>39</v>
      </c>
      <c r="J15" s="70" t="s">
        <v>40</v>
      </c>
      <c r="K15" s="134" t="s">
        <v>41</v>
      </c>
      <c r="L15" s="69" t="s">
        <v>39</v>
      </c>
      <c r="M15" s="70" t="s">
        <v>40</v>
      </c>
      <c r="N15" s="134" t="s">
        <v>41</v>
      </c>
      <c r="O15" s="69" t="s">
        <v>39</v>
      </c>
      <c r="P15" s="70" t="s">
        <v>40</v>
      </c>
      <c r="Q15" s="134" t="s">
        <v>41</v>
      </c>
      <c r="R15" s="71" t="s">
        <v>39</v>
      </c>
      <c r="S15" s="134" t="s">
        <v>41</v>
      </c>
      <c r="T15" s="116"/>
      <c r="U15" s="116"/>
    </row>
    <row r="16" spans="1:22" ht="18.75">
      <c r="B16" s="222" t="s">
        <v>28</v>
      </c>
      <c r="C16" s="223"/>
      <c r="D16" s="224"/>
      <c r="E16" s="65">
        <f>COUNTIFS('バックデータ２（自治体情報）'!$A$11:$A$912,簡易検索!$G$4,'バックデータ２（自治体情報）'!$E$11:$E$912,"&lt;20000")</f>
        <v>0</v>
      </c>
      <c r="F16" s="66">
        <f>COUNTIFS('バックデータ２（自治体情報）'!$A$11:$A$912,簡易検索!$G$4,'バックデータ２（自治体情報）'!$E$11:$E$912,"&lt;20000",'バックデータ２（自治体情報）'!$G$11:$G$912,"○")</f>
        <v>0</v>
      </c>
      <c r="G16" s="67" t="str">
        <f>IFERROR(F16/E16,"")</f>
        <v/>
      </c>
      <c r="H16" s="135">
        <f>COUNTIFS('バックデータ１（事例集）'!$D$4:$D$1048576,"&lt;20000",'バックデータ１（事例集）'!$L$4:$L$1048576,簡易検索!$F$13)</f>
        <v>0</v>
      </c>
      <c r="I16" s="66">
        <f>COUNTIFS('バックデータ２（自治体情報）'!$A$11:$A$912,簡易検索!$G$4,'バックデータ２（自治体情報）'!$E$11:$E$912,"&lt;20000",'バックデータ２（自治体情報）'!$J$11:$J$912,"○")</f>
        <v>0</v>
      </c>
      <c r="J16" s="67" t="str">
        <f>IFERROR(I16/E16,"")</f>
        <v/>
      </c>
      <c r="K16" s="135">
        <f>COUNTIFS('バックデータ１（事例集）'!$D$4:$D$1048576,"&lt;20000",'バックデータ１（事例集）'!$L$4:$L$1048576,簡易検索!$I$13)</f>
        <v>0</v>
      </c>
      <c r="L16" s="66">
        <f>COUNTIFS('バックデータ２（自治体情報）'!$A$11:$A$912,簡易検索!$G$4,'バックデータ２（自治体情報）'!$E$11:$E$912,"&lt;20000",'バックデータ２（自治体情報）'!$K$11:$K$912,"○")</f>
        <v>0</v>
      </c>
      <c r="M16" s="67" t="str">
        <f>IFERROR(L16/E16,"")</f>
        <v/>
      </c>
      <c r="N16" s="135">
        <f>COUNTIFS('バックデータ１（事例集）'!$D$4:$D$1048576,"&lt;20000",'バックデータ１（事例集）'!$L$4:$L$1048576,簡易検索!$L$13)</f>
        <v>0</v>
      </c>
      <c r="O16" s="66">
        <f>COUNTIFS('バックデータ２（自治体情報）'!$A$11:$A$912,簡易検索!$G$4,'バックデータ２（自治体情報）'!$E$11:$E$912,"&lt;20000",'バックデータ２（自治体情報）'!$G$11:$G$912,"○")</f>
        <v>0</v>
      </c>
      <c r="P16" s="67" t="str">
        <f>IFERROR(O16/E16,"")</f>
        <v/>
      </c>
      <c r="Q16" s="135">
        <f>COUNTIFS('バックデータ１（事例集）'!$D$4:$D$1048576,"&lt;20000",'バックデータ１（事例集）'!$L$4:$L$1048576,簡易検索!$O$13)</f>
        <v>0</v>
      </c>
      <c r="R16" s="68" t="s">
        <v>1526</v>
      </c>
      <c r="S16" s="135">
        <f>COUNTIFS('バックデータ１（事例集）'!$D$4:$D$1048576,"&lt;20000",'バックデータ１（事例集）'!$L$4:$L$1048576,簡易検索!$R$13)</f>
        <v>0</v>
      </c>
      <c r="T16" s="120"/>
      <c r="U16" s="120"/>
    </row>
    <row r="17" spans="2:22" ht="18.75">
      <c r="B17" s="207" t="s">
        <v>30</v>
      </c>
      <c r="C17" s="208"/>
      <c r="D17" s="209"/>
      <c r="E17" s="38">
        <f>COUNTIFS('バックデータ２（自治体情報）'!$A$11:$A$912,簡易検索!$G$4,'バックデータ２（自治体情報）'!$E$11:$E$912,"&gt;=20000",'バックデータ２（自治体情報）'!$E$11:$E$912,"&lt;50000")</f>
        <v>0</v>
      </c>
      <c r="F17" s="39">
        <f>COUNTIFS('バックデータ２（自治体情報）'!$A$11:$A$912,簡易検索!$G$4,'バックデータ２（自治体情報）'!$E$11:$E$912,"&gt;=20000",'バックデータ２（自治体情報）'!$E$11:$E$912,"&lt;50000",'バックデータ２（自治体情報）'!$G$11:$G$912,"○")</f>
        <v>0</v>
      </c>
      <c r="G17" s="40" t="str">
        <f t="shared" ref="G17:G24" si="0">IFERROR(F17/E17,"")</f>
        <v/>
      </c>
      <c r="H17" s="135">
        <f>COUNTIFS('バックデータ１（事例集）'!$D$4:$D$1048576,"&gt;=20000",'バックデータ１（事例集）'!$D$4:$D$1048576,"&lt;50000",'バックデータ１（事例集）'!$L$4:$L$1048576,簡易検索!$F$13)</f>
        <v>0</v>
      </c>
      <c r="I17" s="39">
        <f>COUNTIFS('バックデータ２（自治体情報）'!$A$11:$A$912,簡易検索!$G$4,'バックデータ２（自治体情報）'!$E$11:$E$912,"&gt;=20000",'バックデータ２（自治体情報）'!$E$11:$E$912,"&lt;50000",'バックデータ２（自治体情報）'!$J$11:$J$912,"○")</f>
        <v>0</v>
      </c>
      <c r="J17" s="40" t="str">
        <f t="shared" ref="J17:J23" si="1">IFERROR(I17/E17,"")</f>
        <v/>
      </c>
      <c r="K17" s="135">
        <f>COUNTIFS('バックデータ１（事例集）'!$D$4:$D$1048576,"&gt;=20000",'バックデータ１（事例集）'!$D$4:$D$1048576,"&lt;50000",'バックデータ１（事例集）'!$L$4:$L$1048576,簡易検索!$I$13)</f>
        <v>0</v>
      </c>
      <c r="L17" s="39">
        <f>COUNTIFS('バックデータ２（自治体情報）'!$A$11:$A$912,簡易検索!$G$4,'バックデータ２（自治体情報）'!$E$11:$E$912,"&gt;=20000",'バックデータ２（自治体情報）'!$E$11:$E$912,"&lt;50000",'バックデータ２（自治体情報）'!$K$11:$K$912,"○")</f>
        <v>0</v>
      </c>
      <c r="M17" s="40" t="str">
        <f t="shared" ref="M17:M23" si="2">IFERROR(L17/E17,"")</f>
        <v/>
      </c>
      <c r="N17" s="135">
        <f>COUNTIFS('バックデータ１（事例集）'!$D$4:$D$1048576,"&gt;=20000",'バックデータ１（事例集）'!$D$4:$D$1048576,"&lt;50000",'バックデータ１（事例集）'!$L$4:$L$1048576,簡易検索!$L$13)</f>
        <v>0</v>
      </c>
      <c r="O17" s="39">
        <f>COUNTIFS('バックデータ２（自治体情報）'!$A$11:$A$912,簡易検索!$G$4,'バックデータ２（自治体情報）'!$E$11:$E$912,"&gt;=20000",'バックデータ２（自治体情報）'!$E$11:$E$912,"&lt;50000",'バックデータ２（自治体情報）'!$G$11:$G$912,"○")</f>
        <v>0</v>
      </c>
      <c r="P17" s="40" t="str">
        <f t="shared" ref="P17:P23" si="3">IFERROR(O17/E17,"")</f>
        <v/>
      </c>
      <c r="Q17" s="135">
        <f>COUNTIFS('バックデータ１（事例集）'!$D$4:$D$1048576,"&gt;=20000",'バックデータ１（事例集）'!$D$4:$D$1048576,"&lt;50000",'バックデータ１（事例集）'!$L$4:$L$1048576,簡易検索!$O$13)</f>
        <v>0</v>
      </c>
      <c r="R17" s="41" t="s">
        <v>1526</v>
      </c>
      <c r="S17" s="135">
        <f>COUNTIFS('バックデータ１（事例集）'!$D$4:$D$1048576,"&gt;=20000",'バックデータ１（事例集）'!$D$4:$D$1048576,"&lt;50000",'バックデータ１（事例集）'!$L$4:$L$1048576,簡易検索!$R$13)</f>
        <v>0</v>
      </c>
      <c r="T17" s="120"/>
      <c r="U17" s="120"/>
    </row>
    <row r="18" spans="2:22" ht="18.75">
      <c r="B18" s="207" t="s">
        <v>29</v>
      </c>
      <c r="C18" s="208"/>
      <c r="D18" s="209"/>
      <c r="E18" s="38">
        <f>COUNTIFS('バックデータ２（自治体情報）'!$A$11:$A$912,簡易検索!$G$4,'バックデータ２（自治体情報）'!$E$11:$E$912,"&gt;=50000",'バックデータ２（自治体情報）'!$E$11:$E$912,"&lt;100000")</f>
        <v>0</v>
      </c>
      <c r="F18" s="39">
        <f>COUNTIFS('バックデータ２（自治体情報）'!$A$11:$A$912,簡易検索!$G$4,'バックデータ２（自治体情報）'!$E$11:$E$912,"&gt;=50000",'バックデータ２（自治体情報）'!$E$11:$E$912,"&lt;100000",'バックデータ２（自治体情報）'!$G$11:$G$912,"○")</f>
        <v>0</v>
      </c>
      <c r="G18" s="40" t="str">
        <f t="shared" si="0"/>
        <v/>
      </c>
      <c r="H18" s="135">
        <f>COUNTIFS('バックデータ１（事例集）'!$D$4:$D$1048576,"&gt;=50000",'バックデータ１（事例集）'!$D$4:$D$1048576,"&lt;100000",'バックデータ１（事例集）'!$L$4:$L$1048576,簡易検索!$F$13)</f>
        <v>0</v>
      </c>
      <c r="I18" s="39">
        <f>COUNTIFS('バックデータ２（自治体情報）'!$A$11:$A$912,簡易検索!$G$4,'バックデータ２（自治体情報）'!$E$11:$E$912,"&gt;=50000",'バックデータ２（自治体情報）'!$E$11:$E$912,"&lt;100000",'バックデータ２（自治体情報）'!$J$11:$J$912,"○")</f>
        <v>0</v>
      </c>
      <c r="J18" s="40" t="str">
        <f t="shared" si="1"/>
        <v/>
      </c>
      <c r="K18" s="135">
        <f>COUNTIFS('バックデータ１（事例集）'!$D$4:$D$1048576,"&gt;=50000",'バックデータ１（事例集）'!$D$4:$D$1048576,"&lt;100000",'バックデータ１（事例集）'!$L$4:$L$1048576,簡易検索!$I$13)</f>
        <v>0</v>
      </c>
      <c r="L18" s="39">
        <f>COUNTIFS('バックデータ２（自治体情報）'!$A$11:$A$912,簡易検索!$G$4,'バックデータ２（自治体情報）'!$E$11:$E$912,"&gt;=50000",'バックデータ２（自治体情報）'!$E$11:$E$912,"&lt;100000",'バックデータ２（自治体情報）'!$K$11:$K$912,"○")</f>
        <v>0</v>
      </c>
      <c r="M18" s="40" t="str">
        <f t="shared" si="2"/>
        <v/>
      </c>
      <c r="N18" s="135">
        <f>COUNTIFS('バックデータ１（事例集）'!$D$4:$D$1048576,"&gt;=50000",'バックデータ１（事例集）'!$D$4:$D$1048576,"&lt;100000",'バックデータ１（事例集）'!$L$4:$L$1048576,簡易検索!$L$13)</f>
        <v>0</v>
      </c>
      <c r="O18" s="39">
        <f>COUNTIFS('バックデータ２（自治体情報）'!$A$11:$A$912,簡易検索!$G$4,'バックデータ２（自治体情報）'!$E$11:$E$912,"&gt;=50000",'バックデータ２（自治体情報）'!$E$11:$E$912,"&lt;100000",'バックデータ２（自治体情報）'!$G$11:$G$912,"○")</f>
        <v>0</v>
      </c>
      <c r="P18" s="40" t="str">
        <f t="shared" si="3"/>
        <v/>
      </c>
      <c r="Q18" s="135">
        <f>COUNTIFS('バックデータ１（事例集）'!$D$4:$D$1048576,"&gt;=50000",'バックデータ１（事例集）'!$D$4:$D$1048576,"&lt;100000",'バックデータ１（事例集）'!$L$4:$L$1048576,簡易検索!$O$13)</f>
        <v>0</v>
      </c>
      <c r="R18" s="41" t="s">
        <v>1526</v>
      </c>
      <c r="S18" s="135">
        <f>COUNTIFS('バックデータ１（事例集）'!$D$4:$D$1048576,"&gt;=50000",'バックデータ１（事例集）'!$D$4:$D$1048576,"&lt;100000",'バックデータ１（事例集）'!$L$4:$L$1048576,簡易検索!$R$13)</f>
        <v>0</v>
      </c>
      <c r="T18" s="120"/>
      <c r="U18" s="120"/>
    </row>
    <row r="19" spans="2:22" ht="18.75">
      <c r="B19" s="207" t="s">
        <v>31</v>
      </c>
      <c r="C19" s="208"/>
      <c r="D19" s="209"/>
      <c r="E19" s="38">
        <f>COUNTIFS('バックデータ２（自治体情報）'!$A$11:$A$912,簡易検索!$G$4,'バックデータ２（自治体情報）'!$E$11:$E$912,"&gt;=100000",'バックデータ２（自治体情報）'!$E$11:$E$912,"&lt;200000")</f>
        <v>0</v>
      </c>
      <c r="F19" s="39">
        <f>COUNTIFS('バックデータ２（自治体情報）'!$A$11:$A$912,簡易検索!$G$4,'バックデータ２（自治体情報）'!$E$11:$E$912,"&gt;=100000",'バックデータ２（自治体情報）'!$E$11:$E$912,"&lt;200000",'バックデータ２（自治体情報）'!$G$11:$G$912,"○")</f>
        <v>0</v>
      </c>
      <c r="G19" s="40" t="str">
        <f t="shared" si="0"/>
        <v/>
      </c>
      <c r="H19" s="135">
        <f>COUNTIFS('バックデータ１（事例集）'!$D$4:$D$1048576,"&gt;=100000",'バックデータ１（事例集）'!$D$4:$D$1048576,"&lt;200000",'バックデータ１（事例集）'!$L$4:$L$1048576,簡易検索!$F$13)</f>
        <v>0</v>
      </c>
      <c r="I19" s="39">
        <f>COUNTIFS('バックデータ２（自治体情報）'!$A$11:$A$912,簡易検索!$G$4,'バックデータ２（自治体情報）'!$E$11:$E$912,"&gt;=100000",'バックデータ２（自治体情報）'!$E$11:$E$912,"&lt;200000",'バックデータ２（自治体情報）'!$J$11:$J$912,"○")</f>
        <v>0</v>
      </c>
      <c r="J19" s="40" t="str">
        <f t="shared" si="1"/>
        <v/>
      </c>
      <c r="K19" s="135">
        <f>COUNTIFS('バックデータ１（事例集）'!$D$4:$D$1048576,"&gt;=100000",'バックデータ１（事例集）'!$D$4:$D$1048576,"&lt;200000",'バックデータ１（事例集）'!$L$4:$L$1048576,簡易検索!$I$13)</f>
        <v>0</v>
      </c>
      <c r="L19" s="39">
        <f>COUNTIFS('バックデータ２（自治体情報）'!$A$11:$A$912,簡易検索!$G$4,'バックデータ２（自治体情報）'!$E$11:$E$912,"&gt;=100000",'バックデータ２（自治体情報）'!$E$11:$E$912,"&lt;200000",'バックデータ２（自治体情報）'!$K$11:$K$912,"○")</f>
        <v>0</v>
      </c>
      <c r="M19" s="40" t="str">
        <f t="shared" si="2"/>
        <v/>
      </c>
      <c r="N19" s="135">
        <f>COUNTIFS('バックデータ１（事例集）'!$D$4:$D$1048576,"&gt;=100000",'バックデータ１（事例集）'!$D$4:$D$1048576,"&lt;200000",'バックデータ１（事例集）'!$L$4:$L$1048576,簡易検索!$L$13)</f>
        <v>0</v>
      </c>
      <c r="O19" s="39">
        <f>COUNTIFS('バックデータ２（自治体情報）'!$A$11:$A$912,簡易検索!$G$4,'バックデータ２（自治体情報）'!$E$11:$E$912,"&gt;=100000",'バックデータ２（自治体情報）'!$E$11:$E$912,"&lt;200000",'バックデータ２（自治体情報）'!$G$11:$G$912,"○")</f>
        <v>0</v>
      </c>
      <c r="P19" s="40" t="str">
        <f t="shared" si="3"/>
        <v/>
      </c>
      <c r="Q19" s="135">
        <f>COUNTIFS('バックデータ１（事例集）'!$D$4:$D$1048576,"&gt;=100000",'バックデータ１（事例集）'!$D$4:$D$1048576,"&lt;200000",'バックデータ１（事例集）'!$L$4:$L$1048576,簡易検索!$O$13)</f>
        <v>0</v>
      </c>
      <c r="R19" s="41" t="s">
        <v>1526</v>
      </c>
      <c r="S19" s="135">
        <f>COUNTIFS('バックデータ１（事例集）'!$D$4:$D$1048576,"&gt;=100000",'バックデータ１（事例集）'!$D$4:$D$1048576,"&lt;200000",'バックデータ１（事例集）'!$L$4:$L$1048576,簡易検索!$R$13)</f>
        <v>0</v>
      </c>
      <c r="T19" s="120"/>
      <c r="U19" s="120"/>
    </row>
    <row r="20" spans="2:22" ht="18.75">
      <c r="B20" s="207" t="s">
        <v>32</v>
      </c>
      <c r="C20" s="208"/>
      <c r="D20" s="209"/>
      <c r="E20" s="38">
        <f>COUNTIFS('バックデータ２（自治体情報）'!$A$11:$A$912,簡易検索!$G$4,'バックデータ２（自治体情報）'!$E$11:$E$912,"&gt;=200000",'バックデータ２（自治体情報）'!$E$11:$E$912,"&lt;300000")</f>
        <v>0</v>
      </c>
      <c r="F20" s="39">
        <f>COUNTIFS('バックデータ２（自治体情報）'!$A$11:$A$912,簡易検索!$G$4,'バックデータ２（自治体情報）'!$E$11:$E$912,"&gt;=200000",'バックデータ２（自治体情報）'!$E$11:$E$912,"&lt;300000",'バックデータ２（自治体情報）'!$G$11:$G$912,"○")</f>
        <v>0</v>
      </c>
      <c r="G20" s="40" t="str">
        <f t="shared" si="0"/>
        <v/>
      </c>
      <c r="H20" s="135">
        <f>COUNTIFS('バックデータ１（事例集）'!$D$4:$D$1048576,"&gt;=200000",'バックデータ１（事例集）'!$D$4:$D$1048576,"&lt;300000",'バックデータ１（事例集）'!$L$4:$L$1048576,簡易検索!$F$13)</f>
        <v>0</v>
      </c>
      <c r="I20" s="39">
        <f>COUNTIFS('バックデータ２（自治体情報）'!$A$11:$A$912,簡易検索!$G$4,'バックデータ２（自治体情報）'!$E$11:$E$912,"&gt;=200000",'バックデータ２（自治体情報）'!$E$11:$E$912,"&lt;300000",'バックデータ２（自治体情報）'!$J$11:$J$912,"○")</f>
        <v>0</v>
      </c>
      <c r="J20" s="40" t="str">
        <f t="shared" si="1"/>
        <v/>
      </c>
      <c r="K20" s="135">
        <f>COUNTIFS('バックデータ１（事例集）'!$D$4:$D$1048576,"&gt;=200000",'バックデータ１（事例集）'!$D$4:$D$1048576,"&lt;300000",'バックデータ１（事例集）'!$L$4:$L$1048576,簡易検索!$I$13)</f>
        <v>0</v>
      </c>
      <c r="L20" s="39">
        <f>COUNTIFS('バックデータ２（自治体情報）'!$A$11:$A$912,簡易検索!$G$4,'バックデータ２（自治体情報）'!$E$11:$E$912,"&gt;=200000",'バックデータ２（自治体情報）'!$E$11:$E$912,"&lt;300000",'バックデータ２（自治体情報）'!$K$11:$K$912,"○")</f>
        <v>0</v>
      </c>
      <c r="M20" s="40" t="str">
        <f t="shared" si="2"/>
        <v/>
      </c>
      <c r="N20" s="135">
        <f>COUNTIFS('バックデータ１（事例集）'!$D$4:$D$1048576,"&gt;=200000",'バックデータ１（事例集）'!$D$4:$D$1048576,"&lt;300000",'バックデータ１（事例集）'!$L$4:$L$1048576,簡易検索!$L$13)</f>
        <v>0</v>
      </c>
      <c r="O20" s="39">
        <f>COUNTIFS('バックデータ２（自治体情報）'!$A$11:$A$912,簡易検索!$G$4,'バックデータ２（自治体情報）'!$E$11:$E$912,"&gt;=200000",'バックデータ２（自治体情報）'!$E$11:$E$912,"&lt;300000",'バックデータ２（自治体情報）'!$G$11:$G$912,"○")</f>
        <v>0</v>
      </c>
      <c r="P20" s="40" t="str">
        <f t="shared" si="3"/>
        <v/>
      </c>
      <c r="Q20" s="135">
        <f>COUNTIFS('バックデータ１（事例集）'!$D$4:$D$1048576,"&gt;=200000",'バックデータ１（事例集）'!$D$4:$D$1048576,"&lt;300000",'バックデータ１（事例集）'!$L$4:$L$1048576,簡易検索!$O$13)</f>
        <v>0</v>
      </c>
      <c r="R20" s="41" t="s">
        <v>1526</v>
      </c>
      <c r="S20" s="135">
        <f>COUNTIFS('バックデータ１（事例集）'!$D$4:$D$1048576,"&gt;=200000",'バックデータ１（事例集）'!$D$4:$D$1048576,"&lt;300000",'バックデータ１（事例集）'!$L$4:$L$1048576,簡易検索!$R$13)</f>
        <v>0</v>
      </c>
      <c r="T20" s="120"/>
      <c r="U20" s="120"/>
    </row>
    <row r="21" spans="2:22" ht="18.75">
      <c r="B21" s="207" t="s">
        <v>33</v>
      </c>
      <c r="C21" s="208"/>
      <c r="D21" s="209"/>
      <c r="E21" s="38">
        <f>COUNTIFS('バックデータ２（自治体情報）'!$A$11:$A$912,簡易検索!$G$4,'バックデータ２（自治体情報）'!$E$11:$E$912,"&gt;=300000",'バックデータ２（自治体情報）'!$E$11:$E$912,"&lt;400000")</f>
        <v>0</v>
      </c>
      <c r="F21" s="39">
        <f>COUNTIFS('バックデータ２（自治体情報）'!$A$11:$A$912,簡易検索!$G$4,'バックデータ２（自治体情報）'!$E$11:$E$912,"&gt;=300000",'バックデータ２（自治体情報）'!$E$11:$E$912,"&lt;400000",'バックデータ２（自治体情報）'!$G$11:$G$912,"○")</f>
        <v>0</v>
      </c>
      <c r="G21" s="40" t="str">
        <f t="shared" si="0"/>
        <v/>
      </c>
      <c r="H21" s="135">
        <f>COUNTIFS('バックデータ１（事例集）'!$D$4:$D$1048576,"&gt;=300000",'バックデータ１（事例集）'!$D$4:$D$1048576,"&lt;400000",'バックデータ１（事例集）'!$L$4:$L$1048576,簡易検索!$F$13)</f>
        <v>0</v>
      </c>
      <c r="I21" s="39">
        <f>COUNTIFS('バックデータ２（自治体情報）'!$A$11:$A$912,簡易検索!$G$4,'バックデータ２（自治体情報）'!$E$11:$E$912,"&gt;=300000",'バックデータ２（自治体情報）'!$E$11:$E$912,"&lt;400000",'バックデータ２（自治体情報）'!$J$11:$J$912,"○")</f>
        <v>0</v>
      </c>
      <c r="J21" s="40" t="str">
        <f t="shared" si="1"/>
        <v/>
      </c>
      <c r="K21" s="135">
        <f>COUNTIFS('バックデータ１（事例集）'!$D$4:$D$1048576,"&gt;=300000",'バックデータ１（事例集）'!$D$4:$D$1048576,"&lt;400000",'バックデータ１（事例集）'!$L$4:$L$1048576,簡易検索!$I$13)</f>
        <v>0</v>
      </c>
      <c r="L21" s="39">
        <f>COUNTIFS('バックデータ２（自治体情報）'!$A$11:$A$912,簡易検索!$G$4,'バックデータ２（自治体情報）'!$E$11:$E$912,"&gt;=300000",'バックデータ２（自治体情報）'!$E$11:$E$912,"&lt;400000",'バックデータ２（自治体情報）'!$K$11:$K$912,"○")</f>
        <v>0</v>
      </c>
      <c r="M21" s="40" t="str">
        <f t="shared" si="2"/>
        <v/>
      </c>
      <c r="N21" s="135">
        <f>COUNTIFS('バックデータ１（事例集）'!$D$4:$D$1048576,"&gt;=300000",'バックデータ１（事例集）'!$D$4:$D$1048576,"&lt;400000",'バックデータ１（事例集）'!$L$4:$L$1048576,簡易検索!$L$13)</f>
        <v>0</v>
      </c>
      <c r="O21" s="39">
        <f>COUNTIFS('バックデータ２（自治体情報）'!$A$11:$A$912,簡易検索!$G$4,'バックデータ２（自治体情報）'!$E$11:$E$912,"&gt;=300000",'バックデータ２（自治体情報）'!$E$11:$E$912,"&lt;400000",'バックデータ２（自治体情報）'!$G$11:$G$912,"○")</f>
        <v>0</v>
      </c>
      <c r="P21" s="40" t="str">
        <f t="shared" si="3"/>
        <v/>
      </c>
      <c r="Q21" s="135">
        <f>COUNTIFS('バックデータ１（事例集）'!$D$4:$D$1048576,"&gt;=300000",'バックデータ１（事例集）'!$D$4:$D$1048576,"&lt;400000",'バックデータ１（事例集）'!$L$4:$L$1048576,簡易検索!$O$13)</f>
        <v>0</v>
      </c>
      <c r="R21" s="41" t="s">
        <v>1526</v>
      </c>
      <c r="S21" s="135">
        <f>COUNTIFS('バックデータ１（事例集）'!$D$4:$D$1048576,"&gt;=300000",'バックデータ１（事例集）'!$D$4:$D$1048576,"&lt;400000",'バックデータ１（事例集）'!$L$4:$L$1048576,簡易検索!$R$13)</f>
        <v>0</v>
      </c>
      <c r="T21" s="120"/>
      <c r="U21" s="120"/>
    </row>
    <row r="22" spans="2:22" ht="18.75">
      <c r="B22" s="207" t="s">
        <v>34</v>
      </c>
      <c r="C22" s="208"/>
      <c r="D22" s="209"/>
      <c r="E22" s="38">
        <f>COUNTIFS('バックデータ２（自治体情報）'!$A$11:$A$912,簡易検索!$G$4,'バックデータ２（自治体情報）'!$E$11:$E$912,"&gt;=400000",'バックデータ２（自治体情報）'!$E$11:$E$912,"&lt;500000")</f>
        <v>0</v>
      </c>
      <c r="F22" s="39">
        <f>COUNTIFS('バックデータ２（自治体情報）'!$A$11:$A$912,簡易検索!$G$4,'バックデータ２（自治体情報）'!$E$11:$E$912,"&gt;=400000",'バックデータ２（自治体情報）'!$E$11:$E$912,"&lt;500000",'バックデータ２（自治体情報）'!$G$11:$G$912,"○")</f>
        <v>0</v>
      </c>
      <c r="G22" s="40" t="str">
        <f t="shared" si="0"/>
        <v/>
      </c>
      <c r="H22" s="135">
        <f>COUNTIFS('バックデータ１（事例集）'!$D$4:$D$1048576,"&gt;=400000",'バックデータ１（事例集）'!$D$4:$D$1048576,"&lt;500000",'バックデータ１（事例集）'!$L$4:$L$1048576,簡易検索!$F$13)</f>
        <v>0</v>
      </c>
      <c r="I22" s="39">
        <f>COUNTIFS('バックデータ２（自治体情報）'!$A$11:$A$912,簡易検索!$G$4,'バックデータ２（自治体情報）'!$E$11:$E$912,"&gt;=400000",'バックデータ２（自治体情報）'!$E$11:$E$912,"&lt;500000",'バックデータ２（自治体情報）'!$J$11:$J$912,"○")</f>
        <v>0</v>
      </c>
      <c r="J22" s="40" t="str">
        <f t="shared" si="1"/>
        <v/>
      </c>
      <c r="K22" s="135">
        <f>COUNTIFS('バックデータ１（事例集）'!$D$4:$D$1048576,"&gt;=400000",'バックデータ１（事例集）'!$D$4:$D$1048576,"&lt;500000",'バックデータ１（事例集）'!$L$4:$L$1048576,簡易検索!$I$13)</f>
        <v>0</v>
      </c>
      <c r="L22" s="39">
        <f>COUNTIFS('バックデータ２（自治体情報）'!$A$11:$A$912,簡易検索!$G$4,'バックデータ２（自治体情報）'!$E$11:$E$912,"&gt;=400000",'バックデータ２（自治体情報）'!$E$11:$E$912,"&lt;500000",'バックデータ２（自治体情報）'!$K$11:$K$912,"○")</f>
        <v>0</v>
      </c>
      <c r="M22" s="40" t="str">
        <f t="shared" si="2"/>
        <v/>
      </c>
      <c r="N22" s="135">
        <f>COUNTIFS('バックデータ１（事例集）'!$D$4:$D$1048576,"&gt;=400000",'バックデータ１（事例集）'!$D$4:$D$1048576,"&lt;500000",'バックデータ１（事例集）'!$L$4:$L$1048576,簡易検索!$L$13)</f>
        <v>0</v>
      </c>
      <c r="O22" s="39">
        <f>COUNTIFS('バックデータ２（自治体情報）'!$A$11:$A$912,簡易検索!$G$4,'バックデータ２（自治体情報）'!$E$11:$E$912,"&gt;=400000",'バックデータ２（自治体情報）'!$E$11:$E$912,"&lt;500000",'バックデータ２（自治体情報）'!$G$11:$G$912,"○")</f>
        <v>0</v>
      </c>
      <c r="P22" s="40" t="str">
        <f t="shared" si="3"/>
        <v/>
      </c>
      <c r="Q22" s="135">
        <f>COUNTIFS('バックデータ１（事例集）'!$D$4:$D$1048576,"&gt;=400000",'バックデータ１（事例集）'!$D$4:$D$1048576,"&lt;500000",'バックデータ１（事例集）'!$L$4:$L$1048576,簡易検索!$O$13)</f>
        <v>0</v>
      </c>
      <c r="R22" s="41" t="s">
        <v>1526</v>
      </c>
      <c r="S22" s="135">
        <f>COUNTIFS('バックデータ１（事例集）'!$D$4:$D$1048576,"&gt;=400000",'バックデータ１（事例集）'!$D$4:$D$1048576,"&lt;500000",'バックデータ１（事例集）'!$L$4:$L$1048576,簡易検索!$R$13)</f>
        <v>0</v>
      </c>
      <c r="T22" s="120"/>
      <c r="U22" s="120"/>
    </row>
    <row r="23" spans="2:22" ht="19.5" thickBot="1">
      <c r="B23" s="216" t="s">
        <v>35</v>
      </c>
      <c r="C23" s="217"/>
      <c r="D23" s="218"/>
      <c r="E23" s="42">
        <f>COUNTIFS('バックデータ２（自治体情報）'!$A$11:$A$912,簡易検索!$G$4,'バックデータ２（自治体情報）'!$E$11:$E$912,"&gt;=500000")</f>
        <v>0</v>
      </c>
      <c r="F23" s="43">
        <f>COUNTIFS('バックデータ２（自治体情報）'!$A$11:$A$912,簡易検索!$G$4,'バックデータ２（自治体情報）'!$E$11:$E$912,"&gt;=500000",'バックデータ２（自治体情報）'!$G$11:$G$912,"○")</f>
        <v>0</v>
      </c>
      <c r="G23" s="44" t="str">
        <f t="shared" si="0"/>
        <v/>
      </c>
      <c r="H23" s="136">
        <f>COUNTIFS('バックデータ１（事例集）'!$D$4:$D$1048576,"&gt;=500000",'バックデータ１（事例集）'!$L$4:$L$1048576,簡易検索!$F$13)</f>
        <v>0</v>
      </c>
      <c r="I23" s="43">
        <f>COUNTIFS('バックデータ２（自治体情報）'!$A$11:$A$912,簡易検索!$G$4,'バックデータ２（自治体情報）'!$E$11:$E$912,"&gt;=500000",'バックデータ２（自治体情報）'!$J$11:$J$912,"○")</f>
        <v>0</v>
      </c>
      <c r="J23" s="44" t="str">
        <f t="shared" si="1"/>
        <v/>
      </c>
      <c r="K23" s="136">
        <f>COUNTIFS('バックデータ１（事例集）'!$D$4:$D$1048576,"&gt;=500000",'バックデータ１（事例集）'!$L$4:$L$1048576,簡易検索!$I$13)</f>
        <v>0</v>
      </c>
      <c r="L23" s="43">
        <f>COUNTIFS('バックデータ２（自治体情報）'!$A$11:$A$912,簡易検索!$G$4,'バックデータ２（自治体情報）'!$E$11:$E$912,"&gt;=500000",'バックデータ２（自治体情報）'!$K$11:$K$912,"○")</f>
        <v>0</v>
      </c>
      <c r="M23" s="44" t="str">
        <f t="shared" si="2"/>
        <v/>
      </c>
      <c r="N23" s="136">
        <f>COUNTIFS('バックデータ１（事例集）'!$D$4:$D$1048576,"&gt;=500000",'バックデータ１（事例集）'!$L$4:$L$1048576,簡易検索!$L$13)</f>
        <v>0</v>
      </c>
      <c r="O23" s="43">
        <f>COUNTIFS('バックデータ２（自治体情報）'!$A$11:$A$912,簡易検索!$G$4,'バックデータ２（自治体情報）'!$E$11:$E$912,"&gt;=500000",'バックデータ２（自治体情報）'!$G$11:$G$912,"○")</f>
        <v>0</v>
      </c>
      <c r="P23" s="44" t="str">
        <f t="shared" si="3"/>
        <v/>
      </c>
      <c r="Q23" s="136">
        <f>COUNTIFS('バックデータ１（事例集）'!$D$4:$D$1048576,"&gt;=500000",'バックデータ１（事例集）'!$L$4:$L$1048576,簡易検索!$O$13)</f>
        <v>0</v>
      </c>
      <c r="R23" s="45" t="s">
        <v>1526</v>
      </c>
      <c r="S23" s="136">
        <f>COUNTIFS('バックデータ１（事例集）'!$D$4:$D$1048576,"&gt;=500000",'バックデータ１（事例集）'!$L$4:$L$1048576,簡易検索!$R$13)</f>
        <v>0</v>
      </c>
      <c r="T23" s="120"/>
      <c r="U23" s="120"/>
    </row>
    <row r="24" spans="2:22" ht="20.25" thickTop="1" thickBot="1">
      <c r="B24" s="219" t="s">
        <v>36</v>
      </c>
      <c r="C24" s="220"/>
      <c r="D24" s="221"/>
      <c r="E24" s="129">
        <f>SUM(E16:E23)</f>
        <v>0</v>
      </c>
      <c r="F24" s="130">
        <f t="shared" ref="F24:S24" si="4">SUM(F16:F23)</f>
        <v>0</v>
      </c>
      <c r="G24" s="131" t="str">
        <f t="shared" si="0"/>
        <v/>
      </c>
      <c r="H24" s="132">
        <f t="shared" si="4"/>
        <v>0</v>
      </c>
      <c r="I24" s="130">
        <f t="shared" si="4"/>
        <v>0</v>
      </c>
      <c r="J24" s="131" t="str">
        <f t="shared" ref="J24" si="5">IFERROR(I24/E24,"")</f>
        <v/>
      </c>
      <c r="K24" s="132">
        <f t="shared" si="4"/>
        <v>0</v>
      </c>
      <c r="L24" s="130">
        <f t="shared" si="4"/>
        <v>0</v>
      </c>
      <c r="M24" s="131" t="str">
        <f t="shared" ref="M24" si="6">IFERROR(L24/E24,"")</f>
        <v/>
      </c>
      <c r="N24" s="132">
        <f t="shared" si="4"/>
        <v>0</v>
      </c>
      <c r="O24" s="130">
        <f t="shared" si="4"/>
        <v>0</v>
      </c>
      <c r="P24" s="131" t="str">
        <f t="shared" ref="P24" si="7">IFERROR(O24/E24,"")</f>
        <v/>
      </c>
      <c r="Q24" s="132">
        <f t="shared" si="4"/>
        <v>0</v>
      </c>
      <c r="R24" s="133" t="s">
        <v>1527</v>
      </c>
      <c r="S24" s="132">
        <f t="shared" si="4"/>
        <v>0</v>
      </c>
      <c r="T24" s="120"/>
      <c r="U24" s="120"/>
    </row>
    <row r="27" spans="2:22" ht="14.25" thickBot="1"/>
    <row r="28" spans="2:22" ht="21" thickTop="1" thickBot="1">
      <c r="B28" s="226"/>
      <c r="C28" s="226"/>
      <c r="D28" s="226"/>
      <c r="E28" s="226"/>
      <c r="G28" s="265"/>
      <c r="H28" s="266"/>
      <c r="I28" s="61" t="s">
        <v>1583</v>
      </c>
      <c r="O28" s="257" t="s">
        <v>1594</v>
      </c>
      <c r="P28" s="258"/>
      <c r="Q28" s="259" t="str">
        <f>IF(G28="","",VLOOKUP(G28,'バックデータ２（自治体情報）'!$B$11:$E$912,4,FALSE))</f>
        <v/>
      </c>
      <c r="R28" s="260"/>
      <c r="S28" s="25" t="s">
        <v>1595</v>
      </c>
    </row>
    <row r="29" spans="2:22" ht="14.25" thickTop="1">
      <c r="I29" s="26" t="s">
        <v>1587</v>
      </c>
      <c r="J29" s="26"/>
      <c r="K29" s="26"/>
      <c r="L29" s="26"/>
      <c r="M29" s="26"/>
      <c r="N29" s="26"/>
      <c r="O29" s="26"/>
    </row>
    <row r="30" spans="2:22" ht="21.75" customHeight="1" thickBot="1">
      <c r="I30" s="127" t="s">
        <v>1588</v>
      </c>
      <c r="J30" s="127"/>
      <c r="K30" s="127"/>
      <c r="L30" s="127"/>
      <c r="M30" s="127"/>
      <c r="N30" s="127"/>
      <c r="O30" s="127"/>
      <c r="P30" s="128"/>
      <c r="Q30" s="128"/>
      <c r="R30" s="128"/>
      <c r="S30" s="128"/>
      <c r="T30" s="128"/>
      <c r="U30" s="128"/>
      <c r="V30" s="128"/>
    </row>
    <row r="31" spans="2:22" ht="18.75" customHeight="1">
      <c r="B31" s="212" t="s">
        <v>7</v>
      </c>
      <c r="C31" s="213"/>
      <c r="D31" s="213"/>
      <c r="E31" s="201" t="s">
        <v>8</v>
      </c>
      <c r="F31" s="233" t="s">
        <v>9</v>
      </c>
      <c r="G31" s="234"/>
      <c r="H31" s="237" t="s">
        <v>1581</v>
      </c>
      <c r="I31" s="238"/>
      <c r="J31" s="238"/>
      <c r="K31" s="238"/>
      <c r="L31" s="238"/>
      <c r="M31" s="238"/>
      <c r="N31" s="238"/>
      <c r="O31" s="238"/>
      <c r="P31" s="239"/>
      <c r="Q31" s="231" t="s">
        <v>1542</v>
      </c>
      <c r="R31" s="232"/>
      <c r="S31" s="229" t="s">
        <v>1525</v>
      </c>
      <c r="T31" s="227" t="s">
        <v>1585</v>
      </c>
      <c r="U31" s="255" t="s">
        <v>1586</v>
      </c>
    </row>
    <row r="32" spans="2:22" ht="49.5" customHeight="1" thickBot="1">
      <c r="B32" s="214"/>
      <c r="C32" s="215"/>
      <c r="D32" s="215"/>
      <c r="E32" s="202"/>
      <c r="F32" s="235"/>
      <c r="G32" s="236"/>
      <c r="H32" s="72" t="s">
        <v>1519</v>
      </c>
      <c r="I32" s="72" t="s">
        <v>1520</v>
      </c>
      <c r="J32" s="73" t="s">
        <v>53</v>
      </c>
      <c r="K32" s="72" t="s">
        <v>1521</v>
      </c>
      <c r="L32" s="73" t="s">
        <v>1541</v>
      </c>
      <c r="M32" s="73" t="s">
        <v>1522</v>
      </c>
      <c r="N32" s="72" t="s">
        <v>1523</v>
      </c>
      <c r="O32" s="73" t="s">
        <v>1524</v>
      </c>
      <c r="P32" s="73" t="s">
        <v>52</v>
      </c>
      <c r="Q32" s="74" t="s">
        <v>1543</v>
      </c>
      <c r="R32" s="74" t="s">
        <v>2543</v>
      </c>
      <c r="S32" s="230"/>
      <c r="T32" s="228"/>
      <c r="U32" s="256"/>
    </row>
    <row r="33" spans="2:24" ht="18.75" customHeight="1">
      <c r="B33" s="203" t="s">
        <v>2</v>
      </c>
      <c r="C33" s="204"/>
      <c r="D33" s="204"/>
      <c r="E33" s="164" t="str">
        <f>IF($G$28="","",VLOOKUP($G$28,'バックデータ２（自治体情報）'!$B$11:$F$912,5,FALSE))</f>
        <v/>
      </c>
      <c r="F33" s="197" t="str">
        <f>IF(G28="","",VLOOKUP(G28,'バックデータ２（自治体情報）'!B11:M912,12,FALSE))</f>
        <v/>
      </c>
      <c r="G33" s="198"/>
      <c r="H33" s="165" t="str">
        <f>IF($G$28="","",VLOOKUP($G$28,'バックデータ２（自治体情報）'!$B$11:$U$912,13,FALSE))</f>
        <v/>
      </c>
      <c r="I33" s="165" t="str">
        <f>IF($G$28="","",VLOOKUP($G$28,'バックデータ２（自治体情報）'!$B$11:$U$912,14,FALSE))</f>
        <v/>
      </c>
      <c r="J33" s="165" t="str">
        <f>IF($G$28="","",VLOOKUP($G$28,'バックデータ２（自治体情報）'!$B$11:$U$912,15,FALSE))</f>
        <v/>
      </c>
      <c r="K33" s="165" t="str">
        <f>IF($G$28="","",VLOOKUP($G$28,'バックデータ２（自治体情報）'!$B$11:$U$912,16,FALSE))</f>
        <v/>
      </c>
      <c r="L33" s="165" t="str">
        <f>IF($G$28="","",VLOOKUP($G$28,'バックデータ２（自治体情報）'!$B$11:$U$912,17,FALSE))</f>
        <v/>
      </c>
      <c r="M33" s="165" t="str">
        <f>IF($G$28="","",VLOOKUP($G$28,'バックデータ２（自治体情報）'!$B$11:$U$912,18,FALSE))</f>
        <v/>
      </c>
      <c r="N33" s="165" t="str">
        <f>IF($G$28="","",VLOOKUP($G$28,'バックデータ２（自治体情報）'!$B$11:$U$912,19,FALSE))</f>
        <v/>
      </c>
      <c r="O33" s="165"/>
      <c r="P33" s="165" t="str">
        <f>IF($G$28="","",VLOOKUP($G$28,'バックデータ２（自治体情報）'!$B$11:$U$912,20,FALSE))</f>
        <v/>
      </c>
      <c r="Q33" s="54" t="str">
        <f>IFERROR(VLOOKUP(G28,'バックデータ２（自治体情報）'!B11:AU912,46,FALSE),"")</f>
        <v/>
      </c>
      <c r="R33" s="54" t="s">
        <v>1544</v>
      </c>
      <c r="S33" s="123" t="str">
        <f>HYPERLINK(U33,T33)</f>
        <v/>
      </c>
      <c r="T33" s="57" t="str">
        <f>IFERROR(VLOOKUP(X33,'バックデータ１（事例集）'!$C$4:$H$1048576,6,FALSE),"")</f>
        <v/>
      </c>
      <c r="U33" s="121" t="str">
        <f>IFERROR(VLOOKUP(X33,'バックデータ１（事例集）'!$C$4:$I$303,7,FALSE),"")</f>
        <v/>
      </c>
      <c r="V33" s="49"/>
      <c r="X33" s="24" t="str">
        <f>$G$28&amp;B33</f>
        <v>自立相談支援事業</v>
      </c>
    </row>
    <row r="34" spans="2:24" ht="18.75" customHeight="1">
      <c r="B34" s="205" t="s">
        <v>3</v>
      </c>
      <c r="C34" s="206"/>
      <c r="D34" s="206"/>
      <c r="E34" s="166" t="str">
        <f>IF(G28="","",VLOOKUP(G28,'バックデータ２（自治体情報）'!B11:G912,6,FALSE))</f>
        <v/>
      </c>
      <c r="F34" s="199" t="str">
        <f>IF($G$28="","",VLOOKUP($G$28,'バックデータ２（自治体情報）'!$B$11:$V$912,21,FALSE))</f>
        <v/>
      </c>
      <c r="G34" s="200"/>
      <c r="H34" s="167" t="str">
        <f>IF($G$28="","",VLOOKUP($G$28,'バックデータ２（自治体情報）'!$B$11:$AD$912,22,FALSE))</f>
        <v/>
      </c>
      <c r="I34" s="167" t="str">
        <f>IF($G$28="","",VLOOKUP($G$28,'バックデータ２（自治体情報）'!$B$11:$AD$912,23,FALSE))</f>
        <v/>
      </c>
      <c r="J34" s="167" t="str">
        <f>IF($G$28="","",VLOOKUP($G$28,'バックデータ２（自治体情報）'!$B$11:$AD$912,24,FALSE))</f>
        <v/>
      </c>
      <c r="K34" s="167" t="str">
        <f>IF($G$28="","",VLOOKUP($G$28,'バックデータ２（自治体情報）'!$B$11:$AD$912,25,FALSE))</f>
        <v/>
      </c>
      <c r="L34" s="167" t="str">
        <f>IF($G$28="","",VLOOKUP($G$28,'バックデータ２（自治体情報）'!$B$11:$AD$912,26,FALSE))</f>
        <v/>
      </c>
      <c r="M34" s="167" t="str">
        <f>IF($G$28="","",VLOOKUP($G$28,'バックデータ２（自治体情報）'!$B$11:$AD$912,27,FALSE))</f>
        <v/>
      </c>
      <c r="N34" s="167" t="str">
        <f>IF($G$28="","",VLOOKUP($G$28,'バックデータ２（自治体情報）'!$B$11:$AD$912,28,FALSE))</f>
        <v/>
      </c>
      <c r="O34" s="167"/>
      <c r="P34" s="167" t="str">
        <f>IF($G$28="","",VLOOKUP($G$28,'バックデータ２（自治体情報）'!$B$11:$AD$912,29,FALSE))</f>
        <v/>
      </c>
      <c r="Q34" s="167" t="s">
        <v>1544</v>
      </c>
      <c r="R34" s="46" t="str">
        <f>IFERROR(VLOOKUP(G28,'バックデータ２（自治体情報）'!B11:AV912,47,FALSE),"")</f>
        <v/>
      </c>
      <c r="S34" s="123" t="str">
        <f t="shared" ref="S34:S37" si="8">HYPERLINK(U34,T34)</f>
        <v/>
      </c>
      <c r="T34" s="57" t="str">
        <f>IFERROR(VLOOKUP(X34,'バックデータ１（事例集）'!$C$4:$H$1048576,6,FALSE),"")</f>
        <v/>
      </c>
      <c r="U34" s="121" t="str">
        <f>IFERROR(VLOOKUP(X34,'バックデータ１（事例集）'!$C$4:$I$303,7,FALSE),"")</f>
        <v/>
      </c>
      <c r="V34" s="49"/>
      <c r="X34" s="24" t="str">
        <f t="shared" ref="X34:X37" si="9">$G$28&amp;B34</f>
        <v>就労準備支援事業</v>
      </c>
    </row>
    <row r="35" spans="2:24" ht="18.75" customHeight="1">
      <c r="B35" s="205" t="s">
        <v>4</v>
      </c>
      <c r="C35" s="206"/>
      <c r="D35" s="206"/>
      <c r="E35" s="166" t="str">
        <f>IF($G$28="","",VLOOKUP($G$28,'バックデータ２（自治体情報）'!$B$11:$J$912,9,FALSE))</f>
        <v/>
      </c>
      <c r="F35" s="199" t="str">
        <f>IF($G$28="","",VLOOKUP($G$28,'バックデータ２（自治体情報）'!$B$11:$AE$912,30,FALSE))</f>
        <v/>
      </c>
      <c r="G35" s="200"/>
      <c r="H35" s="167" t="str">
        <f>IF($G$28="","",VLOOKUP($G$28,'バックデータ２（自治体情報）'!$B$11:$AM$912,31,FALSE))</f>
        <v/>
      </c>
      <c r="I35" s="167" t="str">
        <f>IF($G$28="","",VLOOKUP($G$28,'バックデータ２（自治体情報）'!$B$11:$AM$912,32,FALSE))</f>
        <v/>
      </c>
      <c r="J35" s="167" t="str">
        <f>IF($G$28="","",VLOOKUP($G$28,'バックデータ２（自治体情報）'!$B$11:$AM$912,33,FALSE))</f>
        <v/>
      </c>
      <c r="K35" s="167" t="str">
        <f>IF($G$28="","",VLOOKUP($G$28,'バックデータ２（自治体情報）'!$B$11:$AM$912,34,FALSE))</f>
        <v/>
      </c>
      <c r="L35" s="167" t="str">
        <f>IF($G$28="","",VLOOKUP($G$28,'バックデータ２（自治体情報）'!$B$11:$AM$912,35,FALSE))</f>
        <v/>
      </c>
      <c r="M35" s="167" t="str">
        <f>IF($G$28="","",VLOOKUP($G$28,'バックデータ２（自治体情報）'!$B$11:$AM$912,36,FALSE))</f>
        <v/>
      </c>
      <c r="N35" s="167" t="str">
        <f>IF($G$28="","",VLOOKUP($G$28,'バックデータ２（自治体情報）'!$B$11:$AM$912,37,FALSE))</f>
        <v/>
      </c>
      <c r="O35" s="167"/>
      <c r="P35" s="167" t="str">
        <f>IF($G$28="","",VLOOKUP($G$28,'バックデータ２（自治体情報）'!$B$11:$AM$912,38,FALSE))</f>
        <v/>
      </c>
      <c r="Q35" s="46" t="s">
        <v>1544</v>
      </c>
      <c r="R35" s="46" t="str">
        <f>IFERROR(VLOOKUP(G28,'バックデータ２（自治体情報）'!$B$11:$AW$912,48,FALSE),"")</f>
        <v/>
      </c>
      <c r="S35" s="123" t="str">
        <f t="shared" si="8"/>
        <v/>
      </c>
      <c r="T35" s="57" t="str">
        <f>IFERROR(VLOOKUP(X35,'バックデータ１（事例集）'!$C$4:$H$1048576,6,FALSE),"")</f>
        <v/>
      </c>
      <c r="U35" s="121" t="str">
        <f>IFERROR(VLOOKUP(X35,'バックデータ１（事例集）'!$C$4:$I$303,7,FALSE),"")</f>
        <v/>
      </c>
      <c r="V35" s="49"/>
      <c r="X35" s="24" t="str">
        <f t="shared" si="9"/>
        <v>家計改善支援事業</v>
      </c>
    </row>
    <row r="36" spans="2:24" ht="18.75" customHeight="1">
      <c r="B36" s="205" t="s">
        <v>2270</v>
      </c>
      <c r="C36" s="206"/>
      <c r="D36" s="206"/>
      <c r="E36" s="166" t="str">
        <f>IF($G$28="","",VLOOKUP($G$28,'バックデータ２（自治体情報）'!$B$11:$K$912,10,FALSE))</f>
        <v/>
      </c>
      <c r="F36" s="199" t="str">
        <f>IF($G$28="","",VLOOKUP($G$28,'バックデータ２（自治体情報）'!$B$11:$AN$912,39,FALSE))</f>
        <v/>
      </c>
      <c r="G36" s="200"/>
      <c r="H36" s="167" t="str">
        <f>IF($G$28="","",VLOOKUP($G$28,'バックデータ２（自治体情報）'!$B$11:$AT$912,40,FALSE))</f>
        <v/>
      </c>
      <c r="I36" s="167" t="str">
        <f>IF($G$28="","",VLOOKUP($G$28,'バックデータ２（自治体情報）'!$B$11:$AT$912,41,FALSE))</f>
        <v/>
      </c>
      <c r="J36" s="167"/>
      <c r="K36" s="167" t="str">
        <f>IF($G$28="","",VLOOKUP($G$28,'バックデータ２（自治体情報）'!$B$11:$AT$912,43,FALSE))</f>
        <v/>
      </c>
      <c r="L36" s="167"/>
      <c r="M36" s="167" t="str">
        <f>IF($G$28="","",VLOOKUP($G$28,'バックデータ２（自治体情報）'!$B$11:$AT$912,44,FALSE))</f>
        <v/>
      </c>
      <c r="N36" s="167"/>
      <c r="O36" s="167" t="str">
        <f>IF($G$28="","",VLOOKUP($G$28,'バックデータ２（自治体情報）'!$B$11:$AT$912,42,FALSE))</f>
        <v/>
      </c>
      <c r="P36" s="167" t="str">
        <f>IF($G$28="","",VLOOKUP($G$28,'バックデータ２（自治体情報）'!$B$11:$AT$912,45,FALSE))</f>
        <v/>
      </c>
      <c r="Q36" s="46" t="s">
        <v>1545</v>
      </c>
      <c r="R36" s="46" t="str">
        <f>IFERROR(VLOOKUP(G28,'バックデータ２（自治体情報）'!B11:AX912,49,FALSE),"")</f>
        <v/>
      </c>
      <c r="S36" s="123" t="str">
        <f t="shared" si="8"/>
        <v/>
      </c>
      <c r="T36" s="57" t="str">
        <f>IFERROR(VLOOKUP(X36,'バックデータ１（事例集）'!$C$4:$H$1048576,6,FALSE),"")</f>
        <v/>
      </c>
      <c r="U36" s="121" t="str">
        <f>IFERROR(VLOOKUP(X36,'バックデータ１（事例集）'!$C$4:$I$303,7,FALSE),"")</f>
        <v/>
      </c>
      <c r="V36" s="49"/>
      <c r="X36" s="24" t="str">
        <f t="shared" si="9"/>
        <v>子どもの学習・生活支援事業</v>
      </c>
    </row>
    <row r="37" spans="2:24" ht="18.75" customHeight="1" thickBot="1">
      <c r="B37" s="210" t="s">
        <v>6</v>
      </c>
      <c r="C37" s="211"/>
      <c r="D37" s="211"/>
      <c r="E37" s="162" t="str">
        <f>IF($G$28="","",VLOOKUP($G$28,'バックデータ２（自治体情報）'!$B$11:$I$912,8,FALSE))</f>
        <v/>
      </c>
      <c r="F37" s="195"/>
      <c r="G37" s="196"/>
      <c r="H37" s="163"/>
      <c r="I37" s="47"/>
      <c r="J37" s="47"/>
      <c r="K37" s="47"/>
      <c r="L37" s="47"/>
      <c r="M37" s="47"/>
      <c r="N37" s="47"/>
      <c r="O37" s="47"/>
      <c r="P37" s="47"/>
      <c r="Q37" s="47" t="s">
        <v>1544</v>
      </c>
      <c r="R37" s="47" t="str">
        <f>IFERROR(VLOOKUP(G28,'バックデータ２（自治体情報）'!B11:AY912,50,FALSE),"")</f>
        <v/>
      </c>
      <c r="S37" s="124" t="str">
        <f t="shared" si="8"/>
        <v/>
      </c>
      <c r="T37" s="169" t="str">
        <f>IFERROR(VLOOKUP(X37,'バックデータ１（事例集）'!$C$4:$H$1048576,6,FALSE),"")</f>
        <v/>
      </c>
      <c r="U37" s="122" t="str">
        <f>IFERROR(VLOOKUP(X37,'バックデータ１（事例集）'!$C$4:$I$303,7,FALSE),"")</f>
        <v/>
      </c>
      <c r="V37" s="49"/>
      <c r="X37" s="24" t="str">
        <f t="shared" si="9"/>
        <v>一時生活支援事業</v>
      </c>
    </row>
    <row r="38" spans="2:24" ht="18.75" customHeight="1">
      <c r="B38" s="36" t="s">
        <v>2530</v>
      </c>
    </row>
    <row r="39" spans="2:24" ht="18.75" customHeight="1">
      <c r="B39" s="36" t="s">
        <v>2531</v>
      </c>
    </row>
    <row r="40" spans="2:24" ht="18.75" customHeight="1">
      <c r="B40" s="36" t="s">
        <v>2532</v>
      </c>
    </row>
    <row r="41" spans="2:24" ht="18.75" customHeight="1">
      <c r="B41" s="36" t="s">
        <v>2533</v>
      </c>
    </row>
    <row r="42" spans="2:24" ht="19.5" customHeight="1"/>
  </sheetData>
  <sheetProtection password="D806" sheet="1"/>
  <customSheetViews>
    <customSheetView guid="{163C4649-6C98-42EE-918F-0191EC0E4558}" scale="70" showPageBreaks="1" zeroValues="0" printArea="1" hiddenColumns="1" view="pageBreakPreview">
      <selection activeCell="E35" sqref="E35"/>
      <pageMargins left="0.7" right="0.7" top="0.75" bottom="0.75" header="0.3" footer="0.3"/>
      <pageSetup paperSize="9" scale="41" orientation="portrait" horizontalDpi="4294967293" r:id="rId1"/>
    </customSheetView>
  </customSheetViews>
  <mergeCells count="53">
    <mergeCell ref="U31:U32"/>
    <mergeCell ref="O28:P28"/>
    <mergeCell ref="Q28:R28"/>
    <mergeCell ref="A1:V1"/>
    <mergeCell ref="O14:Q14"/>
    <mergeCell ref="G28:H28"/>
    <mergeCell ref="G4:H4"/>
    <mergeCell ref="E14:E15"/>
    <mergeCell ref="F14:H14"/>
    <mergeCell ref="I14:K14"/>
    <mergeCell ref="L14:N14"/>
    <mergeCell ref="B17:D17"/>
    <mergeCell ref="B18:D18"/>
    <mergeCell ref="B19:D19"/>
    <mergeCell ref="B20:D20"/>
    <mergeCell ref="R13:S13"/>
    <mergeCell ref="B4:E4"/>
    <mergeCell ref="T31:T32"/>
    <mergeCell ref="S31:S32"/>
    <mergeCell ref="Q31:R31"/>
    <mergeCell ref="F31:G32"/>
    <mergeCell ref="H31:P31"/>
    <mergeCell ref="B28:E28"/>
    <mergeCell ref="B6:S6"/>
    <mergeCell ref="B7:D7"/>
    <mergeCell ref="E7:G7"/>
    <mergeCell ref="H7:J7"/>
    <mergeCell ref="K7:M7"/>
    <mergeCell ref="N7:P7"/>
    <mergeCell ref="Q7:S7"/>
    <mergeCell ref="R14:S14"/>
    <mergeCell ref="B14:D15"/>
    <mergeCell ref="B16:D16"/>
    <mergeCell ref="F13:H13"/>
    <mergeCell ref="I13:K13"/>
    <mergeCell ref="L13:N13"/>
    <mergeCell ref="O13:Q13"/>
    <mergeCell ref="B21:D21"/>
    <mergeCell ref="B35:D35"/>
    <mergeCell ref="B36:D36"/>
    <mergeCell ref="B37:D37"/>
    <mergeCell ref="B31:D32"/>
    <mergeCell ref="B22:D22"/>
    <mergeCell ref="B23:D23"/>
    <mergeCell ref="B24:D24"/>
    <mergeCell ref="F37:G37"/>
    <mergeCell ref="F33:G33"/>
    <mergeCell ref="F34:G34"/>
    <mergeCell ref="E31:E32"/>
    <mergeCell ref="B33:D33"/>
    <mergeCell ref="B34:D34"/>
    <mergeCell ref="F35:G35"/>
    <mergeCell ref="F36:G36"/>
  </mergeCells>
  <phoneticPr fontId="1"/>
  <conditionalFormatting sqref="G16:G24">
    <cfRule type="dataBar" priority="12">
      <dataBar>
        <cfvo type="num" val="0"/>
        <cfvo type="num" val="1"/>
        <color rgb="FFD6007B"/>
      </dataBar>
      <extLst>
        <ext xmlns:x14="http://schemas.microsoft.com/office/spreadsheetml/2009/9/main" uri="{B025F937-C7B1-47D3-B67F-A62EFF666E3E}">
          <x14:id>{2F3EC818-6F99-43DB-86E7-9BD1FA2F5510}</x14:id>
        </ext>
      </extLst>
    </cfRule>
  </conditionalFormatting>
  <conditionalFormatting sqref="J16:J24">
    <cfRule type="dataBar" priority="11">
      <dataBar>
        <cfvo type="num" val="0"/>
        <cfvo type="num" val="1"/>
        <color rgb="FFD6007B"/>
      </dataBar>
      <extLst>
        <ext xmlns:x14="http://schemas.microsoft.com/office/spreadsheetml/2009/9/main" uri="{B025F937-C7B1-47D3-B67F-A62EFF666E3E}">
          <x14:id>{743E715D-2097-4140-829A-1F9DC0454981}</x14:id>
        </ext>
      </extLst>
    </cfRule>
  </conditionalFormatting>
  <conditionalFormatting sqref="M16:M24">
    <cfRule type="dataBar" priority="10">
      <dataBar>
        <cfvo type="num" val="0"/>
        <cfvo type="num" val="1"/>
        <color rgb="FFD6007B"/>
      </dataBar>
      <extLst>
        <ext xmlns:x14="http://schemas.microsoft.com/office/spreadsheetml/2009/9/main" uri="{B025F937-C7B1-47D3-B67F-A62EFF666E3E}">
          <x14:id>{206EC4BC-98F6-40D7-B18D-E25FA8B95CC1}</x14:id>
        </ext>
      </extLst>
    </cfRule>
  </conditionalFormatting>
  <conditionalFormatting sqref="P16:P24">
    <cfRule type="dataBar" priority="9">
      <dataBar>
        <cfvo type="num" val="0"/>
        <cfvo type="num" val="1"/>
        <color rgb="FFD6007B"/>
      </dataBar>
      <extLst>
        <ext xmlns:x14="http://schemas.microsoft.com/office/spreadsheetml/2009/9/main" uri="{B025F937-C7B1-47D3-B67F-A62EFF666E3E}">
          <x14:id>{50CF220F-DB5A-4850-89D5-EBA99EE4C689}</x14:id>
        </ext>
      </extLst>
    </cfRule>
  </conditionalFormatting>
  <conditionalFormatting sqref="G9">
    <cfRule type="dataBar" priority="6">
      <dataBar>
        <cfvo type="num" val="0"/>
        <cfvo type="num" val="1"/>
        <color rgb="FF008AEF"/>
      </dataBar>
      <extLst>
        <ext xmlns:x14="http://schemas.microsoft.com/office/spreadsheetml/2009/9/main" uri="{B025F937-C7B1-47D3-B67F-A62EFF666E3E}">
          <x14:id>{96236761-6389-4440-9CDE-E446B95BD44C}</x14:id>
        </ext>
      </extLst>
    </cfRule>
  </conditionalFormatting>
  <conditionalFormatting sqref="J9">
    <cfRule type="dataBar" priority="5">
      <dataBar>
        <cfvo type="num" val="0"/>
        <cfvo type="num" val="1"/>
        <color rgb="FF008AEF"/>
      </dataBar>
      <extLst>
        <ext xmlns:x14="http://schemas.microsoft.com/office/spreadsheetml/2009/9/main" uri="{B025F937-C7B1-47D3-B67F-A62EFF666E3E}">
          <x14:id>{2E0FC0EA-6B9A-453D-B539-5CAD8FBD62EE}</x14:id>
        </ext>
      </extLst>
    </cfRule>
  </conditionalFormatting>
  <conditionalFormatting sqref="M9">
    <cfRule type="dataBar" priority="4">
      <dataBar>
        <cfvo type="num" val="0"/>
        <cfvo type="num" val="1"/>
        <color rgb="FF008AEF"/>
      </dataBar>
      <extLst>
        <ext xmlns:x14="http://schemas.microsoft.com/office/spreadsheetml/2009/9/main" uri="{B025F937-C7B1-47D3-B67F-A62EFF666E3E}">
          <x14:id>{C944E17D-CA83-4CDF-80EE-893FE1A9B36E}</x14:id>
        </ext>
      </extLst>
    </cfRule>
  </conditionalFormatting>
  <conditionalFormatting sqref="P9">
    <cfRule type="dataBar" priority="3">
      <dataBar>
        <cfvo type="num" val="0"/>
        <cfvo type="num" val="1"/>
        <color rgb="FF008AEF"/>
      </dataBar>
      <extLst>
        <ext xmlns:x14="http://schemas.microsoft.com/office/spreadsheetml/2009/9/main" uri="{B025F937-C7B1-47D3-B67F-A62EFF666E3E}">
          <x14:id>{69E5F20C-BB2E-4278-9992-EA74881CA5CB}</x14:id>
        </ext>
      </extLst>
    </cfRule>
  </conditionalFormatting>
  <conditionalFormatting sqref="S9:U9">
    <cfRule type="dataBar" priority="2">
      <dataBar>
        <cfvo type="num" val="0"/>
        <cfvo type="num" val="1"/>
        <color rgb="FF008AEF"/>
      </dataBar>
      <extLst>
        <ext xmlns:x14="http://schemas.microsoft.com/office/spreadsheetml/2009/9/main" uri="{B025F937-C7B1-47D3-B67F-A62EFF666E3E}">
          <x14:id>{24858716-A298-49D8-A6C2-C7B1466686C4}</x14:id>
        </ext>
      </extLst>
    </cfRule>
  </conditionalFormatting>
  <conditionalFormatting sqref="D9">
    <cfRule type="dataBar" priority="1">
      <dataBar>
        <cfvo type="num" val="0"/>
        <cfvo type="num" val="1"/>
        <color rgb="FF008AEF"/>
      </dataBar>
      <extLst>
        <ext xmlns:x14="http://schemas.microsoft.com/office/spreadsheetml/2009/9/main" uri="{B025F937-C7B1-47D3-B67F-A62EFF666E3E}">
          <x14:id>{D999AB31-A13A-4F31-A0CC-DE46F9E8ADEE}</x14:id>
        </ext>
      </extLst>
    </cfRule>
  </conditionalFormatting>
  <pageMargins left="0.7" right="0.7" top="0.75" bottom="0.75" header="0.3" footer="0.3"/>
  <pageSetup paperSize="9" scale="41" orientation="portrait" horizontalDpi="4294967293" r:id="rId2"/>
  <ignoredErrors>
    <ignoredError sqref="G24 J24 M24 P24" formula="1"/>
  </ignoredErrors>
  <drawing r:id="rId3"/>
  <extLst>
    <ext xmlns:x14="http://schemas.microsoft.com/office/spreadsheetml/2009/9/main" uri="{78C0D931-6437-407d-A8EE-F0AAD7539E65}">
      <x14:conditionalFormattings>
        <x14:conditionalFormatting xmlns:xm="http://schemas.microsoft.com/office/excel/2006/main">
          <x14:cfRule type="dataBar" id="{2F3EC818-6F99-43DB-86E7-9BD1FA2F5510}">
            <x14:dataBar minLength="0" maxLength="100">
              <x14:cfvo type="num">
                <xm:f>0</xm:f>
              </x14:cfvo>
              <x14:cfvo type="num">
                <xm:f>1</xm:f>
              </x14:cfvo>
              <x14:negativeFillColor rgb="FFFF0000"/>
              <x14:axisColor rgb="FF000000"/>
            </x14:dataBar>
          </x14:cfRule>
          <xm:sqref>G16:G24</xm:sqref>
        </x14:conditionalFormatting>
        <x14:conditionalFormatting xmlns:xm="http://schemas.microsoft.com/office/excel/2006/main">
          <x14:cfRule type="dataBar" id="{743E715D-2097-4140-829A-1F9DC0454981}">
            <x14:dataBar minLength="0" maxLength="100">
              <x14:cfvo type="num">
                <xm:f>0</xm:f>
              </x14:cfvo>
              <x14:cfvo type="num">
                <xm:f>1</xm:f>
              </x14:cfvo>
              <x14:negativeFillColor rgb="FFFF0000"/>
              <x14:axisColor rgb="FF000000"/>
            </x14:dataBar>
          </x14:cfRule>
          <xm:sqref>J16:J24</xm:sqref>
        </x14:conditionalFormatting>
        <x14:conditionalFormatting xmlns:xm="http://schemas.microsoft.com/office/excel/2006/main">
          <x14:cfRule type="dataBar" id="{206EC4BC-98F6-40D7-B18D-E25FA8B95CC1}">
            <x14:dataBar minLength="0" maxLength="100">
              <x14:cfvo type="num">
                <xm:f>0</xm:f>
              </x14:cfvo>
              <x14:cfvo type="num">
                <xm:f>1</xm:f>
              </x14:cfvo>
              <x14:negativeFillColor rgb="FFFF0000"/>
              <x14:axisColor rgb="FF000000"/>
            </x14:dataBar>
          </x14:cfRule>
          <xm:sqref>M16:M24</xm:sqref>
        </x14:conditionalFormatting>
        <x14:conditionalFormatting xmlns:xm="http://schemas.microsoft.com/office/excel/2006/main">
          <x14:cfRule type="dataBar" id="{50CF220F-DB5A-4850-89D5-EBA99EE4C689}">
            <x14:dataBar minLength="0" maxLength="100">
              <x14:cfvo type="num">
                <xm:f>0</xm:f>
              </x14:cfvo>
              <x14:cfvo type="num">
                <xm:f>1</xm:f>
              </x14:cfvo>
              <x14:negativeFillColor rgb="FFFF0000"/>
              <x14:axisColor rgb="FF000000"/>
            </x14:dataBar>
          </x14:cfRule>
          <xm:sqref>P16:P24</xm:sqref>
        </x14:conditionalFormatting>
        <x14:conditionalFormatting xmlns:xm="http://schemas.microsoft.com/office/excel/2006/main">
          <x14:cfRule type="dataBar" id="{96236761-6389-4440-9CDE-E446B95BD44C}">
            <x14:dataBar minLength="0" maxLength="100">
              <x14:cfvo type="num">
                <xm:f>0</xm:f>
              </x14:cfvo>
              <x14:cfvo type="num">
                <xm:f>1</xm:f>
              </x14:cfvo>
              <x14:negativeFillColor rgb="FFFF0000"/>
              <x14:axisColor rgb="FF000000"/>
            </x14:dataBar>
          </x14:cfRule>
          <xm:sqref>G9</xm:sqref>
        </x14:conditionalFormatting>
        <x14:conditionalFormatting xmlns:xm="http://schemas.microsoft.com/office/excel/2006/main">
          <x14:cfRule type="dataBar" id="{2E0FC0EA-6B9A-453D-B539-5CAD8FBD62EE}">
            <x14:dataBar minLength="0" maxLength="100">
              <x14:cfvo type="num">
                <xm:f>0</xm:f>
              </x14:cfvo>
              <x14:cfvo type="num">
                <xm:f>1</xm:f>
              </x14:cfvo>
              <x14:negativeFillColor rgb="FFFF0000"/>
              <x14:axisColor rgb="FF000000"/>
            </x14:dataBar>
          </x14:cfRule>
          <xm:sqref>J9</xm:sqref>
        </x14:conditionalFormatting>
        <x14:conditionalFormatting xmlns:xm="http://schemas.microsoft.com/office/excel/2006/main">
          <x14:cfRule type="dataBar" id="{C944E17D-CA83-4CDF-80EE-893FE1A9B36E}">
            <x14:dataBar minLength="0" maxLength="100">
              <x14:cfvo type="num">
                <xm:f>0</xm:f>
              </x14:cfvo>
              <x14:cfvo type="num">
                <xm:f>1</xm:f>
              </x14:cfvo>
              <x14:negativeFillColor rgb="FFFF0000"/>
              <x14:axisColor rgb="FF000000"/>
            </x14:dataBar>
          </x14:cfRule>
          <xm:sqref>M9</xm:sqref>
        </x14:conditionalFormatting>
        <x14:conditionalFormatting xmlns:xm="http://schemas.microsoft.com/office/excel/2006/main">
          <x14:cfRule type="dataBar" id="{69E5F20C-BB2E-4278-9992-EA74881CA5CB}">
            <x14:dataBar minLength="0" maxLength="100">
              <x14:cfvo type="num">
                <xm:f>0</xm:f>
              </x14:cfvo>
              <x14:cfvo type="num">
                <xm:f>1</xm:f>
              </x14:cfvo>
              <x14:negativeFillColor rgb="FFFF0000"/>
              <x14:axisColor rgb="FF000000"/>
            </x14:dataBar>
          </x14:cfRule>
          <xm:sqref>P9</xm:sqref>
        </x14:conditionalFormatting>
        <x14:conditionalFormatting xmlns:xm="http://schemas.microsoft.com/office/excel/2006/main">
          <x14:cfRule type="dataBar" id="{24858716-A298-49D8-A6C2-C7B1466686C4}">
            <x14:dataBar minLength="0" maxLength="100">
              <x14:cfvo type="num">
                <xm:f>0</xm:f>
              </x14:cfvo>
              <x14:cfvo type="num">
                <xm:f>1</xm:f>
              </x14:cfvo>
              <x14:negativeFillColor rgb="FFFF0000"/>
              <x14:axisColor rgb="FF000000"/>
            </x14:dataBar>
          </x14:cfRule>
          <xm:sqref>S9:U9</xm:sqref>
        </x14:conditionalFormatting>
        <x14:conditionalFormatting xmlns:xm="http://schemas.microsoft.com/office/excel/2006/main">
          <x14:cfRule type="dataBar" id="{D999AB31-A13A-4F31-A0CC-DE46F9E8ADEE}">
            <x14:dataBar minLength="0" maxLength="100">
              <x14:cfvo type="num">
                <xm:f>0</xm:f>
              </x14:cfvo>
              <x14:cfvo type="num">
                <xm:f>1</xm:f>
              </x14:cfvo>
              <x14:negativeFillColor rgb="FFFF0000"/>
              <x14:axisColor rgb="FF000000"/>
            </x14:dataBar>
          </x14:cfRule>
          <xm:sqref>D9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7"/>
  <sheetViews>
    <sheetView showZeros="0" view="pageBreakPreview" zoomScale="70" zoomScaleNormal="70" zoomScaleSheetLayoutView="70" workbookViewId="0">
      <pane ySplit="6" topLeftCell="A7" activePane="bottomLeft" state="frozen"/>
      <selection pane="bottomLeft" activeCell="E3" sqref="E3:F3"/>
    </sheetView>
  </sheetViews>
  <sheetFormatPr defaultRowHeight="13.5"/>
  <cols>
    <col min="1" max="1" width="4.125" style="25" customWidth="1"/>
    <col min="2" max="2" width="3.5" style="25" customWidth="1"/>
    <col min="3" max="5" width="11.25" style="25" customWidth="1"/>
    <col min="6" max="6" width="25.75" style="25" bestFit="1" customWidth="1"/>
    <col min="7" max="7" width="87.75" style="25" customWidth="1"/>
    <col min="8" max="8" width="38" style="25" bestFit="1" customWidth="1"/>
    <col min="9" max="9" width="23.625" style="25" bestFit="1" customWidth="1"/>
    <col min="10" max="10" width="10" style="25" bestFit="1" customWidth="1"/>
    <col min="11" max="11" width="43.125" style="25" hidden="1" customWidth="1"/>
    <col min="12" max="12" width="4" style="48" customWidth="1"/>
    <col min="13" max="13" width="3.875" style="112" bestFit="1" customWidth="1"/>
    <col min="14" max="16384" width="9" style="25"/>
  </cols>
  <sheetData>
    <row r="1" spans="2:14" ht="49.5" customHeight="1">
      <c r="B1" s="261"/>
      <c r="C1" s="261"/>
      <c r="D1" s="261"/>
      <c r="E1" s="261"/>
      <c r="F1" s="261"/>
      <c r="G1" s="261"/>
      <c r="H1" s="261"/>
      <c r="I1" s="261"/>
      <c r="J1" s="261"/>
      <c r="K1" s="261"/>
    </row>
    <row r="2" spans="2:14" ht="14.25" thickBot="1"/>
    <row r="3" spans="2:14" ht="30" customHeight="1" thickTop="1" thickBot="1">
      <c r="B3" s="271" t="s">
        <v>19</v>
      </c>
      <c r="C3" s="272"/>
      <c r="D3" s="272"/>
      <c r="E3" s="269"/>
      <c r="F3" s="270"/>
      <c r="G3" s="64" t="str">
        <f>IF(E3=""," ← 都道府県名を入力してください（●●県など）。","")</f>
        <v xml:space="preserve"> ← 都道府県名を入力してください（●●県など）。</v>
      </c>
    </row>
    <row r="4" spans="2:14" s="48" customFormat="1" ht="14.25" thickBot="1">
      <c r="C4" s="49" t="s">
        <v>1561</v>
      </c>
      <c r="D4" s="49" t="s">
        <v>1562</v>
      </c>
      <c r="E4" s="49" t="s">
        <v>1563</v>
      </c>
      <c r="F4" s="49" t="s">
        <v>1564</v>
      </c>
      <c r="G4" s="49" t="s">
        <v>1565</v>
      </c>
      <c r="H4" s="49" t="s">
        <v>1566</v>
      </c>
      <c r="I4" s="49" t="s">
        <v>1567</v>
      </c>
      <c r="J4" s="49" t="s">
        <v>1568</v>
      </c>
      <c r="K4" s="49" t="s">
        <v>1569</v>
      </c>
      <c r="M4" s="112"/>
    </row>
    <row r="5" spans="2:14" ht="28.5" customHeight="1">
      <c r="B5" s="273" t="s">
        <v>1</v>
      </c>
      <c r="C5" s="274"/>
      <c r="D5" s="274"/>
      <c r="E5" s="274"/>
      <c r="F5" s="274"/>
      <c r="G5" s="274"/>
      <c r="H5" s="274"/>
      <c r="I5" s="274"/>
      <c r="J5" s="275"/>
      <c r="K5" s="77"/>
    </row>
    <row r="6" spans="2:14" ht="25.5" customHeight="1" thickBot="1">
      <c r="B6" s="168" t="s">
        <v>49</v>
      </c>
      <c r="C6" s="50" t="s">
        <v>11</v>
      </c>
      <c r="D6" s="50" t="s">
        <v>12</v>
      </c>
      <c r="E6" s="125" t="s">
        <v>1593</v>
      </c>
      <c r="F6" s="50" t="s">
        <v>13</v>
      </c>
      <c r="G6" s="50" t="s">
        <v>15</v>
      </c>
      <c r="H6" s="50" t="s">
        <v>17</v>
      </c>
      <c r="I6" s="50" t="s">
        <v>20</v>
      </c>
      <c r="J6" s="80" t="s">
        <v>1584</v>
      </c>
      <c r="K6" s="78" t="s">
        <v>51</v>
      </c>
    </row>
    <row r="7" spans="2:14" ht="30" customHeight="1">
      <c r="B7" s="51">
        <v>1</v>
      </c>
      <c r="C7" s="60">
        <f>IF($L7&gt;MAX('バックデータ１（事例集）'!$O$4:$O$303),"",INDEX('バックデータ１（事例集）'!$A$4:$W$303,MATCH('条件検索１（都道府県名で検索）'!$L7,'バックデータ１（事例集）'!$O$4:$O$303,0),MATCH('条件検索１（都道府県名で検索）'!C$4,'バックデータ１（事例集）'!$A$1:$W$1,0)))</f>
        <v>0</v>
      </c>
      <c r="D7" s="52">
        <f>IF($L7&gt;MAX('バックデータ１（事例集）'!$O$4:$O$303),"",INDEX('バックデータ１（事例集）'!$A$4:$W$303,MATCH('条件検索１（都道府県名で検索）'!$L7,'バックデータ１（事例集）'!$O$4:$O$303,0),MATCH('条件検索１（都道府県名で検索）'!D$4,'バックデータ１（事例集）'!$A$1:$W$1,0)))</f>
        <v>0</v>
      </c>
      <c r="E7" s="53" t="str">
        <f>IF($L7&gt;MAX('バックデータ１（事例集）'!$O$4:$O$303),"",INDEX('バックデータ１（事例集）'!$A$4:$W$303,MATCH('条件検索１（都道府県名で検索）'!$L7,'バックデータ１（事例集）'!$O$4:$O$303,0),MATCH('条件検索１（都道府県名で検索）'!E$4,'バックデータ１（事例集）'!$A$1:$W$1,0)))</f>
        <v/>
      </c>
      <c r="F7" s="54">
        <f>IF($L7&gt;MAX('バックデータ１（事例集）'!$O$4:$O$303),"",INDEX('バックデータ１（事例集）'!$A$4:$W$303,MATCH('条件検索１（都道府県名で検索）'!$L7,'バックデータ１（事例集）'!$O$4:$O$303,0),MATCH('条件検索１（都道府県名で検索）'!F$4,'バックデータ１（事例集）'!$A$1:$W$1,0)))</f>
        <v>0</v>
      </c>
      <c r="G7" s="55">
        <f>IF($L7&gt;MAX('バックデータ１（事例集）'!$O$4:$O$303),"",INDEX('バックデータ１（事例集）'!$A$4:$W$303,MATCH('条件検索１（都道府県名で検索）'!$L7,'バックデータ１（事例集）'!$O$4:$O$303,0),MATCH('条件検索１（都道府県名で検索）'!G$4,'バックデータ１（事例集）'!$A$1:$W$1,0)))</f>
        <v>0</v>
      </c>
      <c r="H7" s="52">
        <f>IF($L7&gt;MAX('バックデータ１（事例集）'!$O$4:$O$303),"",INDEX('バックデータ１（事例集）'!$A$4:$W$303,MATCH('条件検索１（都道府県名で検索）'!$L7,'バックデータ１（事例集）'!$O$4:$O$303,0),MATCH('条件検索１（都道府県名で検索）'!H$4,'バックデータ１（事例集）'!$A$1:$W$1,0)))</f>
        <v>0</v>
      </c>
      <c r="I7" s="54">
        <f>IF($L7&gt;MAX('バックデータ１（事例集）'!$O$4:$O$303),"",INDEX('バックデータ１（事例集）'!$A$4:$W$303,MATCH('条件検索１（都道府県名で検索）'!$L7,'バックデータ１（事例集）'!$O$4:$O$303,0),MATCH('条件検索１（都道府県名で検索）'!I$4,'バックデータ１（事例集）'!$A$1:$W$1,0)))</f>
        <v>0</v>
      </c>
      <c r="J7" s="81">
        <f t="shared" ref="J7:J70" si="0">HYPERLINK(K7,M7)</f>
        <v>0</v>
      </c>
      <c r="K7" s="79">
        <f>IF($L7&gt;MAX('バックデータ１（事例集）'!$O$4:$O$303),"",INDEX('バックデータ１（事例集）'!$A$4:$W$303,MATCH('条件検索１（都道府県名で検索）'!$L7,'バックデータ１（事例集）'!$O$4:$O$303,0),MATCH('条件検索１（都道府県名で検索）'!K$4,'バックデータ１（事例集）'!$A$1:$W$1,0)))</f>
        <v>0</v>
      </c>
      <c r="L7" s="48">
        <v>1</v>
      </c>
      <c r="M7" s="113">
        <f>IF($L7&gt;MAX('バックデータ１（事例集）'!$O$4:$O$303),"",INDEX('バックデータ１（事例集）'!$A$4:$W$303,MATCH('条件検索１（都道府県名で検索）'!$L7,'バックデータ１（事例集）'!$O$4:$O$303,0),MATCH('条件検索１（都道府県名で検索）'!J$4,'バックデータ１（事例集）'!$A$1:$W$1,0)))</f>
        <v>0</v>
      </c>
      <c r="N7" s="56"/>
    </row>
    <row r="8" spans="2:14" ht="30" customHeight="1">
      <c r="B8" s="100">
        <v>2</v>
      </c>
      <c r="C8" s="180">
        <f>IF($L8&gt;MAX('バックデータ１（事例集）'!$O$4:$O$303),"",INDEX('バックデータ１（事例集）'!$A$4:$W$303,MATCH('条件検索１（都道府県名で検索）'!$L8,'バックデータ１（事例集）'!$O$4:$O$303,0),MATCH('条件検索１（都道府県名で検索）'!C$4,'バックデータ１（事例集）'!$A$1:$W$1,0)))</f>
        <v>0</v>
      </c>
      <c r="D8" s="101">
        <f>IF($L8&gt;MAX('バックデータ１（事例集）'!$O$4:$O$303),"",INDEX('バックデータ１（事例集）'!$A$4:$W$303,MATCH('条件検索１（都道府県名で検索）'!$L8,'バックデータ１（事例集）'!$O$4:$O$303,0),MATCH('条件検索１（都道府県名で検索）'!D$4,'バックデータ１（事例集）'!$A$1:$W$1,0)))</f>
        <v>0</v>
      </c>
      <c r="E8" s="102" t="str">
        <f>IF($L8&gt;MAX('バックデータ１（事例集）'!$O$4:$O$303),"",INDEX('バックデータ１（事例集）'!$A$4:$W$303,MATCH('条件検索１（都道府県名で検索）'!$L8,'バックデータ１（事例集）'!$O$4:$O$303,0),MATCH('条件検索１（都道府県名で検索）'!E$4,'バックデータ１（事例集）'!$A$1:$W$1,0)))</f>
        <v/>
      </c>
      <c r="F8" s="103">
        <f>IF($L8&gt;MAX('バックデータ１（事例集）'!$O$4:$O$303),"",INDEX('バックデータ１（事例集）'!$A$4:$W$303,MATCH('条件検索１（都道府県名で検索）'!$L8,'バックデータ１（事例集）'!$O$4:$O$303,0),MATCH('条件検索１（都道府県名で検索）'!F$4,'バックデータ１（事例集）'!$A$1:$W$1,0)))</f>
        <v>0</v>
      </c>
      <c r="G8" s="104">
        <f>IF($L8&gt;MAX('バックデータ１（事例集）'!$O$4:$O$303),"",INDEX('バックデータ１（事例集）'!$A$4:$W$303,MATCH('条件検索１（都道府県名で検索）'!$L8,'バックデータ１（事例集）'!$O$4:$O$303,0),MATCH('条件検索１（都道府県名で検索）'!G$4,'バックデータ１（事例集）'!$A$1:$W$1,0)))</f>
        <v>0</v>
      </c>
      <c r="H8" s="101">
        <f>IF($L8&gt;MAX('バックデータ１（事例集）'!$O$4:$O$303),"",INDEX('バックデータ１（事例集）'!$A$4:$W$303,MATCH('条件検索１（都道府県名で検索）'!$L8,'バックデータ１（事例集）'!$O$4:$O$303,0),MATCH('条件検索１（都道府県名で検索）'!H$4,'バックデータ１（事例集）'!$A$1:$W$1,0)))</f>
        <v>0</v>
      </c>
      <c r="I8" s="103">
        <f>IF($L8&gt;MAX('バックデータ１（事例集）'!$O$4:$O$303),"",INDEX('バックデータ１（事例集）'!$A$4:$W$303,MATCH('条件検索１（都道府県名で検索）'!$L8,'バックデータ１（事例集）'!$O$4:$O$303,0),MATCH('条件検索１（都道府県名で検索）'!I$4,'バックデータ１（事例集）'!$A$1:$W$1,0)))</f>
        <v>0</v>
      </c>
      <c r="J8" s="105">
        <f t="shared" si="0"/>
        <v>0</v>
      </c>
      <c r="K8" s="79">
        <f>IF($L8&gt;MAX('バックデータ１（事例集）'!$O$4:$O$303),"",INDEX('バックデータ１（事例集）'!$A$4:$W$303,MATCH('条件検索１（都道府県名で検索）'!$L8,'バックデータ１（事例集）'!$O$4:$O$303,0),MATCH('条件検索１（都道府県名で検索）'!K$4,'バックデータ１（事例集）'!$A$1:$W$1,0)))</f>
        <v>0</v>
      </c>
      <c r="L8" s="48">
        <v>2</v>
      </c>
      <c r="M8" s="113">
        <f>IF($L8&gt;MAX('バックデータ１（事例集）'!$O$4:$O$303),"",INDEX('バックデータ１（事例集）'!$A$4:$W$303,MATCH('条件検索１（都道府県名で検索）'!$L8,'バックデータ１（事例集）'!$O$4:$O$303,0),MATCH('条件検索１（都道府県名で検索）'!J$4,'バックデータ１（事例集）'!$A$1:$W$1,0)))</f>
        <v>0</v>
      </c>
    </row>
    <row r="9" spans="2:14" ht="30" customHeight="1">
      <c r="B9" s="51">
        <v>3</v>
      </c>
      <c r="C9" s="60">
        <f>IF($L9&gt;MAX('バックデータ１（事例集）'!$O$4:$O$303),"",INDEX('バックデータ１（事例集）'!$A$4:$W$303,MATCH('条件検索１（都道府県名で検索）'!$L9,'バックデータ１（事例集）'!$O$4:$O$303,0),MATCH('条件検索１（都道府県名で検索）'!C$4,'バックデータ１（事例集）'!$A$1:$W$1,0)))</f>
        <v>0</v>
      </c>
      <c r="D9" s="52">
        <f>IF($L9&gt;MAX('バックデータ１（事例集）'!$O$4:$O$303),"",INDEX('バックデータ１（事例集）'!$A$4:$W$303,MATCH('条件検索１（都道府県名で検索）'!$L9,'バックデータ１（事例集）'!$O$4:$O$303,0),MATCH('条件検索１（都道府県名で検索）'!D$4,'バックデータ１（事例集）'!$A$1:$W$1,0)))</f>
        <v>0</v>
      </c>
      <c r="E9" s="53" t="str">
        <f>IF($L9&gt;MAX('バックデータ１（事例集）'!$O$4:$O$303),"",INDEX('バックデータ１（事例集）'!$A$4:$W$303,MATCH('条件検索１（都道府県名で検索）'!$L9,'バックデータ１（事例集）'!$O$4:$O$303,0),MATCH('条件検索１（都道府県名で検索）'!E$4,'バックデータ１（事例集）'!$A$1:$W$1,0)))</f>
        <v/>
      </c>
      <c r="F9" s="54">
        <f>IF($L9&gt;MAX('バックデータ１（事例集）'!$O$4:$O$303),"",INDEX('バックデータ１（事例集）'!$A$4:$W$303,MATCH('条件検索１（都道府県名で検索）'!$L9,'バックデータ１（事例集）'!$O$4:$O$303,0),MATCH('条件検索１（都道府県名で検索）'!F$4,'バックデータ１（事例集）'!$A$1:$W$1,0)))</f>
        <v>0</v>
      </c>
      <c r="G9" s="55">
        <f>IF($L9&gt;MAX('バックデータ１（事例集）'!$O$4:$O$303),"",INDEX('バックデータ１（事例集）'!$A$4:$W$303,MATCH('条件検索１（都道府県名で検索）'!$L9,'バックデータ１（事例集）'!$O$4:$O$303,0),MATCH('条件検索１（都道府県名で検索）'!G$4,'バックデータ１（事例集）'!$A$1:$W$1,0)))</f>
        <v>0</v>
      </c>
      <c r="H9" s="52">
        <f>IF($L9&gt;MAX('バックデータ１（事例集）'!$O$4:$O$303),"",INDEX('バックデータ１（事例集）'!$A$4:$W$303,MATCH('条件検索１（都道府県名で検索）'!$L9,'バックデータ１（事例集）'!$O$4:$O$303,0),MATCH('条件検索１（都道府県名で検索）'!H$4,'バックデータ１（事例集）'!$A$1:$W$1,0)))</f>
        <v>0</v>
      </c>
      <c r="I9" s="54">
        <f>IF($L9&gt;MAX('バックデータ１（事例集）'!$O$4:$O$303),"",INDEX('バックデータ１（事例集）'!$A$4:$W$303,MATCH('条件検索１（都道府県名で検索）'!$L9,'バックデータ１（事例集）'!$O$4:$O$303,0),MATCH('条件検索１（都道府県名で検索）'!I$4,'バックデータ１（事例集）'!$A$1:$W$1,0)))</f>
        <v>0</v>
      </c>
      <c r="J9" s="81">
        <f t="shared" si="0"/>
        <v>0</v>
      </c>
      <c r="K9" s="79">
        <f>IF($L9&gt;MAX('バックデータ１（事例集）'!$O$4:$O$303),"",INDEX('バックデータ１（事例集）'!$A$4:$W$303,MATCH('条件検索１（都道府県名で検索）'!$L9,'バックデータ１（事例集）'!$O$4:$O$303,0),MATCH('条件検索１（都道府県名で検索）'!K$4,'バックデータ１（事例集）'!$A$1:$W$1,0)))</f>
        <v>0</v>
      </c>
      <c r="L9" s="48">
        <v>3</v>
      </c>
      <c r="M9" s="113">
        <f>IF($L9&gt;MAX('バックデータ１（事例集）'!$O$4:$O$303),"",INDEX('バックデータ１（事例集）'!$A$4:$W$303,MATCH('条件検索１（都道府県名で検索）'!$L9,'バックデータ１（事例集）'!$O$4:$O$303,0),MATCH('条件検索１（都道府県名で検索）'!J$4,'バックデータ１（事例集）'!$A$1:$W$1,0)))</f>
        <v>0</v>
      </c>
    </row>
    <row r="10" spans="2:14" ht="30" customHeight="1">
      <c r="B10" s="100">
        <v>4</v>
      </c>
      <c r="C10" s="180">
        <f>IF($L10&gt;MAX('バックデータ１（事例集）'!$O$4:$O$303),"",INDEX('バックデータ１（事例集）'!$A$4:$W$303,MATCH('条件検索１（都道府県名で検索）'!$L10,'バックデータ１（事例集）'!$O$4:$O$303,0),MATCH('条件検索１（都道府県名で検索）'!C$4,'バックデータ１（事例集）'!$A$1:$W$1,0)))</f>
        <v>0</v>
      </c>
      <c r="D10" s="101">
        <f>IF($L10&gt;MAX('バックデータ１（事例集）'!$O$4:$O$303),"",INDEX('バックデータ１（事例集）'!$A$4:$W$303,MATCH('条件検索１（都道府県名で検索）'!$L10,'バックデータ１（事例集）'!$O$4:$O$303,0),MATCH('条件検索１（都道府県名で検索）'!D$4,'バックデータ１（事例集）'!$A$1:$W$1,0)))</f>
        <v>0</v>
      </c>
      <c r="E10" s="102" t="str">
        <f>IF($L10&gt;MAX('バックデータ１（事例集）'!$O$4:$O$303),"",INDEX('バックデータ１（事例集）'!$A$4:$W$303,MATCH('条件検索１（都道府県名で検索）'!$L10,'バックデータ１（事例集）'!$O$4:$O$303,0),MATCH('条件検索１（都道府県名で検索）'!E$4,'バックデータ１（事例集）'!$A$1:$W$1,0)))</f>
        <v/>
      </c>
      <c r="F10" s="103">
        <f>IF($L10&gt;MAX('バックデータ１（事例集）'!$O$4:$O$303),"",INDEX('バックデータ１（事例集）'!$A$4:$W$303,MATCH('条件検索１（都道府県名で検索）'!$L10,'バックデータ１（事例集）'!$O$4:$O$303,0),MATCH('条件検索１（都道府県名で検索）'!F$4,'バックデータ１（事例集）'!$A$1:$W$1,0)))</f>
        <v>0</v>
      </c>
      <c r="G10" s="104">
        <f>IF($L10&gt;MAX('バックデータ１（事例集）'!$O$4:$O$303),"",INDEX('バックデータ１（事例集）'!$A$4:$W$303,MATCH('条件検索１（都道府県名で検索）'!$L10,'バックデータ１（事例集）'!$O$4:$O$303,0),MATCH('条件検索１（都道府県名で検索）'!G$4,'バックデータ１（事例集）'!$A$1:$W$1,0)))</f>
        <v>0</v>
      </c>
      <c r="H10" s="101">
        <f>IF($L10&gt;MAX('バックデータ１（事例集）'!$O$4:$O$303),"",INDEX('バックデータ１（事例集）'!$A$4:$W$303,MATCH('条件検索１（都道府県名で検索）'!$L10,'バックデータ１（事例集）'!$O$4:$O$303,0),MATCH('条件検索１（都道府県名で検索）'!H$4,'バックデータ１（事例集）'!$A$1:$W$1,0)))</f>
        <v>0</v>
      </c>
      <c r="I10" s="103">
        <f>IF($L10&gt;MAX('バックデータ１（事例集）'!$O$4:$O$303),"",INDEX('バックデータ１（事例集）'!$A$4:$W$303,MATCH('条件検索１（都道府県名で検索）'!$L10,'バックデータ１（事例集）'!$O$4:$O$303,0),MATCH('条件検索１（都道府県名で検索）'!I$4,'バックデータ１（事例集）'!$A$1:$W$1,0)))</f>
        <v>0</v>
      </c>
      <c r="J10" s="105">
        <f t="shared" si="0"/>
        <v>0</v>
      </c>
      <c r="K10" s="79">
        <f>IF($L10&gt;MAX('バックデータ１（事例集）'!$O$4:$O$303),"",INDEX('バックデータ１（事例集）'!$A$4:$W$303,MATCH('条件検索１（都道府県名で検索）'!$L10,'バックデータ１（事例集）'!$O$4:$O$303,0),MATCH('条件検索１（都道府県名で検索）'!K$4,'バックデータ１（事例集）'!$A$1:$W$1,0)))</f>
        <v>0</v>
      </c>
      <c r="L10" s="48">
        <v>4</v>
      </c>
      <c r="M10" s="113">
        <f>IF($L10&gt;MAX('バックデータ１（事例集）'!$O$4:$O$303),"",INDEX('バックデータ１（事例集）'!$A$4:$W$303,MATCH('条件検索１（都道府県名で検索）'!$L10,'バックデータ１（事例集）'!$O$4:$O$303,0),MATCH('条件検索１（都道府県名で検索）'!J$4,'バックデータ１（事例集）'!$A$1:$W$1,0)))</f>
        <v>0</v>
      </c>
    </row>
    <row r="11" spans="2:14" ht="30" customHeight="1">
      <c r="B11" s="51">
        <v>5</v>
      </c>
      <c r="C11" s="60">
        <f>IF($L11&gt;MAX('バックデータ１（事例集）'!$O$4:$O$303),"",INDEX('バックデータ１（事例集）'!$A$4:$W$303,MATCH('条件検索１（都道府県名で検索）'!$L11,'バックデータ１（事例集）'!$O$4:$O$303,0),MATCH('条件検索１（都道府県名で検索）'!C$4,'バックデータ１（事例集）'!$A$1:$W$1,0)))</f>
        <v>0</v>
      </c>
      <c r="D11" s="52">
        <f>IF($L11&gt;MAX('バックデータ１（事例集）'!$O$4:$O$303),"",INDEX('バックデータ１（事例集）'!$A$4:$W$303,MATCH('条件検索１（都道府県名で検索）'!$L11,'バックデータ１（事例集）'!$O$4:$O$303,0),MATCH('条件検索１（都道府県名で検索）'!D$4,'バックデータ１（事例集）'!$A$1:$W$1,0)))</f>
        <v>0</v>
      </c>
      <c r="E11" s="53" t="str">
        <f>IF($L11&gt;MAX('バックデータ１（事例集）'!$O$4:$O$303),"",INDEX('バックデータ１（事例集）'!$A$4:$W$303,MATCH('条件検索１（都道府県名で検索）'!$L11,'バックデータ１（事例集）'!$O$4:$O$303,0),MATCH('条件検索１（都道府県名で検索）'!E$4,'バックデータ１（事例集）'!$A$1:$W$1,0)))</f>
        <v/>
      </c>
      <c r="F11" s="54">
        <f>IF($L11&gt;MAX('バックデータ１（事例集）'!$O$4:$O$303),"",INDEX('バックデータ１（事例集）'!$A$4:$W$303,MATCH('条件検索１（都道府県名で検索）'!$L11,'バックデータ１（事例集）'!$O$4:$O$303,0),MATCH('条件検索１（都道府県名で検索）'!F$4,'バックデータ１（事例集）'!$A$1:$W$1,0)))</f>
        <v>0</v>
      </c>
      <c r="G11" s="55">
        <f>IF($L11&gt;MAX('バックデータ１（事例集）'!$O$4:$O$303),"",INDEX('バックデータ１（事例集）'!$A$4:$W$303,MATCH('条件検索１（都道府県名で検索）'!$L11,'バックデータ１（事例集）'!$O$4:$O$303,0),MATCH('条件検索１（都道府県名で検索）'!G$4,'バックデータ１（事例集）'!$A$1:$W$1,0)))</f>
        <v>0</v>
      </c>
      <c r="H11" s="52">
        <f>IF($L11&gt;MAX('バックデータ１（事例集）'!$O$4:$O$303),"",INDEX('バックデータ１（事例集）'!$A$4:$W$303,MATCH('条件検索１（都道府県名で検索）'!$L11,'バックデータ１（事例集）'!$O$4:$O$303,0),MATCH('条件検索１（都道府県名で検索）'!H$4,'バックデータ１（事例集）'!$A$1:$W$1,0)))</f>
        <v>0</v>
      </c>
      <c r="I11" s="54">
        <f>IF($L11&gt;MAX('バックデータ１（事例集）'!$O$4:$O$303),"",INDEX('バックデータ１（事例集）'!$A$4:$W$303,MATCH('条件検索１（都道府県名で検索）'!$L11,'バックデータ１（事例集）'!$O$4:$O$303,0),MATCH('条件検索１（都道府県名で検索）'!I$4,'バックデータ１（事例集）'!$A$1:$W$1,0)))</f>
        <v>0</v>
      </c>
      <c r="J11" s="81">
        <f t="shared" si="0"/>
        <v>0</v>
      </c>
      <c r="K11" s="79">
        <f>IF($L11&gt;MAX('バックデータ１（事例集）'!$O$4:$O$303),"",INDEX('バックデータ１（事例集）'!$A$4:$W$303,MATCH('条件検索１（都道府県名で検索）'!$L11,'バックデータ１（事例集）'!$O$4:$O$303,0),MATCH('条件検索１（都道府県名で検索）'!K$4,'バックデータ１（事例集）'!$A$1:$W$1,0)))</f>
        <v>0</v>
      </c>
      <c r="L11" s="48">
        <v>5</v>
      </c>
      <c r="M11" s="113">
        <f>IF($L11&gt;MAX('バックデータ１（事例集）'!$O$4:$O$303),"",INDEX('バックデータ１（事例集）'!$A$4:$W$303,MATCH('条件検索１（都道府県名で検索）'!$L11,'バックデータ１（事例集）'!$O$4:$O$303,0),MATCH('条件検索１（都道府県名で検索）'!J$4,'バックデータ１（事例集）'!$A$1:$W$1,0)))</f>
        <v>0</v>
      </c>
    </row>
    <row r="12" spans="2:14" ht="30" customHeight="1">
      <c r="B12" s="100">
        <v>6</v>
      </c>
      <c r="C12" s="180">
        <f>IF($L12&gt;MAX('バックデータ１（事例集）'!$O$4:$O$303),"",INDEX('バックデータ１（事例集）'!$A$4:$W$303,MATCH('条件検索１（都道府県名で検索）'!$L12,'バックデータ１（事例集）'!$O$4:$O$303,0),MATCH('条件検索１（都道府県名で検索）'!C$4,'バックデータ１（事例集）'!$A$1:$W$1,0)))</f>
        <v>0</v>
      </c>
      <c r="D12" s="101">
        <f>IF($L12&gt;MAX('バックデータ１（事例集）'!$O$4:$O$303),"",INDEX('バックデータ１（事例集）'!$A$4:$W$303,MATCH('条件検索１（都道府県名で検索）'!$L12,'バックデータ１（事例集）'!$O$4:$O$303,0),MATCH('条件検索１（都道府県名で検索）'!D$4,'バックデータ１（事例集）'!$A$1:$W$1,0)))</f>
        <v>0</v>
      </c>
      <c r="E12" s="102" t="str">
        <f>IF($L12&gt;MAX('バックデータ１（事例集）'!$O$4:$O$303),"",INDEX('バックデータ１（事例集）'!$A$4:$W$303,MATCH('条件検索１（都道府県名で検索）'!$L12,'バックデータ１（事例集）'!$O$4:$O$303,0),MATCH('条件検索１（都道府県名で検索）'!E$4,'バックデータ１（事例集）'!$A$1:$W$1,0)))</f>
        <v/>
      </c>
      <c r="F12" s="103">
        <f>IF($L12&gt;MAX('バックデータ１（事例集）'!$O$4:$O$303),"",INDEX('バックデータ１（事例集）'!$A$4:$W$303,MATCH('条件検索１（都道府県名で検索）'!$L12,'バックデータ１（事例集）'!$O$4:$O$303,0),MATCH('条件検索１（都道府県名で検索）'!F$4,'バックデータ１（事例集）'!$A$1:$W$1,0)))</f>
        <v>0</v>
      </c>
      <c r="G12" s="104">
        <f>IF($L12&gt;MAX('バックデータ１（事例集）'!$O$4:$O$303),"",INDEX('バックデータ１（事例集）'!$A$4:$W$303,MATCH('条件検索１（都道府県名で検索）'!$L12,'バックデータ１（事例集）'!$O$4:$O$303,0),MATCH('条件検索１（都道府県名で検索）'!G$4,'バックデータ１（事例集）'!$A$1:$W$1,0)))</f>
        <v>0</v>
      </c>
      <c r="H12" s="101">
        <f>IF($L12&gt;MAX('バックデータ１（事例集）'!$O$4:$O$303),"",INDEX('バックデータ１（事例集）'!$A$4:$W$303,MATCH('条件検索１（都道府県名で検索）'!$L12,'バックデータ１（事例集）'!$O$4:$O$303,0),MATCH('条件検索１（都道府県名で検索）'!H$4,'バックデータ１（事例集）'!$A$1:$W$1,0)))</f>
        <v>0</v>
      </c>
      <c r="I12" s="103">
        <f>IF($L12&gt;MAX('バックデータ１（事例集）'!$O$4:$O$303),"",INDEX('バックデータ１（事例集）'!$A$4:$W$303,MATCH('条件検索１（都道府県名で検索）'!$L12,'バックデータ１（事例集）'!$O$4:$O$303,0),MATCH('条件検索１（都道府県名で検索）'!I$4,'バックデータ１（事例集）'!$A$1:$W$1,0)))</f>
        <v>0</v>
      </c>
      <c r="J12" s="105">
        <f t="shared" si="0"/>
        <v>0</v>
      </c>
      <c r="K12" s="79">
        <f>IF($L12&gt;MAX('バックデータ１（事例集）'!$O$4:$O$303),"",INDEX('バックデータ１（事例集）'!$A$4:$W$303,MATCH('条件検索１（都道府県名で検索）'!$L12,'バックデータ１（事例集）'!$O$4:$O$303,0),MATCH('条件検索１（都道府県名で検索）'!K$4,'バックデータ１（事例集）'!$A$1:$W$1,0)))</f>
        <v>0</v>
      </c>
      <c r="L12" s="48">
        <v>6</v>
      </c>
      <c r="M12" s="113">
        <f>IF($L12&gt;MAX('バックデータ１（事例集）'!$O$4:$O$303),"",INDEX('バックデータ１（事例集）'!$A$4:$W$303,MATCH('条件検索１（都道府県名で検索）'!$L12,'バックデータ１（事例集）'!$O$4:$O$303,0),MATCH('条件検索１（都道府県名で検索）'!J$4,'バックデータ１（事例集）'!$A$1:$W$1,0)))</f>
        <v>0</v>
      </c>
    </row>
    <row r="13" spans="2:14" ht="30" customHeight="1">
      <c r="B13" s="51">
        <v>7</v>
      </c>
      <c r="C13" s="60">
        <f>IF($L13&gt;MAX('バックデータ１（事例集）'!$O$4:$O$303),"",INDEX('バックデータ１（事例集）'!$A$4:$W$303,MATCH('条件検索１（都道府県名で検索）'!$L13,'バックデータ１（事例集）'!$O$4:$O$303,0),MATCH('条件検索１（都道府県名で検索）'!C$4,'バックデータ１（事例集）'!$A$1:$W$1,0)))</f>
        <v>0</v>
      </c>
      <c r="D13" s="52">
        <f>IF($L13&gt;MAX('バックデータ１（事例集）'!$O$4:$O$303),"",INDEX('バックデータ１（事例集）'!$A$4:$W$303,MATCH('条件検索１（都道府県名で検索）'!$L13,'バックデータ１（事例集）'!$O$4:$O$303,0),MATCH('条件検索１（都道府県名で検索）'!D$4,'バックデータ１（事例集）'!$A$1:$W$1,0)))</f>
        <v>0</v>
      </c>
      <c r="E13" s="53" t="str">
        <f>IF($L13&gt;MAX('バックデータ１（事例集）'!$O$4:$O$303),"",INDEX('バックデータ１（事例集）'!$A$4:$W$303,MATCH('条件検索１（都道府県名で検索）'!$L13,'バックデータ１（事例集）'!$O$4:$O$303,0),MATCH('条件検索１（都道府県名で検索）'!E$4,'バックデータ１（事例集）'!$A$1:$W$1,0)))</f>
        <v/>
      </c>
      <c r="F13" s="54">
        <f>IF($L13&gt;MAX('バックデータ１（事例集）'!$O$4:$O$303),"",INDEX('バックデータ１（事例集）'!$A$4:$W$303,MATCH('条件検索１（都道府県名で検索）'!$L13,'バックデータ１（事例集）'!$O$4:$O$303,0),MATCH('条件検索１（都道府県名で検索）'!F$4,'バックデータ１（事例集）'!$A$1:$W$1,0)))</f>
        <v>0</v>
      </c>
      <c r="G13" s="55">
        <f>IF($L13&gt;MAX('バックデータ１（事例集）'!$O$4:$O$303),"",INDEX('バックデータ１（事例集）'!$A$4:$W$303,MATCH('条件検索１（都道府県名で検索）'!$L13,'バックデータ１（事例集）'!$O$4:$O$303,0),MATCH('条件検索１（都道府県名で検索）'!G$4,'バックデータ１（事例集）'!$A$1:$W$1,0)))</f>
        <v>0</v>
      </c>
      <c r="H13" s="52">
        <f>IF($L13&gt;MAX('バックデータ１（事例集）'!$O$4:$O$303),"",INDEX('バックデータ１（事例集）'!$A$4:$W$303,MATCH('条件検索１（都道府県名で検索）'!$L13,'バックデータ１（事例集）'!$O$4:$O$303,0),MATCH('条件検索１（都道府県名で検索）'!H$4,'バックデータ１（事例集）'!$A$1:$W$1,0)))</f>
        <v>0</v>
      </c>
      <c r="I13" s="54">
        <f>IF($L13&gt;MAX('バックデータ１（事例集）'!$O$4:$O$303),"",INDEX('バックデータ１（事例集）'!$A$4:$W$303,MATCH('条件検索１（都道府県名で検索）'!$L13,'バックデータ１（事例集）'!$O$4:$O$303,0),MATCH('条件検索１（都道府県名で検索）'!I$4,'バックデータ１（事例集）'!$A$1:$W$1,0)))</f>
        <v>0</v>
      </c>
      <c r="J13" s="81">
        <f t="shared" si="0"/>
        <v>0</v>
      </c>
      <c r="K13" s="79">
        <f>IF($L13&gt;MAX('バックデータ１（事例集）'!$O$4:$O$303),"",INDEX('バックデータ１（事例集）'!$A$4:$W$303,MATCH('条件検索１（都道府県名で検索）'!$L13,'バックデータ１（事例集）'!$O$4:$O$303,0),MATCH('条件検索１（都道府県名で検索）'!K$4,'バックデータ１（事例集）'!$A$1:$W$1,0)))</f>
        <v>0</v>
      </c>
      <c r="L13" s="48">
        <v>7</v>
      </c>
      <c r="M13" s="113">
        <f>IF($L13&gt;MAX('バックデータ１（事例集）'!$O$4:$O$303),"",INDEX('バックデータ１（事例集）'!$A$4:$W$303,MATCH('条件検索１（都道府県名で検索）'!$L13,'バックデータ１（事例集）'!$O$4:$O$303,0),MATCH('条件検索１（都道府県名で検索）'!J$4,'バックデータ１（事例集）'!$A$1:$W$1,0)))</f>
        <v>0</v>
      </c>
    </row>
    <row r="14" spans="2:14" ht="30" customHeight="1">
      <c r="B14" s="100">
        <v>8</v>
      </c>
      <c r="C14" s="180">
        <f>IF($L14&gt;MAX('バックデータ１（事例集）'!$O$4:$O$303),"",INDEX('バックデータ１（事例集）'!$A$4:$W$303,MATCH('条件検索１（都道府県名で検索）'!$L14,'バックデータ１（事例集）'!$O$4:$O$303,0),MATCH('条件検索１（都道府県名で検索）'!C$4,'バックデータ１（事例集）'!$A$1:$W$1,0)))</f>
        <v>0</v>
      </c>
      <c r="D14" s="101">
        <f>IF($L14&gt;MAX('バックデータ１（事例集）'!$O$4:$O$303),"",INDEX('バックデータ１（事例集）'!$A$4:$W$303,MATCH('条件検索１（都道府県名で検索）'!$L14,'バックデータ１（事例集）'!$O$4:$O$303,0),MATCH('条件検索１（都道府県名で検索）'!D$4,'バックデータ１（事例集）'!$A$1:$W$1,0)))</f>
        <v>0</v>
      </c>
      <c r="E14" s="102" t="str">
        <f>IF($L14&gt;MAX('バックデータ１（事例集）'!$O$4:$O$303),"",INDEX('バックデータ１（事例集）'!$A$4:$W$303,MATCH('条件検索１（都道府県名で検索）'!$L14,'バックデータ１（事例集）'!$O$4:$O$303,0),MATCH('条件検索１（都道府県名で検索）'!E$4,'バックデータ１（事例集）'!$A$1:$W$1,0)))</f>
        <v/>
      </c>
      <c r="F14" s="103">
        <f>IF($L14&gt;MAX('バックデータ１（事例集）'!$O$4:$O$303),"",INDEX('バックデータ１（事例集）'!$A$4:$W$303,MATCH('条件検索１（都道府県名で検索）'!$L14,'バックデータ１（事例集）'!$O$4:$O$303,0),MATCH('条件検索１（都道府県名で検索）'!F$4,'バックデータ１（事例集）'!$A$1:$W$1,0)))</f>
        <v>0</v>
      </c>
      <c r="G14" s="104">
        <f>IF($L14&gt;MAX('バックデータ１（事例集）'!$O$4:$O$303),"",INDEX('バックデータ１（事例集）'!$A$4:$W$303,MATCH('条件検索１（都道府県名で検索）'!$L14,'バックデータ１（事例集）'!$O$4:$O$303,0),MATCH('条件検索１（都道府県名で検索）'!G$4,'バックデータ１（事例集）'!$A$1:$W$1,0)))</f>
        <v>0</v>
      </c>
      <c r="H14" s="101">
        <f>IF($L14&gt;MAX('バックデータ１（事例集）'!$O$4:$O$303),"",INDEX('バックデータ１（事例集）'!$A$4:$W$303,MATCH('条件検索１（都道府県名で検索）'!$L14,'バックデータ１（事例集）'!$O$4:$O$303,0),MATCH('条件検索１（都道府県名で検索）'!H$4,'バックデータ１（事例集）'!$A$1:$W$1,0)))</f>
        <v>0</v>
      </c>
      <c r="I14" s="103">
        <f>IF($L14&gt;MAX('バックデータ１（事例集）'!$O$4:$O$303),"",INDEX('バックデータ１（事例集）'!$A$4:$W$303,MATCH('条件検索１（都道府県名で検索）'!$L14,'バックデータ１（事例集）'!$O$4:$O$303,0),MATCH('条件検索１（都道府県名で検索）'!I$4,'バックデータ１（事例集）'!$A$1:$W$1,0)))</f>
        <v>0</v>
      </c>
      <c r="J14" s="105">
        <f t="shared" si="0"/>
        <v>0</v>
      </c>
      <c r="K14" s="79">
        <f>IF($L14&gt;MAX('バックデータ１（事例集）'!$O$4:$O$303),"",INDEX('バックデータ１（事例集）'!$A$4:$W$303,MATCH('条件検索１（都道府県名で検索）'!$L14,'バックデータ１（事例集）'!$O$4:$O$303,0),MATCH('条件検索１（都道府県名で検索）'!K$4,'バックデータ１（事例集）'!$A$1:$W$1,0)))</f>
        <v>0</v>
      </c>
      <c r="L14" s="48">
        <v>8</v>
      </c>
      <c r="M14" s="113">
        <f>IF($L14&gt;MAX('バックデータ１（事例集）'!$O$4:$O$303),"",INDEX('バックデータ１（事例集）'!$A$4:$W$303,MATCH('条件検索１（都道府県名で検索）'!$L14,'バックデータ１（事例集）'!$O$4:$O$303,0),MATCH('条件検索１（都道府県名で検索）'!J$4,'バックデータ１（事例集）'!$A$1:$W$1,0)))</f>
        <v>0</v>
      </c>
    </row>
    <row r="15" spans="2:14" ht="30" customHeight="1">
      <c r="B15" s="51">
        <v>9</v>
      </c>
      <c r="C15" s="60">
        <f>IF($L15&gt;MAX('バックデータ１（事例集）'!$O$4:$O$303),"",INDEX('バックデータ１（事例集）'!$A$4:$W$303,MATCH('条件検索１（都道府県名で検索）'!$L15,'バックデータ１（事例集）'!$O$4:$O$303,0),MATCH('条件検索１（都道府県名で検索）'!C$4,'バックデータ１（事例集）'!$A$1:$W$1,0)))</f>
        <v>0</v>
      </c>
      <c r="D15" s="52">
        <f>IF($L15&gt;MAX('バックデータ１（事例集）'!$O$4:$O$303),"",INDEX('バックデータ１（事例集）'!$A$4:$W$303,MATCH('条件検索１（都道府県名で検索）'!$L15,'バックデータ１（事例集）'!$O$4:$O$303,0),MATCH('条件検索１（都道府県名で検索）'!D$4,'バックデータ１（事例集）'!$A$1:$W$1,0)))</f>
        <v>0</v>
      </c>
      <c r="E15" s="53" t="str">
        <f>IF($L15&gt;MAX('バックデータ１（事例集）'!$O$4:$O$303),"",INDEX('バックデータ１（事例集）'!$A$4:$W$303,MATCH('条件検索１（都道府県名で検索）'!$L15,'バックデータ１（事例集）'!$O$4:$O$303,0),MATCH('条件検索１（都道府県名で検索）'!E$4,'バックデータ１（事例集）'!$A$1:$W$1,0)))</f>
        <v/>
      </c>
      <c r="F15" s="54">
        <f>IF($L15&gt;MAX('バックデータ１（事例集）'!$O$4:$O$303),"",INDEX('バックデータ１（事例集）'!$A$4:$W$303,MATCH('条件検索１（都道府県名で検索）'!$L15,'バックデータ１（事例集）'!$O$4:$O$303,0),MATCH('条件検索１（都道府県名で検索）'!F$4,'バックデータ１（事例集）'!$A$1:$W$1,0)))</f>
        <v>0</v>
      </c>
      <c r="G15" s="55">
        <f>IF($L15&gt;MAX('バックデータ１（事例集）'!$O$4:$O$303),"",INDEX('バックデータ１（事例集）'!$A$4:$W$303,MATCH('条件検索１（都道府県名で検索）'!$L15,'バックデータ１（事例集）'!$O$4:$O$303,0),MATCH('条件検索１（都道府県名で検索）'!G$4,'バックデータ１（事例集）'!$A$1:$W$1,0)))</f>
        <v>0</v>
      </c>
      <c r="H15" s="52">
        <f>IF($L15&gt;MAX('バックデータ１（事例集）'!$O$4:$O$303),"",INDEX('バックデータ１（事例集）'!$A$4:$W$303,MATCH('条件検索１（都道府県名で検索）'!$L15,'バックデータ１（事例集）'!$O$4:$O$303,0),MATCH('条件検索１（都道府県名で検索）'!H$4,'バックデータ１（事例集）'!$A$1:$W$1,0)))</f>
        <v>0</v>
      </c>
      <c r="I15" s="54">
        <f>IF($L15&gt;MAX('バックデータ１（事例集）'!$O$4:$O$303),"",INDEX('バックデータ１（事例集）'!$A$4:$W$303,MATCH('条件検索１（都道府県名で検索）'!$L15,'バックデータ１（事例集）'!$O$4:$O$303,0),MATCH('条件検索１（都道府県名で検索）'!I$4,'バックデータ１（事例集）'!$A$1:$W$1,0)))</f>
        <v>0</v>
      </c>
      <c r="J15" s="81">
        <f t="shared" si="0"/>
        <v>0</v>
      </c>
      <c r="K15" s="79">
        <f>IF($L15&gt;MAX('バックデータ１（事例集）'!$O$4:$O$303),"",INDEX('バックデータ１（事例集）'!$A$4:$W$303,MATCH('条件検索１（都道府県名で検索）'!$L15,'バックデータ１（事例集）'!$O$4:$O$303,0),MATCH('条件検索１（都道府県名で検索）'!K$4,'バックデータ１（事例集）'!$A$1:$W$1,0)))</f>
        <v>0</v>
      </c>
      <c r="L15" s="48">
        <v>9</v>
      </c>
      <c r="M15" s="113">
        <f>IF($L15&gt;MAX('バックデータ１（事例集）'!$O$4:$O$303),"",INDEX('バックデータ１（事例集）'!$A$4:$W$303,MATCH('条件検索１（都道府県名で検索）'!$L15,'バックデータ１（事例集）'!$O$4:$O$303,0),MATCH('条件検索１（都道府県名で検索）'!J$4,'バックデータ１（事例集）'!$A$1:$W$1,0)))</f>
        <v>0</v>
      </c>
    </row>
    <row r="16" spans="2:14" ht="30" customHeight="1">
      <c r="B16" s="100">
        <v>10</v>
      </c>
      <c r="C16" s="180">
        <f>IF($L16&gt;MAX('バックデータ１（事例集）'!$O$4:$O$303),"",INDEX('バックデータ１（事例集）'!$A$4:$W$303,MATCH('条件検索１（都道府県名で検索）'!$L16,'バックデータ１（事例集）'!$O$4:$O$303,0),MATCH('条件検索１（都道府県名で検索）'!C$4,'バックデータ１（事例集）'!$A$1:$W$1,0)))</f>
        <v>0</v>
      </c>
      <c r="D16" s="101">
        <f>IF($L16&gt;MAX('バックデータ１（事例集）'!$O$4:$O$303),"",INDEX('バックデータ１（事例集）'!$A$4:$W$303,MATCH('条件検索１（都道府県名で検索）'!$L16,'バックデータ１（事例集）'!$O$4:$O$303,0),MATCH('条件検索１（都道府県名で検索）'!D$4,'バックデータ１（事例集）'!$A$1:$W$1,0)))</f>
        <v>0</v>
      </c>
      <c r="E16" s="102" t="str">
        <f>IF($L16&gt;MAX('バックデータ１（事例集）'!$O$4:$O$303),"",INDEX('バックデータ１（事例集）'!$A$4:$W$303,MATCH('条件検索１（都道府県名で検索）'!$L16,'バックデータ１（事例集）'!$O$4:$O$303,0),MATCH('条件検索１（都道府県名で検索）'!E$4,'バックデータ１（事例集）'!$A$1:$W$1,0)))</f>
        <v/>
      </c>
      <c r="F16" s="103">
        <f>IF($L16&gt;MAX('バックデータ１（事例集）'!$O$4:$O$303),"",INDEX('バックデータ１（事例集）'!$A$4:$W$303,MATCH('条件検索１（都道府県名で検索）'!$L16,'バックデータ１（事例集）'!$O$4:$O$303,0),MATCH('条件検索１（都道府県名で検索）'!F$4,'バックデータ１（事例集）'!$A$1:$W$1,0)))</f>
        <v>0</v>
      </c>
      <c r="G16" s="104">
        <f>IF($L16&gt;MAX('バックデータ１（事例集）'!$O$4:$O$303),"",INDEX('バックデータ１（事例集）'!$A$4:$W$303,MATCH('条件検索１（都道府県名で検索）'!$L16,'バックデータ１（事例集）'!$O$4:$O$303,0),MATCH('条件検索１（都道府県名で検索）'!G$4,'バックデータ１（事例集）'!$A$1:$W$1,0)))</f>
        <v>0</v>
      </c>
      <c r="H16" s="101">
        <f>IF($L16&gt;MAX('バックデータ１（事例集）'!$O$4:$O$303),"",INDEX('バックデータ１（事例集）'!$A$4:$W$303,MATCH('条件検索１（都道府県名で検索）'!$L16,'バックデータ１（事例集）'!$O$4:$O$303,0),MATCH('条件検索１（都道府県名で検索）'!H$4,'バックデータ１（事例集）'!$A$1:$W$1,0)))</f>
        <v>0</v>
      </c>
      <c r="I16" s="103">
        <f>IF($L16&gt;MAX('バックデータ１（事例集）'!$O$4:$O$303),"",INDEX('バックデータ１（事例集）'!$A$4:$W$303,MATCH('条件検索１（都道府県名で検索）'!$L16,'バックデータ１（事例集）'!$O$4:$O$303,0),MATCH('条件検索１（都道府県名で検索）'!I$4,'バックデータ１（事例集）'!$A$1:$W$1,0)))</f>
        <v>0</v>
      </c>
      <c r="J16" s="105">
        <f t="shared" si="0"/>
        <v>0</v>
      </c>
      <c r="K16" s="79">
        <f>IF($L16&gt;MAX('バックデータ１（事例集）'!$O$4:$O$303),"",INDEX('バックデータ１（事例集）'!$A$4:$W$303,MATCH('条件検索１（都道府県名で検索）'!$L16,'バックデータ１（事例集）'!$O$4:$O$303,0),MATCH('条件検索１（都道府県名で検索）'!K$4,'バックデータ１（事例集）'!$A$1:$W$1,0)))</f>
        <v>0</v>
      </c>
      <c r="L16" s="48">
        <v>10</v>
      </c>
      <c r="M16" s="113">
        <f>IF($L16&gt;MAX('バックデータ１（事例集）'!$O$4:$O$303),"",INDEX('バックデータ１（事例集）'!$A$4:$W$303,MATCH('条件検索１（都道府県名で検索）'!$L16,'バックデータ１（事例集）'!$O$4:$O$303,0),MATCH('条件検索１（都道府県名で検索）'!J$4,'バックデータ１（事例集）'!$A$1:$W$1,0)))</f>
        <v>0</v>
      </c>
    </row>
    <row r="17" spans="2:13" ht="30" customHeight="1">
      <c r="B17" s="51">
        <v>11</v>
      </c>
      <c r="C17" s="60">
        <f>IF($L17&gt;MAX('バックデータ１（事例集）'!$O$4:$O$303),"",INDEX('バックデータ１（事例集）'!$A$4:$W$303,MATCH('条件検索１（都道府県名で検索）'!$L17,'バックデータ１（事例集）'!$O$4:$O$303,0),MATCH('条件検索１（都道府県名で検索）'!C$4,'バックデータ１（事例集）'!$A$1:$W$1,0)))</f>
        <v>0</v>
      </c>
      <c r="D17" s="52">
        <f>IF($L17&gt;MAX('バックデータ１（事例集）'!$O$4:$O$303),"",INDEX('バックデータ１（事例集）'!$A$4:$W$303,MATCH('条件検索１（都道府県名で検索）'!$L17,'バックデータ１（事例集）'!$O$4:$O$303,0),MATCH('条件検索１（都道府県名で検索）'!D$4,'バックデータ１（事例集）'!$A$1:$W$1,0)))</f>
        <v>0</v>
      </c>
      <c r="E17" s="53" t="str">
        <f>IF($L17&gt;MAX('バックデータ１（事例集）'!$O$4:$O$303),"",INDEX('バックデータ１（事例集）'!$A$4:$W$303,MATCH('条件検索１（都道府県名で検索）'!$L17,'バックデータ１（事例集）'!$O$4:$O$303,0),MATCH('条件検索１（都道府県名で検索）'!E$4,'バックデータ１（事例集）'!$A$1:$W$1,0)))</f>
        <v/>
      </c>
      <c r="F17" s="54">
        <f>IF($L17&gt;MAX('バックデータ１（事例集）'!$O$4:$O$303),"",INDEX('バックデータ１（事例集）'!$A$4:$W$303,MATCH('条件検索１（都道府県名で検索）'!$L17,'バックデータ１（事例集）'!$O$4:$O$303,0),MATCH('条件検索１（都道府県名で検索）'!F$4,'バックデータ１（事例集）'!$A$1:$W$1,0)))</f>
        <v>0</v>
      </c>
      <c r="G17" s="55">
        <f>IF($L17&gt;MAX('バックデータ１（事例集）'!$O$4:$O$303),"",INDEX('バックデータ１（事例集）'!$A$4:$W$303,MATCH('条件検索１（都道府県名で検索）'!$L17,'バックデータ１（事例集）'!$O$4:$O$303,0),MATCH('条件検索１（都道府県名で検索）'!G$4,'バックデータ１（事例集）'!$A$1:$W$1,0)))</f>
        <v>0</v>
      </c>
      <c r="H17" s="52">
        <f>IF($L17&gt;MAX('バックデータ１（事例集）'!$O$4:$O$303),"",INDEX('バックデータ１（事例集）'!$A$4:$W$303,MATCH('条件検索１（都道府県名で検索）'!$L17,'バックデータ１（事例集）'!$O$4:$O$303,0),MATCH('条件検索１（都道府県名で検索）'!H$4,'バックデータ１（事例集）'!$A$1:$W$1,0)))</f>
        <v>0</v>
      </c>
      <c r="I17" s="54">
        <f>IF($L17&gt;MAX('バックデータ１（事例集）'!$O$4:$O$303),"",INDEX('バックデータ１（事例集）'!$A$4:$W$303,MATCH('条件検索１（都道府県名で検索）'!$L17,'バックデータ１（事例集）'!$O$4:$O$303,0),MATCH('条件検索１（都道府県名で検索）'!I$4,'バックデータ１（事例集）'!$A$1:$W$1,0)))</f>
        <v>0</v>
      </c>
      <c r="J17" s="81">
        <f t="shared" si="0"/>
        <v>0</v>
      </c>
      <c r="K17" s="79">
        <f>IF($L17&gt;MAX('バックデータ１（事例集）'!$O$4:$O$303),"",INDEX('バックデータ１（事例集）'!$A$4:$W$303,MATCH('条件検索１（都道府県名で検索）'!$L17,'バックデータ１（事例集）'!$O$4:$O$303,0),MATCH('条件検索１（都道府県名で検索）'!K$4,'バックデータ１（事例集）'!$A$1:$W$1,0)))</f>
        <v>0</v>
      </c>
      <c r="L17" s="48">
        <v>11</v>
      </c>
      <c r="M17" s="113">
        <f>IF($L17&gt;MAX('バックデータ１（事例集）'!$O$4:$O$303),"",INDEX('バックデータ１（事例集）'!$A$4:$W$303,MATCH('条件検索１（都道府県名で検索）'!$L17,'バックデータ１（事例集）'!$O$4:$O$303,0),MATCH('条件検索１（都道府県名で検索）'!J$4,'バックデータ１（事例集）'!$A$1:$W$1,0)))</f>
        <v>0</v>
      </c>
    </row>
    <row r="18" spans="2:13" ht="30" customHeight="1">
      <c r="B18" s="100">
        <v>12</v>
      </c>
      <c r="C18" s="180">
        <f>IF($L18&gt;MAX('バックデータ１（事例集）'!$O$4:$O$303),"",INDEX('バックデータ１（事例集）'!$A$4:$W$303,MATCH('条件検索１（都道府県名で検索）'!$L18,'バックデータ１（事例集）'!$O$4:$O$303,0),MATCH('条件検索１（都道府県名で検索）'!C$4,'バックデータ１（事例集）'!$A$1:$W$1,0)))</f>
        <v>0</v>
      </c>
      <c r="D18" s="101">
        <f>IF($L18&gt;MAX('バックデータ１（事例集）'!$O$4:$O$303),"",INDEX('バックデータ１（事例集）'!$A$4:$W$303,MATCH('条件検索１（都道府県名で検索）'!$L18,'バックデータ１（事例集）'!$O$4:$O$303,0),MATCH('条件検索１（都道府県名で検索）'!D$4,'バックデータ１（事例集）'!$A$1:$W$1,0)))</f>
        <v>0</v>
      </c>
      <c r="E18" s="102" t="str">
        <f>IF($L18&gt;MAX('バックデータ１（事例集）'!$O$4:$O$303),"",INDEX('バックデータ１（事例集）'!$A$4:$W$303,MATCH('条件検索１（都道府県名で検索）'!$L18,'バックデータ１（事例集）'!$O$4:$O$303,0),MATCH('条件検索１（都道府県名で検索）'!E$4,'バックデータ１（事例集）'!$A$1:$W$1,0)))</f>
        <v/>
      </c>
      <c r="F18" s="103">
        <f>IF($L18&gt;MAX('バックデータ１（事例集）'!$O$4:$O$303),"",INDEX('バックデータ１（事例集）'!$A$4:$W$303,MATCH('条件検索１（都道府県名で検索）'!$L18,'バックデータ１（事例集）'!$O$4:$O$303,0),MATCH('条件検索１（都道府県名で検索）'!F$4,'バックデータ１（事例集）'!$A$1:$W$1,0)))</f>
        <v>0</v>
      </c>
      <c r="G18" s="104">
        <f>IF($L18&gt;MAX('バックデータ１（事例集）'!$O$4:$O$303),"",INDEX('バックデータ１（事例集）'!$A$4:$W$303,MATCH('条件検索１（都道府県名で検索）'!$L18,'バックデータ１（事例集）'!$O$4:$O$303,0),MATCH('条件検索１（都道府県名で検索）'!G$4,'バックデータ１（事例集）'!$A$1:$W$1,0)))</f>
        <v>0</v>
      </c>
      <c r="H18" s="101">
        <f>IF($L18&gt;MAX('バックデータ１（事例集）'!$O$4:$O$303),"",INDEX('バックデータ１（事例集）'!$A$4:$W$303,MATCH('条件検索１（都道府県名で検索）'!$L18,'バックデータ１（事例集）'!$O$4:$O$303,0),MATCH('条件検索１（都道府県名で検索）'!H$4,'バックデータ１（事例集）'!$A$1:$W$1,0)))</f>
        <v>0</v>
      </c>
      <c r="I18" s="103">
        <f>IF($L18&gt;MAX('バックデータ１（事例集）'!$O$4:$O$303),"",INDEX('バックデータ１（事例集）'!$A$4:$W$303,MATCH('条件検索１（都道府県名で検索）'!$L18,'バックデータ１（事例集）'!$O$4:$O$303,0),MATCH('条件検索１（都道府県名で検索）'!I$4,'バックデータ１（事例集）'!$A$1:$W$1,0)))</f>
        <v>0</v>
      </c>
      <c r="J18" s="105">
        <f t="shared" si="0"/>
        <v>0</v>
      </c>
      <c r="K18" s="79">
        <f>IF($L18&gt;MAX('バックデータ１（事例集）'!$O$4:$O$303),"",INDEX('バックデータ１（事例集）'!$A$4:$W$303,MATCH('条件検索１（都道府県名で検索）'!$L18,'バックデータ１（事例集）'!$O$4:$O$303,0),MATCH('条件検索１（都道府県名で検索）'!K$4,'バックデータ１（事例集）'!$A$1:$W$1,0)))</f>
        <v>0</v>
      </c>
      <c r="L18" s="48">
        <v>12</v>
      </c>
      <c r="M18" s="113">
        <f>IF($L18&gt;MAX('バックデータ１（事例集）'!$O$4:$O$303),"",INDEX('バックデータ１（事例集）'!$A$4:$W$303,MATCH('条件検索１（都道府県名で検索）'!$L18,'バックデータ１（事例集）'!$O$4:$O$303,0),MATCH('条件検索１（都道府県名で検索）'!J$4,'バックデータ１（事例集）'!$A$1:$W$1,0)))</f>
        <v>0</v>
      </c>
    </row>
    <row r="19" spans="2:13" ht="30" customHeight="1">
      <c r="B19" s="51">
        <v>13</v>
      </c>
      <c r="C19" s="60">
        <f>IF($L19&gt;MAX('バックデータ１（事例集）'!$O$4:$O$303),"",INDEX('バックデータ１（事例集）'!$A$4:$W$303,MATCH('条件検索１（都道府県名で検索）'!$L19,'バックデータ１（事例集）'!$O$4:$O$303,0),MATCH('条件検索１（都道府県名で検索）'!C$4,'バックデータ１（事例集）'!$A$1:$W$1,0)))</f>
        <v>0</v>
      </c>
      <c r="D19" s="52">
        <f>IF($L19&gt;MAX('バックデータ１（事例集）'!$O$4:$O$303),"",INDEX('バックデータ１（事例集）'!$A$4:$W$303,MATCH('条件検索１（都道府県名で検索）'!$L19,'バックデータ１（事例集）'!$O$4:$O$303,0),MATCH('条件検索１（都道府県名で検索）'!D$4,'バックデータ１（事例集）'!$A$1:$W$1,0)))</f>
        <v>0</v>
      </c>
      <c r="E19" s="53" t="str">
        <f>IF($L19&gt;MAX('バックデータ１（事例集）'!$O$4:$O$303),"",INDEX('バックデータ１（事例集）'!$A$4:$W$303,MATCH('条件検索１（都道府県名で検索）'!$L19,'バックデータ１（事例集）'!$O$4:$O$303,0),MATCH('条件検索１（都道府県名で検索）'!E$4,'バックデータ１（事例集）'!$A$1:$W$1,0)))</f>
        <v/>
      </c>
      <c r="F19" s="54">
        <f>IF($L19&gt;MAX('バックデータ１（事例集）'!$O$4:$O$303),"",INDEX('バックデータ１（事例集）'!$A$4:$W$303,MATCH('条件検索１（都道府県名で検索）'!$L19,'バックデータ１（事例集）'!$O$4:$O$303,0),MATCH('条件検索１（都道府県名で検索）'!F$4,'バックデータ１（事例集）'!$A$1:$W$1,0)))</f>
        <v>0</v>
      </c>
      <c r="G19" s="55">
        <f>IF($L19&gt;MAX('バックデータ１（事例集）'!$O$4:$O$303),"",INDEX('バックデータ１（事例集）'!$A$4:$W$303,MATCH('条件検索１（都道府県名で検索）'!$L19,'バックデータ１（事例集）'!$O$4:$O$303,0),MATCH('条件検索１（都道府県名で検索）'!G$4,'バックデータ１（事例集）'!$A$1:$W$1,0)))</f>
        <v>0</v>
      </c>
      <c r="H19" s="52">
        <f>IF($L19&gt;MAX('バックデータ１（事例集）'!$O$4:$O$303),"",INDEX('バックデータ１（事例集）'!$A$4:$W$303,MATCH('条件検索１（都道府県名で検索）'!$L19,'バックデータ１（事例集）'!$O$4:$O$303,0),MATCH('条件検索１（都道府県名で検索）'!H$4,'バックデータ１（事例集）'!$A$1:$W$1,0)))</f>
        <v>0</v>
      </c>
      <c r="I19" s="54">
        <f>IF($L19&gt;MAX('バックデータ１（事例集）'!$O$4:$O$303),"",INDEX('バックデータ１（事例集）'!$A$4:$W$303,MATCH('条件検索１（都道府県名で検索）'!$L19,'バックデータ１（事例集）'!$O$4:$O$303,0),MATCH('条件検索１（都道府県名で検索）'!I$4,'バックデータ１（事例集）'!$A$1:$W$1,0)))</f>
        <v>0</v>
      </c>
      <c r="J19" s="81">
        <f t="shared" si="0"/>
        <v>0</v>
      </c>
      <c r="K19" s="79">
        <f>IF($L19&gt;MAX('バックデータ１（事例集）'!$O$4:$O$303),"",INDEX('バックデータ１（事例集）'!$A$4:$W$303,MATCH('条件検索１（都道府県名で検索）'!$L19,'バックデータ１（事例集）'!$O$4:$O$303,0),MATCH('条件検索１（都道府県名で検索）'!K$4,'バックデータ１（事例集）'!$A$1:$W$1,0)))</f>
        <v>0</v>
      </c>
      <c r="L19" s="48">
        <v>13</v>
      </c>
      <c r="M19" s="113">
        <f>IF($L19&gt;MAX('バックデータ１（事例集）'!$O$4:$O$303),"",INDEX('バックデータ１（事例集）'!$A$4:$W$303,MATCH('条件検索１（都道府県名で検索）'!$L19,'バックデータ１（事例集）'!$O$4:$O$303,0),MATCH('条件検索１（都道府県名で検索）'!J$4,'バックデータ１（事例集）'!$A$1:$W$1,0)))</f>
        <v>0</v>
      </c>
    </row>
    <row r="20" spans="2:13" ht="30" customHeight="1">
      <c r="B20" s="100">
        <v>14</v>
      </c>
      <c r="C20" s="180">
        <f>IF($L20&gt;MAX('バックデータ１（事例集）'!$O$4:$O$303),"",INDEX('バックデータ１（事例集）'!$A$4:$W$303,MATCH('条件検索１（都道府県名で検索）'!$L20,'バックデータ１（事例集）'!$O$4:$O$303,0),MATCH('条件検索１（都道府県名で検索）'!C$4,'バックデータ１（事例集）'!$A$1:$W$1,0)))</f>
        <v>0</v>
      </c>
      <c r="D20" s="101">
        <f>IF($L20&gt;MAX('バックデータ１（事例集）'!$O$4:$O$303),"",INDEX('バックデータ１（事例集）'!$A$4:$W$303,MATCH('条件検索１（都道府県名で検索）'!$L20,'バックデータ１（事例集）'!$O$4:$O$303,0),MATCH('条件検索１（都道府県名で検索）'!D$4,'バックデータ１（事例集）'!$A$1:$W$1,0)))</f>
        <v>0</v>
      </c>
      <c r="E20" s="102" t="str">
        <f>IF($L20&gt;MAX('バックデータ１（事例集）'!$O$4:$O$303),"",INDEX('バックデータ１（事例集）'!$A$4:$W$303,MATCH('条件検索１（都道府県名で検索）'!$L20,'バックデータ１（事例集）'!$O$4:$O$303,0),MATCH('条件検索１（都道府県名で検索）'!E$4,'バックデータ１（事例集）'!$A$1:$W$1,0)))</f>
        <v/>
      </c>
      <c r="F20" s="103">
        <f>IF($L20&gt;MAX('バックデータ１（事例集）'!$O$4:$O$303),"",INDEX('バックデータ１（事例集）'!$A$4:$W$303,MATCH('条件検索１（都道府県名で検索）'!$L20,'バックデータ１（事例集）'!$O$4:$O$303,0),MATCH('条件検索１（都道府県名で検索）'!F$4,'バックデータ１（事例集）'!$A$1:$W$1,0)))</f>
        <v>0</v>
      </c>
      <c r="G20" s="104">
        <f>IF($L20&gt;MAX('バックデータ１（事例集）'!$O$4:$O$303),"",INDEX('バックデータ１（事例集）'!$A$4:$W$303,MATCH('条件検索１（都道府県名で検索）'!$L20,'バックデータ１（事例集）'!$O$4:$O$303,0),MATCH('条件検索１（都道府県名で検索）'!G$4,'バックデータ１（事例集）'!$A$1:$W$1,0)))</f>
        <v>0</v>
      </c>
      <c r="H20" s="101">
        <f>IF($L20&gt;MAX('バックデータ１（事例集）'!$O$4:$O$303),"",INDEX('バックデータ１（事例集）'!$A$4:$W$303,MATCH('条件検索１（都道府県名で検索）'!$L20,'バックデータ１（事例集）'!$O$4:$O$303,0),MATCH('条件検索１（都道府県名で検索）'!H$4,'バックデータ１（事例集）'!$A$1:$W$1,0)))</f>
        <v>0</v>
      </c>
      <c r="I20" s="103">
        <f>IF($L20&gt;MAX('バックデータ１（事例集）'!$O$4:$O$303),"",INDEX('バックデータ１（事例集）'!$A$4:$W$303,MATCH('条件検索１（都道府県名で検索）'!$L20,'バックデータ１（事例集）'!$O$4:$O$303,0),MATCH('条件検索１（都道府県名で検索）'!I$4,'バックデータ１（事例集）'!$A$1:$W$1,0)))</f>
        <v>0</v>
      </c>
      <c r="J20" s="105">
        <f t="shared" si="0"/>
        <v>0</v>
      </c>
      <c r="K20" s="79">
        <f>IF($L20&gt;MAX('バックデータ１（事例集）'!$O$4:$O$303),"",INDEX('バックデータ１（事例集）'!$A$4:$W$303,MATCH('条件検索１（都道府県名で検索）'!$L20,'バックデータ１（事例集）'!$O$4:$O$303,0),MATCH('条件検索１（都道府県名で検索）'!K$4,'バックデータ１（事例集）'!$A$1:$W$1,0)))</f>
        <v>0</v>
      </c>
      <c r="L20" s="48">
        <v>14</v>
      </c>
      <c r="M20" s="113">
        <f>IF($L20&gt;MAX('バックデータ１（事例集）'!$O$4:$O$303),"",INDEX('バックデータ１（事例集）'!$A$4:$W$303,MATCH('条件検索１（都道府県名で検索）'!$L20,'バックデータ１（事例集）'!$O$4:$O$303,0),MATCH('条件検索１（都道府県名で検索）'!J$4,'バックデータ１（事例集）'!$A$1:$W$1,0)))</f>
        <v>0</v>
      </c>
    </row>
    <row r="21" spans="2:13" ht="30" customHeight="1">
      <c r="B21" s="51">
        <v>15</v>
      </c>
      <c r="C21" s="60">
        <f>IF($L21&gt;MAX('バックデータ１（事例集）'!$O$4:$O$303),"",INDEX('バックデータ１（事例集）'!$A$4:$W$303,MATCH('条件検索１（都道府県名で検索）'!$L21,'バックデータ１（事例集）'!$O$4:$O$303,0),MATCH('条件検索１（都道府県名で検索）'!C$4,'バックデータ１（事例集）'!$A$1:$W$1,0)))</f>
        <v>0</v>
      </c>
      <c r="D21" s="52">
        <f>IF($L21&gt;MAX('バックデータ１（事例集）'!$O$4:$O$303),"",INDEX('バックデータ１（事例集）'!$A$4:$W$303,MATCH('条件検索１（都道府県名で検索）'!$L21,'バックデータ１（事例集）'!$O$4:$O$303,0),MATCH('条件検索１（都道府県名で検索）'!D$4,'バックデータ１（事例集）'!$A$1:$W$1,0)))</f>
        <v>0</v>
      </c>
      <c r="E21" s="53" t="str">
        <f>IF($L21&gt;MAX('バックデータ１（事例集）'!$O$4:$O$303),"",INDEX('バックデータ１（事例集）'!$A$4:$W$303,MATCH('条件検索１（都道府県名で検索）'!$L21,'バックデータ１（事例集）'!$O$4:$O$303,0),MATCH('条件検索１（都道府県名で検索）'!E$4,'バックデータ１（事例集）'!$A$1:$W$1,0)))</f>
        <v/>
      </c>
      <c r="F21" s="54">
        <f>IF($L21&gt;MAX('バックデータ１（事例集）'!$O$4:$O$303),"",INDEX('バックデータ１（事例集）'!$A$4:$W$303,MATCH('条件検索１（都道府県名で検索）'!$L21,'バックデータ１（事例集）'!$O$4:$O$303,0),MATCH('条件検索１（都道府県名で検索）'!F$4,'バックデータ１（事例集）'!$A$1:$W$1,0)))</f>
        <v>0</v>
      </c>
      <c r="G21" s="55">
        <f>IF($L21&gt;MAX('バックデータ１（事例集）'!$O$4:$O$303),"",INDEX('バックデータ１（事例集）'!$A$4:$W$303,MATCH('条件検索１（都道府県名で検索）'!$L21,'バックデータ１（事例集）'!$O$4:$O$303,0),MATCH('条件検索１（都道府県名で検索）'!G$4,'バックデータ１（事例集）'!$A$1:$W$1,0)))</f>
        <v>0</v>
      </c>
      <c r="H21" s="52">
        <f>IF($L21&gt;MAX('バックデータ１（事例集）'!$O$4:$O$303),"",INDEX('バックデータ１（事例集）'!$A$4:$W$303,MATCH('条件検索１（都道府県名で検索）'!$L21,'バックデータ１（事例集）'!$O$4:$O$303,0),MATCH('条件検索１（都道府県名で検索）'!H$4,'バックデータ１（事例集）'!$A$1:$W$1,0)))</f>
        <v>0</v>
      </c>
      <c r="I21" s="54">
        <f>IF($L21&gt;MAX('バックデータ１（事例集）'!$O$4:$O$303),"",INDEX('バックデータ１（事例集）'!$A$4:$W$303,MATCH('条件検索１（都道府県名で検索）'!$L21,'バックデータ１（事例集）'!$O$4:$O$303,0),MATCH('条件検索１（都道府県名で検索）'!I$4,'バックデータ１（事例集）'!$A$1:$W$1,0)))</f>
        <v>0</v>
      </c>
      <c r="J21" s="81">
        <f t="shared" si="0"/>
        <v>0</v>
      </c>
      <c r="K21" s="79">
        <f>IF($L21&gt;MAX('バックデータ１（事例集）'!$O$4:$O$303),"",INDEX('バックデータ１（事例集）'!$A$4:$W$303,MATCH('条件検索１（都道府県名で検索）'!$L21,'バックデータ１（事例集）'!$O$4:$O$303,0),MATCH('条件検索１（都道府県名で検索）'!K$4,'バックデータ１（事例集）'!$A$1:$W$1,0)))</f>
        <v>0</v>
      </c>
      <c r="L21" s="48">
        <v>15</v>
      </c>
      <c r="M21" s="113">
        <f>IF($L21&gt;MAX('バックデータ１（事例集）'!$O$4:$O$303),"",INDEX('バックデータ１（事例集）'!$A$4:$W$303,MATCH('条件検索１（都道府県名で検索）'!$L21,'バックデータ１（事例集）'!$O$4:$O$303,0),MATCH('条件検索１（都道府県名で検索）'!J$4,'バックデータ１（事例集）'!$A$1:$W$1,0)))</f>
        <v>0</v>
      </c>
    </row>
    <row r="22" spans="2:13" ht="30" customHeight="1">
      <c r="B22" s="100">
        <v>16</v>
      </c>
      <c r="C22" s="180">
        <f>IF($L22&gt;MAX('バックデータ１（事例集）'!$O$4:$O$303),"",INDEX('バックデータ１（事例集）'!$A$4:$W$303,MATCH('条件検索１（都道府県名で検索）'!$L22,'バックデータ１（事例集）'!$O$4:$O$303,0),MATCH('条件検索１（都道府県名で検索）'!C$4,'バックデータ１（事例集）'!$A$1:$W$1,0)))</f>
        <v>0</v>
      </c>
      <c r="D22" s="101">
        <f>IF($L22&gt;MAX('バックデータ１（事例集）'!$O$4:$O$303),"",INDEX('バックデータ１（事例集）'!$A$4:$W$303,MATCH('条件検索１（都道府県名で検索）'!$L22,'バックデータ１（事例集）'!$O$4:$O$303,0),MATCH('条件検索１（都道府県名で検索）'!D$4,'バックデータ１（事例集）'!$A$1:$W$1,0)))</f>
        <v>0</v>
      </c>
      <c r="E22" s="102" t="str">
        <f>IF($L22&gt;MAX('バックデータ１（事例集）'!$O$4:$O$303),"",INDEX('バックデータ１（事例集）'!$A$4:$W$303,MATCH('条件検索１（都道府県名で検索）'!$L22,'バックデータ１（事例集）'!$O$4:$O$303,0),MATCH('条件検索１（都道府県名で検索）'!E$4,'バックデータ１（事例集）'!$A$1:$W$1,0)))</f>
        <v/>
      </c>
      <c r="F22" s="103">
        <f>IF($L22&gt;MAX('バックデータ１（事例集）'!$O$4:$O$303),"",INDEX('バックデータ１（事例集）'!$A$4:$W$303,MATCH('条件検索１（都道府県名で検索）'!$L22,'バックデータ１（事例集）'!$O$4:$O$303,0),MATCH('条件検索１（都道府県名で検索）'!F$4,'バックデータ１（事例集）'!$A$1:$W$1,0)))</f>
        <v>0</v>
      </c>
      <c r="G22" s="104">
        <f>IF($L22&gt;MAX('バックデータ１（事例集）'!$O$4:$O$303),"",INDEX('バックデータ１（事例集）'!$A$4:$W$303,MATCH('条件検索１（都道府県名で検索）'!$L22,'バックデータ１（事例集）'!$O$4:$O$303,0),MATCH('条件検索１（都道府県名で検索）'!G$4,'バックデータ１（事例集）'!$A$1:$W$1,0)))</f>
        <v>0</v>
      </c>
      <c r="H22" s="101">
        <f>IF($L22&gt;MAX('バックデータ１（事例集）'!$O$4:$O$303),"",INDEX('バックデータ１（事例集）'!$A$4:$W$303,MATCH('条件検索１（都道府県名で検索）'!$L22,'バックデータ１（事例集）'!$O$4:$O$303,0),MATCH('条件検索１（都道府県名で検索）'!H$4,'バックデータ１（事例集）'!$A$1:$W$1,0)))</f>
        <v>0</v>
      </c>
      <c r="I22" s="103">
        <f>IF($L22&gt;MAX('バックデータ１（事例集）'!$O$4:$O$303),"",INDEX('バックデータ１（事例集）'!$A$4:$W$303,MATCH('条件検索１（都道府県名で検索）'!$L22,'バックデータ１（事例集）'!$O$4:$O$303,0),MATCH('条件検索１（都道府県名で検索）'!I$4,'バックデータ１（事例集）'!$A$1:$W$1,0)))</f>
        <v>0</v>
      </c>
      <c r="J22" s="105">
        <f t="shared" si="0"/>
        <v>0</v>
      </c>
      <c r="K22" s="79">
        <f>IF($L22&gt;MAX('バックデータ１（事例集）'!$O$4:$O$303),"",INDEX('バックデータ１（事例集）'!$A$4:$W$303,MATCH('条件検索１（都道府県名で検索）'!$L22,'バックデータ１（事例集）'!$O$4:$O$303,0),MATCH('条件検索１（都道府県名で検索）'!K$4,'バックデータ１（事例集）'!$A$1:$W$1,0)))</f>
        <v>0</v>
      </c>
      <c r="L22" s="48">
        <v>16</v>
      </c>
      <c r="M22" s="113">
        <f>IF($L22&gt;MAX('バックデータ１（事例集）'!$O$4:$O$303),"",INDEX('バックデータ１（事例集）'!$A$4:$W$303,MATCH('条件検索１（都道府県名で検索）'!$L22,'バックデータ１（事例集）'!$O$4:$O$303,0),MATCH('条件検索１（都道府県名で検索）'!J$4,'バックデータ１（事例集）'!$A$1:$W$1,0)))</f>
        <v>0</v>
      </c>
    </row>
    <row r="23" spans="2:13" ht="30" customHeight="1">
      <c r="B23" s="51">
        <v>17</v>
      </c>
      <c r="C23" s="60">
        <f>IF($L23&gt;MAX('バックデータ１（事例集）'!$O$4:$O$303),"",INDEX('バックデータ１（事例集）'!$A$4:$W$303,MATCH('条件検索１（都道府県名で検索）'!$L23,'バックデータ１（事例集）'!$O$4:$O$303,0),MATCH('条件検索１（都道府県名で検索）'!C$4,'バックデータ１（事例集）'!$A$1:$W$1,0)))</f>
        <v>0</v>
      </c>
      <c r="D23" s="52">
        <f>IF($L23&gt;MAX('バックデータ１（事例集）'!$O$4:$O$303),"",INDEX('バックデータ１（事例集）'!$A$4:$W$303,MATCH('条件検索１（都道府県名で検索）'!$L23,'バックデータ１（事例集）'!$O$4:$O$303,0),MATCH('条件検索１（都道府県名で検索）'!D$4,'バックデータ１（事例集）'!$A$1:$W$1,0)))</f>
        <v>0</v>
      </c>
      <c r="E23" s="53" t="str">
        <f>IF($L23&gt;MAX('バックデータ１（事例集）'!$O$4:$O$303),"",INDEX('バックデータ１（事例集）'!$A$4:$W$303,MATCH('条件検索１（都道府県名で検索）'!$L23,'バックデータ１（事例集）'!$O$4:$O$303,0),MATCH('条件検索１（都道府県名で検索）'!E$4,'バックデータ１（事例集）'!$A$1:$W$1,0)))</f>
        <v/>
      </c>
      <c r="F23" s="54">
        <f>IF($L23&gt;MAX('バックデータ１（事例集）'!$O$4:$O$303),"",INDEX('バックデータ１（事例集）'!$A$4:$W$303,MATCH('条件検索１（都道府県名で検索）'!$L23,'バックデータ１（事例集）'!$O$4:$O$303,0),MATCH('条件検索１（都道府県名で検索）'!F$4,'バックデータ１（事例集）'!$A$1:$W$1,0)))</f>
        <v>0</v>
      </c>
      <c r="G23" s="55">
        <f>IF($L23&gt;MAX('バックデータ１（事例集）'!$O$4:$O$303),"",INDEX('バックデータ１（事例集）'!$A$4:$W$303,MATCH('条件検索１（都道府県名で検索）'!$L23,'バックデータ１（事例集）'!$O$4:$O$303,0),MATCH('条件検索１（都道府県名で検索）'!G$4,'バックデータ１（事例集）'!$A$1:$W$1,0)))</f>
        <v>0</v>
      </c>
      <c r="H23" s="52">
        <f>IF($L23&gt;MAX('バックデータ１（事例集）'!$O$4:$O$303),"",INDEX('バックデータ１（事例集）'!$A$4:$W$303,MATCH('条件検索１（都道府県名で検索）'!$L23,'バックデータ１（事例集）'!$O$4:$O$303,0),MATCH('条件検索１（都道府県名で検索）'!H$4,'バックデータ１（事例集）'!$A$1:$W$1,0)))</f>
        <v>0</v>
      </c>
      <c r="I23" s="54">
        <f>IF($L23&gt;MAX('バックデータ１（事例集）'!$O$4:$O$303),"",INDEX('バックデータ１（事例集）'!$A$4:$W$303,MATCH('条件検索１（都道府県名で検索）'!$L23,'バックデータ１（事例集）'!$O$4:$O$303,0),MATCH('条件検索１（都道府県名で検索）'!I$4,'バックデータ１（事例集）'!$A$1:$W$1,0)))</f>
        <v>0</v>
      </c>
      <c r="J23" s="81">
        <f t="shared" si="0"/>
        <v>0</v>
      </c>
      <c r="K23" s="79">
        <f>IF($L23&gt;MAX('バックデータ１（事例集）'!$O$4:$O$303),"",INDEX('バックデータ１（事例集）'!$A$4:$W$303,MATCH('条件検索１（都道府県名で検索）'!$L23,'バックデータ１（事例集）'!$O$4:$O$303,0),MATCH('条件検索１（都道府県名で検索）'!K$4,'バックデータ１（事例集）'!$A$1:$W$1,0)))</f>
        <v>0</v>
      </c>
      <c r="L23" s="48">
        <v>17</v>
      </c>
      <c r="M23" s="113">
        <f>IF($L23&gt;MAX('バックデータ１（事例集）'!$O$4:$O$303),"",INDEX('バックデータ１（事例集）'!$A$4:$W$303,MATCH('条件検索１（都道府県名で検索）'!$L23,'バックデータ１（事例集）'!$O$4:$O$303,0),MATCH('条件検索１（都道府県名で検索）'!J$4,'バックデータ１（事例集）'!$A$1:$W$1,0)))</f>
        <v>0</v>
      </c>
    </row>
    <row r="24" spans="2:13" ht="30" customHeight="1">
      <c r="B24" s="100">
        <v>18</v>
      </c>
      <c r="C24" s="180">
        <f>IF($L24&gt;MAX('バックデータ１（事例集）'!$O$4:$O$303),"",INDEX('バックデータ１（事例集）'!$A$4:$W$303,MATCH('条件検索１（都道府県名で検索）'!$L24,'バックデータ１（事例集）'!$O$4:$O$303,0),MATCH('条件検索１（都道府県名で検索）'!C$4,'バックデータ１（事例集）'!$A$1:$W$1,0)))</f>
        <v>0</v>
      </c>
      <c r="D24" s="101">
        <f>IF($L24&gt;MAX('バックデータ１（事例集）'!$O$4:$O$303),"",INDEX('バックデータ１（事例集）'!$A$4:$W$303,MATCH('条件検索１（都道府県名で検索）'!$L24,'バックデータ１（事例集）'!$O$4:$O$303,0),MATCH('条件検索１（都道府県名で検索）'!D$4,'バックデータ１（事例集）'!$A$1:$W$1,0)))</f>
        <v>0</v>
      </c>
      <c r="E24" s="102" t="str">
        <f>IF($L24&gt;MAX('バックデータ１（事例集）'!$O$4:$O$303),"",INDEX('バックデータ１（事例集）'!$A$4:$W$303,MATCH('条件検索１（都道府県名で検索）'!$L24,'バックデータ１（事例集）'!$O$4:$O$303,0),MATCH('条件検索１（都道府県名で検索）'!E$4,'バックデータ１（事例集）'!$A$1:$W$1,0)))</f>
        <v/>
      </c>
      <c r="F24" s="103">
        <f>IF($L24&gt;MAX('バックデータ１（事例集）'!$O$4:$O$303),"",INDEX('バックデータ１（事例集）'!$A$4:$W$303,MATCH('条件検索１（都道府県名で検索）'!$L24,'バックデータ１（事例集）'!$O$4:$O$303,0),MATCH('条件検索１（都道府県名で検索）'!F$4,'バックデータ１（事例集）'!$A$1:$W$1,0)))</f>
        <v>0</v>
      </c>
      <c r="G24" s="104">
        <f>IF($L24&gt;MAX('バックデータ１（事例集）'!$O$4:$O$303),"",INDEX('バックデータ１（事例集）'!$A$4:$W$303,MATCH('条件検索１（都道府県名で検索）'!$L24,'バックデータ１（事例集）'!$O$4:$O$303,0),MATCH('条件検索１（都道府県名で検索）'!G$4,'バックデータ１（事例集）'!$A$1:$W$1,0)))</f>
        <v>0</v>
      </c>
      <c r="H24" s="101">
        <f>IF($L24&gt;MAX('バックデータ１（事例集）'!$O$4:$O$303),"",INDEX('バックデータ１（事例集）'!$A$4:$W$303,MATCH('条件検索１（都道府県名で検索）'!$L24,'バックデータ１（事例集）'!$O$4:$O$303,0),MATCH('条件検索１（都道府県名で検索）'!H$4,'バックデータ１（事例集）'!$A$1:$W$1,0)))</f>
        <v>0</v>
      </c>
      <c r="I24" s="103">
        <f>IF($L24&gt;MAX('バックデータ１（事例集）'!$O$4:$O$303),"",INDEX('バックデータ１（事例集）'!$A$4:$W$303,MATCH('条件検索１（都道府県名で検索）'!$L24,'バックデータ１（事例集）'!$O$4:$O$303,0),MATCH('条件検索１（都道府県名で検索）'!I$4,'バックデータ１（事例集）'!$A$1:$W$1,0)))</f>
        <v>0</v>
      </c>
      <c r="J24" s="105">
        <f t="shared" si="0"/>
        <v>0</v>
      </c>
      <c r="K24" s="79">
        <f>IF($L24&gt;MAX('バックデータ１（事例集）'!$O$4:$O$303),"",INDEX('バックデータ１（事例集）'!$A$4:$W$303,MATCH('条件検索１（都道府県名で検索）'!$L24,'バックデータ１（事例集）'!$O$4:$O$303,0),MATCH('条件検索１（都道府県名で検索）'!K$4,'バックデータ１（事例集）'!$A$1:$W$1,0)))</f>
        <v>0</v>
      </c>
      <c r="L24" s="48">
        <v>18</v>
      </c>
      <c r="M24" s="113">
        <f>IF($L24&gt;MAX('バックデータ１（事例集）'!$O$4:$O$303),"",INDEX('バックデータ１（事例集）'!$A$4:$W$303,MATCH('条件検索１（都道府県名で検索）'!$L24,'バックデータ１（事例集）'!$O$4:$O$303,0),MATCH('条件検索１（都道府県名で検索）'!J$4,'バックデータ１（事例集）'!$A$1:$W$1,0)))</f>
        <v>0</v>
      </c>
    </row>
    <row r="25" spans="2:13" ht="30" customHeight="1">
      <c r="B25" s="51">
        <v>19</v>
      </c>
      <c r="C25" s="60">
        <f>IF($L25&gt;MAX('バックデータ１（事例集）'!$O$4:$O$303),"",INDEX('バックデータ１（事例集）'!$A$4:$W$303,MATCH('条件検索１（都道府県名で検索）'!$L25,'バックデータ１（事例集）'!$O$4:$O$303,0),MATCH('条件検索１（都道府県名で検索）'!C$4,'バックデータ１（事例集）'!$A$1:$W$1,0)))</f>
        <v>0</v>
      </c>
      <c r="D25" s="52">
        <f>IF($L25&gt;MAX('バックデータ１（事例集）'!$O$4:$O$303),"",INDEX('バックデータ１（事例集）'!$A$4:$W$303,MATCH('条件検索１（都道府県名で検索）'!$L25,'バックデータ１（事例集）'!$O$4:$O$303,0),MATCH('条件検索１（都道府県名で検索）'!D$4,'バックデータ１（事例集）'!$A$1:$W$1,0)))</f>
        <v>0</v>
      </c>
      <c r="E25" s="53" t="str">
        <f>IF($L25&gt;MAX('バックデータ１（事例集）'!$O$4:$O$303),"",INDEX('バックデータ１（事例集）'!$A$4:$W$303,MATCH('条件検索１（都道府県名で検索）'!$L25,'バックデータ１（事例集）'!$O$4:$O$303,0),MATCH('条件検索１（都道府県名で検索）'!E$4,'バックデータ１（事例集）'!$A$1:$W$1,0)))</f>
        <v/>
      </c>
      <c r="F25" s="54">
        <f>IF($L25&gt;MAX('バックデータ１（事例集）'!$O$4:$O$303),"",INDEX('バックデータ１（事例集）'!$A$4:$W$303,MATCH('条件検索１（都道府県名で検索）'!$L25,'バックデータ１（事例集）'!$O$4:$O$303,0),MATCH('条件検索１（都道府県名で検索）'!F$4,'バックデータ１（事例集）'!$A$1:$W$1,0)))</f>
        <v>0</v>
      </c>
      <c r="G25" s="55">
        <f>IF($L25&gt;MAX('バックデータ１（事例集）'!$O$4:$O$303),"",INDEX('バックデータ１（事例集）'!$A$4:$W$303,MATCH('条件検索１（都道府県名で検索）'!$L25,'バックデータ１（事例集）'!$O$4:$O$303,0),MATCH('条件検索１（都道府県名で検索）'!G$4,'バックデータ１（事例集）'!$A$1:$W$1,0)))</f>
        <v>0</v>
      </c>
      <c r="H25" s="52">
        <f>IF($L25&gt;MAX('バックデータ１（事例集）'!$O$4:$O$303),"",INDEX('バックデータ１（事例集）'!$A$4:$W$303,MATCH('条件検索１（都道府県名で検索）'!$L25,'バックデータ１（事例集）'!$O$4:$O$303,0),MATCH('条件検索１（都道府県名で検索）'!H$4,'バックデータ１（事例集）'!$A$1:$W$1,0)))</f>
        <v>0</v>
      </c>
      <c r="I25" s="54">
        <f>IF($L25&gt;MAX('バックデータ１（事例集）'!$O$4:$O$303),"",INDEX('バックデータ１（事例集）'!$A$4:$W$303,MATCH('条件検索１（都道府県名で検索）'!$L25,'バックデータ１（事例集）'!$O$4:$O$303,0),MATCH('条件検索１（都道府県名で検索）'!I$4,'バックデータ１（事例集）'!$A$1:$W$1,0)))</f>
        <v>0</v>
      </c>
      <c r="J25" s="81">
        <f t="shared" si="0"/>
        <v>0</v>
      </c>
      <c r="K25" s="79">
        <f>IF($L25&gt;MAX('バックデータ１（事例集）'!$O$4:$O$303),"",INDEX('バックデータ１（事例集）'!$A$4:$W$303,MATCH('条件検索１（都道府県名で検索）'!$L25,'バックデータ１（事例集）'!$O$4:$O$303,0),MATCH('条件検索１（都道府県名で検索）'!K$4,'バックデータ１（事例集）'!$A$1:$W$1,0)))</f>
        <v>0</v>
      </c>
      <c r="L25" s="48">
        <v>19</v>
      </c>
      <c r="M25" s="113">
        <f>IF($L25&gt;MAX('バックデータ１（事例集）'!$O$4:$O$303),"",INDEX('バックデータ１（事例集）'!$A$4:$W$303,MATCH('条件検索１（都道府県名で検索）'!$L25,'バックデータ１（事例集）'!$O$4:$O$303,0),MATCH('条件検索１（都道府県名で検索）'!J$4,'バックデータ１（事例集）'!$A$1:$W$1,0)))</f>
        <v>0</v>
      </c>
    </row>
    <row r="26" spans="2:13" ht="30" customHeight="1">
      <c r="B26" s="100">
        <v>20</v>
      </c>
      <c r="C26" s="180">
        <f>IF($L26&gt;MAX('バックデータ１（事例集）'!$O$4:$O$303),"",INDEX('バックデータ１（事例集）'!$A$4:$W$303,MATCH('条件検索１（都道府県名で検索）'!$L26,'バックデータ１（事例集）'!$O$4:$O$303,0),MATCH('条件検索１（都道府県名で検索）'!C$4,'バックデータ１（事例集）'!$A$1:$W$1,0)))</f>
        <v>0</v>
      </c>
      <c r="D26" s="101">
        <f>IF($L26&gt;MAX('バックデータ１（事例集）'!$O$4:$O$303),"",INDEX('バックデータ１（事例集）'!$A$4:$W$303,MATCH('条件検索１（都道府県名で検索）'!$L26,'バックデータ１（事例集）'!$O$4:$O$303,0),MATCH('条件検索１（都道府県名で検索）'!D$4,'バックデータ１（事例集）'!$A$1:$W$1,0)))</f>
        <v>0</v>
      </c>
      <c r="E26" s="102" t="str">
        <f>IF($L26&gt;MAX('バックデータ１（事例集）'!$O$4:$O$303),"",INDEX('バックデータ１（事例集）'!$A$4:$W$303,MATCH('条件検索１（都道府県名で検索）'!$L26,'バックデータ１（事例集）'!$O$4:$O$303,0),MATCH('条件検索１（都道府県名で検索）'!E$4,'バックデータ１（事例集）'!$A$1:$W$1,0)))</f>
        <v/>
      </c>
      <c r="F26" s="103">
        <f>IF($L26&gt;MAX('バックデータ１（事例集）'!$O$4:$O$303),"",INDEX('バックデータ１（事例集）'!$A$4:$W$303,MATCH('条件検索１（都道府県名で検索）'!$L26,'バックデータ１（事例集）'!$O$4:$O$303,0),MATCH('条件検索１（都道府県名で検索）'!F$4,'バックデータ１（事例集）'!$A$1:$W$1,0)))</f>
        <v>0</v>
      </c>
      <c r="G26" s="104">
        <f>IF($L26&gt;MAX('バックデータ１（事例集）'!$O$4:$O$303),"",INDEX('バックデータ１（事例集）'!$A$4:$W$303,MATCH('条件検索１（都道府県名で検索）'!$L26,'バックデータ１（事例集）'!$O$4:$O$303,0),MATCH('条件検索１（都道府県名で検索）'!G$4,'バックデータ１（事例集）'!$A$1:$W$1,0)))</f>
        <v>0</v>
      </c>
      <c r="H26" s="101">
        <f>IF($L26&gt;MAX('バックデータ１（事例集）'!$O$4:$O$303),"",INDEX('バックデータ１（事例集）'!$A$4:$W$303,MATCH('条件検索１（都道府県名で検索）'!$L26,'バックデータ１（事例集）'!$O$4:$O$303,0),MATCH('条件検索１（都道府県名で検索）'!H$4,'バックデータ１（事例集）'!$A$1:$W$1,0)))</f>
        <v>0</v>
      </c>
      <c r="I26" s="103">
        <f>IF($L26&gt;MAX('バックデータ１（事例集）'!$O$4:$O$303),"",INDEX('バックデータ１（事例集）'!$A$4:$W$303,MATCH('条件検索１（都道府県名で検索）'!$L26,'バックデータ１（事例集）'!$O$4:$O$303,0),MATCH('条件検索１（都道府県名で検索）'!I$4,'バックデータ１（事例集）'!$A$1:$W$1,0)))</f>
        <v>0</v>
      </c>
      <c r="J26" s="105">
        <f t="shared" si="0"/>
        <v>0</v>
      </c>
      <c r="K26" s="79">
        <f>IF($L26&gt;MAX('バックデータ１（事例集）'!$O$4:$O$303),"",INDEX('バックデータ１（事例集）'!$A$4:$W$303,MATCH('条件検索１（都道府県名で検索）'!$L26,'バックデータ１（事例集）'!$O$4:$O$303,0),MATCH('条件検索１（都道府県名で検索）'!K$4,'バックデータ１（事例集）'!$A$1:$W$1,0)))</f>
        <v>0</v>
      </c>
      <c r="L26" s="48">
        <v>20</v>
      </c>
      <c r="M26" s="113">
        <f>IF($L26&gt;MAX('バックデータ１（事例集）'!$O$4:$O$303),"",INDEX('バックデータ１（事例集）'!$A$4:$W$303,MATCH('条件検索１（都道府県名で検索）'!$L26,'バックデータ１（事例集）'!$O$4:$O$303,0),MATCH('条件検索１（都道府県名で検索）'!J$4,'バックデータ１（事例集）'!$A$1:$W$1,0)))</f>
        <v>0</v>
      </c>
    </row>
    <row r="27" spans="2:13" ht="30" customHeight="1">
      <c r="B27" s="51">
        <v>21</v>
      </c>
      <c r="C27" s="60">
        <f>IF($L27&gt;MAX('バックデータ１（事例集）'!$O$4:$O$303),"",INDEX('バックデータ１（事例集）'!$A$4:$W$303,MATCH('条件検索１（都道府県名で検索）'!$L27,'バックデータ１（事例集）'!$O$4:$O$303,0),MATCH('条件検索１（都道府県名で検索）'!C$4,'バックデータ１（事例集）'!$A$1:$W$1,0)))</f>
        <v>0</v>
      </c>
      <c r="D27" s="52">
        <f>IF($L27&gt;MAX('バックデータ１（事例集）'!$O$4:$O$303),"",INDEX('バックデータ１（事例集）'!$A$4:$W$303,MATCH('条件検索１（都道府県名で検索）'!$L27,'バックデータ１（事例集）'!$O$4:$O$303,0),MATCH('条件検索１（都道府県名で検索）'!D$4,'バックデータ１（事例集）'!$A$1:$W$1,0)))</f>
        <v>0</v>
      </c>
      <c r="E27" s="53" t="str">
        <f>IF($L27&gt;MAX('バックデータ１（事例集）'!$O$4:$O$303),"",INDEX('バックデータ１（事例集）'!$A$4:$W$303,MATCH('条件検索１（都道府県名で検索）'!$L27,'バックデータ１（事例集）'!$O$4:$O$303,0),MATCH('条件検索１（都道府県名で検索）'!E$4,'バックデータ１（事例集）'!$A$1:$W$1,0)))</f>
        <v/>
      </c>
      <c r="F27" s="54">
        <f>IF($L27&gt;MAX('バックデータ１（事例集）'!$O$4:$O$303),"",INDEX('バックデータ１（事例集）'!$A$4:$W$303,MATCH('条件検索１（都道府県名で検索）'!$L27,'バックデータ１（事例集）'!$O$4:$O$303,0),MATCH('条件検索１（都道府県名で検索）'!F$4,'バックデータ１（事例集）'!$A$1:$W$1,0)))</f>
        <v>0</v>
      </c>
      <c r="G27" s="55">
        <f>IF($L27&gt;MAX('バックデータ１（事例集）'!$O$4:$O$303),"",INDEX('バックデータ１（事例集）'!$A$4:$W$303,MATCH('条件検索１（都道府県名で検索）'!$L27,'バックデータ１（事例集）'!$O$4:$O$303,0),MATCH('条件検索１（都道府県名で検索）'!G$4,'バックデータ１（事例集）'!$A$1:$W$1,0)))</f>
        <v>0</v>
      </c>
      <c r="H27" s="52">
        <f>IF($L27&gt;MAX('バックデータ１（事例集）'!$O$4:$O$303),"",INDEX('バックデータ１（事例集）'!$A$4:$W$303,MATCH('条件検索１（都道府県名で検索）'!$L27,'バックデータ１（事例集）'!$O$4:$O$303,0),MATCH('条件検索１（都道府県名で検索）'!H$4,'バックデータ１（事例集）'!$A$1:$W$1,0)))</f>
        <v>0</v>
      </c>
      <c r="I27" s="54">
        <f>IF($L27&gt;MAX('バックデータ１（事例集）'!$O$4:$O$303),"",INDEX('バックデータ１（事例集）'!$A$4:$W$303,MATCH('条件検索１（都道府県名で検索）'!$L27,'バックデータ１（事例集）'!$O$4:$O$303,0),MATCH('条件検索１（都道府県名で検索）'!I$4,'バックデータ１（事例集）'!$A$1:$W$1,0)))</f>
        <v>0</v>
      </c>
      <c r="J27" s="81">
        <f t="shared" si="0"/>
        <v>0</v>
      </c>
      <c r="K27" s="79">
        <f>IF($L27&gt;MAX('バックデータ１（事例集）'!$O$4:$O$303),"",INDEX('バックデータ１（事例集）'!$A$4:$W$303,MATCH('条件検索１（都道府県名で検索）'!$L27,'バックデータ１（事例集）'!$O$4:$O$303,0),MATCH('条件検索１（都道府県名で検索）'!K$4,'バックデータ１（事例集）'!$A$1:$W$1,0)))</f>
        <v>0</v>
      </c>
      <c r="L27" s="48">
        <v>21</v>
      </c>
      <c r="M27" s="113">
        <f>IF($L27&gt;MAX('バックデータ１（事例集）'!$O$4:$O$303),"",INDEX('バックデータ１（事例集）'!$A$4:$W$303,MATCH('条件検索１（都道府県名で検索）'!$L27,'バックデータ１（事例集）'!$O$4:$O$303,0),MATCH('条件検索１（都道府県名で検索）'!J$4,'バックデータ１（事例集）'!$A$1:$W$1,0)))</f>
        <v>0</v>
      </c>
    </row>
    <row r="28" spans="2:13" ht="30" customHeight="1">
      <c r="B28" s="100">
        <v>22</v>
      </c>
      <c r="C28" s="180">
        <f>IF($L28&gt;MAX('バックデータ１（事例集）'!$O$4:$O$303),"",INDEX('バックデータ１（事例集）'!$A$4:$W$303,MATCH('条件検索１（都道府県名で検索）'!$L28,'バックデータ１（事例集）'!$O$4:$O$303,0),MATCH('条件検索１（都道府県名で検索）'!C$4,'バックデータ１（事例集）'!$A$1:$W$1,0)))</f>
        <v>0</v>
      </c>
      <c r="D28" s="101">
        <f>IF($L28&gt;MAX('バックデータ１（事例集）'!$O$4:$O$303),"",INDEX('バックデータ１（事例集）'!$A$4:$W$303,MATCH('条件検索１（都道府県名で検索）'!$L28,'バックデータ１（事例集）'!$O$4:$O$303,0),MATCH('条件検索１（都道府県名で検索）'!D$4,'バックデータ１（事例集）'!$A$1:$W$1,0)))</f>
        <v>0</v>
      </c>
      <c r="E28" s="102" t="str">
        <f>IF($L28&gt;MAX('バックデータ１（事例集）'!$O$4:$O$303),"",INDEX('バックデータ１（事例集）'!$A$4:$W$303,MATCH('条件検索１（都道府県名で検索）'!$L28,'バックデータ１（事例集）'!$O$4:$O$303,0),MATCH('条件検索１（都道府県名で検索）'!E$4,'バックデータ１（事例集）'!$A$1:$W$1,0)))</f>
        <v/>
      </c>
      <c r="F28" s="103">
        <f>IF($L28&gt;MAX('バックデータ１（事例集）'!$O$4:$O$303),"",INDEX('バックデータ１（事例集）'!$A$4:$W$303,MATCH('条件検索１（都道府県名で検索）'!$L28,'バックデータ１（事例集）'!$O$4:$O$303,0),MATCH('条件検索１（都道府県名で検索）'!F$4,'バックデータ１（事例集）'!$A$1:$W$1,0)))</f>
        <v>0</v>
      </c>
      <c r="G28" s="104">
        <f>IF($L28&gt;MAX('バックデータ１（事例集）'!$O$4:$O$303),"",INDEX('バックデータ１（事例集）'!$A$4:$W$303,MATCH('条件検索１（都道府県名で検索）'!$L28,'バックデータ１（事例集）'!$O$4:$O$303,0),MATCH('条件検索１（都道府県名で検索）'!G$4,'バックデータ１（事例集）'!$A$1:$W$1,0)))</f>
        <v>0</v>
      </c>
      <c r="H28" s="101">
        <f>IF($L28&gt;MAX('バックデータ１（事例集）'!$O$4:$O$303),"",INDEX('バックデータ１（事例集）'!$A$4:$W$303,MATCH('条件検索１（都道府県名で検索）'!$L28,'バックデータ１（事例集）'!$O$4:$O$303,0),MATCH('条件検索１（都道府県名で検索）'!H$4,'バックデータ１（事例集）'!$A$1:$W$1,0)))</f>
        <v>0</v>
      </c>
      <c r="I28" s="103">
        <f>IF($L28&gt;MAX('バックデータ１（事例集）'!$O$4:$O$303),"",INDEX('バックデータ１（事例集）'!$A$4:$W$303,MATCH('条件検索１（都道府県名で検索）'!$L28,'バックデータ１（事例集）'!$O$4:$O$303,0),MATCH('条件検索１（都道府県名で検索）'!I$4,'バックデータ１（事例集）'!$A$1:$W$1,0)))</f>
        <v>0</v>
      </c>
      <c r="J28" s="105">
        <f t="shared" si="0"/>
        <v>0</v>
      </c>
      <c r="K28" s="79">
        <f>IF($L28&gt;MAX('バックデータ１（事例集）'!$O$4:$O$303),"",INDEX('バックデータ１（事例集）'!$A$4:$W$303,MATCH('条件検索１（都道府県名で検索）'!$L28,'バックデータ１（事例集）'!$O$4:$O$303,0),MATCH('条件検索１（都道府県名で検索）'!K$4,'バックデータ１（事例集）'!$A$1:$W$1,0)))</f>
        <v>0</v>
      </c>
      <c r="L28" s="48">
        <v>22</v>
      </c>
      <c r="M28" s="113">
        <f>IF($L28&gt;MAX('バックデータ１（事例集）'!$O$4:$O$303),"",INDEX('バックデータ１（事例集）'!$A$4:$W$303,MATCH('条件検索１（都道府県名で検索）'!$L28,'バックデータ１（事例集）'!$O$4:$O$303,0),MATCH('条件検索１（都道府県名で検索）'!J$4,'バックデータ１（事例集）'!$A$1:$W$1,0)))</f>
        <v>0</v>
      </c>
    </row>
    <row r="29" spans="2:13" ht="30" customHeight="1">
      <c r="B29" s="51">
        <v>23</v>
      </c>
      <c r="C29" s="60">
        <f>IF($L29&gt;MAX('バックデータ１（事例集）'!$O$4:$O$303),"",INDEX('バックデータ１（事例集）'!$A$4:$W$303,MATCH('条件検索１（都道府県名で検索）'!$L29,'バックデータ１（事例集）'!$O$4:$O$303,0),MATCH('条件検索１（都道府県名で検索）'!C$4,'バックデータ１（事例集）'!$A$1:$W$1,0)))</f>
        <v>0</v>
      </c>
      <c r="D29" s="52">
        <f>IF($L29&gt;MAX('バックデータ１（事例集）'!$O$4:$O$303),"",INDEX('バックデータ１（事例集）'!$A$4:$W$303,MATCH('条件検索１（都道府県名で検索）'!$L29,'バックデータ１（事例集）'!$O$4:$O$303,0),MATCH('条件検索１（都道府県名で検索）'!D$4,'バックデータ１（事例集）'!$A$1:$W$1,0)))</f>
        <v>0</v>
      </c>
      <c r="E29" s="53" t="str">
        <f>IF($L29&gt;MAX('バックデータ１（事例集）'!$O$4:$O$303),"",INDEX('バックデータ１（事例集）'!$A$4:$W$303,MATCH('条件検索１（都道府県名で検索）'!$L29,'バックデータ１（事例集）'!$O$4:$O$303,0),MATCH('条件検索１（都道府県名で検索）'!E$4,'バックデータ１（事例集）'!$A$1:$W$1,0)))</f>
        <v/>
      </c>
      <c r="F29" s="54">
        <f>IF($L29&gt;MAX('バックデータ１（事例集）'!$O$4:$O$303),"",INDEX('バックデータ１（事例集）'!$A$4:$W$303,MATCH('条件検索１（都道府県名で検索）'!$L29,'バックデータ１（事例集）'!$O$4:$O$303,0),MATCH('条件検索１（都道府県名で検索）'!F$4,'バックデータ１（事例集）'!$A$1:$W$1,0)))</f>
        <v>0</v>
      </c>
      <c r="G29" s="55">
        <f>IF($L29&gt;MAX('バックデータ１（事例集）'!$O$4:$O$303),"",INDEX('バックデータ１（事例集）'!$A$4:$W$303,MATCH('条件検索１（都道府県名で検索）'!$L29,'バックデータ１（事例集）'!$O$4:$O$303,0),MATCH('条件検索１（都道府県名で検索）'!G$4,'バックデータ１（事例集）'!$A$1:$W$1,0)))</f>
        <v>0</v>
      </c>
      <c r="H29" s="52">
        <f>IF($L29&gt;MAX('バックデータ１（事例集）'!$O$4:$O$303),"",INDEX('バックデータ１（事例集）'!$A$4:$W$303,MATCH('条件検索１（都道府県名で検索）'!$L29,'バックデータ１（事例集）'!$O$4:$O$303,0),MATCH('条件検索１（都道府県名で検索）'!H$4,'バックデータ１（事例集）'!$A$1:$W$1,0)))</f>
        <v>0</v>
      </c>
      <c r="I29" s="54">
        <f>IF($L29&gt;MAX('バックデータ１（事例集）'!$O$4:$O$303),"",INDEX('バックデータ１（事例集）'!$A$4:$W$303,MATCH('条件検索１（都道府県名で検索）'!$L29,'バックデータ１（事例集）'!$O$4:$O$303,0),MATCH('条件検索１（都道府県名で検索）'!I$4,'バックデータ１（事例集）'!$A$1:$W$1,0)))</f>
        <v>0</v>
      </c>
      <c r="J29" s="81">
        <f t="shared" si="0"/>
        <v>0</v>
      </c>
      <c r="K29" s="79">
        <f>IF($L29&gt;MAX('バックデータ１（事例集）'!$O$4:$O$303),"",INDEX('バックデータ１（事例集）'!$A$4:$W$303,MATCH('条件検索１（都道府県名で検索）'!$L29,'バックデータ１（事例集）'!$O$4:$O$303,0),MATCH('条件検索１（都道府県名で検索）'!K$4,'バックデータ１（事例集）'!$A$1:$W$1,0)))</f>
        <v>0</v>
      </c>
      <c r="L29" s="48">
        <v>23</v>
      </c>
      <c r="M29" s="113">
        <f>IF($L29&gt;MAX('バックデータ１（事例集）'!$O$4:$O$303),"",INDEX('バックデータ１（事例集）'!$A$4:$W$303,MATCH('条件検索１（都道府県名で検索）'!$L29,'バックデータ１（事例集）'!$O$4:$O$303,0),MATCH('条件検索１（都道府県名で検索）'!J$4,'バックデータ１（事例集）'!$A$1:$W$1,0)))</f>
        <v>0</v>
      </c>
    </row>
    <row r="30" spans="2:13" ht="30" customHeight="1">
      <c r="B30" s="100">
        <v>24</v>
      </c>
      <c r="C30" s="180">
        <f>IF($L30&gt;MAX('バックデータ１（事例集）'!$O$4:$O$303),"",INDEX('バックデータ１（事例集）'!$A$4:$W$303,MATCH('条件検索１（都道府県名で検索）'!$L30,'バックデータ１（事例集）'!$O$4:$O$303,0),MATCH('条件検索１（都道府県名で検索）'!C$4,'バックデータ１（事例集）'!$A$1:$W$1,0)))</f>
        <v>0</v>
      </c>
      <c r="D30" s="101">
        <f>IF($L30&gt;MAX('バックデータ１（事例集）'!$O$4:$O$303),"",INDEX('バックデータ１（事例集）'!$A$4:$W$303,MATCH('条件検索１（都道府県名で検索）'!$L30,'バックデータ１（事例集）'!$O$4:$O$303,0),MATCH('条件検索１（都道府県名で検索）'!D$4,'バックデータ１（事例集）'!$A$1:$W$1,0)))</f>
        <v>0</v>
      </c>
      <c r="E30" s="102" t="str">
        <f>IF($L30&gt;MAX('バックデータ１（事例集）'!$O$4:$O$303),"",INDEX('バックデータ１（事例集）'!$A$4:$W$303,MATCH('条件検索１（都道府県名で検索）'!$L30,'バックデータ１（事例集）'!$O$4:$O$303,0),MATCH('条件検索１（都道府県名で検索）'!E$4,'バックデータ１（事例集）'!$A$1:$W$1,0)))</f>
        <v/>
      </c>
      <c r="F30" s="103">
        <f>IF($L30&gt;MAX('バックデータ１（事例集）'!$O$4:$O$303),"",INDEX('バックデータ１（事例集）'!$A$4:$W$303,MATCH('条件検索１（都道府県名で検索）'!$L30,'バックデータ１（事例集）'!$O$4:$O$303,0),MATCH('条件検索１（都道府県名で検索）'!F$4,'バックデータ１（事例集）'!$A$1:$W$1,0)))</f>
        <v>0</v>
      </c>
      <c r="G30" s="104">
        <f>IF($L30&gt;MAX('バックデータ１（事例集）'!$O$4:$O$303),"",INDEX('バックデータ１（事例集）'!$A$4:$W$303,MATCH('条件検索１（都道府県名で検索）'!$L30,'バックデータ１（事例集）'!$O$4:$O$303,0),MATCH('条件検索１（都道府県名で検索）'!G$4,'バックデータ１（事例集）'!$A$1:$W$1,0)))</f>
        <v>0</v>
      </c>
      <c r="H30" s="101">
        <f>IF($L30&gt;MAX('バックデータ１（事例集）'!$O$4:$O$303),"",INDEX('バックデータ１（事例集）'!$A$4:$W$303,MATCH('条件検索１（都道府県名で検索）'!$L30,'バックデータ１（事例集）'!$O$4:$O$303,0),MATCH('条件検索１（都道府県名で検索）'!H$4,'バックデータ１（事例集）'!$A$1:$W$1,0)))</f>
        <v>0</v>
      </c>
      <c r="I30" s="103">
        <f>IF($L30&gt;MAX('バックデータ１（事例集）'!$O$4:$O$303),"",INDEX('バックデータ１（事例集）'!$A$4:$W$303,MATCH('条件検索１（都道府県名で検索）'!$L30,'バックデータ１（事例集）'!$O$4:$O$303,0),MATCH('条件検索１（都道府県名で検索）'!I$4,'バックデータ１（事例集）'!$A$1:$W$1,0)))</f>
        <v>0</v>
      </c>
      <c r="J30" s="105">
        <f t="shared" si="0"/>
        <v>0</v>
      </c>
      <c r="K30" s="79">
        <f>IF($L30&gt;MAX('バックデータ１（事例集）'!$O$4:$O$303),"",INDEX('バックデータ１（事例集）'!$A$4:$W$303,MATCH('条件検索１（都道府県名で検索）'!$L30,'バックデータ１（事例集）'!$O$4:$O$303,0),MATCH('条件検索１（都道府県名で検索）'!K$4,'バックデータ１（事例集）'!$A$1:$W$1,0)))</f>
        <v>0</v>
      </c>
      <c r="L30" s="48">
        <v>24</v>
      </c>
      <c r="M30" s="113">
        <f>IF($L30&gt;MAX('バックデータ１（事例集）'!$O$4:$O$303),"",INDEX('バックデータ１（事例集）'!$A$4:$W$303,MATCH('条件検索１（都道府県名で検索）'!$L30,'バックデータ１（事例集）'!$O$4:$O$303,0),MATCH('条件検索１（都道府県名で検索）'!J$4,'バックデータ１（事例集）'!$A$1:$W$1,0)))</f>
        <v>0</v>
      </c>
    </row>
    <row r="31" spans="2:13" ht="30" customHeight="1">
      <c r="B31" s="51">
        <v>25</v>
      </c>
      <c r="C31" s="60">
        <f>IF($L31&gt;MAX('バックデータ１（事例集）'!$O$4:$O$303),"",INDEX('バックデータ１（事例集）'!$A$4:$W$303,MATCH('条件検索１（都道府県名で検索）'!$L31,'バックデータ１（事例集）'!$O$4:$O$303,0),MATCH('条件検索１（都道府県名で検索）'!C$4,'バックデータ１（事例集）'!$A$1:$W$1,0)))</f>
        <v>0</v>
      </c>
      <c r="D31" s="52">
        <f>IF($L31&gt;MAX('バックデータ１（事例集）'!$O$4:$O$303),"",INDEX('バックデータ１（事例集）'!$A$4:$W$303,MATCH('条件検索１（都道府県名で検索）'!$L31,'バックデータ１（事例集）'!$O$4:$O$303,0),MATCH('条件検索１（都道府県名で検索）'!D$4,'バックデータ１（事例集）'!$A$1:$W$1,0)))</f>
        <v>0</v>
      </c>
      <c r="E31" s="53" t="str">
        <f>IF($L31&gt;MAX('バックデータ１（事例集）'!$O$4:$O$303),"",INDEX('バックデータ１（事例集）'!$A$4:$W$303,MATCH('条件検索１（都道府県名で検索）'!$L31,'バックデータ１（事例集）'!$O$4:$O$303,0),MATCH('条件検索１（都道府県名で検索）'!E$4,'バックデータ１（事例集）'!$A$1:$W$1,0)))</f>
        <v/>
      </c>
      <c r="F31" s="54">
        <f>IF($L31&gt;MAX('バックデータ１（事例集）'!$O$4:$O$303),"",INDEX('バックデータ１（事例集）'!$A$4:$W$303,MATCH('条件検索１（都道府県名で検索）'!$L31,'バックデータ１（事例集）'!$O$4:$O$303,0),MATCH('条件検索１（都道府県名で検索）'!F$4,'バックデータ１（事例集）'!$A$1:$W$1,0)))</f>
        <v>0</v>
      </c>
      <c r="G31" s="55">
        <f>IF($L31&gt;MAX('バックデータ１（事例集）'!$O$4:$O$303),"",INDEX('バックデータ１（事例集）'!$A$4:$W$303,MATCH('条件検索１（都道府県名で検索）'!$L31,'バックデータ１（事例集）'!$O$4:$O$303,0),MATCH('条件検索１（都道府県名で検索）'!G$4,'バックデータ１（事例集）'!$A$1:$W$1,0)))</f>
        <v>0</v>
      </c>
      <c r="H31" s="52">
        <f>IF($L31&gt;MAX('バックデータ１（事例集）'!$O$4:$O$303),"",INDEX('バックデータ１（事例集）'!$A$4:$W$303,MATCH('条件検索１（都道府県名で検索）'!$L31,'バックデータ１（事例集）'!$O$4:$O$303,0),MATCH('条件検索１（都道府県名で検索）'!H$4,'バックデータ１（事例集）'!$A$1:$W$1,0)))</f>
        <v>0</v>
      </c>
      <c r="I31" s="54">
        <f>IF($L31&gt;MAX('バックデータ１（事例集）'!$O$4:$O$303),"",INDEX('バックデータ１（事例集）'!$A$4:$W$303,MATCH('条件検索１（都道府県名で検索）'!$L31,'バックデータ１（事例集）'!$O$4:$O$303,0),MATCH('条件検索１（都道府県名で検索）'!I$4,'バックデータ１（事例集）'!$A$1:$W$1,0)))</f>
        <v>0</v>
      </c>
      <c r="J31" s="81">
        <f t="shared" si="0"/>
        <v>0</v>
      </c>
      <c r="K31" s="79">
        <f>IF($L31&gt;MAX('バックデータ１（事例集）'!$O$4:$O$303),"",INDEX('バックデータ１（事例集）'!$A$4:$W$303,MATCH('条件検索１（都道府県名で検索）'!$L31,'バックデータ１（事例集）'!$O$4:$O$303,0),MATCH('条件検索１（都道府県名で検索）'!K$4,'バックデータ１（事例集）'!$A$1:$W$1,0)))</f>
        <v>0</v>
      </c>
      <c r="L31" s="48">
        <v>25</v>
      </c>
      <c r="M31" s="113">
        <f>IF($L31&gt;MAX('バックデータ１（事例集）'!$O$4:$O$303),"",INDEX('バックデータ１（事例集）'!$A$4:$W$303,MATCH('条件検索１（都道府県名で検索）'!$L31,'バックデータ１（事例集）'!$O$4:$O$303,0),MATCH('条件検索１（都道府県名で検索）'!J$4,'バックデータ１（事例集）'!$A$1:$W$1,0)))</f>
        <v>0</v>
      </c>
    </row>
    <row r="32" spans="2:13" ht="30" customHeight="1">
      <c r="B32" s="100">
        <v>26</v>
      </c>
      <c r="C32" s="180">
        <f>IF($L32&gt;MAX('バックデータ１（事例集）'!$O$4:$O$303),"",INDEX('バックデータ１（事例集）'!$A$4:$W$303,MATCH('条件検索１（都道府県名で検索）'!$L32,'バックデータ１（事例集）'!$O$4:$O$303,0),MATCH('条件検索１（都道府県名で検索）'!C$4,'バックデータ１（事例集）'!$A$1:$W$1,0)))</f>
        <v>0</v>
      </c>
      <c r="D32" s="101">
        <f>IF($L32&gt;MAX('バックデータ１（事例集）'!$O$4:$O$303),"",INDEX('バックデータ１（事例集）'!$A$4:$W$303,MATCH('条件検索１（都道府県名で検索）'!$L32,'バックデータ１（事例集）'!$O$4:$O$303,0),MATCH('条件検索１（都道府県名で検索）'!D$4,'バックデータ１（事例集）'!$A$1:$W$1,0)))</f>
        <v>0</v>
      </c>
      <c r="E32" s="102" t="str">
        <f>IF($L32&gt;MAX('バックデータ１（事例集）'!$O$4:$O$303),"",INDEX('バックデータ１（事例集）'!$A$4:$W$303,MATCH('条件検索１（都道府県名で検索）'!$L32,'バックデータ１（事例集）'!$O$4:$O$303,0),MATCH('条件検索１（都道府県名で検索）'!E$4,'バックデータ１（事例集）'!$A$1:$W$1,0)))</f>
        <v/>
      </c>
      <c r="F32" s="103">
        <f>IF($L32&gt;MAX('バックデータ１（事例集）'!$O$4:$O$303),"",INDEX('バックデータ１（事例集）'!$A$4:$W$303,MATCH('条件検索１（都道府県名で検索）'!$L32,'バックデータ１（事例集）'!$O$4:$O$303,0),MATCH('条件検索１（都道府県名で検索）'!F$4,'バックデータ１（事例集）'!$A$1:$W$1,0)))</f>
        <v>0</v>
      </c>
      <c r="G32" s="104">
        <f>IF($L32&gt;MAX('バックデータ１（事例集）'!$O$4:$O$303),"",INDEX('バックデータ１（事例集）'!$A$4:$W$303,MATCH('条件検索１（都道府県名で検索）'!$L32,'バックデータ１（事例集）'!$O$4:$O$303,0),MATCH('条件検索１（都道府県名で検索）'!G$4,'バックデータ１（事例集）'!$A$1:$W$1,0)))</f>
        <v>0</v>
      </c>
      <c r="H32" s="101">
        <f>IF($L32&gt;MAX('バックデータ１（事例集）'!$O$4:$O$303),"",INDEX('バックデータ１（事例集）'!$A$4:$W$303,MATCH('条件検索１（都道府県名で検索）'!$L32,'バックデータ１（事例集）'!$O$4:$O$303,0),MATCH('条件検索１（都道府県名で検索）'!H$4,'バックデータ１（事例集）'!$A$1:$W$1,0)))</f>
        <v>0</v>
      </c>
      <c r="I32" s="103">
        <f>IF($L32&gt;MAX('バックデータ１（事例集）'!$O$4:$O$303),"",INDEX('バックデータ１（事例集）'!$A$4:$W$303,MATCH('条件検索１（都道府県名で検索）'!$L32,'バックデータ１（事例集）'!$O$4:$O$303,0),MATCH('条件検索１（都道府県名で検索）'!I$4,'バックデータ１（事例集）'!$A$1:$W$1,0)))</f>
        <v>0</v>
      </c>
      <c r="J32" s="105">
        <f t="shared" si="0"/>
        <v>0</v>
      </c>
      <c r="K32" s="79">
        <f>IF($L32&gt;MAX('バックデータ１（事例集）'!$O$4:$O$303),"",INDEX('バックデータ１（事例集）'!$A$4:$W$303,MATCH('条件検索１（都道府県名で検索）'!$L32,'バックデータ１（事例集）'!$O$4:$O$303,0),MATCH('条件検索１（都道府県名で検索）'!K$4,'バックデータ１（事例集）'!$A$1:$W$1,0)))</f>
        <v>0</v>
      </c>
      <c r="L32" s="48">
        <v>26</v>
      </c>
      <c r="M32" s="113">
        <f>IF($L32&gt;MAX('バックデータ１（事例集）'!$O$4:$O$303),"",INDEX('バックデータ１（事例集）'!$A$4:$W$303,MATCH('条件検索１（都道府県名で検索）'!$L32,'バックデータ１（事例集）'!$O$4:$O$303,0),MATCH('条件検索１（都道府県名で検索）'!J$4,'バックデータ１（事例集）'!$A$1:$W$1,0)))</f>
        <v>0</v>
      </c>
    </row>
    <row r="33" spans="2:13" ht="30" customHeight="1">
      <c r="B33" s="51">
        <v>27</v>
      </c>
      <c r="C33" s="60">
        <f>IF($L33&gt;MAX('バックデータ１（事例集）'!$O$4:$O$303),"",INDEX('バックデータ１（事例集）'!$A$4:$W$303,MATCH('条件検索１（都道府県名で検索）'!$L33,'バックデータ１（事例集）'!$O$4:$O$303,0),MATCH('条件検索１（都道府県名で検索）'!C$4,'バックデータ１（事例集）'!$A$1:$W$1,0)))</f>
        <v>0</v>
      </c>
      <c r="D33" s="52">
        <f>IF($L33&gt;MAX('バックデータ１（事例集）'!$O$4:$O$303),"",INDEX('バックデータ１（事例集）'!$A$4:$W$303,MATCH('条件検索１（都道府県名で検索）'!$L33,'バックデータ１（事例集）'!$O$4:$O$303,0),MATCH('条件検索１（都道府県名で検索）'!D$4,'バックデータ１（事例集）'!$A$1:$W$1,0)))</f>
        <v>0</v>
      </c>
      <c r="E33" s="53" t="str">
        <f>IF($L33&gt;MAX('バックデータ１（事例集）'!$O$4:$O$303),"",INDEX('バックデータ１（事例集）'!$A$4:$W$303,MATCH('条件検索１（都道府県名で検索）'!$L33,'バックデータ１（事例集）'!$O$4:$O$303,0),MATCH('条件検索１（都道府県名で検索）'!E$4,'バックデータ１（事例集）'!$A$1:$W$1,0)))</f>
        <v/>
      </c>
      <c r="F33" s="54">
        <f>IF($L33&gt;MAX('バックデータ１（事例集）'!$O$4:$O$303),"",INDEX('バックデータ１（事例集）'!$A$4:$W$303,MATCH('条件検索１（都道府県名で検索）'!$L33,'バックデータ１（事例集）'!$O$4:$O$303,0),MATCH('条件検索１（都道府県名で検索）'!F$4,'バックデータ１（事例集）'!$A$1:$W$1,0)))</f>
        <v>0</v>
      </c>
      <c r="G33" s="55">
        <f>IF($L33&gt;MAX('バックデータ１（事例集）'!$O$4:$O$303),"",INDEX('バックデータ１（事例集）'!$A$4:$W$303,MATCH('条件検索１（都道府県名で検索）'!$L33,'バックデータ１（事例集）'!$O$4:$O$303,0),MATCH('条件検索１（都道府県名で検索）'!G$4,'バックデータ１（事例集）'!$A$1:$W$1,0)))</f>
        <v>0</v>
      </c>
      <c r="H33" s="52">
        <f>IF($L33&gt;MAX('バックデータ１（事例集）'!$O$4:$O$303),"",INDEX('バックデータ１（事例集）'!$A$4:$W$303,MATCH('条件検索１（都道府県名で検索）'!$L33,'バックデータ１（事例集）'!$O$4:$O$303,0),MATCH('条件検索１（都道府県名で検索）'!H$4,'バックデータ１（事例集）'!$A$1:$W$1,0)))</f>
        <v>0</v>
      </c>
      <c r="I33" s="54">
        <f>IF($L33&gt;MAX('バックデータ１（事例集）'!$O$4:$O$303),"",INDEX('バックデータ１（事例集）'!$A$4:$W$303,MATCH('条件検索１（都道府県名で検索）'!$L33,'バックデータ１（事例集）'!$O$4:$O$303,0),MATCH('条件検索１（都道府県名で検索）'!I$4,'バックデータ１（事例集）'!$A$1:$W$1,0)))</f>
        <v>0</v>
      </c>
      <c r="J33" s="81">
        <f t="shared" si="0"/>
        <v>0</v>
      </c>
      <c r="K33" s="79">
        <f>IF($L33&gt;MAX('バックデータ１（事例集）'!$O$4:$O$303),"",INDEX('バックデータ１（事例集）'!$A$4:$W$303,MATCH('条件検索１（都道府県名で検索）'!$L33,'バックデータ１（事例集）'!$O$4:$O$303,0),MATCH('条件検索１（都道府県名で検索）'!K$4,'バックデータ１（事例集）'!$A$1:$W$1,0)))</f>
        <v>0</v>
      </c>
      <c r="L33" s="48">
        <v>27</v>
      </c>
      <c r="M33" s="113">
        <f>IF($L33&gt;MAX('バックデータ１（事例集）'!$O$4:$O$303),"",INDEX('バックデータ１（事例集）'!$A$4:$W$303,MATCH('条件検索１（都道府県名で検索）'!$L33,'バックデータ１（事例集）'!$O$4:$O$303,0),MATCH('条件検索１（都道府県名で検索）'!J$4,'バックデータ１（事例集）'!$A$1:$W$1,0)))</f>
        <v>0</v>
      </c>
    </row>
    <row r="34" spans="2:13" ht="30" customHeight="1">
      <c r="B34" s="100">
        <v>28</v>
      </c>
      <c r="C34" s="180">
        <f>IF($L34&gt;MAX('バックデータ１（事例集）'!$O$4:$O$303),"",INDEX('バックデータ１（事例集）'!$A$4:$W$303,MATCH('条件検索１（都道府県名で検索）'!$L34,'バックデータ１（事例集）'!$O$4:$O$303,0),MATCH('条件検索１（都道府県名で検索）'!C$4,'バックデータ１（事例集）'!$A$1:$W$1,0)))</f>
        <v>0</v>
      </c>
      <c r="D34" s="101">
        <f>IF($L34&gt;MAX('バックデータ１（事例集）'!$O$4:$O$303),"",INDEX('バックデータ１（事例集）'!$A$4:$W$303,MATCH('条件検索１（都道府県名で検索）'!$L34,'バックデータ１（事例集）'!$O$4:$O$303,0),MATCH('条件検索１（都道府県名で検索）'!D$4,'バックデータ１（事例集）'!$A$1:$W$1,0)))</f>
        <v>0</v>
      </c>
      <c r="E34" s="102" t="str">
        <f>IF($L34&gt;MAX('バックデータ１（事例集）'!$O$4:$O$303),"",INDEX('バックデータ１（事例集）'!$A$4:$W$303,MATCH('条件検索１（都道府県名で検索）'!$L34,'バックデータ１（事例集）'!$O$4:$O$303,0),MATCH('条件検索１（都道府県名で検索）'!E$4,'バックデータ１（事例集）'!$A$1:$W$1,0)))</f>
        <v/>
      </c>
      <c r="F34" s="103">
        <f>IF($L34&gt;MAX('バックデータ１（事例集）'!$O$4:$O$303),"",INDEX('バックデータ１（事例集）'!$A$4:$W$303,MATCH('条件検索１（都道府県名で検索）'!$L34,'バックデータ１（事例集）'!$O$4:$O$303,0),MATCH('条件検索１（都道府県名で検索）'!F$4,'バックデータ１（事例集）'!$A$1:$W$1,0)))</f>
        <v>0</v>
      </c>
      <c r="G34" s="104">
        <f>IF($L34&gt;MAX('バックデータ１（事例集）'!$O$4:$O$303),"",INDEX('バックデータ１（事例集）'!$A$4:$W$303,MATCH('条件検索１（都道府県名で検索）'!$L34,'バックデータ１（事例集）'!$O$4:$O$303,0),MATCH('条件検索１（都道府県名で検索）'!G$4,'バックデータ１（事例集）'!$A$1:$W$1,0)))</f>
        <v>0</v>
      </c>
      <c r="H34" s="101">
        <f>IF($L34&gt;MAX('バックデータ１（事例集）'!$O$4:$O$303),"",INDEX('バックデータ１（事例集）'!$A$4:$W$303,MATCH('条件検索１（都道府県名で検索）'!$L34,'バックデータ１（事例集）'!$O$4:$O$303,0),MATCH('条件検索１（都道府県名で検索）'!H$4,'バックデータ１（事例集）'!$A$1:$W$1,0)))</f>
        <v>0</v>
      </c>
      <c r="I34" s="103">
        <f>IF($L34&gt;MAX('バックデータ１（事例集）'!$O$4:$O$303),"",INDEX('バックデータ１（事例集）'!$A$4:$W$303,MATCH('条件検索１（都道府県名で検索）'!$L34,'バックデータ１（事例集）'!$O$4:$O$303,0),MATCH('条件検索１（都道府県名で検索）'!I$4,'バックデータ１（事例集）'!$A$1:$W$1,0)))</f>
        <v>0</v>
      </c>
      <c r="J34" s="105">
        <f t="shared" si="0"/>
        <v>0</v>
      </c>
      <c r="K34" s="79">
        <f>IF($L34&gt;MAX('バックデータ１（事例集）'!$O$4:$O$303),"",INDEX('バックデータ１（事例集）'!$A$4:$W$303,MATCH('条件検索１（都道府県名で検索）'!$L34,'バックデータ１（事例集）'!$O$4:$O$303,0),MATCH('条件検索１（都道府県名で検索）'!K$4,'バックデータ１（事例集）'!$A$1:$W$1,0)))</f>
        <v>0</v>
      </c>
      <c r="L34" s="48">
        <v>28</v>
      </c>
      <c r="M34" s="113">
        <f>IF($L34&gt;MAX('バックデータ１（事例集）'!$O$4:$O$303),"",INDEX('バックデータ１（事例集）'!$A$4:$W$303,MATCH('条件検索１（都道府県名で検索）'!$L34,'バックデータ１（事例集）'!$O$4:$O$303,0),MATCH('条件検索１（都道府県名で検索）'!J$4,'バックデータ１（事例集）'!$A$1:$W$1,0)))</f>
        <v>0</v>
      </c>
    </row>
    <row r="35" spans="2:13" ht="30" customHeight="1">
      <c r="B35" s="51">
        <v>29</v>
      </c>
      <c r="C35" s="60">
        <f>IF($L35&gt;MAX('バックデータ１（事例集）'!$O$4:$O$303),"",INDEX('バックデータ１（事例集）'!$A$4:$W$303,MATCH('条件検索１（都道府県名で検索）'!$L35,'バックデータ１（事例集）'!$O$4:$O$303,0),MATCH('条件検索１（都道府県名で検索）'!C$4,'バックデータ１（事例集）'!$A$1:$W$1,0)))</f>
        <v>0</v>
      </c>
      <c r="D35" s="52">
        <f>IF($L35&gt;MAX('バックデータ１（事例集）'!$O$4:$O$303),"",INDEX('バックデータ１（事例集）'!$A$4:$W$303,MATCH('条件検索１（都道府県名で検索）'!$L35,'バックデータ１（事例集）'!$O$4:$O$303,0),MATCH('条件検索１（都道府県名で検索）'!D$4,'バックデータ１（事例集）'!$A$1:$W$1,0)))</f>
        <v>0</v>
      </c>
      <c r="E35" s="53" t="str">
        <f>IF($L35&gt;MAX('バックデータ１（事例集）'!$O$4:$O$303),"",INDEX('バックデータ１（事例集）'!$A$4:$W$303,MATCH('条件検索１（都道府県名で検索）'!$L35,'バックデータ１（事例集）'!$O$4:$O$303,0),MATCH('条件検索１（都道府県名で検索）'!E$4,'バックデータ１（事例集）'!$A$1:$W$1,0)))</f>
        <v/>
      </c>
      <c r="F35" s="54">
        <f>IF($L35&gt;MAX('バックデータ１（事例集）'!$O$4:$O$303),"",INDEX('バックデータ１（事例集）'!$A$4:$W$303,MATCH('条件検索１（都道府県名で検索）'!$L35,'バックデータ１（事例集）'!$O$4:$O$303,0),MATCH('条件検索１（都道府県名で検索）'!F$4,'バックデータ１（事例集）'!$A$1:$W$1,0)))</f>
        <v>0</v>
      </c>
      <c r="G35" s="55">
        <f>IF($L35&gt;MAX('バックデータ１（事例集）'!$O$4:$O$303),"",INDEX('バックデータ１（事例集）'!$A$4:$W$303,MATCH('条件検索１（都道府県名で検索）'!$L35,'バックデータ１（事例集）'!$O$4:$O$303,0),MATCH('条件検索１（都道府県名で検索）'!G$4,'バックデータ１（事例集）'!$A$1:$W$1,0)))</f>
        <v>0</v>
      </c>
      <c r="H35" s="52">
        <f>IF($L35&gt;MAX('バックデータ１（事例集）'!$O$4:$O$303),"",INDEX('バックデータ１（事例集）'!$A$4:$W$303,MATCH('条件検索１（都道府県名で検索）'!$L35,'バックデータ１（事例集）'!$O$4:$O$303,0),MATCH('条件検索１（都道府県名で検索）'!H$4,'バックデータ１（事例集）'!$A$1:$W$1,0)))</f>
        <v>0</v>
      </c>
      <c r="I35" s="54">
        <f>IF($L35&gt;MAX('バックデータ１（事例集）'!$O$4:$O$303),"",INDEX('バックデータ１（事例集）'!$A$4:$W$303,MATCH('条件検索１（都道府県名で検索）'!$L35,'バックデータ１（事例集）'!$O$4:$O$303,0),MATCH('条件検索１（都道府県名で検索）'!I$4,'バックデータ１（事例集）'!$A$1:$W$1,0)))</f>
        <v>0</v>
      </c>
      <c r="J35" s="81">
        <f t="shared" si="0"/>
        <v>0</v>
      </c>
      <c r="K35" s="79">
        <f>IF($L35&gt;MAX('バックデータ１（事例集）'!$O$4:$O$303),"",INDEX('バックデータ１（事例集）'!$A$4:$W$303,MATCH('条件検索１（都道府県名で検索）'!$L35,'バックデータ１（事例集）'!$O$4:$O$303,0),MATCH('条件検索１（都道府県名で検索）'!K$4,'バックデータ１（事例集）'!$A$1:$W$1,0)))</f>
        <v>0</v>
      </c>
      <c r="L35" s="48">
        <v>29</v>
      </c>
      <c r="M35" s="113">
        <f>IF($L35&gt;MAX('バックデータ１（事例集）'!$O$4:$O$303),"",INDEX('バックデータ１（事例集）'!$A$4:$W$303,MATCH('条件検索１（都道府県名で検索）'!$L35,'バックデータ１（事例集）'!$O$4:$O$303,0),MATCH('条件検索１（都道府県名で検索）'!J$4,'バックデータ１（事例集）'!$A$1:$W$1,0)))</f>
        <v>0</v>
      </c>
    </row>
    <row r="36" spans="2:13" ht="30" customHeight="1">
      <c r="B36" s="100">
        <v>30</v>
      </c>
      <c r="C36" s="180">
        <f>IF($L36&gt;MAX('バックデータ１（事例集）'!$O$4:$O$303),"",INDEX('バックデータ１（事例集）'!$A$4:$W$303,MATCH('条件検索１（都道府県名で検索）'!$L36,'バックデータ１（事例集）'!$O$4:$O$303,0),MATCH('条件検索１（都道府県名で検索）'!C$4,'バックデータ１（事例集）'!$A$1:$W$1,0)))</f>
        <v>0</v>
      </c>
      <c r="D36" s="101">
        <f>IF($L36&gt;MAX('バックデータ１（事例集）'!$O$4:$O$303),"",INDEX('バックデータ１（事例集）'!$A$4:$W$303,MATCH('条件検索１（都道府県名で検索）'!$L36,'バックデータ１（事例集）'!$O$4:$O$303,0),MATCH('条件検索１（都道府県名で検索）'!D$4,'バックデータ１（事例集）'!$A$1:$W$1,0)))</f>
        <v>0</v>
      </c>
      <c r="E36" s="102" t="str">
        <f>IF($L36&gt;MAX('バックデータ１（事例集）'!$O$4:$O$303),"",INDEX('バックデータ１（事例集）'!$A$4:$W$303,MATCH('条件検索１（都道府県名で検索）'!$L36,'バックデータ１（事例集）'!$O$4:$O$303,0),MATCH('条件検索１（都道府県名で検索）'!E$4,'バックデータ１（事例集）'!$A$1:$W$1,0)))</f>
        <v/>
      </c>
      <c r="F36" s="103">
        <f>IF($L36&gt;MAX('バックデータ１（事例集）'!$O$4:$O$303),"",INDEX('バックデータ１（事例集）'!$A$4:$W$303,MATCH('条件検索１（都道府県名で検索）'!$L36,'バックデータ１（事例集）'!$O$4:$O$303,0),MATCH('条件検索１（都道府県名で検索）'!F$4,'バックデータ１（事例集）'!$A$1:$W$1,0)))</f>
        <v>0</v>
      </c>
      <c r="G36" s="104">
        <f>IF($L36&gt;MAX('バックデータ１（事例集）'!$O$4:$O$303),"",INDEX('バックデータ１（事例集）'!$A$4:$W$303,MATCH('条件検索１（都道府県名で検索）'!$L36,'バックデータ１（事例集）'!$O$4:$O$303,0),MATCH('条件検索１（都道府県名で検索）'!G$4,'バックデータ１（事例集）'!$A$1:$W$1,0)))</f>
        <v>0</v>
      </c>
      <c r="H36" s="101">
        <f>IF($L36&gt;MAX('バックデータ１（事例集）'!$O$4:$O$303),"",INDEX('バックデータ１（事例集）'!$A$4:$W$303,MATCH('条件検索１（都道府県名で検索）'!$L36,'バックデータ１（事例集）'!$O$4:$O$303,0),MATCH('条件検索１（都道府県名で検索）'!H$4,'バックデータ１（事例集）'!$A$1:$W$1,0)))</f>
        <v>0</v>
      </c>
      <c r="I36" s="103">
        <f>IF($L36&gt;MAX('バックデータ１（事例集）'!$O$4:$O$303),"",INDEX('バックデータ１（事例集）'!$A$4:$W$303,MATCH('条件検索１（都道府県名で検索）'!$L36,'バックデータ１（事例集）'!$O$4:$O$303,0),MATCH('条件検索１（都道府県名で検索）'!I$4,'バックデータ１（事例集）'!$A$1:$W$1,0)))</f>
        <v>0</v>
      </c>
      <c r="J36" s="105">
        <f t="shared" si="0"/>
        <v>0</v>
      </c>
      <c r="K36" s="79">
        <f>IF($L36&gt;MAX('バックデータ１（事例集）'!$O$4:$O$303),"",INDEX('バックデータ１（事例集）'!$A$4:$W$303,MATCH('条件検索１（都道府県名で検索）'!$L36,'バックデータ１（事例集）'!$O$4:$O$303,0),MATCH('条件検索１（都道府県名で検索）'!K$4,'バックデータ１（事例集）'!$A$1:$W$1,0)))</f>
        <v>0</v>
      </c>
      <c r="L36" s="48">
        <v>30</v>
      </c>
      <c r="M36" s="113">
        <f>IF($L36&gt;MAX('バックデータ１（事例集）'!$O$4:$O$303),"",INDEX('バックデータ１（事例集）'!$A$4:$W$303,MATCH('条件検索１（都道府県名で検索）'!$L36,'バックデータ１（事例集）'!$O$4:$O$303,0),MATCH('条件検索１（都道府県名で検索）'!J$4,'バックデータ１（事例集）'!$A$1:$W$1,0)))</f>
        <v>0</v>
      </c>
    </row>
    <row r="37" spans="2:13" ht="30" customHeight="1">
      <c r="B37" s="51">
        <v>31</v>
      </c>
      <c r="C37" s="60">
        <f>IF($L37&gt;MAX('バックデータ１（事例集）'!$O$4:$O$303),"",INDEX('バックデータ１（事例集）'!$A$4:$W$303,MATCH('条件検索１（都道府県名で検索）'!$L37,'バックデータ１（事例集）'!$O$4:$O$303,0),MATCH('条件検索１（都道府県名で検索）'!C$4,'バックデータ１（事例集）'!$A$1:$W$1,0)))</f>
        <v>0</v>
      </c>
      <c r="D37" s="52">
        <f>IF($L37&gt;MAX('バックデータ１（事例集）'!$O$4:$O$303),"",INDEX('バックデータ１（事例集）'!$A$4:$W$303,MATCH('条件検索１（都道府県名で検索）'!$L37,'バックデータ１（事例集）'!$O$4:$O$303,0),MATCH('条件検索１（都道府県名で検索）'!D$4,'バックデータ１（事例集）'!$A$1:$W$1,0)))</f>
        <v>0</v>
      </c>
      <c r="E37" s="53" t="str">
        <f>IF($L37&gt;MAX('バックデータ１（事例集）'!$O$4:$O$303),"",INDEX('バックデータ１（事例集）'!$A$4:$W$303,MATCH('条件検索１（都道府県名で検索）'!$L37,'バックデータ１（事例集）'!$O$4:$O$303,0),MATCH('条件検索１（都道府県名で検索）'!E$4,'バックデータ１（事例集）'!$A$1:$W$1,0)))</f>
        <v/>
      </c>
      <c r="F37" s="54">
        <f>IF($L37&gt;MAX('バックデータ１（事例集）'!$O$4:$O$303),"",INDEX('バックデータ１（事例集）'!$A$4:$W$303,MATCH('条件検索１（都道府県名で検索）'!$L37,'バックデータ１（事例集）'!$O$4:$O$303,0),MATCH('条件検索１（都道府県名で検索）'!F$4,'バックデータ１（事例集）'!$A$1:$W$1,0)))</f>
        <v>0</v>
      </c>
      <c r="G37" s="55">
        <f>IF($L37&gt;MAX('バックデータ１（事例集）'!$O$4:$O$303),"",INDEX('バックデータ１（事例集）'!$A$4:$W$303,MATCH('条件検索１（都道府県名で検索）'!$L37,'バックデータ１（事例集）'!$O$4:$O$303,0),MATCH('条件検索１（都道府県名で検索）'!G$4,'バックデータ１（事例集）'!$A$1:$W$1,0)))</f>
        <v>0</v>
      </c>
      <c r="H37" s="52">
        <f>IF($L37&gt;MAX('バックデータ１（事例集）'!$O$4:$O$303),"",INDEX('バックデータ１（事例集）'!$A$4:$W$303,MATCH('条件検索１（都道府県名で検索）'!$L37,'バックデータ１（事例集）'!$O$4:$O$303,0),MATCH('条件検索１（都道府県名で検索）'!H$4,'バックデータ１（事例集）'!$A$1:$W$1,0)))</f>
        <v>0</v>
      </c>
      <c r="I37" s="54">
        <f>IF($L37&gt;MAX('バックデータ１（事例集）'!$O$4:$O$303),"",INDEX('バックデータ１（事例集）'!$A$4:$W$303,MATCH('条件検索１（都道府県名で検索）'!$L37,'バックデータ１（事例集）'!$O$4:$O$303,0),MATCH('条件検索１（都道府県名で検索）'!I$4,'バックデータ１（事例集）'!$A$1:$W$1,0)))</f>
        <v>0</v>
      </c>
      <c r="J37" s="81">
        <f t="shared" si="0"/>
        <v>0</v>
      </c>
      <c r="K37" s="79">
        <f>IF($L37&gt;MAX('バックデータ１（事例集）'!$O$4:$O$303),"",INDEX('バックデータ１（事例集）'!$A$4:$W$303,MATCH('条件検索１（都道府県名で検索）'!$L37,'バックデータ１（事例集）'!$O$4:$O$303,0),MATCH('条件検索１（都道府県名で検索）'!K$4,'バックデータ１（事例集）'!$A$1:$W$1,0)))</f>
        <v>0</v>
      </c>
      <c r="L37" s="48">
        <v>31</v>
      </c>
      <c r="M37" s="113">
        <f>IF($L37&gt;MAX('バックデータ１（事例集）'!$O$4:$O$303),"",INDEX('バックデータ１（事例集）'!$A$4:$W$303,MATCH('条件検索１（都道府県名で検索）'!$L37,'バックデータ１（事例集）'!$O$4:$O$303,0),MATCH('条件検索１（都道府県名で検索）'!J$4,'バックデータ１（事例集）'!$A$1:$W$1,0)))</f>
        <v>0</v>
      </c>
    </row>
    <row r="38" spans="2:13" ht="30" customHeight="1">
      <c r="B38" s="100">
        <v>32</v>
      </c>
      <c r="C38" s="180">
        <f>IF($L38&gt;MAX('バックデータ１（事例集）'!$O$4:$O$303),"",INDEX('バックデータ１（事例集）'!$A$4:$W$303,MATCH('条件検索１（都道府県名で検索）'!$L38,'バックデータ１（事例集）'!$O$4:$O$303,0),MATCH('条件検索１（都道府県名で検索）'!C$4,'バックデータ１（事例集）'!$A$1:$W$1,0)))</f>
        <v>0</v>
      </c>
      <c r="D38" s="101">
        <f>IF($L38&gt;MAX('バックデータ１（事例集）'!$O$4:$O$303),"",INDEX('バックデータ１（事例集）'!$A$4:$W$303,MATCH('条件検索１（都道府県名で検索）'!$L38,'バックデータ１（事例集）'!$O$4:$O$303,0),MATCH('条件検索１（都道府県名で検索）'!D$4,'バックデータ１（事例集）'!$A$1:$W$1,0)))</f>
        <v>0</v>
      </c>
      <c r="E38" s="102" t="str">
        <f>IF($L38&gt;MAX('バックデータ１（事例集）'!$O$4:$O$303),"",INDEX('バックデータ１（事例集）'!$A$4:$W$303,MATCH('条件検索１（都道府県名で検索）'!$L38,'バックデータ１（事例集）'!$O$4:$O$303,0),MATCH('条件検索１（都道府県名で検索）'!E$4,'バックデータ１（事例集）'!$A$1:$W$1,0)))</f>
        <v/>
      </c>
      <c r="F38" s="103">
        <f>IF($L38&gt;MAX('バックデータ１（事例集）'!$O$4:$O$303),"",INDEX('バックデータ１（事例集）'!$A$4:$W$303,MATCH('条件検索１（都道府県名で検索）'!$L38,'バックデータ１（事例集）'!$O$4:$O$303,0),MATCH('条件検索１（都道府県名で検索）'!F$4,'バックデータ１（事例集）'!$A$1:$W$1,0)))</f>
        <v>0</v>
      </c>
      <c r="G38" s="104">
        <f>IF($L38&gt;MAX('バックデータ１（事例集）'!$O$4:$O$303),"",INDEX('バックデータ１（事例集）'!$A$4:$W$303,MATCH('条件検索１（都道府県名で検索）'!$L38,'バックデータ１（事例集）'!$O$4:$O$303,0),MATCH('条件検索１（都道府県名で検索）'!G$4,'バックデータ１（事例集）'!$A$1:$W$1,0)))</f>
        <v>0</v>
      </c>
      <c r="H38" s="101">
        <f>IF($L38&gt;MAX('バックデータ１（事例集）'!$O$4:$O$303),"",INDEX('バックデータ１（事例集）'!$A$4:$W$303,MATCH('条件検索１（都道府県名で検索）'!$L38,'バックデータ１（事例集）'!$O$4:$O$303,0),MATCH('条件検索１（都道府県名で検索）'!H$4,'バックデータ１（事例集）'!$A$1:$W$1,0)))</f>
        <v>0</v>
      </c>
      <c r="I38" s="103">
        <f>IF($L38&gt;MAX('バックデータ１（事例集）'!$O$4:$O$303),"",INDEX('バックデータ１（事例集）'!$A$4:$W$303,MATCH('条件検索１（都道府県名で検索）'!$L38,'バックデータ１（事例集）'!$O$4:$O$303,0),MATCH('条件検索１（都道府県名で検索）'!I$4,'バックデータ１（事例集）'!$A$1:$W$1,0)))</f>
        <v>0</v>
      </c>
      <c r="J38" s="105">
        <f t="shared" si="0"/>
        <v>0</v>
      </c>
      <c r="K38" s="79">
        <f>IF($L38&gt;MAX('バックデータ１（事例集）'!$O$4:$O$303),"",INDEX('バックデータ１（事例集）'!$A$4:$W$303,MATCH('条件検索１（都道府県名で検索）'!$L38,'バックデータ１（事例集）'!$O$4:$O$303,0),MATCH('条件検索１（都道府県名で検索）'!K$4,'バックデータ１（事例集）'!$A$1:$W$1,0)))</f>
        <v>0</v>
      </c>
      <c r="L38" s="48">
        <v>32</v>
      </c>
      <c r="M38" s="113">
        <f>IF($L38&gt;MAX('バックデータ１（事例集）'!$O$4:$O$303),"",INDEX('バックデータ１（事例集）'!$A$4:$W$303,MATCH('条件検索１（都道府県名で検索）'!$L38,'バックデータ１（事例集）'!$O$4:$O$303,0),MATCH('条件検索１（都道府県名で検索）'!J$4,'バックデータ１（事例集）'!$A$1:$W$1,0)))</f>
        <v>0</v>
      </c>
    </row>
    <row r="39" spans="2:13" ht="30" customHeight="1">
      <c r="B39" s="51">
        <v>33</v>
      </c>
      <c r="C39" s="60">
        <f>IF($L39&gt;MAX('バックデータ１（事例集）'!$O$4:$O$303),"",INDEX('バックデータ１（事例集）'!$A$4:$W$303,MATCH('条件検索１（都道府県名で検索）'!$L39,'バックデータ１（事例集）'!$O$4:$O$303,0),MATCH('条件検索１（都道府県名で検索）'!C$4,'バックデータ１（事例集）'!$A$1:$W$1,0)))</f>
        <v>0</v>
      </c>
      <c r="D39" s="52">
        <f>IF($L39&gt;MAX('バックデータ１（事例集）'!$O$4:$O$303),"",INDEX('バックデータ１（事例集）'!$A$4:$W$303,MATCH('条件検索１（都道府県名で検索）'!$L39,'バックデータ１（事例集）'!$O$4:$O$303,0),MATCH('条件検索１（都道府県名で検索）'!D$4,'バックデータ１（事例集）'!$A$1:$W$1,0)))</f>
        <v>0</v>
      </c>
      <c r="E39" s="53" t="str">
        <f>IF($L39&gt;MAX('バックデータ１（事例集）'!$O$4:$O$303),"",INDEX('バックデータ１（事例集）'!$A$4:$W$303,MATCH('条件検索１（都道府県名で検索）'!$L39,'バックデータ１（事例集）'!$O$4:$O$303,0),MATCH('条件検索１（都道府県名で検索）'!E$4,'バックデータ１（事例集）'!$A$1:$W$1,0)))</f>
        <v/>
      </c>
      <c r="F39" s="54">
        <f>IF($L39&gt;MAX('バックデータ１（事例集）'!$O$4:$O$303),"",INDEX('バックデータ１（事例集）'!$A$4:$W$303,MATCH('条件検索１（都道府県名で検索）'!$L39,'バックデータ１（事例集）'!$O$4:$O$303,0),MATCH('条件検索１（都道府県名で検索）'!F$4,'バックデータ１（事例集）'!$A$1:$W$1,0)))</f>
        <v>0</v>
      </c>
      <c r="G39" s="55">
        <f>IF($L39&gt;MAX('バックデータ１（事例集）'!$O$4:$O$303),"",INDEX('バックデータ１（事例集）'!$A$4:$W$303,MATCH('条件検索１（都道府県名で検索）'!$L39,'バックデータ１（事例集）'!$O$4:$O$303,0),MATCH('条件検索１（都道府県名で検索）'!G$4,'バックデータ１（事例集）'!$A$1:$W$1,0)))</f>
        <v>0</v>
      </c>
      <c r="H39" s="52">
        <f>IF($L39&gt;MAX('バックデータ１（事例集）'!$O$4:$O$303),"",INDEX('バックデータ１（事例集）'!$A$4:$W$303,MATCH('条件検索１（都道府県名で検索）'!$L39,'バックデータ１（事例集）'!$O$4:$O$303,0),MATCH('条件検索１（都道府県名で検索）'!H$4,'バックデータ１（事例集）'!$A$1:$W$1,0)))</f>
        <v>0</v>
      </c>
      <c r="I39" s="54">
        <f>IF($L39&gt;MAX('バックデータ１（事例集）'!$O$4:$O$303),"",INDEX('バックデータ１（事例集）'!$A$4:$W$303,MATCH('条件検索１（都道府県名で検索）'!$L39,'バックデータ１（事例集）'!$O$4:$O$303,0),MATCH('条件検索１（都道府県名で検索）'!I$4,'バックデータ１（事例集）'!$A$1:$W$1,0)))</f>
        <v>0</v>
      </c>
      <c r="J39" s="81">
        <f t="shared" si="0"/>
        <v>0</v>
      </c>
      <c r="K39" s="79">
        <f>IF($L39&gt;MAX('バックデータ１（事例集）'!$O$4:$O$303),"",INDEX('バックデータ１（事例集）'!$A$4:$W$303,MATCH('条件検索１（都道府県名で検索）'!$L39,'バックデータ１（事例集）'!$O$4:$O$303,0),MATCH('条件検索１（都道府県名で検索）'!K$4,'バックデータ１（事例集）'!$A$1:$W$1,0)))</f>
        <v>0</v>
      </c>
      <c r="L39" s="48">
        <v>33</v>
      </c>
      <c r="M39" s="113">
        <f>IF($L39&gt;MAX('バックデータ１（事例集）'!$O$4:$O$303),"",INDEX('バックデータ１（事例集）'!$A$4:$W$303,MATCH('条件検索１（都道府県名で検索）'!$L39,'バックデータ１（事例集）'!$O$4:$O$303,0),MATCH('条件検索１（都道府県名で検索）'!J$4,'バックデータ１（事例集）'!$A$1:$W$1,0)))</f>
        <v>0</v>
      </c>
    </row>
    <row r="40" spans="2:13" ht="30" customHeight="1">
      <c r="B40" s="100">
        <v>34</v>
      </c>
      <c r="C40" s="180">
        <f>IF($L40&gt;MAX('バックデータ１（事例集）'!$O$4:$O$303),"",INDEX('バックデータ１（事例集）'!$A$4:$W$303,MATCH('条件検索１（都道府県名で検索）'!$L40,'バックデータ１（事例集）'!$O$4:$O$303,0),MATCH('条件検索１（都道府県名で検索）'!C$4,'バックデータ１（事例集）'!$A$1:$W$1,0)))</f>
        <v>0</v>
      </c>
      <c r="D40" s="101">
        <f>IF($L40&gt;MAX('バックデータ１（事例集）'!$O$4:$O$303),"",INDEX('バックデータ１（事例集）'!$A$4:$W$303,MATCH('条件検索１（都道府県名で検索）'!$L40,'バックデータ１（事例集）'!$O$4:$O$303,0),MATCH('条件検索１（都道府県名で検索）'!D$4,'バックデータ１（事例集）'!$A$1:$W$1,0)))</f>
        <v>0</v>
      </c>
      <c r="E40" s="102" t="str">
        <f>IF($L40&gt;MAX('バックデータ１（事例集）'!$O$4:$O$303),"",INDEX('バックデータ１（事例集）'!$A$4:$W$303,MATCH('条件検索１（都道府県名で検索）'!$L40,'バックデータ１（事例集）'!$O$4:$O$303,0),MATCH('条件検索１（都道府県名で検索）'!E$4,'バックデータ１（事例集）'!$A$1:$W$1,0)))</f>
        <v/>
      </c>
      <c r="F40" s="103">
        <f>IF($L40&gt;MAX('バックデータ１（事例集）'!$O$4:$O$303),"",INDEX('バックデータ１（事例集）'!$A$4:$W$303,MATCH('条件検索１（都道府県名で検索）'!$L40,'バックデータ１（事例集）'!$O$4:$O$303,0),MATCH('条件検索１（都道府県名で検索）'!F$4,'バックデータ１（事例集）'!$A$1:$W$1,0)))</f>
        <v>0</v>
      </c>
      <c r="G40" s="104">
        <f>IF($L40&gt;MAX('バックデータ１（事例集）'!$O$4:$O$303),"",INDEX('バックデータ１（事例集）'!$A$4:$W$303,MATCH('条件検索１（都道府県名で検索）'!$L40,'バックデータ１（事例集）'!$O$4:$O$303,0),MATCH('条件検索１（都道府県名で検索）'!G$4,'バックデータ１（事例集）'!$A$1:$W$1,0)))</f>
        <v>0</v>
      </c>
      <c r="H40" s="101">
        <f>IF($L40&gt;MAX('バックデータ１（事例集）'!$O$4:$O$303),"",INDEX('バックデータ１（事例集）'!$A$4:$W$303,MATCH('条件検索１（都道府県名で検索）'!$L40,'バックデータ１（事例集）'!$O$4:$O$303,0),MATCH('条件検索１（都道府県名で検索）'!H$4,'バックデータ１（事例集）'!$A$1:$W$1,0)))</f>
        <v>0</v>
      </c>
      <c r="I40" s="103">
        <f>IF($L40&gt;MAX('バックデータ１（事例集）'!$O$4:$O$303),"",INDEX('バックデータ１（事例集）'!$A$4:$W$303,MATCH('条件検索１（都道府県名で検索）'!$L40,'バックデータ１（事例集）'!$O$4:$O$303,0),MATCH('条件検索１（都道府県名で検索）'!I$4,'バックデータ１（事例集）'!$A$1:$W$1,0)))</f>
        <v>0</v>
      </c>
      <c r="J40" s="105">
        <f t="shared" si="0"/>
        <v>0</v>
      </c>
      <c r="K40" s="79">
        <f>IF($L40&gt;MAX('バックデータ１（事例集）'!$O$4:$O$303),"",INDEX('バックデータ１（事例集）'!$A$4:$W$303,MATCH('条件検索１（都道府県名で検索）'!$L40,'バックデータ１（事例集）'!$O$4:$O$303,0),MATCH('条件検索１（都道府県名で検索）'!K$4,'バックデータ１（事例集）'!$A$1:$W$1,0)))</f>
        <v>0</v>
      </c>
      <c r="L40" s="48">
        <v>34</v>
      </c>
      <c r="M40" s="113">
        <f>IF($L40&gt;MAX('バックデータ１（事例集）'!$O$4:$O$303),"",INDEX('バックデータ１（事例集）'!$A$4:$W$303,MATCH('条件検索１（都道府県名で検索）'!$L40,'バックデータ１（事例集）'!$O$4:$O$303,0),MATCH('条件検索１（都道府県名で検索）'!J$4,'バックデータ１（事例集）'!$A$1:$W$1,0)))</f>
        <v>0</v>
      </c>
    </row>
    <row r="41" spans="2:13" ht="30" customHeight="1">
      <c r="B41" s="51">
        <v>35</v>
      </c>
      <c r="C41" s="60">
        <f>IF($L41&gt;MAX('バックデータ１（事例集）'!$O$4:$O$303),"",INDEX('バックデータ１（事例集）'!$A$4:$W$303,MATCH('条件検索１（都道府県名で検索）'!$L41,'バックデータ１（事例集）'!$O$4:$O$303,0),MATCH('条件検索１（都道府県名で検索）'!C$4,'バックデータ１（事例集）'!$A$1:$W$1,0)))</f>
        <v>0</v>
      </c>
      <c r="D41" s="52">
        <f>IF($L41&gt;MAX('バックデータ１（事例集）'!$O$4:$O$303),"",INDEX('バックデータ１（事例集）'!$A$4:$W$303,MATCH('条件検索１（都道府県名で検索）'!$L41,'バックデータ１（事例集）'!$O$4:$O$303,0),MATCH('条件検索１（都道府県名で検索）'!D$4,'バックデータ１（事例集）'!$A$1:$W$1,0)))</f>
        <v>0</v>
      </c>
      <c r="E41" s="53" t="str">
        <f>IF($L41&gt;MAX('バックデータ１（事例集）'!$O$4:$O$303),"",INDEX('バックデータ１（事例集）'!$A$4:$W$303,MATCH('条件検索１（都道府県名で検索）'!$L41,'バックデータ１（事例集）'!$O$4:$O$303,0),MATCH('条件検索１（都道府県名で検索）'!E$4,'バックデータ１（事例集）'!$A$1:$W$1,0)))</f>
        <v/>
      </c>
      <c r="F41" s="54">
        <f>IF($L41&gt;MAX('バックデータ１（事例集）'!$O$4:$O$303),"",INDEX('バックデータ１（事例集）'!$A$4:$W$303,MATCH('条件検索１（都道府県名で検索）'!$L41,'バックデータ１（事例集）'!$O$4:$O$303,0),MATCH('条件検索１（都道府県名で検索）'!F$4,'バックデータ１（事例集）'!$A$1:$W$1,0)))</f>
        <v>0</v>
      </c>
      <c r="G41" s="55">
        <f>IF($L41&gt;MAX('バックデータ１（事例集）'!$O$4:$O$303),"",INDEX('バックデータ１（事例集）'!$A$4:$W$303,MATCH('条件検索１（都道府県名で検索）'!$L41,'バックデータ１（事例集）'!$O$4:$O$303,0),MATCH('条件検索１（都道府県名で検索）'!G$4,'バックデータ１（事例集）'!$A$1:$W$1,0)))</f>
        <v>0</v>
      </c>
      <c r="H41" s="52">
        <f>IF($L41&gt;MAX('バックデータ１（事例集）'!$O$4:$O$303),"",INDEX('バックデータ１（事例集）'!$A$4:$W$303,MATCH('条件検索１（都道府県名で検索）'!$L41,'バックデータ１（事例集）'!$O$4:$O$303,0),MATCH('条件検索１（都道府県名で検索）'!H$4,'バックデータ１（事例集）'!$A$1:$W$1,0)))</f>
        <v>0</v>
      </c>
      <c r="I41" s="54">
        <f>IF($L41&gt;MAX('バックデータ１（事例集）'!$O$4:$O$303),"",INDEX('バックデータ１（事例集）'!$A$4:$W$303,MATCH('条件検索１（都道府県名で検索）'!$L41,'バックデータ１（事例集）'!$O$4:$O$303,0),MATCH('条件検索１（都道府県名で検索）'!I$4,'バックデータ１（事例集）'!$A$1:$W$1,0)))</f>
        <v>0</v>
      </c>
      <c r="J41" s="81">
        <f t="shared" si="0"/>
        <v>0</v>
      </c>
      <c r="K41" s="79">
        <f>IF($L41&gt;MAX('バックデータ１（事例集）'!$O$4:$O$303),"",INDEX('バックデータ１（事例集）'!$A$4:$W$303,MATCH('条件検索１（都道府県名で検索）'!$L41,'バックデータ１（事例集）'!$O$4:$O$303,0),MATCH('条件検索１（都道府県名で検索）'!K$4,'バックデータ１（事例集）'!$A$1:$W$1,0)))</f>
        <v>0</v>
      </c>
      <c r="L41" s="48">
        <v>35</v>
      </c>
      <c r="M41" s="113">
        <f>IF($L41&gt;MAX('バックデータ１（事例集）'!$O$4:$O$303),"",INDEX('バックデータ１（事例集）'!$A$4:$W$303,MATCH('条件検索１（都道府県名で検索）'!$L41,'バックデータ１（事例集）'!$O$4:$O$303,0),MATCH('条件検索１（都道府県名で検索）'!J$4,'バックデータ１（事例集）'!$A$1:$W$1,0)))</f>
        <v>0</v>
      </c>
    </row>
    <row r="42" spans="2:13" ht="30" customHeight="1">
      <c r="B42" s="100">
        <v>36</v>
      </c>
      <c r="C42" s="180">
        <f>IF($L42&gt;MAX('バックデータ１（事例集）'!$O$4:$O$303),"",INDEX('バックデータ１（事例集）'!$A$4:$W$303,MATCH('条件検索１（都道府県名で検索）'!$L42,'バックデータ１（事例集）'!$O$4:$O$303,0),MATCH('条件検索１（都道府県名で検索）'!C$4,'バックデータ１（事例集）'!$A$1:$W$1,0)))</f>
        <v>0</v>
      </c>
      <c r="D42" s="101">
        <f>IF($L42&gt;MAX('バックデータ１（事例集）'!$O$4:$O$303),"",INDEX('バックデータ１（事例集）'!$A$4:$W$303,MATCH('条件検索１（都道府県名で検索）'!$L42,'バックデータ１（事例集）'!$O$4:$O$303,0),MATCH('条件検索１（都道府県名で検索）'!D$4,'バックデータ１（事例集）'!$A$1:$W$1,0)))</f>
        <v>0</v>
      </c>
      <c r="E42" s="102" t="str">
        <f>IF($L42&gt;MAX('バックデータ１（事例集）'!$O$4:$O$303),"",INDEX('バックデータ１（事例集）'!$A$4:$W$303,MATCH('条件検索１（都道府県名で検索）'!$L42,'バックデータ１（事例集）'!$O$4:$O$303,0),MATCH('条件検索１（都道府県名で検索）'!E$4,'バックデータ１（事例集）'!$A$1:$W$1,0)))</f>
        <v/>
      </c>
      <c r="F42" s="103">
        <f>IF($L42&gt;MAX('バックデータ１（事例集）'!$O$4:$O$303),"",INDEX('バックデータ１（事例集）'!$A$4:$W$303,MATCH('条件検索１（都道府県名で検索）'!$L42,'バックデータ１（事例集）'!$O$4:$O$303,0),MATCH('条件検索１（都道府県名で検索）'!F$4,'バックデータ１（事例集）'!$A$1:$W$1,0)))</f>
        <v>0</v>
      </c>
      <c r="G42" s="104">
        <f>IF($L42&gt;MAX('バックデータ１（事例集）'!$O$4:$O$303),"",INDEX('バックデータ１（事例集）'!$A$4:$W$303,MATCH('条件検索１（都道府県名で検索）'!$L42,'バックデータ１（事例集）'!$O$4:$O$303,0),MATCH('条件検索１（都道府県名で検索）'!G$4,'バックデータ１（事例集）'!$A$1:$W$1,0)))</f>
        <v>0</v>
      </c>
      <c r="H42" s="101">
        <f>IF($L42&gt;MAX('バックデータ１（事例集）'!$O$4:$O$303),"",INDEX('バックデータ１（事例集）'!$A$4:$W$303,MATCH('条件検索１（都道府県名で検索）'!$L42,'バックデータ１（事例集）'!$O$4:$O$303,0),MATCH('条件検索１（都道府県名で検索）'!H$4,'バックデータ１（事例集）'!$A$1:$W$1,0)))</f>
        <v>0</v>
      </c>
      <c r="I42" s="103">
        <f>IF($L42&gt;MAX('バックデータ１（事例集）'!$O$4:$O$303),"",INDEX('バックデータ１（事例集）'!$A$4:$W$303,MATCH('条件検索１（都道府県名で検索）'!$L42,'バックデータ１（事例集）'!$O$4:$O$303,0),MATCH('条件検索１（都道府県名で検索）'!I$4,'バックデータ１（事例集）'!$A$1:$W$1,0)))</f>
        <v>0</v>
      </c>
      <c r="J42" s="105">
        <f t="shared" si="0"/>
        <v>0</v>
      </c>
      <c r="K42" s="79">
        <f>IF($L42&gt;MAX('バックデータ１（事例集）'!$O$4:$O$303),"",INDEX('バックデータ１（事例集）'!$A$4:$W$303,MATCH('条件検索１（都道府県名で検索）'!$L42,'バックデータ１（事例集）'!$O$4:$O$303,0),MATCH('条件検索１（都道府県名で検索）'!K$4,'バックデータ１（事例集）'!$A$1:$W$1,0)))</f>
        <v>0</v>
      </c>
      <c r="L42" s="48">
        <v>36</v>
      </c>
      <c r="M42" s="113">
        <f>IF($L42&gt;MAX('バックデータ１（事例集）'!$O$4:$O$303),"",INDEX('バックデータ１（事例集）'!$A$4:$W$303,MATCH('条件検索１（都道府県名で検索）'!$L42,'バックデータ１（事例集）'!$O$4:$O$303,0),MATCH('条件検索１（都道府県名で検索）'!J$4,'バックデータ１（事例集）'!$A$1:$W$1,0)))</f>
        <v>0</v>
      </c>
    </row>
    <row r="43" spans="2:13" ht="30" customHeight="1">
      <c r="B43" s="51">
        <v>37</v>
      </c>
      <c r="C43" s="60">
        <f>IF($L43&gt;MAX('バックデータ１（事例集）'!$O$4:$O$303),"",INDEX('バックデータ１（事例集）'!$A$4:$W$303,MATCH('条件検索１（都道府県名で検索）'!$L43,'バックデータ１（事例集）'!$O$4:$O$303,0),MATCH('条件検索１（都道府県名で検索）'!C$4,'バックデータ１（事例集）'!$A$1:$W$1,0)))</f>
        <v>0</v>
      </c>
      <c r="D43" s="52">
        <f>IF($L43&gt;MAX('バックデータ１（事例集）'!$O$4:$O$303),"",INDEX('バックデータ１（事例集）'!$A$4:$W$303,MATCH('条件検索１（都道府県名で検索）'!$L43,'バックデータ１（事例集）'!$O$4:$O$303,0),MATCH('条件検索１（都道府県名で検索）'!D$4,'バックデータ１（事例集）'!$A$1:$W$1,0)))</f>
        <v>0</v>
      </c>
      <c r="E43" s="53" t="str">
        <f>IF($L43&gt;MAX('バックデータ１（事例集）'!$O$4:$O$303),"",INDEX('バックデータ１（事例集）'!$A$4:$W$303,MATCH('条件検索１（都道府県名で検索）'!$L43,'バックデータ１（事例集）'!$O$4:$O$303,0),MATCH('条件検索１（都道府県名で検索）'!E$4,'バックデータ１（事例集）'!$A$1:$W$1,0)))</f>
        <v/>
      </c>
      <c r="F43" s="54">
        <f>IF($L43&gt;MAX('バックデータ１（事例集）'!$O$4:$O$303),"",INDEX('バックデータ１（事例集）'!$A$4:$W$303,MATCH('条件検索１（都道府県名で検索）'!$L43,'バックデータ１（事例集）'!$O$4:$O$303,0),MATCH('条件検索１（都道府県名で検索）'!F$4,'バックデータ１（事例集）'!$A$1:$W$1,0)))</f>
        <v>0</v>
      </c>
      <c r="G43" s="55">
        <f>IF($L43&gt;MAX('バックデータ１（事例集）'!$O$4:$O$303),"",INDEX('バックデータ１（事例集）'!$A$4:$W$303,MATCH('条件検索１（都道府県名で検索）'!$L43,'バックデータ１（事例集）'!$O$4:$O$303,0),MATCH('条件検索１（都道府県名で検索）'!G$4,'バックデータ１（事例集）'!$A$1:$W$1,0)))</f>
        <v>0</v>
      </c>
      <c r="H43" s="52">
        <f>IF($L43&gt;MAX('バックデータ１（事例集）'!$O$4:$O$303),"",INDEX('バックデータ１（事例集）'!$A$4:$W$303,MATCH('条件検索１（都道府県名で検索）'!$L43,'バックデータ１（事例集）'!$O$4:$O$303,0),MATCH('条件検索１（都道府県名で検索）'!H$4,'バックデータ１（事例集）'!$A$1:$W$1,0)))</f>
        <v>0</v>
      </c>
      <c r="I43" s="54">
        <f>IF($L43&gt;MAX('バックデータ１（事例集）'!$O$4:$O$303),"",INDEX('バックデータ１（事例集）'!$A$4:$W$303,MATCH('条件検索１（都道府県名で検索）'!$L43,'バックデータ１（事例集）'!$O$4:$O$303,0),MATCH('条件検索１（都道府県名で検索）'!I$4,'バックデータ１（事例集）'!$A$1:$W$1,0)))</f>
        <v>0</v>
      </c>
      <c r="J43" s="81">
        <f t="shared" si="0"/>
        <v>0</v>
      </c>
      <c r="K43" s="79">
        <f>IF($L43&gt;MAX('バックデータ１（事例集）'!$O$4:$O$303),"",INDEX('バックデータ１（事例集）'!$A$4:$W$303,MATCH('条件検索１（都道府県名で検索）'!$L43,'バックデータ１（事例集）'!$O$4:$O$303,0),MATCH('条件検索１（都道府県名で検索）'!K$4,'バックデータ１（事例集）'!$A$1:$W$1,0)))</f>
        <v>0</v>
      </c>
      <c r="L43" s="48">
        <v>37</v>
      </c>
      <c r="M43" s="113">
        <f>IF($L43&gt;MAX('バックデータ１（事例集）'!$O$4:$O$303),"",INDEX('バックデータ１（事例集）'!$A$4:$W$303,MATCH('条件検索１（都道府県名で検索）'!$L43,'バックデータ１（事例集）'!$O$4:$O$303,0),MATCH('条件検索１（都道府県名で検索）'!J$4,'バックデータ１（事例集）'!$A$1:$W$1,0)))</f>
        <v>0</v>
      </c>
    </row>
    <row r="44" spans="2:13" ht="30" customHeight="1">
      <c r="B44" s="100">
        <v>38</v>
      </c>
      <c r="C44" s="180">
        <f>IF($L44&gt;MAX('バックデータ１（事例集）'!$O$4:$O$303),"",INDEX('バックデータ１（事例集）'!$A$4:$W$303,MATCH('条件検索１（都道府県名で検索）'!$L44,'バックデータ１（事例集）'!$O$4:$O$303,0),MATCH('条件検索１（都道府県名で検索）'!C$4,'バックデータ１（事例集）'!$A$1:$W$1,0)))</f>
        <v>0</v>
      </c>
      <c r="D44" s="101">
        <f>IF($L44&gt;MAX('バックデータ１（事例集）'!$O$4:$O$303),"",INDEX('バックデータ１（事例集）'!$A$4:$W$303,MATCH('条件検索１（都道府県名で検索）'!$L44,'バックデータ１（事例集）'!$O$4:$O$303,0),MATCH('条件検索１（都道府県名で検索）'!D$4,'バックデータ１（事例集）'!$A$1:$W$1,0)))</f>
        <v>0</v>
      </c>
      <c r="E44" s="102" t="str">
        <f>IF($L44&gt;MAX('バックデータ１（事例集）'!$O$4:$O$303),"",INDEX('バックデータ１（事例集）'!$A$4:$W$303,MATCH('条件検索１（都道府県名で検索）'!$L44,'バックデータ１（事例集）'!$O$4:$O$303,0),MATCH('条件検索１（都道府県名で検索）'!E$4,'バックデータ１（事例集）'!$A$1:$W$1,0)))</f>
        <v/>
      </c>
      <c r="F44" s="103">
        <f>IF($L44&gt;MAX('バックデータ１（事例集）'!$O$4:$O$303),"",INDEX('バックデータ１（事例集）'!$A$4:$W$303,MATCH('条件検索１（都道府県名で検索）'!$L44,'バックデータ１（事例集）'!$O$4:$O$303,0),MATCH('条件検索１（都道府県名で検索）'!F$4,'バックデータ１（事例集）'!$A$1:$W$1,0)))</f>
        <v>0</v>
      </c>
      <c r="G44" s="104">
        <f>IF($L44&gt;MAX('バックデータ１（事例集）'!$O$4:$O$303),"",INDEX('バックデータ１（事例集）'!$A$4:$W$303,MATCH('条件検索１（都道府県名で検索）'!$L44,'バックデータ１（事例集）'!$O$4:$O$303,0),MATCH('条件検索１（都道府県名で検索）'!G$4,'バックデータ１（事例集）'!$A$1:$W$1,0)))</f>
        <v>0</v>
      </c>
      <c r="H44" s="101">
        <f>IF($L44&gt;MAX('バックデータ１（事例集）'!$O$4:$O$303),"",INDEX('バックデータ１（事例集）'!$A$4:$W$303,MATCH('条件検索１（都道府県名で検索）'!$L44,'バックデータ１（事例集）'!$O$4:$O$303,0),MATCH('条件検索１（都道府県名で検索）'!H$4,'バックデータ１（事例集）'!$A$1:$W$1,0)))</f>
        <v>0</v>
      </c>
      <c r="I44" s="103">
        <f>IF($L44&gt;MAX('バックデータ１（事例集）'!$O$4:$O$303),"",INDEX('バックデータ１（事例集）'!$A$4:$W$303,MATCH('条件検索１（都道府県名で検索）'!$L44,'バックデータ１（事例集）'!$O$4:$O$303,0),MATCH('条件検索１（都道府県名で検索）'!I$4,'バックデータ１（事例集）'!$A$1:$W$1,0)))</f>
        <v>0</v>
      </c>
      <c r="J44" s="105">
        <f t="shared" si="0"/>
        <v>0</v>
      </c>
      <c r="K44" s="79">
        <f>IF($L44&gt;MAX('バックデータ１（事例集）'!$O$4:$O$303),"",INDEX('バックデータ１（事例集）'!$A$4:$W$303,MATCH('条件検索１（都道府県名で検索）'!$L44,'バックデータ１（事例集）'!$O$4:$O$303,0),MATCH('条件検索１（都道府県名で検索）'!K$4,'バックデータ１（事例集）'!$A$1:$W$1,0)))</f>
        <v>0</v>
      </c>
      <c r="L44" s="48">
        <v>38</v>
      </c>
      <c r="M44" s="113">
        <f>IF($L44&gt;MAX('バックデータ１（事例集）'!$O$4:$O$303),"",INDEX('バックデータ１（事例集）'!$A$4:$W$303,MATCH('条件検索１（都道府県名で検索）'!$L44,'バックデータ１（事例集）'!$O$4:$O$303,0),MATCH('条件検索１（都道府県名で検索）'!J$4,'バックデータ１（事例集）'!$A$1:$W$1,0)))</f>
        <v>0</v>
      </c>
    </row>
    <row r="45" spans="2:13" ht="30" customHeight="1">
      <c r="B45" s="51">
        <v>39</v>
      </c>
      <c r="C45" s="60">
        <f>IF($L45&gt;MAX('バックデータ１（事例集）'!$O$4:$O$303),"",INDEX('バックデータ１（事例集）'!$A$4:$W$303,MATCH('条件検索１（都道府県名で検索）'!$L45,'バックデータ１（事例集）'!$O$4:$O$303,0),MATCH('条件検索１（都道府県名で検索）'!C$4,'バックデータ１（事例集）'!$A$1:$W$1,0)))</f>
        <v>0</v>
      </c>
      <c r="D45" s="52">
        <f>IF($L45&gt;MAX('バックデータ１（事例集）'!$O$4:$O$303),"",INDEX('バックデータ１（事例集）'!$A$4:$W$303,MATCH('条件検索１（都道府県名で検索）'!$L45,'バックデータ１（事例集）'!$O$4:$O$303,0),MATCH('条件検索１（都道府県名で検索）'!D$4,'バックデータ１（事例集）'!$A$1:$W$1,0)))</f>
        <v>0</v>
      </c>
      <c r="E45" s="53" t="str">
        <f>IF($L45&gt;MAX('バックデータ１（事例集）'!$O$4:$O$303),"",INDEX('バックデータ１（事例集）'!$A$4:$W$303,MATCH('条件検索１（都道府県名で検索）'!$L45,'バックデータ１（事例集）'!$O$4:$O$303,0),MATCH('条件検索１（都道府県名で検索）'!E$4,'バックデータ１（事例集）'!$A$1:$W$1,0)))</f>
        <v/>
      </c>
      <c r="F45" s="54">
        <f>IF($L45&gt;MAX('バックデータ１（事例集）'!$O$4:$O$303),"",INDEX('バックデータ１（事例集）'!$A$4:$W$303,MATCH('条件検索１（都道府県名で検索）'!$L45,'バックデータ１（事例集）'!$O$4:$O$303,0),MATCH('条件検索１（都道府県名で検索）'!F$4,'バックデータ１（事例集）'!$A$1:$W$1,0)))</f>
        <v>0</v>
      </c>
      <c r="G45" s="55">
        <f>IF($L45&gt;MAX('バックデータ１（事例集）'!$O$4:$O$303),"",INDEX('バックデータ１（事例集）'!$A$4:$W$303,MATCH('条件検索１（都道府県名で検索）'!$L45,'バックデータ１（事例集）'!$O$4:$O$303,0),MATCH('条件検索１（都道府県名で検索）'!G$4,'バックデータ１（事例集）'!$A$1:$W$1,0)))</f>
        <v>0</v>
      </c>
      <c r="H45" s="52">
        <f>IF($L45&gt;MAX('バックデータ１（事例集）'!$O$4:$O$303),"",INDEX('バックデータ１（事例集）'!$A$4:$W$303,MATCH('条件検索１（都道府県名で検索）'!$L45,'バックデータ１（事例集）'!$O$4:$O$303,0),MATCH('条件検索１（都道府県名で検索）'!H$4,'バックデータ１（事例集）'!$A$1:$W$1,0)))</f>
        <v>0</v>
      </c>
      <c r="I45" s="54">
        <f>IF($L45&gt;MAX('バックデータ１（事例集）'!$O$4:$O$303),"",INDEX('バックデータ１（事例集）'!$A$4:$W$303,MATCH('条件検索１（都道府県名で検索）'!$L45,'バックデータ１（事例集）'!$O$4:$O$303,0),MATCH('条件検索１（都道府県名で検索）'!I$4,'バックデータ１（事例集）'!$A$1:$W$1,0)))</f>
        <v>0</v>
      </c>
      <c r="J45" s="81">
        <f t="shared" si="0"/>
        <v>0</v>
      </c>
      <c r="K45" s="79">
        <f>IF($L45&gt;MAX('バックデータ１（事例集）'!$O$4:$O$303),"",INDEX('バックデータ１（事例集）'!$A$4:$W$303,MATCH('条件検索１（都道府県名で検索）'!$L45,'バックデータ１（事例集）'!$O$4:$O$303,0),MATCH('条件検索１（都道府県名で検索）'!K$4,'バックデータ１（事例集）'!$A$1:$W$1,0)))</f>
        <v>0</v>
      </c>
      <c r="L45" s="48">
        <v>39</v>
      </c>
      <c r="M45" s="113">
        <f>IF($L45&gt;MAX('バックデータ１（事例集）'!$O$4:$O$303),"",INDEX('バックデータ１（事例集）'!$A$4:$W$303,MATCH('条件検索１（都道府県名で検索）'!$L45,'バックデータ１（事例集）'!$O$4:$O$303,0),MATCH('条件検索１（都道府県名で検索）'!J$4,'バックデータ１（事例集）'!$A$1:$W$1,0)))</f>
        <v>0</v>
      </c>
    </row>
    <row r="46" spans="2:13" ht="30" customHeight="1">
      <c r="B46" s="100">
        <v>40</v>
      </c>
      <c r="C46" s="180">
        <f>IF($L46&gt;MAX('バックデータ１（事例集）'!$O$4:$O$303),"",INDEX('バックデータ１（事例集）'!$A$4:$W$303,MATCH('条件検索１（都道府県名で検索）'!$L46,'バックデータ１（事例集）'!$O$4:$O$303,0),MATCH('条件検索１（都道府県名で検索）'!C$4,'バックデータ１（事例集）'!$A$1:$W$1,0)))</f>
        <v>0</v>
      </c>
      <c r="D46" s="101">
        <f>IF($L46&gt;MAX('バックデータ１（事例集）'!$O$4:$O$303),"",INDEX('バックデータ１（事例集）'!$A$4:$W$303,MATCH('条件検索１（都道府県名で検索）'!$L46,'バックデータ１（事例集）'!$O$4:$O$303,0),MATCH('条件検索１（都道府県名で検索）'!D$4,'バックデータ１（事例集）'!$A$1:$W$1,0)))</f>
        <v>0</v>
      </c>
      <c r="E46" s="102" t="str">
        <f>IF($L46&gt;MAX('バックデータ１（事例集）'!$O$4:$O$303),"",INDEX('バックデータ１（事例集）'!$A$4:$W$303,MATCH('条件検索１（都道府県名で検索）'!$L46,'バックデータ１（事例集）'!$O$4:$O$303,0),MATCH('条件検索１（都道府県名で検索）'!E$4,'バックデータ１（事例集）'!$A$1:$W$1,0)))</f>
        <v/>
      </c>
      <c r="F46" s="103">
        <f>IF($L46&gt;MAX('バックデータ１（事例集）'!$O$4:$O$303),"",INDEX('バックデータ１（事例集）'!$A$4:$W$303,MATCH('条件検索１（都道府県名で検索）'!$L46,'バックデータ１（事例集）'!$O$4:$O$303,0),MATCH('条件検索１（都道府県名で検索）'!F$4,'バックデータ１（事例集）'!$A$1:$W$1,0)))</f>
        <v>0</v>
      </c>
      <c r="G46" s="104">
        <f>IF($L46&gt;MAX('バックデータ１（事例集）'!$O$4:$O$303),"",INDEX('バックデータ１（事例集）'!$A$4:$W$303,MATCH('条件検索１（都道府県名で検索）'!$L46,'バックデータ１（事例集）'!$O$4:$O$303,0),MATCH('条件検索１（都道府県名で検索）'!G$4,'バックデータ１（事例集）'!$A$1:$W$1,0)))</f>
        <v>0</v>
      </c>
      <c r="H46" s="101">
        <f>IF($L46&gt;MAX('バックデータ１（事例集）'!$O$4:$O$303),"",INDEX('バックデータ１（事例集）'!$A$4:$W$303,MATCH('条件検索１（都道府県名で検索）'!$L46,'バックデータ１（事例集）'!$O$4:$O$303,0),MATCH('条件検索１（都道府県名で検索）'!H$4,'バックデータ１（事例集）'!$A$1:$W$1,0)))</f>
        <v>0</v>
      </c>
      <c r="I46" s="103">
        <f>IF($L46&gt;MAX('バックデータ１（事例集）'!$O$4:$O$303),"",INDEX('バックデータ１（事例集）'!$A$4:$W$303,MATCH('条件検索１（都道府県名で検索）'!$L46,'バックデータ１（事例集）'!$O$4:$O$303,0),MATCH('条件検索１（都道府県名で検索）'!I$4,'バックデータ１（事例集）'!$A$1:$W$1,0)))</f>
        <v>0</v>
      </c>
      <c r="J46" s="105">
        <f t="shared" si="0"/>
        <v>0</v>
      </c>
      <c r="K46" s="79">
        <f>IF($L46&gt;MAX('バックデータ１（事例集）'!$O$4:$O$303),"",INDEX('バックデータ１（事例集）'!$A$4:$W$303,MATCH('条件検索１（都道府県名で検索）'!$L46,'バックデータ１（事例集）'!$O$4:$O$303,0),MATCH('条件検索１（都道府県名で検索）'!K$4,'バックデータ１（事例集）'!$A$1:$W$1,0)))</f>
        <v>0</v>
      </c>
      <c r="L46" s="48">
        <v>40</v>
      </c>
      <c r="M46" s="113">
        <f>IF($L46&gt;MAX('バックデータ１（事例集）'!$O$4:$O$303),"",INDEX('バックデータ１（事例集）'!$A$4:$W$303,MATCH('条件検索１（都道府県名で検索）'!$L46,'バックデータ１（事例集）'!$O$4:$O$303,0),MATCH('条件検索１（都道府県名で検索）'!J$4,'バックデータ１（事例集）'!$A$1:$W$1,0)))</f>
        <v>0</v>
      </c>
    </row>
    <row r="47" spans="2:13" ht="30" customHeight="1">
      <c r="B47" s="51">
        <v>41</v>
      </c>
      <c r="C47" s="60">
        <f>IF($L47&gt;MAX('バックデータ１（事例集）'!$O$4:$O$303),"",INDEX('バックデータ１（事例集）'!$A$4:$W$303,MATCH('条件検索１（都道府県名で検索）'!$L47,'バックデータ１（事例集）'!$O$4:$O$303,0),MATCH('条件検索１（都道府県名で検索）'!C$4,'バックデータ１（事例集）'!$A$1:$W$1,0)))</f>
        <v>0</v>
      </c>
      <c r="D47" s="52">
        <f>IF($L47&gt;MAX('バックデータ１（事例集）'!$O$4:$O$303),"",INDEX('バックデータ１（事例集）'!$A$4:$W$303,MATCH('条件検索１（都道府県名で検索）'!$L47,'バックデータ１（事例集）'!$O$4:$O$303,0),MATCH('条件検索１（都道府県名で検索）'!D$4,'バックデータ１（事例集）'!$A$1:$W$1,0)))</f>
        <v>0</v>
      </c>
      <c r="E47" s="53" t="str">
        <f>IF($L47&gt;MAX('バックデータ１（事例集）'!$O$4:$O$303),"",INDEX('バックデータ１（事例集）'!$A$4:$W$303,MATCH('条件検索１（都道府県名で検索）'!$L47,'バックデータ１（事例集）'!$O$4:$O$303,0),MATCH('条件検索１（都道府県名で検索）'!E$4,'バックデータ１（事例集）'!$A$1:$W$1,0)))</f>
        <v/>
      </c>
      <c r="F47" s="54">
        <f>IF($L47&gt;MAX('バックデータ１（事例集）'!$O$4:$O$303),"",INDEX('バックデータ１（事例集）'!$A$4:$W$303,MATCH('条件検索１（都道府県名で検索）'!$L47,'バックデータ１（事例集）'!$O$4:$O$303,0),MATCH('条件検索１（都道府県名で検索）'!F$4,'バックデータ１（事例集）'!$A$1:$W$1,0)))</f>
        <v>0</v>
      </c>
      <c r="G47" s="55">
        <f>IF($L47&gt;MAX('バックデータ１（事例集）'!$O$4:$O$303),"",INDEX('バックデータ１（事例集）'!$A$4:$W$303,MATCH('条件検索１（都道府県名で検索）'!$L47,'バックデータ１（事例集）'!$O$4:$O$303,0),MATCH('条件検索１（都道府県名で検索）'!G$4,'バックデータ１（事例集）'!$A$1:$W$1,0)))</f>
        <v>0</v>
      </c>
      <c r="H47" s="52">
        <f>IF($L47&gt;MAX('バックデータ１（事例集）'!$O$4:$O$303),"",INDEX('バックデータ１（事例集）'!$A$4:$W$303,MATCH('条件検索１（都道府県名で検索）'!$L47,'バックデータ１（事例集）'!$O$4:$O$303,0),MATCH('条件検索１（都道府県名で検索）'!H$4,'バックデータ１（事例集）'!$A$1:$W$1,0)))</f>
        <v>0</v>
      </c>
      <c r="I47" s="54">
        <f>IF($L47&gt;MAX('バックデータ１（事例集）'!$O$4:$O$303),"",INDEX('バックデータ１（事例集）'!$A$4:$W$303,MATCH('条件検索１（都道府県名で検索）'!$L47,'バックデータ１（事例集）'!$O$4:$O$303,0),MATCH('条件検索１（都道府県名で検索）'!I$4,'バックデータ１（事例集）'!$A$1:$W$1,0)))</f>
        <v>0</v>
      </c>
      <c r="J47" s="81">
        <f t="shared" si="0"/>
        <v>0</v>
      </c>
      <c r="K47" s="79">
        <f>IF($L47&gt;MAX('バックデータ１（事例集）'!$O$4:$O$303),"",INDEX('バックデータ１（事例集）'!$A$4:$W$303,MATCH('条件検索１（都道府県名で検索）'!$L47,'バックデータ１（事例集）'!$O$4:$O$303,0),MATCH('条件検索１（都道府県名で検索）'!K$4,'バックデータ１（事例集）'!$A$1:$W$1,0)))</f>
        <v>0</v>
      </c>
      <c r="L47" s="48">
        <v>41</v>
      </c>
      <c r="M47" s="113">
        <f>IF($L47&gt;MAX('バックデータ１（事例集）'!$O$4:$O$303),"",INDEX('バックデータ１（事例集）'!$A$4:$W$303,MATCH('条件検索１（都道府県名で検索）'!$L47,'バックデータ１（事例集）'!$O$4:$O$303,0),MATCH('条件検索１（都道府県名で検索）'!J$4,'バックデータ１（事例集）'!$A$1:$W$1,0)))</f>
        <v>0</v>
      </c>
    </row>
    <row r="48" spans="2:13" ht="30" customHeight="1">
      <c r="B48" s="100">
        <v>42</v>
      </c>
      <c r="C48" s="180">
        <f>IF($L48&gt;MAX('バックデータ１（事例集）'!$O$4:$O$303),"",INDEX('バックデータ１（事例集）'!$A$4:$W$303,MATCH('条件検索１（都道府県名で検索）'!$L48,'バックデータ１（事例集）'!$O$4:$O$303,0),MATCH('条件検索１（都道府県名で検索）'!C$4,'バックデータ１（事例集）'!$A$1:$W$1,0)))</f>
        <v>0</v>
      </c>
      <c r="D48" s="101">
        <f>IF($L48&gt;MAX('バックデータ１（事例集）'!$O$4:$O$303),"",INDEX('バックデータ１（事例集）'!$A$4:$W$303,MATCH('条件検索１（都道府県名で検索）'!$L48,'バックデータ１（事例集）'!$O$4:$O$303,0),MATCH('条件検索１（都道府県名で検索）'!D$4,'バックデータ１（事例集）'!$A$1:$W$1,0)))</f>
        <v>0</v>
      </c>
      <c r="E48" s="102" t="str">
        <f>IF($L48&gt;MAX('バックデータ１（事例集）'!$O$4:$O$303),"",INDEX('バックデータ１（事例集）'!$A$4:$W$303,MATCH('条件検索１（都道府県名で検索）'!$L48,'バックデータ１（事例集）'!$O$4:$O$303,0),MATCH('条件検索１（都道府県名で検索）'!E$4,'バックデータ１（事例集）'!$A$1:$W$1,0)))</f>
        <v/>
      </c>
      <c r="F48" s="103">
        <f>IF($L48&gt;MAX('バックデータ１（事例集）'!$O$4:$O$303),"",INDEX('バックデータ１（事例集）'!$A$4:$W$303,MATCH('条件検索１（都道府県名で検索）'!$L48,'バックデータ１（事例集）'!$O$4:$O$303,0),MATCH('条件検索１（都道府県名で検索）'!F$4,'バックデータ１（事例集）'!$A$1:$W$1,0)))</f>
        <v>0</v>
      </c>
      <c r="G48" s="104">
        <f>IF($L48&gt;MAX('バックデータ１（事例集）'!$O$4:$O$303),"",INDEX('バックデータ１（事例集）'!$A$4:$W$303,MATCH('条件検索１（都道府県名で検索）'!$L48,'バックデータ１（事例集）'!$O$4:$O$303,0),MATCH('条件検索１（都道府県名で検索）'!G$4,'バックデータ１（事例集）'!$A$1:$W$1,0)))</f>
        <v>0</v>
      </c>
      <c r="H48" s="101">
        <f>IF($L48&gt;MAX('バックデータ１（事例集）'!$O$4:$O$303),"",INDEX('バックデータ１（事例集）'!$A$4:$W$303,MATCH('条件検索１（都道府県名で検索）'!$L48,'バックデータ１（事例集）'!$O$4:$O$303,0),MATCH('条件検索１（都道府県名で検索）'!H$4,'バックデータ１（事例集）'!$A$1:$W$1,0)))</f>
        <v>0</v>
      </c>
      <c r="I48" s="103">
        <f>IF($L48&gt;MAX('バックデータ１（事例集）'!$O$4:$O$303),"",INDEX('バックデータ１（事例集）'!$A$4:$W$303,MATCH('条件検索１（都道府県名で検索）'!$L48,'バックデータ１（事例集）'!$O$4:$O$303,0),MATCH('条件検索１（都道府県名で検索）'!I$4,'バックデータ１（事例集）'!$A$1:$W$1,0)))</f>
        <v>0</v>
      </c>
      <c r="J48" s="105">
        <f t="shared" si="0"/>
        <v>0</v>
      </c>
      <c r="K48" s="79">
        <f>IF($L48&gt;MAX('バックデータ１（事例集）'!$O$4:$O$303),"",INDEX('バックデータ１（事例集）'!$A$4:$W$303,MATCH('条件検索１（都道府県名で検索）'!$L48,'バックデータ１（事例集）'!$O$4:$O$303,0),MATCH('条件検索１（都道府県名で検索）'!K$4,'バックデータ１（事例集）'!$A$1:$W$1,0)))</f>
        <v>0</v>
      </c>
      <c r="L48" s="48">
        <v>42</v>
      </c>
      <c r="M48" s="113">
        <f>IF($L48&gt;MAX('バックデータ１（事例集）'!$O$4:$O$303),"",INDEX('バックデータ１（事例集）'!$A$4:$W$303,MATCH('条件検索１（都道府県名で検索）'!$L48,'バックデータ１（事例集）'!$O$4:$O$303,0),MATCH('条件検索１（都道府県名で検索）'!J$4,'バックデータ１（事例集）'!$A$1:$W$1,0)))</f>
        <v>0</v>
      </c>
    </row>
    <row r="49" spans="2:13" ht="30" customHeight="1">
      <c r="B49" s="51">
        <v>43</v>
      </c>
      <c r="C49" s="60">
        <f>IF($L49&gt;MAX('バックデータ１（事例集）'!$O$4:$O$303),"",INDEX('バックデータ１（事例集）'!$A$4:$W$303,MATCH('条件検索１（都道府県名で検索）'!$L49,'バックデータ１（事例集）'!$O$4:$O$303,0),MATCH('条件検索１（都道府県名で検索）'!C$4,'バックデータ１（事例集）'!$A$1:$W$1,0)))</f>
        <v>0</v>
      </c>
      <c r="D49" s="52">
        <f>IF($L49&gt;MAX('バックデータ１（事例集）'!$O$4:$O$303),"",INDEX('バックデータ１（事例集）'!$A$4:$W$303,MATCH('条件検索１（都道府県名で検索）'!$L49,'バックデータ１（事例集）'!$O$4:$O$303,0),MATCH('条件検索１（都道府県名で検索）'!D$4,'バックデータ１（事例集）'!$A$1:$W$1,0)))</f>
        <v>0</v>
      </c>
      <c r="E49" s="53" t="str">
        <f>IF($L49&gt;MAX('バックデータ１（事例集）'!$O$4:$O$303),"",INDEX('バックデータ１（事例集）'!$A$4:$W$303,MATCH('条件検索１（都道府県名で検索）'!$L49,'バックデータ１（事例集）'!$O$4:$O$303,0),MATCH('条件検索１（都道府県名で検索）'!E$4,'バックデータ１（事例集）'!$A$1:$W$1,0)))</f>
        <v/>
      </c>
      <c r="F49" s="54">
        <f>IF($L49&gt;MAX('バックデータ１（事例集）'!$O$4:$O$303),"",INDEX('バックデータ１（事例集）'!$A$4:$W$303,MATCH('条件検索１（都道府県名で検索）'!$L49,'バックデータ１（事例集）'!$O$4:$O$303,0),MATCH('条件検索１（都道府県名で検索）'!F$4,'バックデータ１（事例集）'!$A$1:$W$1,0)))</f>
        <v>0</v>
      </c>
      <c r="G49" s="55">
        <f>IF($L49&gt;MAX('バックデータ１（事例集）'!$O$4:$O$303),"",INDEX('バックデータ１（事例集）'!$A$4:$W$303,MATCH('条件検索１（都道府県名で検索）'!$L49,'バックデータ１（事例集）'!$O$4:$O$303,0),MATCH('条件検索１（都道府県名で検索）'!G$4,'バックデータ１（事例集）'!$A$1:$W$1,0)))</f>
        <v>0</v>
      </c>
      <c r="H49" s="52">
        <f>IF($L49&gt;MAX('バックデータ１（事例集）'!$O$4:$O$303),"",INDEX('バックデータ１（事例集）'!$A$4:$W$303,MATCH('条件検索１（都道府県名で検索）'!$L49,'バックデータ１（事例集）'!$O$4:$O$303,0),MATCH('条件検索１（都道府県名で検索）'!H$4,'バックデータ１（事例集）'!$A$1:$W$1,0)))</f>
        <v>0</v>
      </c>
      <c r="I49" s="54">
        <f>IF($L49&gt;MAX('バックデータ１（事例集）'!$O$4:$O$303),"",INDEX('バックデータ１（事例集）'!$A$4:$W$303,MATCH('条件検索１（都道府県名で検索）'!$L49,'バックデータ１（事例集）'!$O$4:$O$303,0),MATCH('条件検索１（都道府県名で検索）'!I$4,'バックデータ１（事例集）'!$A$1:$W$1,0)))</f>
        <v>0</v>
      </c>
      <c r="J49" s="81">
        <f t="shared" si="0"/>
        <v>0</v>
      </c>
      <c r="K49" s="79">
        <f>IF($L49&gt;MAX('バックデータ１（事例集）'!$O$4:$O$303),"",INDEX('バックデータ１（事例集）'!$A$4:$W$303,MATCH('条件検索１（都道府県名で検索）'!$L49,'バックデータ１（事例集）'!$O$4:$O$303,0),MATCH('条件検索１（都道府県名で検索）'!K$4,'バックデータ１（事例集）'!$A$1:$W$1,0)))</f>
        <v>0</v>
      </c>
      <c r="L49" s="48">
        <v>43</v>
      </c>
      <c r="M49" s="113">
        <f>IF($L49&gt;MAX('バックデータ１（事例集）'!$O$4:$O$303),"",INDEX('バックデータ１（事例集）'!$A$4:$W$303,MATCH('条件検索１（都道府県名で検索）'!$L49,'バックデータ１（事例集）'!$O$4:$O$303,0),MATCH('条件検索１（都道府県名で検索）'!J$4,'バックデータ１（事例集）'!$A$1:$W$1,0)))</f>
        <v>0</v>
      </c>
    </row>
    <row r="50" spans="2:13" ht="30" customHeight="1">
      <c r="B50" s="100">
        <v>44</v>
      </c>
      <c r="C50" s="180">
        <f>IF($L50&gt;MAX('バックデータ１（事例集）'!$O$4:$O$303),"",INDEX('バックデータ１（事例集）'!$A$4:$W$303,MATCH('条件検索１（都道府県名で検索）'!$L50,'バックデータ１（事例集）'!$O$4:$O$303,0),MATCH('条件検索１（都道府県名で検索）'!C$4,'バックデータ１（事例集）'!$A$1:$W$1,0)))</f>
        <v>0</v>
      </c>
      <c r="D50" s="101">
        <f>IF($L50&gt;MAX('バックデータ１（事例集）'!$O$4:$O$303),"",INDEX('バックデータ１（事例集）'!$A$4:$W$303,MATCH('条件検索１（都道府県名で検索）'!$L50,'バックデータ１（事例集）'!$O$4:$O$303,0),MATCH('条件検索１（都道府県名で検索）'!D$4,'バックデータ１（事例集）'!$A$1:$W$1,0)))</f>
        <v>0</v>
      </c>
      <c r="E50" s="102" t="str">
        <f>IF($L50&gt;MAX('バックデータ１（事例集）'!$O$4:$O$303),"",INDEX('バックデータ１（事例集）'!$A$4:$W$303,MATCH('条件検索１（都道府県名で検索）'!$L50,'バックデータ１（事例集）'!$O$4:$O$303,0),MATCH('条件検索１（都道府県名で検索）'!E$4,'バックデータ１（事例集）'!$A$1:$W$1,0)))</f>
        <v/>
      </c>
      <c r="F50" s="103">
        <f>IF($L50&gt;MAX('バックデータ１（事例集）'!$O$4:$O$303),"",INDEX('バックデータ１（事例集）'!$A$4:$W$303,MATCH('条件検索１（都道府県名で検索）'!$L50,'バックデータ１（事例集）'!$O$4:$O$303,0),MATCH('条件検索１（都道府県名で検索）'!F$4,'バックデータ１（事例集）'!$A$1:$W$1,0)))</f>
        <v>0</v>
      </c>
      <c r="G50" s="104">
        <f>IF($L50&gt;MAX('バックデータ１（事例集）'!$O$4:$O$303),"",INDEX('バックデータ１（事例集）'!$A$4:$W$303,MATCH('条件検索１（都道府県名で検索）'!$L50,'バックデータ１（事例集）'!$O$4:$O$303,0),MATCH('条件検索１（都道府県名で検索）'!G$4,'バックデータ１（事例集）'!$A$1:$W$1,0)))</f>
        <v>0</v>
      </c>
      <c r="H50" s="101">
        <f>IF($L50&gt;MAX('バックデータ１（事例集）'!$O$4:$O$303),"",INDEX('バックデータ１（事例集）'!$A$4:$W$303,MATCH('条件検索１（都道府県名で検索）'!$L50,'バックデータ１（事例集）'!$O$4:$O$303,0),MATCH('条件検索１（都道府県名で検索）'!H$4,'バックデータ１（事例集）'!$A$1:$W$1,0)))</f>
        <v>0</v>
      </c>
      <c r="I50" s="103">
        <f>IF($L50&gt;MAX('バックデータ１（事例集）'!$O$4:$O$303),"",INDEX('バックデータ１（事例集）'!$A$4:$W$303,MATCH('条件検索１（都道府県名で検索）'!$L50,'バックデータ１（事例集）'!$O$4:$O$303,0),MATCH('条件検索１（都道府県名で検索）'!I$4,'バックデータ１（事例集）'!$A$1:$W$1,0)))</f>
        <v>0</v>
      </c>
      <c r="J50" s="105">
        <f t="shared" si="0"/>
        <v>0</v>
      </c>
      <c r="K50" s="79">
        <f>IF($L50&gt;MAX('バックデータ１（事例集）'!$O$4:$O$303),"",INDEX('バックデータ１（事例集）'!$A$4:$W$303,MATCH('条件検索１（都道府県名で検索）'!$L50,'バックデータ１（事例集）'!$O$4:$O$303,0),MATCH('条件検索１（都道府県名で検索）'!K$4,'バックデータ１（事例集）'!$A$1:$W$1,0)))</f>
        <v>0</v>
      </c>
      <c r="L50" s="48">
        <v>44</v>
      </c>
      <c r="M50" s="113">
        <f>IF($L50&gt;MAX('バックデータ１（事例集）'!$O$4:$O$303),"",INDEX('バックデータ１（事例集）'!$A$4:$W$303,MATCH('条件検索１（都道府県名で検索）'!$L50,'バックデータ１（事例集）'!$O$4:$O$303,0),MATCH('条件検索１（都道府県名で検索）'!J$4,'バックデータ１（事例集）'!$A$1:$W$1,0)))</f>
        <v>0</v>
      </c>
    </row>
    <row r="51" spans="2:13" ht="30" customHeight="1">
      <c r="B51" s="51">
        <v>45</v>
      </c>
      <c r="C51" s="60">
        <f>IF($L51&gt;MAX('バックデータ１（事例集）'!$O$4:$O$303),"",INDEX('バックデータ１（事例集）'!$A$4:$W$303,MATCH('条件検索１（都道府県名で検索）'!$L51,'バックデータ１（事例集）'!$O$4:$O$303,0),MATCH('条件検索１（都道府県名で検索）'!C$4,'バックデータ１（事例集）'!$A$1:$W$1,0)))</f>
        <v>0</v>
      </c>
      <c r="D51" s="52">
        <f>IF($L51&gt;MAX('バックデータ１（事例集）'!$O$4:$O$303),"",INDEX('バックデータ１（事例集）'!$A$4:$W$303,MATCH('条件検索１（都道府県名で検索）'!$L51,'バックデータ１（事例集）'!$O$4:$O$303,0),MATCH('条件検索１（都道府県名で検索）'!D$4,'バックデータ１（事例集）'!$A$1:$W$1,0)))</f>
        <v>0</v>
      </c>
      <c r="E51" s="53" t="str">
        <f>IF($L51&gt;MAX('バックデータ１（事例集）'!$O$4:$O$303),"",INDEX('バックデータ１（事例集）'!$A$4:$W$303,MATCH('条件検索１（都道府県名で検索）'!$L51,'バックデータ１（事例集）'!$O$4:$O$303,0),MATCH('条件検索１（都道府県名で検索）'!E$4,'バックデータ１（事例集）'!$A$1:$W$1,0)))</f>
        <v/>
      </c>
      <c r="F51" s="54">
        <f>IF($L51&gt;MAX('バックデータ１（事例集）'!$O$4:$O$303),"",INDEX('バックデータ１（事例集）'!$A$4:$W$303,MATCH('条件検索１（都道府県名で検索）'!$L51,'バックデータ１（事例集）'!$O$4:$O$303,0),MATCH('条件検索１（都道府県名で検索）'!F$4,'バックデータ１（事例集）'!$A$1:$W$1,0)))</f>
        <v>0</v>
      </c>
      <c r="G51" s="55">
        <f>IF($L51&gt;MAX('バックデータ１（事例集）'!$O$4:$O$303),"",INDEX('バックデータ１（事例集）'!$A$4:$W$303,MATCH('条件検索１（都道府県名で検索）'!$L51,'バックデータ１（事例集）'!$O$4:$O$303,0),MATCH('条件検索１（都道府県名で検索）'!G$4,'バックデータ１（事例集）'!$A$1:$W$1,0)))</f>
        <v>0</v>
      </c>
      <c r="H51" s="52">
        <f>IF($L51&gt;MAX('バックデータ１（事例集）'!$O$4:$O$303),"",INDEX('バックデータ１（事例集）'!$A$4:$W$303,MATCH('条件検索１（都道府県名で検索）'!$L51,'バックデータ１（事例集）'!$O$4:$O$303,0),MATCH('条件検索１（都道府県名で検索）'!H$4,'バックデータ１（事例集）'!$A$1:$W$1,0)))</f>
        <v>0</v>
      </c>
      <c r="I51" s="54">
        <f>IF($L51&gt;MAX('バックデータ１（事例集）'!$O$4:$O$303),"",INDEX('バックデータ１（事例集）'!$A$4:$W$303,MATCH('条件検索１（都道府県名で検索）'!$L51,'バックデータ１（事例集）'!$O$4:$O$303,0),MATCH('条件検索１（都道府県名で検索）'!I$4,'バックデータ１（事例集）'!$A$1:$W$1,0)))</f>
        <v>0</v>
      </c>
      <c r="J51" s="81">
        <f t="shared" si="0"/>
        <v>0</v>
      </c>
      <c r="K51" s="79">
        <f>IF($L51&gt;MAX('バックデータ１（事例集）'!$O$4:$O$303),"",INDEX('バックデータ１（事例集）'!$A$4:$W$303,MATCH('条件検索１（都道府県名で検索）'!$L51,'バックデータ１（事例集）'!$O$4:$O$303,0),MATCH('条件検索１（都道府県名で検索）'!K$4,'バックデータ１（事例集）'!$A$1:$W$1,0)))</f>
        <v>0</v>
      </c>
      <c r="L51" s="48">
        <v>45</v>
      </c>
      <c r="M51" s="113">
        <f>IF($L51&gt;MAX('バックデータ１（事例集）'!$O$4:$O$303),"",INDEX('バックデータ１（事例集）'!$A$4:$W$303,MATCH('条件検索１（都道府県名で検索）'!$L51,'バックデータ１（事例集）'!$O$4:$O$303,0),MATCH('条件検索１（都道府県名で検索）'!J$4,'バックデータ１（事例集）'!$A$1:$W$1,0)))</f>
        <v>0</v>
      </c>
    </row>
    <row r="52" spans="2:13" ht="30" customHeight="1">
      <c r="B52" s="100">
        <v>46</v>
      </c>
      <c r="C52" s="180">
        <f>IF($L52&gt;MAX('バックデータ１（事例集）'!$O$4:$O$303),"",INDEX('バックデータ１（事例集）'!$A$4:$W$303,MATCH('条件検索１（都道府県名で検索）'!$L52,'バックデータ１（事例集）'!$O$4:$O$303,0),MATCH('条件検索１（都道府県名で検索）'!C$4,'バックデータ１（事例集）'!$A$1:$W$1,0)))</f>
        <v>0</v>
      </c>
      <c r="D52" s="101">
        <f>IF($L52&gt;MAX('バックデータ１（事例集）'!$O$4:$O$303),"",INDEX('バックデータ１（事例集）'!$A$4:$W$303,MATCH('条件検索１（都道府県名で検索）'!$L52,'バックデータ１（事例集）'!$O$4:$O$303,0),MATCH('条件検索１（都道府県名で検索）'!D$4,'バックデータ１（事例集）'!$A$1:$W$1,0)))</f>
        <v>0</v>
      </c>
      <c r="E52" s="102" t="str">
        <f>IF($L52&gt;MAX('バックデータ１（事例集）'!$O$4:$O$303),"",INDEX('バックデータ１（事例集）'!$A$4:$W$303,MATCH('条件検索１（都道府県名で検索）'!$L52,'バックデータ１（事例集）'!$O$4:$O$303,0),MATCH('条件検索１（都道府県名で検索）'!E$4,'バックデータ１（事例集）'!$A$1:$W$1,0)))</f>
        <v/>
      </c>
      <c r="F52" s="103">
        <f>IF($L52&gt;MAX('バックデータ１（事例集）'!$O$4:$O$303),"",INDEX('バックデータ１（事例集）'!$A$4:$W$303,MATCH('条件検索１（都道府県名で検索）'!$L52,'バックデータ１（事例集）'!$O$4:$O$303,0),MATCH('条件検索１（都道府県名で検索）'!F$4,'バックデータ１（事例集）'!$A$1:$W$1,0)))</f>
        <v>0</v>
      </c>
      <c r="G52" s="104">
        <f>IF($L52&gt;MAX('バックデータ１（事例集）'!$O$4:$O$303),"",INDEX('バックデータ１（事例集）'!$A$4:$W$303,MATCH('条件検索１（都道府県名で検索）'!$L52,'バックデータ１（事例集）'!$O$4:$O$303,0),MATCH('条件検索１（都道府県名で検索）'!G$4,'バックデータ１（事例集）'!$A$1:$W$1,0)))</f>
        <v>0</v>
      </c>
      <c r="H52" s="101">
        <f>IF($L52&gt;MAX('バックデータ１（事例集）'!$O$4:$O$303),"",INDEX('バックデータ１（事例集）'!$A$4:$W$303,MATCH('条件検索１（都道府県名で検索）'!$L52,'バックデータ１（事例集）'!$O$4:$O$303,0),MATCH('条件検索１（都道府県名で検索）'!H$4,'バックデータ１（事例集）'!$A$1:$W$1,0)))</f>
        <v>0</v>
      </c>
      <c r="I52" s="103">
        <f>IF($L52&gt;MAX('バックデータ１（事例集）'!$O$4:$O$303),"",INDEX('バックデータ１（事例集）'!$A$4:$W$303,MATCH('条件検索１（都道府県名で検索）'!$L52,'バックデータ１（事例集）'!$O$4:$O$303,0),MATCH('条件検索１（都道府県名で検索）'!I$4,'バックデータ１（事例集）'!$A$1:$W$1,0)))</f>
        <v>0</v>
      </c>
      <c r="J52" s="105">
        <f t="shared" si="0"/>
        <v>0</v>
      </c>
      <c r="K52" s="79">
        <f>IF($L52&gt;MAX('バックデータ１（事例集）'!$O$4:$O$303),"",INDEX('バックデータ１（事例集）'!$A$4:$W$303,MATCH('条件検索１（都道府県名で検索）'!$L52,'バックデータ１（事例集）'!$O$4:$O$303,0),MATCH('条件検索１（都道府県名で検索）'!K$4,'バックデータ１（事例集）'!$A$1:$W$1,0)))</f>
        <v>0</v>
      </c>
      <c r="L52" s="48">
        <v>46</v>
      </c>
      <c r="M52" s="113">
        <f>IF($L52&gt;MAX('バックデータ１（事例集）'!$O$4:$O$303),"",INDEX('バックデータ１（事例集）'!$A$4:$W$303,MATCH('条件検索１（都道府県名で検索）'!$L52,'バックデータ１（事例集）'!$O$4:$O$303,0),MATCH('条件検索１（都道府県名で検索）'!J$4,'バックデータ１（事例集）'!$A$1:$W$1,0)))</f>
        <v>0</v>
      </c>
    </row>
    <row r="53" spans="2:13" ht="30" customHeight="1">
      <c r="B53" s="51">
        <v>47</v>
      </c>
      <c r="C53" s="60">
        <f>IF($L53&gt;MAX('バックデータ１（事例集）'!$O$4:$O$303),"",INDEX('バックデータ１（事例集）'!$A$4:$W$303,MATCH('条件検索１（都道府県名で検索）'!$L53,'バックデータ１（事例集）'!$O$4:$O$303,0),MATCH('条件検索１（都道府県名で検索）'!C$4,'バックデータ１（事例集）'!$A$1:$W$1,0)))</f>
        <v>0</v>
      </c>
      <c r="D53" s="52">
        <f>IF($L53&gt;MAX('バックデータ１（事例集）'!$O$4:$O$303),"",INDEX('バックデータ１（事例集）'!$A$4:$W$303,MATCH('条件検索１（都道府県名で検索）'!$L53,'バックデータ１（事例集）'!$O$4:$O$303,0),MATCH('条件検索１（都道府県名で検索）'!D$4,'バックデータ１（事例集）'!$A$1:$W$1,0)))</f>
        <v>0</v>
      </c>
      <c r="E53" s="53" t="str">
        <f>IF($L53&gt;MAX('バックデータ１（事例集）'!$O$4:$O$303),"",INDEX('バックデータ１（事例集）'!$A$4:$W$303,MATCH('条件検索１（都道府県名で検索）'!$L53,'バックデータ１（事例集）'!$O$4:$O$303,0),MATCH('条件検索１（都道府県名で検索）'!E$4,'バックデータ１（事例集）'!$A$1:$W$1,0)))</f>
        <v/>
      </c>
      <c r="F53" s="54">
        <f>IF($L53&gt;MAX('バックデータ１（事例集）'!$O$4:$O$303),"",INDEX('バックデータ１（事例集）'!$A$4:$W$303,MATCH('条件検索１（都道府県名で検索）'!$L53,'バックデータ１（事例集）'!$O$4:$O$303,0),MATCH('条件検索１（都道府県名で検索）'!F$4,'バックデータ１（事例集）'!$A$1:$W$1,0)))</f>
        <v>0</v>
      </c>
      <c r="G53" s="55">
        <f>IF($L53&gt;MAX('バックデータ１（事例集）'!$O$4:$O$303),"",INDEX('バックデータ１（事例集）'!$A$4:$W$303,MATCH('条件検索１（都道府県名で検索）'!$L53,'バックデータ１（事例集）'!$O$4:$O$303,0),MATCH('条件検索１（都道府県名で検索）'!G$4,'バックデータ１（事例集）'!$A$1:$W$1,0)))</f>
        <v>0</v>
      </c>
      <c r="H53" s="52">
        <f>IF($L53&gt;MAX('バックデータ１（事例集）'!$O$4:$O$303),"",INDEX('バックデータ１（事例集）'!$A$4:$W$303,MATCH('条件検索１（都道府県名で検索）'!$L53,'バックデータ１（事例集）'!$O$4:$O$303,0),MATCH('条件検索１（都道府県名で検索）'!H$4,'バックデータ１（事例集）'!$A$1:$W$1,0)))</f>
        <v>0</v>
      </c>
      <c r="I53" s="54">
        <f>IF($L53&gt;MAX('バックデータ１（事例集）'!$O$4:$O$303),"",INDEX('バックデータ１（事例集）'!$A$4:$W$303,MATCH('条件検索１（都道府県名で検索）'!$L53,'バックデータ１（事例集）'!$O$4:$O$303,0),MATCH('条件検索１（都道府県名で検索）'!I$4,'バックデータ１（事例集）'!$A$1:$W$1,0)))</f>
        <v>0</v>
      </c>
      <c r="J53" s="81">
        <f t="shared" si="0"/>
        <v>0</v>
      </c>
      <c r="K53" s="79">
        <f>IF($L53&gt;MAX('バックデータ１（事例集）'!$O$4:$O$303),"",INDEX('バックデータ１（事例集）'!$A$4:$W$303,MATCH('条件検索１（都道府県名で検索）'!$L53,'バックデータ１（事例集）'!$O$4:$O$303,0),MATCH('条件検索１（都道府県名で検索）'!K$4,'バックデータ１（事例集）'!$A$1:$W$1,0)))</f>
        <v>0</v>
      </c>
      <c r="L53" s="48">
        <v>47</v>
      </c>
      <c r="M53" s="113">
        <f>IF($L53&gt;MAX('バックデータ１（事例集）'!$O$4:$O$303),"",INDEX('バックデータ１（事例集）'!$A$4:$W$303,MATCH('条件検索１（都道府県名で検索）'!$L53,'バックデータ１（事例集）'!$O$4:$O$303,0),MATCH('条件検索１（都道府県名で検索）'!J$4,'バックデータ１（事例集）'!$A$1:$W$1,0)))</f>
        <v>0</v>
      </c>
    </row>
    <row r="54" spans="2:13" ht="30" customHeight="1">
      <c r="B54" s="100">
        <v>48</v>
      </c>
      <c r="C54" s="180">
        <f>IF($L54&gt;MAX('バックデータ１（事例集）'!$O$4:$O$303),"",INDEX('バックデータ１（事例集）'!$A$4:$W$303,MATCH('条件検索１（都道府県名で検索）'!$L54,'バックデータ１（事例集）'!$O$4:$O$303,0),MATCH('条件検索１（都道府県名で検索）'!C$4,'バックデータ１（事例集）'!$A$1:$W$1,0)))</f>
        <v>0</v>
      </c>
      <c r="D54" s="101">
        <f>IF($L54&gt;MAX('バックデータ１（事例集）'!$O$4:$O$303),"",INDEX('バックデータ１（事例集）'!$A$4:$W$303,MATCH('条件検索１（都道府県名で検索）'!$L54,'バックデータ１（事例集）'!$O$4:$O$303,0),MATCH('条件検索１（都道府県名で検索）'!D$4,'バックデータ１（事例集）'!$A$1:$W$1,0)))</f>
        <v>0</v>
      </c>
      <c r="E54" s="102" t="str">
        <f>IF($L54&gt;MAX('バックデータ１（事例集）'!$O$4:$O$303),"",INDEX('バックデータ１（事例集）'!$A$4:$W$303,MATCH('条件検索１（都道府県名で検索）'!$L54,'バックデータ１（事例集）'!$O$4:$O$303,0),MATCH('条件検索１（都道府県名で検索）'!E$4,'バックデータ１（事例集）'!$A$1:$W$1,0)))</f>
        <v/>
      </c>
      <c r="F54" s="103">
        <f>IF($L54&gt;MAX('バックデータ１（事例集）'!$O$4:$O$303),"",INDEX('バックデータ１（事例集）'!$A$4:$W$303,MATCH('条件検索１（都道府県名で検索）'!$L54,'バックデータ１（事例集）'!$O$4:$O$303,0),MATCH('条件検索１（都道府県名で検索）'!F$4,'バックデータ１（事例集）'!$A$1:$W$1,0)))</f>
        <v>0</v>
      </c>
      <c r="G54" s="104">
        <f>IF($L54&gt;MAX('バックデータ１（事例集）'!$O$4:$O$303),"",INDEX('バックデータ１（事例集）'!$A$4:$W$303,MATCH('条件検索１（都道府県名で検索）'!$L54,'バックデータ１（事例集）'!$O$4:$O$303,0),MATCH('条件検索１（都道府県名で検索）'!G$4,'バックデータ１（事例集）'!$A$1:$W$1,0)))</f>
        <v>0</v>
      </c>
      <c r="H54" s="101">
        <f>IF($L54&gt;MAX('バックデータ１（事例集）'!$O$4:$O$303),"",INDEX('バックデータ１（事例集）'!$A$4:$W$303,MATCH('条件検索１（都道府県名で検索）'!$L54,'バックデータ１（事例集）'!$O$4:$O$303,0),MATCH('条件検索１（都道府県名で検索）'!H$4,'バックデータ１（事例集）'!$A$1:$W$1,0)))</f>
        <v>0</v>
      </c>
      <c r="I54" s="103">
        <f>IF($L54&gt;MAX('バックデータ１（事例集）'!$O$4:$O$303),"",INDEX('バックデータ１（事例集）'!$A$4:$W$303,MATCH('条件検索１（都道府県名で検索）'!$L54,'バックデータ１（事例集）'!$O$4:$O$303,0),MATCH('条件検索１（都道府県名で検索）'!I$4,'バックデータ１（事例集）'!$A$1:$W$1,0)))</f>
        <v>0</v>
      </c>
      <c r="J54" s="105">
        <f t="shared" si="0"/>
        <v>0</v>
      </c>
      <c r="K54" s="79">
        <f>IF($L54&gt;MAX('バックデータ１（事例集）'!$O$4:$O$303),"",INDEX('バックデータ１（事例集）'!$A$4:$W$303,MATCH('条件検索１（都道府県名で検索）'!$L54,'バックデータ１（事例集）'!$O$4:$O$303,0),MATCH('条件検索１（都道府県名で検索）'!K$4,'バックデータ１（事例集）'!$A$1:$W$1,0)))</f>
        <v>0</v>
      </c>
      <c r="L54" s="48">
        <v>48</v>
      </c>
      <c r="M54" s="113">
        <f>IF($L54&gt;MAX('バックデータ１（事例集）'!$O$4:$O$303),"",INDEX('バックデータ１（事例集）'!$A$4:$W$303,MATCH('条件検索１（都道府県名で検索）'!$L54,'バックデータ１（事例集）'!$O$4:$O$303,0),MATCH('条件検索１（都道府県名で検索）'!J$4,'バックデータ１（事例集）'!$A$1:$W$1,0)))</f>
        <v>0</v>
      </c>
    </row>
    <row r="55" spans="2:13" ht="30" customHeight="1">
      <c r="B55" s="51">
        <v>49</v>
      </c>
      <c r="C55" s="60">
        <f>IF($L55&gt;MAX('バックデータ１（事例集）'!$O$4:$O$303),"",INDEX('バックデータ１（事例集）'!$A$4:$W$303,MATCH('条件検索１（都道府県名で検索）'!$L55,'バックデータ１（事例集）'!$O$4:$O$303,0),MATCH('条件検索１（都道府県名で検索）'!C$4,'バックデータ１（事例集）'!$A$1:$W$1,0)))</f>
        <v>0</v>
      </c>
      <c r="D55" s="52">
        <f>IF($L55&gt;MAX('バックデータ１（事例集）'!$O$4:$O$303),"",INDEX('バックデータ１（事例集）'!$A$4:$W$303,MATCH('条件検索１（都道府県名で検索）'!$L55,'バックデータ１（事例集）'!$O$4:$O$303,0),MATCH('条件検索１（都道府県名で検索）'!D$4,'バックデータ１（事例集）'!$A$1:$W$1,0)))</f>
        <v>0</v>
      </c>
      <c r="E55" s="53" t="str">
        <f>IF($L55&gt;MAX('バックデータ１（事例集）'!$O$4:$O$303),"",INDEX('バックデータ１（事例集）'!$A$4:$W$303,MATCH('条件検索１（都道府県名で検索）'!$L55,'バックデータ１（事例集）'!$O$4:$O$303,0),MATCH('条件検索１（都道府県名で検索）'!E$4,'バックデータ１（事例集）'!$A$1:$W$1,0)))</f>
        <v/>
      </c>
      <c r="F55" s="54">
        <f>IF($L55&gt;MAX('バックデータ１（事例集）'!$O$4:$O$303),"",INDEX('バックデータ１（事例集）'!$A$4:$W$303,MATCH('条件検索１（都道府県名で検索）'!$L55,'バックデータ１（事例集）'!$O$4:$O$303,0),MATCH('条件検索１（都道府県名で検索）'!F$4,'バックデータ１（事例集）'!$A$1:$W$1,0)))</f>
        <v>0</v>
      </c>
      <c r="G55" s="55">
        <f>IF($L55&gt;MAX('バックデータ１（事例集）'!$O$4:$O$303),"",INDEX('バックデータ１（事例集）'!$A$4:$W$303,MATCH('条件検索１（都道府県名で検索）'!$L55,'バックデータ１（事例集）'!$O$4:$O$303,0),MATCH('条件検索１（都道府県名で検索）'!G$4,'バックデータ１（事例集）'!$A$1:$W$1,0)))</f>
        <v>0</v>
      </c>
      <c r="H55" s="52">
        <f>IF($L55&gt;MAX('バックデータ１（事例集）'!$O$4:$O$303),"",INDEX('バックデータ１（事例集）'!$A$4:$W$303,MATCH('条件検索１（都道府県名で検索）'!$L55,'バックデータ１（事例集）'!$O$4:$O$303,0),MATCH('条件検索１（都道府県名で検索）'!H$4,'バックデータ１（事例集）'!$A$1:$W$1,0)))</f>
        <v>0</v>
      </c>
      <c r="I55" s="54">
        <f>IF($L55&gt;MAX('バックデータ１（事例集）'!$O$4:$O$303),"",INDEX('バックデータ１（事例集）'!$A$4:$W$303,MATCH('条件検索１（都道府県名で検索）'!$L55,'バックデータ１（事例集）'!$O$4:$O$303,0),MATCH('条件検索１（都道府県名で検索）'!I$4,'バックデータ１（事例集）'!$A$1:$W$1,0)))</f>
        <v>0</v>
      </c>
      <c r="J55" s="81">
        <f t="shared" si="0"/>
        <v>0</v>
      </c>
      <c r="K55" s="79">
        <f>IF($L55&gt;MAX('バックデータ１（事例集）'!$O$4:$O$303),"",INDEX('バックデータ１（事例集）'!$A$4:$W$303,MATCH('条件検索１（都道府県名で検索）'!$L55,'バックデータ１（事例集）'!$O$4:$O$303,0),MATCH('条件検索１（都道府県名で検索）'!K$4,'バックデータ１（事例集）'!$A$1:$W$1,0)))</f>
        <v>0</v>
      </c>
      <c r="L55" s="48">
        <v>49</v>
      </c>
      <c r="M55" s="113">
        <f>IF($L55&gt;MAX('バックデータ１（事例集）'!$O$4:$O$303),"",INDEX('バックデータ１（事例集）'!$A$4:$W$303,MATCH('条件検索１（都道府県名で検索）'!$L55,'バックデータ１（事例集）'!$O$4:$O$303,0),MATCH('条件検索１（都道府県名で検索）'!J$4,'バックデータ１（事例集）'!$A$1:$W$1,0)))</f>
        <v>0</v>
      </c>
    </row>
    <row r="56" spans="2:13" ht="30" customHeight="1">
      <c r="B56" s="100">
        <v>50</v>
      </c>
      <c r="C56" s="180">
        <f>IF($L56&gt;MAX('バックデータ１（事例集）'!$O$4:$O$303),"",INDEX('バックデータ１（事例集）'!$A$4:$W$303,MATCH('条件検索１（都道府県名で検索）'!$L56,'バックデータ１（事例集）'!$O$4:$O$303,0),MATCH('条件検索１（都道府県名で検索）'!C$4,'バックデータ１（事例集）'!$A$1:$W$1,0)))</f>
        <v>0</v>
      </c>
      <c r="D56" s="101">
        <f>IF($L56&gt;MAX('バックデータ１（事例集）'!$O$4:$O$303),"",INDEX('バックデータ１（事例集）'!$A$4:$W$303,MATCH('条件検索１（都道府県名で検索）'!$L56,'バックデータ１（事例集）'!$O$4:$O$303,0),MATCH('条件検索１（都道府県名で検索）'!D$4,'バックデータ１（事例集）'!$A$1:$W$1,0)))</f>
        <v>0</v>
      </c>
      <c r="E56" s="102" t="str">
        <f>IF($L56&gt;MAX('バックデータ１（事例集）'!$O$4:$O$303),"",INDEX('バックデータ１（事例集）'!$A$4:$W$303,MATCH('条件検索１（都道府県名で検索）'!$L56,'バックデータ１（事例集）'!$O$4:$O$303,0),MATCH('条件検索１（都道府県名で検索）'!E$4,'バックデータ１（事例集）'!$A$1:$W$1,0)))</f>
        <v/>
      </c>
      <c r="F56" s="103">
        <f>IF($L56&gt;MAX('バックデータ１（事例集）'!$O$4:$O$303),"",INDEX('バックデータ１（事例集）'!$A$4:$W$303,MATCH('条件検索１（都道府県名で検索）'!$L56,'バックデータ１（事例集）'!$O$4:$O$303,0),MATCH('条件検索１（都道府県名で検索）'!F$4,'バックデータ１（事例集）'!$A$1:$W$1,0)))</f>
        <v>0</v>
      </c>
      <c r="G56" s="104">
        <f>IF($L56&gt;MAX('バックデータ１（事例集）'!$O$4:$O$303),"",INDEX('バックデータ１（事例集）'!$A$4:$W$303,MATCH('条件検索１（都道府県名で検索）'!$L56,'バックデータ１（事例集）'!$O$4:$O$303,0),MATCH('条件検索１（都道府県名で検索）'!G$4,'バックデータ１（事例集）'!$A$1:$W$1,0)))</f>
        <v>0</v>
      </c>
      <c r="H56" s="101">
        <f>IF($L56&gt;MAX('バックデータ１（事例集）'!$O$4:$O$303),"",INDEX('バックデータ１（事例集）'!$A$4:$W$303,MATCH('条件検索１（都道府県名で検索）'!$L56,'バックデータ１（事例集）'!$O$4:$O$303,0),MATCH('条件検索１（都道府県名で検索）'!H$4,'バックデータ１（事例集）'!$A$1:$W$1,0)))</f>
        <v>0</v>
      </c>
      <c r="I56" s="103">
        <f>IF($L56&gt;MAX('バックデータ１（事例集）'!$O$4:$O$303),"",INDEX('バックデータ１（事例集）'!$A$4:$W$303,MATCH('条件検索１（都道府県名で検索）'!$L56,'バックデータ１（事例集）'!$O$4:$O$303,0),MATCH('条件検索１（都道府県名で検索）'!I$4,'バックデータ１（事例集）'!$A$1:$W$1,0)))</f>
        <v>0</v>
      </c>
      <c r="J56" s="105">
        <f t="shared" si="0"/>
        <v>0</v>
      </c>
      <c r="K56" s="79">
        <f>IF($L56&gt;MAX('バックデータ１（事例集）'!$O$4:$O$303),"",INDEX('バックデータ１（事例集）'!$A$4:$W$303,MATCH('条件検索１（都道府県名で検索）'!$L56,'バックデータ１（事例集）'!$O$4:$O$303,0),MATCH('条件検索１（都道府県名で検索）'!K$4,'バックデータ１（事例集）'!$A$1:$W$1,0)))</f>
        <v>0</v>
      </c>
      <c r="L56" s="48">
        <v>50</v>
      </c>
      <c r="M56" s="113">
        <f>IF($L56&gt;MAX('バックデータ１（事例集）'!$O$4:$O$303),"",INDEX('バックデータ１（事例集）'!$A$4:$W$303,MATCH('条件検索１（都道府県名で検索）'!$L56,'バックデータ１（事例集）'!$O$4:$O$303,0),MATCH('条件検索１（都道府県名で検索）'!J$4,'バックデータ１（事例集）'!$A$1:$W$1,0)))</f>
        <v>0</v>
      </c>
    </row>
    <row r="57" spans="2:13" ht="29.25" customHeight="1">
      <c r="B57" s="51">
        <v>51</v>
      </c>
      <c r="C57" s="60">
        <f>IF($L57&gt;MAX('バックデータ１（事例集）'!$O$4:$O$303),"",INDEX('バックデータ１（事例集）'!$A$4:$W$303,MATCH('条件検索１（都道府県名で検索）'!$L57,'バックデータ１（事例集）'!$O$4:$O$303,0),MATCH('条件検索１（都道府県名で検索）'!C$4,'バックデータ１（事例集）'!$A$1:$W$1,0)))</f>
        <v>0</v>
      </c>
      <c r="D57" s="52">
        <f>IF($L57&gt;MAX('バックデータ１（事例集）'!$O$4:$O$303),"",INDEX('バックデータ１（事例集）'!$A$4:$W$303,MATCH('条件検索１（都道府県名で検索）'!$L57,'バックデータ１（事例集）'!$O$4:$O$303,0),MATCH('条件検索１（都道府県名で検索）'!D$4,'バックデータ１（事例集）'!$A$1:$W$1,0)))</f>
        <v>0</v>
      </c>
      <c r="E57" s="53" t="str">
        <f>IF($L57&gt;MAX('バックデータ１（事例集）'!$O$4:$O$303),"",INDEX('バックデータ１（事例集）'!$A$4:$W$303,MATCH('条件検索１（都道府県名で検索）'!$L57,'バックデータ１（事例集）'!$O$4:$O$303,0),MATCH('条件検索１（都道府県名で検索）'!E$4,'バックデータ１（事例集）'!$A$1:$W$1,0)))</f>
        <v/>
      </c>
      <c r="F57" s="54">
        <f>IF($L57&gt;MAX('バックデータ１（事例集）'!$O$4:$O$303),"",INDEX('バックデータ１（事例集）'!$A$4:$W$303,MATCH('条件検索１（都道府県名で検索）'!$L57,'バックデータ１（事例集）'!$O$4:$O$303,0),MATCH('条件検索１（都道府県名で検索）'!F$4,'バックデータ１（事例集）'!$A$1:$W$1,0)))</f>
        <v>0</v>
      </c>
      <c r="G57" s="55">
        <f>IF($L57&gt;MAX('バックデータ１（事例集）'!$O$4:$O$303),"",INDEX('バックデータ１（事例集）'!$A$4:$W$303,MATCH('条件検索１（都道府県名で検索）'!$L57,'バックデータ１（事例集）'!$O$4:$O$303,0),MATCH('条件検索１（都道府県名で検索）'!G$4,'バックデータ１（事例集）'!$A$1:$W$1,0)))</f>
        <v>0</v>
      </c>
      <c r="H57" s="52">
        <f>IF($L57&gt;MAX('バックデータ１（事例集）'!$O$4:$O$303),"",INDEX('バックデータ１（事例集）'!$A$4:$W$303,MATCH('条件検索１（都道府県名で検索）'!$L57,'バックデータ１（事例集）'!$O$4:$O$303,0),MATCH('条件検索１（都道府県名で検索）'!H$4,'バックデータ１（事例集）'!$A$1:$W$1,0)))</f>
        <v>0</v>
      </c>
      <c r="I57" s="54">
        <f>IF($L57&gt;MAX('バックデータ１（事例集）'!$O$4:$O$303),"",INDEX('バックデータ１（事例集）'!$A$4:$W$303,MATCH('条件検索１（都道府県名で検索）'!$L57,'バックデータ１（事例集）'!$O$4:$O$303,0),MATCH('条件検索１（都道府県名で検索）'!I$4,'バックデータ１（事例集）'!$A$1:$W$1,0)))</f>
        <v>0</v>
      </c>
      <c r="J57" s="81">
        <f t="shared" si="0"/>
        <v>0</v>
      </c>
      <c r="K57" s="79">
        <f>IF($L57&gt;MAX('バックデータ１（事例集）'!$O$4:$O$303),"",INDEX('バックデータ１（事例集）'!$A$4:$W$303,MATCH('条件検索１（都道府県名で検索）'!$L57,'バックデータ１（事例集）'!$O$4:$O$303,0),MATCH('条件検索１（都道府県名で検索）'!K$4,'バックデータ１（事例集）'!$A$1:$W$1,0)))</f>
        <v>0</v>
      </c>
      <c r="L57" s="48">
        <v>51</v>
      </c>
      <c r="M57" s="113">
        <f>IF($L57&gt;MAX('バックデータ１（事例集）'!$O$4:$O$303),"",INDEX('バックデータ１（事例集）'!$A$4:$W$303,MATCH('条件検索１（都道府県名で検索）'!$L57,'バックデータ１（事例集）'!$O$4:$O$303,0),MATCH('条件検索１（都道府県名で検索）'!J$4,'バックデータ１（事例集）'!$A$1:$W$1,0)))</f>
        <v>0</v>
      </c>
    </row>
    <row r="58" spans="2:13" ht="29.25" customHeight="1">
      <c r="B58" s="100">
        <v>52</v>
      </c>
      <c r="C58" s="180">
        <f>IF($L58&gt;MAX('バックデータ１（事例集）'!$O$4:$O$303),"",INDEX('バックデータ１（事例集）'!$A$4:$W$303,MATCH('条件検索１（都道府県名で検索）'!$L58,'バックデータ１（事例集）'!$O$4:$O$303,0),MATCH('条件検索１（都道府県名で検索）'!C$4,'バックデータ１（事例集）'!$A$1:$W$1,0)))</f>
        <v>0</v>
      </c>
      <c r="D58" s="101">
        <f>IF($L58&gt;MAX('バックデータ１（事例集）'!$O$4:$O$303),"",INDEX('バックデータ１（事例集）'!$A$4:$W$303,MATCH('条件検索１（都道府県名で検索）'!$L58,'バックデータ１（事例集）'!$O$4:$O$303,0),MATCH('条件検索１（都道府県名で検索）'!D$4,'バックデータ１（事例集）'!$A$1:$W$1,0)))</f>
        <v>0</v>
      </c>
      <c r="E58" s="102" t="str">
        <f>IF($L58&gt;MAX('バックデータ１（事例集）'!$O$4:$O$303),"",INDEX('バックデータ１（事例集）'!$A$4:$W$303,MATCH('条件検索１（都道府県名で検索）'!$L58,'バックデータ１（事例集）'!$O$4:$O$303,0),MATCH('条件検索１（都道府県名で検索）'!E$4,'バックデータ１（事例集）'!$A$1:$W$1,0)))</f>
        <v/>
      </c>
      <c r="F58" s="103">
        <f>IF($L58&gt;MAX('バックデータ１（事例集）'!$O$4:$O$303),"",INDEX('バックデータ１（事例集）'!$A$4:$W$303,MATCH('条件検索１（都道府県名で検索）'!$L58,'バックデータ１（事例集）'!$O$4:$O$303,0),MATCH('条件検索１（都道府県名で検索）'!F$4,'バックデータ１（事例集）'!$A$1:$W$1,0)))</f>
        <v>0</v>
      </c>
      <c r="G58" s="104">
        <f>IF($L58&gt;MAX('バックデータ１（事例集）'!$O$4:$O$303),"",INDEX('バックデータ１（事例集）'!$A$4:$W$303,MATCH('条件検索１（都道府県名で検索）'!$L58,'バックデータ１（事例集）'!$O$4:$O$303,0),MATCH('条件検索１（都道府県名で検索）'!G$4,'バックデータ１（事例集）'!$A$1:$W$1,0)))</f>
        <v>0</v>
      </c>
      <c r="H58" s="101">
        <f>IF($L58&gt;MAX('バックデータ１（事例集）'!$O$4:$O$303),"",INDEX('バックデータ１（事例集）'!$A$4:$W$303,MATCH('条件検索１（都道府県名で検索）'!$L58,'バックデータ１（事例集）'!$O$4:$O$303,0),MATCH('条件検索１（都道府県名で検索）'!H$4,'バックデータ１（事例集）'!$A$1:$W$1,0)))</f>
        <v>0</v>
      </c>
      <c r="I58" s="103">
        <f>IF($L58&gt;MAX('バックデータ１（事例集）'!$O$4:$O$303),"",INDEX('バックデータ１（事例集）'!$A$4:$W$303,MATCH('条件検索１（都道府県名で検索）'!$L58,'バックデータ１（事例集）'!$O$4:$O$303,0),MATCH('条件検索１（都道府県名で検索）'!I$4,'バックデータ１（事例集）'!$A$1:$W$1,0)))</f>
        <v>0</v>
      </c>
      <c r="J58" s="105">
        <f t="shared" si="0"/>
        <v>0</v>
      </c>
      <c r="K58" s="79">
        <f>IF($L58&gt;MAX('バックデータ１（事例集）'!$O$4:$O$303),"",INDEX('バックデータ１（事例集）'!$A$4:$W$303,MATCH('条件検索１（都道府県名で検索）'!$L58,'バックデータ１（事例集）'!$O$4:$O$303,0),MATCH('条件検索１（都道府県名で検索）'!K$4,'バックデータ１（事例集）'!$A$1:$W$1,0)))</f>
        <v>0</v>
      </c>
      <c r="L58" s="48">
        <v>52</v>
      </c>
      <c r="M58" s="113">
        <f>IF($L58&gt;MAX('バックデータ１（事例集）'!$O$4:$O$303),"",INDEX('バックデータ１（事例集）'!$A$4:$W$303,MATCH('条件検索１（都道府県名で検索）'!$L58,'バックデータ１（事例集）'!$O$4:$O$303,0),MATCH('条件検索１（都道府県名で検索）'!J$4,'バックデータ１（事例集）'!$A$1:$W$1,0)))</f>
        <v>0</v>
      </c>
    </row>
    <row r="59" spans="2:13" ht="29.25" customHeight="1">
      <c r="B59" s="51">
        <v>53</v>
      </c>
      <c r="C59" s="60">
        <f>IF($L59&gt;MAX('バックデータ１（事例集）'!$O$4:$O$303),"",INDEX('バックデータ１（事例集）'!$A$4:$W$303,MATCH('条件検索１（都道府県名で検索）'!$L59,'バックデータ１（事例集）'!$O$4:$O$303,0),MATCH('条件検索１（都道府県名で検索）'!C$4,'バックデータ１（事例集）'!$A$1:$W$1,0)))</f>
        <v>0</v>
      </c>
      <c r="D59" s="52">
        <f>IF($L59&gt;MAX('バックデータ１（事例集）'!$O$4:$O$303),"",INDEX('バックデータ１（事例集）'!$A$4:$W$303,MATCH('条件検索１（都道府県名で検索）'!$L59,'バックデータ１（事例集）'!$O$4:$O$303,0),MATCH('条件検索１（都道府県名で検索）'!D$4,'バックデータ１（事例集）'!$A$1:$W$1,0)))</f>
        <v>0</v>
      </c>
      <c r="E59" s="53" t="str">
        <f>IF($L59&gt;MAX('バックデータ１（事例集）'!$O$4:$O$303),"",INDEX('バックデータ１（事例集）'!$A$4:$W$303,MATCH('条件検索１（都道府県名で検索）'!$L59,'バックデータ１（事例集）'!$O$4:$O$303,0),MATCH('条件検索１（都道府県名で検索）'!E$4,'バックデータ１（事例集）'!$A$1:$W$1,0)))</f>
        <v/>
      </c>
      <c r="F59" s="54">
        <f>IF($L59&gt;MAX('バックデータ１（事例集）'!$O$4:$O$303),"",INDEX('バックデータ１（事例集）'!$A$4:$W$303,MATCH('条件検索１（都道府県名で検索）'!$L59,'バックデータ１（事例集）'!$O$4:$O$303,0),MATCH('条件検索１（都道府県名で検索）'!F$4,'バックデータ１（事例集）'!$A$1:$W$1,0)))</f>
        <v>0</v>
      </c>
      <c r="G59" s="55">
        <f>IF($L59&gt;MAX('バックデータ１（事例集）'!$O$4:$O$303),"",INDEX('バックデータ１（事例集）'!$A$4:$W$303,MATCH('条件検索１（都道府県名で検索）'!$L59,'バックデータ１（事例集）'!$O$4:$O$303,0),MATCH('条件検索１（都道府県名で検索）'!G$4,'バックデータ１（事例集）'!$A$1:$W$1,0)))</f>
        <v>0</v>
      </c>
      <c r="H59" s="52">
        <f>IF($L59&gt;MAX('バックデータ１（事例集）'!$O$4:$O$303),"",INDEX('バックデータ１（事例集）'!$A$4:$W$303,MATCH('条件検索１（都道府県名で検索）'!$L59,'バックデータ１（事例集）'!$O$4:$O$303,0),MATCH('条件検索１（都道府県名で検索）'!H$4,'バックデータ１（事例集）'!$A$1:$W$1,0)))</f>
        <v>0</v>
      </c>
      <c r="I59" s="54">
        <f>IF($L59&gt;MAX('バックデータ１（事例集）'!$O$4:$O$303),"",INDEX('バックデータ１（事例集）'!$A$4:$W$303,MATCH('条件検索１（都道府県名で検索）'!$L59,'バックデータ１（事例集）'!$O$4:$O$303,0),MATCH('条件検索１（都道府県名で検索）'!I$4,'バックデータ１（事例集）'!$A$1:$W$1,0)))</f>
        <v>0</v>
      </c>
      <c r="J59" s="81">
        <f t="shared" si="0"/>
        <v>0</v>
      </c>
      <c r="K59" s="79">
        <f>IF($L59&gt;MAX('バックデータ１（事例集）'!$O$4:$O$303),"",INDEX('バックデータ１（事例集）'!$A$4:$W$303,MATCH('条件検索１（都道府県名で検索）'!$L59,'バックデータ１（事例集）'!$O$4:$O$303,0),MATCH('条件検索１（都道府県名で検索）'!K$4,'バックデータ１（事例集）'!$A$1:$W$1,0)))</f>
        <v>0</v>
      </c>
      <c r="L59" s="48">
        <v>53</v>
      </c>
      <c r="M59" s="113">
        <f>IF($L59&gt;MAX('バックデータ１（事例集）'!$O$4:$O$303),"",INDEX('バックデータ１（事例集）'!$A$4:$W$303,MATCH('条件検索１（都道府県名で検索）'!$L59,'バックデータ１（事例集）'!$O$4:$O$303,0),MATCH('条件検索１（都道府県名で検索）'!J$4,'バックデータ１（事例集）'!$A$1:$W$1,0)))</f>
        <v>0</v>
      </c>
    </row>
    <row r="60" spans="2:13" ht="29.25" customHeight="1">
      <c r="B60" s="100">
        <v>54</v>
      </c>
      <c r="C60" s="180">
        <f>IF($L60&gt;MAX('バックデータ１（事例集）'!$O$4:$O$303),"",INDEX('バックデータ１（事例集）'!$A$4:$W$303,MATCH('条件検索１（都道府県名で検索）'!$L60,'バックデータ１（事例集）'!$O$4:$O$303,0),MATCH('条件検索１（都道府県名で検索）'!C$4,'バックデータ１（事例集）'!$A$1:$W$1,0)))</f>
        <v>0</v>
      </c>
      <c r="D60" s="101">
        <f>IF($L60&gt;MAX('バックデータ１（事例集）'!$O$4:$O$303),"",INDEX('バックデータ１（事例集）'!$A$4:$W$303,MATCH('条件検索１（都道府県名で検索）'!$L60,'バックデータ１（事例集）'!$O$4:$O$303,0),MATCH('条件検索１（都道府県名で検索）'!D$4,'バックデータ１（事例集）'!$A$1:$W$1,0)))</f>
        <v>0</v>
      </c>
      <c r="E60" s="102" t="str">
        <f>IF($L60&gt;MAX('バックデータ１（事例集）'!$O$4:$O$303),"",INDEX('バックデータ１（事例集）'!$A$4:$W$303,MATCH('条件検索１（都道府県名で検索）'!$L60,'バックデータ１（事例集）'!$O$4:$O$303,0),MATCH('条件検索１（都道府県名で検索）'!E$4,'バックデータ１（事例集）'!$A$1:$W$1,0)))</f>
        <v/>
      </c>
      <c r="F60" s="103">
        <f>IF($L60&gt;MAX('バックデータ１（事例集）'!$O$4:$O$303),"",INDEX('バックデータ１（事例集）'!$A$4:$W$303,MATCH('条件検索１（都道府県名で検索）'!$L60,'バックデータ１（事例集）'!$O$4:$O$303,0),MATCH('条件検索１（都道府県名で検索）'!F$4,'バックデータ１（事例集）'!$A$1:$W$1,0)))</f>
        <v>0</v>
      </c>
      <c r="G60" s="104">
        <f>IF($L60&gt;MAX('バックデータ１（事例集）'!$O$4:$O$303),"",INDEX('バックデータ１（事例集）'!$A$4:$W$303,MATCH('条件検索１（都道府県名で検索）'!$L60,'バックデータ１（事例集）'!$O$4:$O$303,0),MATCH('条件検索１（都道府県名で検索）'!G$4,'バックデータ１（事例集）'!$A$1:$W$1,0)))</f>
        <v>0</v>
      </c>
      <c r="H60" s="101">
        <f>IF($L60&gt;MAX('バックデータ１（事例集）'!$O$4:$O$303),"",INDEX('バックデータ１（事例集）'!$A$4:$W$303,MATCH('条件検索１（都道府県名で検索）'!$L60,'バックデータ１（事例集）'!$O$4:$O$303,0),MATCH('条件検索１（都道府県名で検索）'!H$4,'バックデータ１（事例集）'!$A$1:$W$1,0)))</f>
        <v>0</v>
      </c>
      <c r="I60" s="103">
        <f>IF($L60&gt;MAX('バックデータ１（事例集）'!$O$4:$O$303),"",INDEX('バックデータ１（事例集）'!$A$4:$W$303,MATCH('条件検索１（都道府県名で検索）'!$L60,'バックデータ１（事例集）'!$O$4:$O$303,0),MATCH('条件検索１（都道府県名で検索）'!I$4,'バックデータ１（事例集）'!$A$1:$W$1,0)))</f>
        <v>0</v>
      </c>
      <c r="J60" s="105">
        <f t="shared" si="0"/>
        <v>0</v>
      </c>
      <c r="K60" s="79">
        <f>IF($L60&gt;MAX('バックデータ１（事例集）'!$O$4:$O$303),"",INDEX('バックデータ１（事例集）'!$A$4:$W$303,MATCH('条件検索１（都道府県名で検索）'!$L60,'バックデータ１（事例集）'!$O$4:$O$303,0),MATCH('条件検索１（都道府県名で検索）'!K$4,'バックデータ１（事例集）'!$A$1:$W$1,0)))</f>
        <v>0</v>
      </c>
      <c r="L60" s="48">
        <v>54</v>
      </c>
      <c r="M60" s="113">
        <f>IF($L60&gt;MAX('バックデータ１（事例集）'!$O$4:$O$303),"",INDEX('バックデータ１（事例集）'!$A$4:$W$303,MATCH('条件検索１（都道府県名で検索）'!$L60,'バックデータ１（事例集）'!$O$4:$O$303,0),MATCH('条件検索１（都道府県名で検索）'!J$4,'バックデータ１（事例集）'!$A$1:$W$1,0)))</f>
        <v>0</v>
      </c>
    </row>
    <row r="61" spans="2:13" ht="29.25" customHeight="1">
      <c r="B61" s="51">
        <v>55</v>
      </c>
      <c r="C61" s="60">
        <f>IF($L61&gt;MAX('バックデータ１（事例集）'!$O$4:$O$303),"",INDEX('バックデータ１（事例集）'!$A$4:$W$303,MATCH('条件検索１（都道府県名で検索）'!$L61,'バックデータ１（事例集）'!$O$4:$O$303,0),MATCH('条件検索１（都道府県名で検索）'!C$4,'バックデータ１（事例集）'!$A$1:$W$1,0)))</f>
        <v>0</v>
      </c>
      <c r="D61" s="52">
        <f>IF($L61&gt;MAX('バックデータ１（事例集）'!$O$4:$O$303),"",INDEX('バックデータ１（事例集）'!$A$4:$W$303,MATCH('条件検索１（都道府県名で検索）'!$L61,'バックデータ１（事例集）'!$O$4:$O$303,0),MATCH('条件検索１（都道府県名で検索）'!D$4,'バックデータ１（事例集）'!$A$1:$W$1,0)))</f>
        <v>0</v>
      </c>
      <c r="E61" s="53" t="str">
        <f>IF($L61&gt;MAX('バックデータ１（事例集）'!$O$4:$O$303),"",INDEX('バックデータ１（事例集）'!$A$4:$W$303,MATCH('条件検索１（都道府県名で検索）'!$L61,'バックデータ１（事例集）'!$O$4:$O$303,0),MATCH('条件検索１（都道府県名で検索）'!E$4,'バックデータ１（事例集）'!$A$1:$W$1,0)))</f>
        <v/>
      </c>
      <c r="F61" s="54">
        <f>IF($L61&gt;MAX('バックデータ１（事例集）'!$O$4:$O$303),"",INDEX('バックデータ１（事例集）'!$A$4:$W$303,MATCH('条件検索１（都道府県名で検索）'!$L61,'バックデータ１（事例集）'!$O$4:$O$303,0),MATCH('条件検索１（都道府県名で検索）'!F$4,'バックデータ１（事例集）'!$A$1:$W$1,0)))</f>
        <v>0</v>
      </c>
      <c r="G61" s="55">
        <f>IF($L61&gt;MAX('バックデータ１（事例集）'!$O$4:$O$303),"",INDEX('バックデータ１（事例集）'!$A$4:$W$303,MATCH('条件検索１（都道府県名で検索）'!$L61,'バックデータ１（事例集）'!$O$4:$O$303,0),MATCH('条件検索１（都道府県名で検索）'!G$4,'バックデータ１（事例集）'!$A$1:$W$1,0)))</f>
        <v>0</v>
      </c>
      <c r="H61" s="52">
        <f>IF($L61&gt;MAX('バックデータ１（事例集）'!$O$4:$O$303),"",INDEX('バックデータ１（事例集）'!$A$4:$W$303,MATCH('条件検索１（都道府県名で検索）'!$L61,'バックデータ１（事例集）'!$O$4:$O$303,0),MATCH('条件検索１（都道府県名で検索）'!H$4,'バックデータ１（事例集）'!$A$1:$W$1,0)))</f>
        <v>0</v>
      </c>
      <c r="I61" s="54">
        <f>IF($L61&gt;MAX('バックデータ１（事例集）'!$O$4:$O$303),"",INDEX('バックデータ１（事例集）'!$A$4:$W$303,MATCH('条件検索１（都道府県名で検索）'!$L61,'バックデータ１（事例集）'!$O$4:$O$303,0),MATCH('条件検索１（都道府県名で検索）'!I$4,'バックデータ１（事例集）'!$A$1:$W$1,0)))</f>
        <v>0</v>
      </c>
      <c r="J61" s="81">
        <f t="shared" si="0"/>
        <v>0</v>
      </c>
      <c r="K61" s="79">
        <f>IF($L61&gt;MAX('バックデータ１（事例集）'!$O$4:$O$303),"",INDEX('バックデータ１（事例集）'!$A$4:$W$303,MATCH('条件検索１（都道府県名で検索）'!$L61,'バックデータ１（事例集）'!$O$4:$O$303,0),MATCH('条件検索１（都道府県名で検索）'!K$4,'バックデータ１（事例集）'!$A$1:$W$1,0)))</f>
        <v>0</v>
      </c>
      <c r="L61" s="48">
        <v>55</v>
      </c>
      <c r="M61" s="113">
        <f>IF($L61&gt;MAX('バックデータ１（事例集）'!$O$4:$O$303),"",INDEX('バックデータ１（事例集）'!$A$4:$W$303,MATCH('条件検索１（都道府県名で検索）'!$L61,'バックデータ１（事例集）'!$O$4:$O$303,0),MATCH('条件検索１（都道府県名で検索）'!J$4,'バックデータ１（事例集）'!$A$1:$W$1,0)))</f>
        <v>0</v>
      </c>
    </row>
    <row r="62" spans="2:13" ht="29.25" customHeight="1">
      <c r="B62" s="100">
        <v>56</v>
      </c>
      <c r="C62" s="180">
        <f>IF($L62&gt;MAX('バックデータ１（事例集）'!$O$4:$O$303),"",INDEX('バックデータ１（事例集）'!$A$4:$W$303,MATCH('条件検索１（都道府県名で検索）'!$L62,'バックデータ１（事例集）'!$O$4:$O$303,0),MATCH('条件検索１（都道府県名で検索）'!C$4,'バックデータ１（事例集）'!$A$1:$W$1,0)))</f>
        <v>0</v>
      </c>
      <c r="D62" s="101">
        <f>IF($L62&gt;MAX('バックデータ１（事例集）'!$O$4:$O$303),"",INDEX('バックデータ１（事例集）'!$A$4:$W$303,MATCH('条件検索１（都道府県名で検索）'!$L62,'バックデータ１（事例集）'!$O$4:$O$303,0),MATCH('条件検索１（都道府県名で検索）'!D$4,'バックデータ１（事例集）'!$A$1:$W$1,0)))</f>
        <v>0</v>
      </c>
      <c r="E62" s="102" t="str">
        <f>IF($L62&gt;MAX('バックデータ１（事例集）'!$O$4:$O$303),"",INDEX('バックデータ１（事例集）'!$A$4:$W$303,MATCH('条件検索１（都道府県名で検索）'!$L62,'バックデータ１（事例集）'!$O$4:$O$303,0),MATCH('条件検索１（都道府県名で検索）'!E$4,'バックデータ１（事例集）'!$A$1:$W$1,0)))</f>
        <v/>
      </c>
      <c r="F62" s="103">
        <f>IF($L62&gt;MAX('バックデータ１（事例集）'!$O$4:$O$303),"",INDEX('バックデータ１（事例集）'!$A$4:$W$303,MATCH('条件検索１（都道府県名で検索）'!$L62,'バックデータ１（事例集）'!$O$4:$O$303,0),MATCH('条件検索１（都道府県名で検索）'!F$4,'バックデータ１（事例集）'!$A$1:$W$1,0)))</f>
        <v>0</v>
      </c>
      <c r="G62" s="104">
        <f>IF($L62&gt;MAX('バックデータ１（事例集）'!$O$4:$O$303),"",INDEX('バックデータ１（事例集）'!$A$4:$W$303,MATCH('条件検索１（都道府県名で検索）'!$L62,'バックデータ１（事例集）'!$O$4:$O$303,0),MATCH('条件検索１（都道府県名で検索）'!G$4,'バックデータ１（事例集）'!$A$1:$W$1,0)))</f>
        <v>0</v>
      </c>
      <c r="H62" s="101">
        <f>IF($L62&gt;MAX('バックデータ１（事例集）'!$O$4:$O$303),"",INDEX('バックデータ１（事例集）'!$A$4:$W$303,MATCH('条件検索１（都道府県名で検索）'!$L62,'バックデータ１（事例集）'!$O$4:$O$303,0),MATCH('条件検索１（都道府県名で検索）'!H$4,'バックデータ１（事例集）'!$A$1:$W$1,0)))</f>
        <v>0</v>
      </c>
      <c r="I62" s="103">
        <f>IF($L62&gt;MAX('バックデータ１（事例集）'!$O$4:$O$303),"",INDEX('バックデータ１（事例集）'!$A$4:$W$303,MATCH('条件検索１（都道府県名で検索）'!$L62,'バックデータ１（事例集）'!$O$4:$O$303,0),MATCH('条件検索１（都道府県名で検索）'!I$4,'バックデータ１（事例集）'!$A$1:$W$1,0)))</f>
        <v>0</v>
      </c>
      <c r="J62" s="105">
        <f t="shared" si="0"/>
        <v>0</v>
      </c>
      <c r="K62" s="79">
        <f>IF($L62&gt;MAX('バックデータ１（事例集）'!$O$4:$O$303),"",INDEX('バックデータ１（事例集）'!$A$4:$W$303,MATCH('条件検索１（都道府県名で検索）'!$L62,'バックデータ１（事例集）'!$O$4:$O$303,0),MATCH('条件検索１（都道府県名で検索）'!K$4,'バックデータ１（事例集）'!$A$1:$W$1,0)))</f>
        <v>0</v>
      </c>
      <c r="L62" s="48">
        <v>56</v>
      </c>
      <c r="M62" s="113">
        <f>IF($L62&gt;MAX('バックデータ１（事例集）'!$O$4:$O$303),"",INDEX('バックデータ１（事例集）'!$A$4:$W$303,MATCH('条件検索１（都道府県名で検索）'!$L62,'バックデータ１（事例集）'!$O$4:$O$303,0),MATCH('条件検索１（都道府県名で検索）'!J$4,'バックデータ１（事例集）'!$A$1:$W$1,0)))</f>
        <v>0</v>
      </c>
    </row>
    <row r="63" spans="2:13" ht="29.25" customHeight="1">
      <c r="B63" s="51">
        <v>57</v>
      </c>
      <c r="C63" s="60">
        <f>IF($L63&gt;MAX('バックデータ１（事例集）'!$O$4:$O$303),"",INDEX('バックデータ１（事例集）'!$A$4:$W$303,MATCH('条件検索１（都道府県名で検索）'!$L63,'バックデータ１（事例集）'!$O$4:$O$303,0),MATCH('条件検索１（都道府県名で検索）'!C$4,'バックデータ１（事例集）'!$A$1:$W$1,0)))</f>
        <v>0</v>
      </c>
      <c r="D63" s="52">
        <f>IF($L63&gt;MAX('バックデータ１（事例集）'!$O$4:$O$303),"",INDEX('バックデータ１（事例集）'!$A$4:$W$303,MATCH('条件検索１（都道府県名で検索）'!$L63,'バックデータ１（事例集）'!$O$4:$O$303,0),MATCH('条件検索１（都道府県名で検索）'!D$4,'バックデータ１（事例集）'!$A$1:$W$1,0)))</f>
        <v>0</v>
      </c>
      <c r="E63" s="53" t="str">
        <f>IF($L63&gt;MAX('バックデータ１（事例集）'!$O$4:$O$303),"",INDEX('バックデータ１（事例集）'!$A$4:$W$303,MATCH('条件検索１（都道府県名で検索）'!$L63,'バックデータ１（事例集）'!$O$4:$O$303,0),MATCH('条件検索１（都道府県名で検索）'!E$4,'バックデータ１（事例集）'!$A$1:$W$1,0)))</f>
        <v/>
      </c>
      <c r="F63" s="54">
        <f>IF($L63&gt;MAX('バックデータ１（事例集）'!$O$4:$O$303),"",INDEX('バックデータ１（事例集）'!$A$4:$W$303,MATCH('条件検索１（都道府県名で検索）'!$L63,'バックデータ１（事例集）'!$O$4:$O$303,0),MATCH('条件検索１（都道府県名で検索）'!F$4,'バックデータ１（事例集）'!$A$1:$W$1,0)))</f>
        <v>0</v>
      </c>
      <c r="G63" s="55">
        <f>IF($L63&gt;MAX('バックデータ１（事例集）'!$O$4:$O$303),"",INDEX('バックデータ１（事例集）'!$A$4:$W$303,MATCH('条件検索１（都道府県名で検索）'!$L63,'バックデータ１（事例集）'!$O$4:$O$303,0),MATCH('条件検索１（都道府県名で検索）'!G$4,'バックデータ１（事例集）'!$A$1:$W$1,0)))</f>
        <v>0</v>
      </c>
      <c r="H63" s="52">
        <f>IF($L63&gt;MAX('バックデータ１（事例集）'!$O$4:$O$303),"",INDEX('バックデータ１（事例集）'!$A$4:$W$303,MATCH('条件検索１（都道府県名で検索）'!$L63,'バックデータ１（事例集）'!$O$4:$O$303,0),MATCH('条件検索１（都道府県名で検索）'!H$4,'バックデータ１（事例集）'!$A$1:$W$1,0)))</f>
        <v>0</v>
      </c>
      <c r="I63" s="54">
        <f>IF($L63&gt;MAX('バックデータ１（事例集）'!$O$4:$O$303),"",INDEX('バックデータ１（事例集）'!$A$4:$W$303,MATCH('条件検索１（都道府県名で検索）'!$L63,'バックデータ１（事例集）'!$O$4:$O$303,0),MATCH('条件検索１（都道府県名で検索）'!I$4,'バックデータ１（事例集）'!$A$1:$W$1,0)))</f>
        <v>0</v>
      </c>
      <c r="J63" s="81">
        <f t="shared" si="0"/>
        <v>0</v>
      </c>
      <c r="K63" s="79">
        <f>IF($L63&gt;MAX('バックデータ１（事例集）'!$O$4:$O$303),"",INDEX('バックデータ１（事例集）'!$A$4:$W$303,MATCH('条件検索１（都道府県名で検索）'!$L63,'バックデータ１（事例集）'!$O$4:$O$303,0),MATCH('条件検索１（都道府県名で検索）'!K$4,'バックデータ１（事例集）'!$A$1:$W$1,0)))</f>
        <v>0</v>
      </c>
      <c r="L63" s="48">
        <v>57</v>
      </c>
      <c r="M63" s="113">
        <f>IF($L63&gt;MAX('バックデータ１（事例集）'!$O$4:$O$303),"",INDEX('バックデータ１（事例集）'!$A$4:$W$303,MATCH('条件検索１（都道府県名で検索）'!$L63,'バックデータ１（事例集）'!$O$4:$O$303,0),MATCH('条件検索１（都道府県名で検索）'!J$4,'バックデータ１（事例集）'!$A$1:$W$1,0)))</f>
        <v>0</v>
      </c>
    </row>
    <row r="64" spans="2:13" ht="29.25" customHeight="1">
      <c r="B64" s="100">
        <v>58</v>
      </c>
      <c r="C64" s="180">
        <f>IF($L64&gt;MAX('バックデータ１（事例集）'!$O$4:$O$303),"",INDEX('バックデータ１（事例集）'!$A$4:$W$303,MATCH('条件検索１（都道府県名で検索）'!$L64,'バックデータ１（事例集）'!$O$4:$O$303,0),MATCH('条件検索１（都道府県名で検索）'!C$4,'バックデータ１（事例集）'!$A$1:$W$1,0)))</f>
        <v>0</v>
      </c>
      <c r="D64" s="101">
        <f>IF($L64&gt;MAX('バックデータ１（事例集）'!$O$4:$O$303),"",INDEX('バックデータ１（事例集）'!$A$4:$W$303,MATCH('条件検索１（都道府県名で検索）'!$L64,'バックデータ１（事例集）'!$O$4:$O$303,0),MATCH('条件検索１（都道府県名で検索）'!D$4,'バックデータ１（事例集）'!$A$1:$W$1,0)))</f>
        <v>0</v>
      </c>
      <c r="E64" s="102" t="str">
        <f>IF($L64&gt;MAX('バックデータ１（事例集）'!$O$4:$O$303),"",INDEX('バックデータ１（事例集）'!$A$4:$W$303,MATCH('条件検索１（都道府県名で検索）'!$L64,'バックデータ１（事例集）'!$O$4:$O$303,0),MATCH('条件検索１（都道府県名で検索）'!E$4,'バックデータ１（事例集）'!$A$1:$W$1,0)))</f>
        <v/>
      </c>
      <c r="F64" s="103">
        <f>IF($L64&gt;MAX('バックデータ１（事例集）'!$O$4:$O$303),"",INDEX('バックデータ１（事例集）'!$A$4:$W$303,MATCH('条件検索１（都道府県名で検索）'!$L64,'バックデータ１（事例集）'!$O$4:$O$303,0),MATCH('条件検索１（都道府県名で検索）'!F$4,'バックデータ１（事例集）'!$A$1:$W$1,0)))</f>
        <v>0</v>
      </c>
      <c r="G64" s="104">
        <f>IF($L64&gt;MAX('バックデータ１（事例集）'!$O$4:$O$303),"",INDEX('バックデータ１（事例集）'!$A$4:$W$303,MATCH('条件検索１（都道府県名で検索）'!$L64,'バックデータ１（事例集）'!$O$4:$O$303,0),MATCH('条件検索１（都道府県名で検索）'!G$4,'バックデータ１（事例集）'!$A$1:$W$1,0)))</f>
        <v>0</v>
      </c>
      <c r="H64" s="101">
        <f>IF($L64&gt;MAX('バックデータ１（事例集）'!$O$4:$O$303),"",INDEX('バックデータ１（事例集）'!$A$4:$W$303,MATCH('条件検索１（都道府県名で検索）'!$L64,'バックデータ１（事例集）'!$O$4:$O$303,0),MATCH('条件検索１（都道府県名で検索）'!H$4,'バックデータ１（事例集）'!$A$1:$W$1,0)))</f>
        <v>0</v>
      </c>
      <c r="I64" s="103">
        <f>IF($L64&gt;MAX('バックデータ１（事例集）'!$O$4:$O$303),"",INDEX('バックデータ１（事例集）'!$A$4:$W$303,MATCH('条件検索１（都道府県名で検索）'!$L64,'バックデータ１（事例集）'!$O$4:$O$303,0),MATCH('条件検索１（都道府県名で検索）'!I$4,'バックデータ１（事例集）'!$A$1:$W$1,0)))</f>
        <v>0</v>
      </c>
      <c r="J64" s="105">
        <f t="shared" si="0"/>
        <v>0</v>
      </c>
      <c r="K64" s="79">
        <f>IF($L64&gt;MAX('バックデータ１（事例集）'!$O$4:$O$303),"",INDEX('バックデータ１（事例集）'!$A$4:$W$303,MATCH('条件検索１（都道府県名で検索）'!$L64,'バックデータ１（事例集）'!$O$4:$O$303,0),MATCH('条件検索１（都道府県名で検索）'!K$4,'バックデータ１（事例集）'!$A$1:$W$1,0)))</f>
        <v>0</v>
      </c>
      <c r="L64" s="48">
        <v>58</v>
      </c>
      <c r="M64" s="113">
        <f>IF($L64&gt;MAX('バックデータ１（事例集）'!$O$4:$O$303),"",INDEX('バックデータ１（事例集）'!$A$4:$W$303,MATCH('条件検索１（都道府県名で検索）'!$L64,'バックデータ１（事例集）'!$O$4:$O$303,0),MATCH('条件検索１（都道府県名で検索）'!J$4,'バックデータ１（事例集）'!$A$1:$W$1,0)))</f>
        <v>0</v>
      </c>
    </row>
    <row r="65" spans="2:13" ht="29.25" customHeight="1">
      <c r="B65" s="51">
        <v>59</v>
      </c>
      <c r="C65" s="60">
        <f>IF($L65&gt;MAX('バックデータ１（事例集）'!$O$4:$O$303),"",INDEX('バックデータ１（事例集）'!$A$4:$W$303,MATCH('条件検索１（都道府県名で検索）'!$L65,'バックデータ１（事例集）'!$O$4:$O$303,0),MATCH('条件検索１（都道府県名で検索）'!C$4,'バックデータ１（事例集）'!$A$1:$W$1,0)))</f>
        <v>0</v>
      </c>
      <c r="D65" s="52">
        <f>IF($L65&gt;MAX('バックデータ１（事例集）'!$O$4:$O$303),"",INDEX('バックデータ１（事例集）'!$A$4:$W$303,MATCH('条件検索１（都道府県名で検索）'!$L65,'バックデータ１（事例集）'!$O$4:$O$303,0),MATCH('条件検索１（都道府県名で検索）'!D$4,'バックデータ１（事例集）'!$A$1:$W$1,0)))</f>
        <v>0</v>
      </c>
      <c r="E65" s="53" t="str">
        <f>IF($L65&gt;MAX('バックデータ１（事例集）'!$O$4:$O$303),"",INDEX('バックデータ１（事例集）'!$A$4:$W$303,MATCH('条件検索１（都道府県名で検索）'!$L65,'バックデータ１（事例集）'!$O$4:$O$303,0),MATCH('条件検索１（都道府県名で検索）'!E$4,'バックデータ１（事例集）'!$A$1:$W$1,0)))</f>
        <v/>
      </c>
      <c r="F65" s="54">
        <f>IF($L65&gt;MAX('バックデータ１（事例集）'!$O$4:$O$303),"",INDEX('バックデータ１（事例集）'!$A$4:$W$303,MATCH('条件検索１（都道府県名で検索）'!$L65,'バックデータ１（事例集）'!$O$4:$O$303,0),MATCH('条件検索１（都道府県名で検索）'!F$4,'バックデータ１（事例集）'!$A$1:$W$1,0)))</f>
        <v>0</v>
      </c>
      <c r="G65" s="55">
        <f>IF($L65&gt;MAX('バックデータ１（事例集）'!$O$4:$O$303),"",INDEX('バックデータ１（事例集）'!$A$4:$W$303,MATCH('条件検索１（都道府県名で検索）'!$L65,'バックデータ１（事例集）'!$O$4:$O$303,0),MATCH('条件検索１（都道府県名で検索）'!G$4,'バックデータ１（事例集）'!$A$1:$W$1,0)))</f>
        <v>0</v>
      </c>
      <c r="H65" s="52">
        <f>IF($L65&gt;MAX('バックデータ１（事例集）'!$O$4:$O$303),"",INDEX('バックデータ１（事例集）'!$A$4:$W$303,MATCH('条件検索１（都道府県名で検索）'!$L65,'バックデータ１（事例集）'!$O$4:$O$303,0),MATCH('条件検索１（都道府県名で検索）'!H$4,'バックデータ１（事例集）'!$A$1:$W$1,0)))</f>
        <v>0</v>
      </c>
      <c r="I65" s="54">
        <f>IF($L65&gt;MAX('バックデータ１（事例集）'!$O$4:$O$303),"",INDEX('バックデータ１（事例集）'!$A$4:$W$303,MATCH('条件検索１（都道府県名で検索）'!$L65,'バックデータ１（事例集）'!$O$4:$O$303,0),MATCH('条件検索１（都道府県名で検索）'!I$4,'バックデータ１（事例集）'!$A$1:$W$1,0)))</f>
        <v>0</v>
      </c>
      <c r="J65" s="81">
        <f t="shared" si="0"/>
        <v>0</v>
      </c>
      <c r="K65" s="79">
        <f>IF($L65&gt;MAX('バックデータ１（事例集）'!$O$4:$O$303),"",INDEX('バックデータ１（事例集）'!$A$4:$W$303,MATCH('条件検索１（都道府県名で検索）'!$L65,'バックデータ１（事例集）'!$O$4:$O$303,0),MATCH('条件検索１（都道府県名で検索）'!K$4,'バックデータ１（事例集）'!$A$1:$W$1,0)))</f>
        <v>0</v>
      </c>
      <c r="L65" s="48">
        <v>59</v>
      </c>
      <c r="M65" s="113">
        <f>IF($L65&gt;MAX('バックデータ１（事例集）'!$O$4:$O$303),"",INDEX('バックデータ１（事例集）'!$A$4:$W$303,MATCH('条件検索１（都道府県名で検索）'!$L65,'バックデータ１（事例集）'!$O$4:$O$303,0),MATCH('条件検索１（都道府県名で検索）'!J$4,'バックデータ１（事例集）'!$A$1:$W$1,0)))</f>
        <v>0</v>
      </c>
    </row>
    <row r="66" spans="2:13" ht="29.25" customHeight="1">
      <c r="B66" s="100">
        <v>60</v>
      </c>
      <c r="C66" s="180">
        <f>IF($L66&gt;MAX('バックデータ１（事例集）'!$O$4:$O$303),"",INDEX('バックデータ１（事例集）'!$A$4:$W$303,MATCH('条件検索１（都道府県名で検索）'!$L66,'バックデータ１（事例集）'!$O$4:$O$303,0),MATCH('条件検索１（都道府県名で検索）'!C$4,'バックデータ１（事例集）'!$A$1:$W$1,0)))</f>
        <v>0</v>
      </c>
      <c r="D66" s="101">
        <f>IF($L66&gt;MAX('バックデータ１（事例集）'!$O$4:$O$303),"",INDEX('バックデータ１（事例集）'!$A$4:$W$303,MATCH('条件検索１（都道府県名で検索）'!$L66,'バックデータ１（事例集）'!$O$4:$O$303,0),MATCH('条件検索１（都道府県名で検索）'!D$4,'バックデータ１（事例集）'!$A$1:$W$1,0)))</f>
        <v>0</v>
      </c>
      <c r="E66" s="102" t="str">
        <f>IF($L66&gt;MAX('バックデータ１（事例集）'!$O$4:$O$303),"",INDEX('バックデータ１（事例集）'!$A$4:$W$303,MATCH('条件検索１（都道府県名で検索）'!$L66,'バックデータ１（事例集）'!$O$4:$O$303,0),MATCH('条件検索１（都道府県名で検索）'!E$4,'バックデータ１（事例集）'!$A$1:$W$1,0)))</f>
        <v/>
      </c>
      <c r="F66" s="103">
        <f>IF($L66&gt;MAX('バックデータ１（事例集）'!$O$4:$O$303),"",INDEX('バックデータ１（事例集）'!$A$4:$W$303,MATCH('条件検索１（都道府県名で検索）'!$L66,'バックデータ１（事例集）'!$O$4:$O$303,0),MATCH('条件検索１（都道府県名で検索）'!F$4,'バックデータ１（事例集）'!$A$1:$W$1,0)))</f>
        <v>0</v>
      </c>
      <c r="G66" s="104">
        <f>IF($L66&gt;MAX('バックデータ１（事例集）'!$O$4:$O$303),"",INDEX('バックデータ１（事例集）'!$A$4:$W$303,MATCH('条件検索１（都道府県名で検索）'!$L66,'バックデータ１（事例集）'!$O$4:$O$303,0),MATCH('条件検索１（都道府県名で検索）'!G$4,'バックデータ１（事例集）'!$A$1:$W$1,0)))</f>
        <v>0</v>
      </c>
      <c r="H66" s="101">
        <f>IF($L66&gt;MAX('バックデータ１（事例集）'!$O$4:$O$303),"",INDEX('バックデータ１（事例集）'!$A$4:$W$303,MATCH('条件検索１（都道府県名で検索）'!$L66,'バックデータ１（事例集）'!$O$4:$O$303,0),MATCH('条件検索１（都道府県名で検索）'!H$4,'バックデータ１（事例集）'!$A$1:$W$1,0)))</f>
        <v>0</v>
      </c>
      <c r="I66" s="103">
        <f>IF($L66&gt;MAX('バックデータ１（事例集）'!$O$4:$O$303),"",INDEX('バックデータ１（事例集）'!$A$4:$W$303,MATCH('条件検索１（都道府県名で検索）'!$L66,'バックデータ１（事例集）'!$O$4:$O$303,0),MATCH('条件検索１（都道府県名で検索）'!I$4,'バックデータ１（事例集）'!$A$1:$W$1,0)))</f>
        <v>0</v>
      </c>
      <c r="J66" s="105">
        <f t="shared" si="0"/>
        <v>0</v>
      </c>
      <c r="K66" s="79">
        <f>IF($L66&gt;MAX('バックデータ１（事例集）'!$O$4:$O$303),"",INDEX('バックデータ１（事例集）'!$A$4:$W$303,MATCH('条件検索１（都道府県名で検索）'!$L66,'バックデータ１（事例集）'!$O$4:$O$303,0),MATCH('条件検索１（都道府県名で検索）'!K$4,'バックデータ１（事例集）'!$A$1:$W$1,0)))</f>
        <v>0</v>
      </c>
      <c r="L66" s="48">
        <v>60</v>
      </c>
      <c r="M66" s="113">
        <f>IF($L66&gt;MAX('バックデータ１（事例集）'!$O$4:$O$303),"",INDEX('バックデータ１（事例集）'!$A$4:$W$303,MATCH('条件検索１（都道府県名で検索）'!$L66,'バックデータ１（事例集）'!$O$4:$O$303,0),MATCH('条件検索１（都道府県名で検索）'!J$4,'バックデータ１（事例集）'!$A$1:$W$1,0)))</f>
        <v>0</v>
      </c>
    </row>
    <row r="67" spans="2:13" ht="29.25" customHeight="1">
      <c r="B67" s="51">
        <v>61</v>
      </c>
      <c r="C67" s="60">
        <f>IF($L67&gt;MAX('バックデータ１（事例集）'!$O$4:$O$303),"",INDEX('バックデータ１（事例集）'!$A$4:$W$303,MATCH('条件検索１（都道府県名で検索）'!$L67,'バックデータ１（事例集）'!$O$4:$O$303,0),MATCH('条件検索１（都道府県名で検索）'!C$4,'バックデータ１（事例集）'!$A$1:$W$1,0)))</f>
        <v>0</v>
      </c>
      <c r="D67" s="52">
        <f>IF($L67&gt;MAX('バックデータ１（事例集）'!$O$4:$O$303),"",INDEX('バックデータ１（事例集）'!$A$4:$W$303,MATCH('条件検索１（都道府県名で検索）'!$L67,'バックデータ１（事例集）'!$O$4:$O$303,0),MATCH('条件検索１（都道府県名で検索）'!D$4,'バックデータ１（事例集）'!$A$1:$W$1,0)))</f>
        <v>0</v>
      </c>
      <c r="E67" s="53" t="str">
        <f>IF($L67&gt;MAX('バックデータ１（事例集）'!$O$4:$O$303),"",INDEX('バックデータ１（事例集）'!$A$4:$W$303,MATCH('条件検索１（都道府県名で検索）'!$L67,'バックデータ１（事例集）'!$O$4:$O$303,0),MATCH('条件検索１（都道府県名で検索）'!E$4,'バックデータ１（事例集）'!$A$1:$W$1,0)))</f>
        <v/>
      </c>
      <c r="F67" s="54">
        <f>IF($L67&gt;MAX('バックデータ１（事例集）'!$O$4:$O$303),"",INDEX('バックデータ１（事例集）'!$A$4:$W$303,MATCH('条件検索１（都道府県名で検索）'!$L67,'バックデータ１（事例集）'!$O$4:$O$303,0),MATCH('条件検索１（都道府県名で検索）'!F$4,'バックデータ１（事例集）'!$A$1:$W$1,0)))</f>
        <v>0</v>
      </c>
      <c r="G67" s="55">
        <f>IF($L67&gt;MAX('バックデータ１（事例集）'!$O$4:$O$303),"",INDEX('バックデータ１（事例集）'!$A$4:$W$303,MATCH('条件検索１（都道府県名で検索）'!$L67,'バックデータ１（事例集）'!$O$4:$O$303,0),MATCH('条件検索１（都道府県名で検索）'!G$4,'バックデータ１（事例集）'!$A$1:$W$1,0)))</f>
        <v>0</v>
      </c>
      <c r="H67" s="52">
        <f>IF($L67&gt;MAX('バックデータ１（事例集）'!$O$4:$O$303),"",INDEX('バックデータ１（事例集）'!$A$4:$W$303,MATCH('条件検索１（都道府県名で検索）'!$L67,'バックデータ１（事例集）'!$O$4:$O$303,0),MATCH('条件検索１（都道府県名で検索）'!H$4,'バックデータ１（事例集）'!$A$1:$W$1,0)))</f>
        <v>0</v>
      </c>
      <c r="I67" s="54">
        <f>IF($L67&gt;MAX('バックデータ１（事例集）'!$O$4:$O$303),"",INDEX('バックデータ１（事例集）'!$A$4:$W$303,MATCH('条件検索１（都道府県名で検索）'!$L67,'バックデータ１（事例集）'!$O$4:$O$303,0),MATCH('条件検索１（都道府県名で検索）'!I$4,'バックデータ１（事例集）'!$A$1:$W$1,0)))</f>
        <v>0</v>
      </c>
      <c r="J67" s="81">
        <f t="shared" si="0"/>
        <v>0</v>
      </c>
      <c r="K67" s="79">
        <f>IF($L67&gt;MAX('バックデータ１（事例集）'!$O$4:$O$303),"",INDEX('バックデータ１（事例集）'!$A$4:$W$303,MATCH('条件検索１（都道府県名で検索）'!$L67,'バックデータ１（事例集）'!$O$4:$O$303,0),MATCH('条件検索１（都道府県名で検索）'!K$4,'バックデータ１（事例集）'!$A$1:$W$1,0)))</f>
        <v>0</v>
      </c>
      <c r="L67" s="48">
        <v>61</v>
      </c>
      <c r="M67" s="113">
        <f>IF($L67&gt;MAX('バックデータ１（事例集）'!$O$4:$O$303),"",INDEX('バックデータ１（事例集）'!$A$4:$W$303,MATCH('条件検索１（都道府県名で検索）'!$L67,'バックデータ１（事例集）'!$O$4:$O$303,0),MATCH('条件検索１（都道府県名で検索）'!J$4,'バックデータ１（事例集）'!$A$1:$W$1,0)))</f>
        <v>0</v>
      </c>
    </row>
    <row r="68" spans="2:13" ht="29.25" customHeight="1">
      <c r="B68" s="100">
        <v>62</v>
      </c>
      <c r="C68" s="180">
        <f>IF($L68&gt;MAX('バックデータ１（事例集）'!$O$4:$O$303),"",INDEX('バックデータ１（事例集）'!$A$4:$W$303,MATCH('条件検索１（都道府県名で検索）'!$L68,'バックデータ１（事例集）'!$O$4:$O$303,0),MATCH('条件検索１（都道府県名で検索）'!C$4,'バックデータ１（事例集）'!$A$1:$W$1,0)))</f>
        <v>0</v>
      </c>
      <c r="D68" s="101">
        <f>IF($L68&gt;MAX('バックデータ１（事例集）'!$O$4:$O$303),"",INDEX('バックデータ１（事例集）'!$A$4:$W$303,MATCH('条件検索１（都道府県名で検索）'!$L68,'バックデータ１（事例集）'!$O$4:$O$303,0),MATCH('条件検索１（都道府県名で検索）'!D$4,'バックデータ１（事例集）'!$A$1:$W$1,0)))</f>
        <v>0</v>
      </c>
      <c r="E68" s="102" t="str">
        <f>IF($L68&gt;MAX('バックデータ１（事例集）'!$O$4:$O$303),"",INDEX('バックデータ１（事例集）'!$A$4:$W$303,MATCH('条件検索１（都道府県名で検索）'!$L68,'バックデータ１（事例集）'!$O$4:$O$303,0),MATCH('条件検索１（都道府県名で検索）'!E$4,'バックデータ１（事例集）'!$A$1:$W$1,0)))</f>
        <v/>
      </c>
      <c r="F68" s="103">
        <f>IF($L68&gt;MAX('バックデータ１（事例集）'!$O$4:$O$303),"",INDEX('バックデータ１（事例集）'!$A$4:$W$303,MATCH('条件検索１（都道府県名で検索）'!$L68,'バックデータ１（事例集）'!$O$4:$O$303,0),MATCH('条件検索１（都道府県名で検索）'!F$4,'バックデータ１（事例集）'!$A$1:$W$1,0)))</f>
        <v>0</v>
      </c>
      <c r="G68" s="104">
        <f>IF($L68&gt;MAX('バックデータ１（事例集）'!$O$4:$O$303),"",INDEX('バックデータ１（事例集）'!$A$4:$W$303,MATCH('条件検索１（都道府県名で検索）'!$L68,'バックデータ１（事例集）'!$O$4:$O$303,0),MATCH('条件検索１（都道府県名で検索）'!G$4,'バックデータ１（事例集）'!$A$1:$W$1,0)))</f>
        <v>0</v>
      </c>
      <c r="H68" s="101">
        <f>IF($L68&gt;MAX('バックデータ１（事例集）'!$O$4:$O$303),"",INDEX('バックデータ１（事例集）'!$A$4:$W$303,MATCH('条件検索１（都道府県名で検索）'!$L68,'バックデータ１（事例集）'!$O$4:$O$303,0),MATCH('条件検索１（都道府県名で検索）'!H$4,'バックデータ１（事例集）'!$A$1:$W$1,0)))</f>
        <v>0</v>
      </c>
      <c r="I68" s="103">
        <f>IF($L68&gt;MAX('バックデータ１（事例集）'!$O$4:$O$303),"",INDEX('バックデータ１（事例集）'!$A$4:$W$303,MATCH('条件検索１（都道府県名で検索）'!$L68,'バックデータ１（事例集）'!$O$4:$O$303,0),MATCH('条件検索１（都道府県名で検索）'!I$4,'バックデータ１（事例集）'!$A$1:$W$1,0)))</f>
        <v>0</v>
      </c>
      <c r="J68" s="105">
        <f t="shared" si="0"/>
        <v>0</v>
      </c>
      <c r="K68" s="79">
        <f>IF($L68&gt;MAX('バックデータ１（事例集）'!$O$4:$O$303),"",INDEX('バックデータ１（事例集）'!$A$4:$W$303,MATCH('条件検索１（都道府県名で検索）'!$L68,'バックデータ１（事例集）'!$O$4:$O$303,0),MATCH('条件検索１（都道府県名で検索）'!K$4,'バックデータ１（事例集）'!$A$1:$W$1,0)))</f>
        <v>0</v>
      </c>
      <c r="L68" s="48">
        <v>62</v>
      </c>
      <c r="M68" s="113">
        <f>IF($L68&gt;MAX('バックデータ１（事例集）'!$O$4:$O$303),"",INDEX('バックデータ１（事例集）'!$A$4:$W$303,MATCH('条件検索１（都道府県名で検索）'!$L68,'バックデータ１（事例集）'!$O$4:$O$303,0),MATCH('条件検索１（都道府県名で検索）'!J$4,'バックデータ１（事例集）'!$A$1:$W$1,0)))</f>
        <v>0</v>
      </c>
    </row>
    <row r="69" spans="2:13" ht="29.25" customHeight="1">
      <c r="B69" s="51">
        <v>63</v>
      </c>
      <c r="C69" s="60">
        <f>IF($L69&gt;MAX('バックデータ１（事例集）'!$O$4:$O$303),"",INDEX('バックデータ１（事例集）'!$A$4:$W$303,MATCH('条件検索１（都道府県名で検索）'!$L69,'バックデータ１（事例集）'!$O$4:$O$303,0),MATCH('条件検索１（都道府県名で検索）'!C$4,'バックデータ１（事例集）'!$A$1:$W$1,0)))</f>
        <v>0</v>
      </c>
      <c r="D69" s="52">
        <f>IF($L69&gt;MAX('バックデータ１（事例集）'!$O$4:$O$303),"",INDEX('バックデータ１（事例集）'!$A$4:$W$303,MATCH('条件検索１（都道府県名で検索）'!$L69,'バックデータ１（事例集）'!$O$4:$O$303,0),MATCH('条件検索１（都道府県名で検索）'!D$4,'バックデータ１（事例集）'!$A$1:$W$1,0)))</f>
        <v>0</v>
      </c>
      <c r="E69" s="53" t="str">
        <f>IF($L69&gt;MAX('バックデータ１（事例集）'!$O$4:$O$303),"",INDEX('バックデータ１（事例集）'!$A$4:$W$303,MATCH('条件検索１（都道府県名で検索）'!$L69,'バックデータ１（事例集）'!$O$4:$O$303,0),MATCH('条件検索１（都道府県名で検索）'!E$4,'バックデータ１（事例集）'!$A$1:$W$1,0)))</f>
        <v/>
      </c>
      <c r="F69" s="54">
        <f>IF($L69&gt;MAX('バックデータ１（事例集）'!$O$4:$O$303),"",INDEX('バックデータ１（事例集）'!$A$4:$W$303,MATCH('条件検索１（都道府県名で検索）'!$L69,'バックデータ１（事例集）'!$O$4:$O$303,0),MATCH('条件検索１（都道府県名で検索）'!F$4,'バックデータ１（事例集）'!$A$1:$W$1,0)))</f>
        <v>0</v>
      </c>
      <c r="G69" s="55">
        <f>IF($L69&gt;MAX('バックデータ１（事例集）'!$O$4:$O$303),"",INDEX('バックデータ１（事例集）'!$A$4:$W$303,MATCH('条件検索１（都道府県名で検索）'!$L69,'バックデータ１（事例集）'!$O$4:$O$303,0),MATCH('条件検索１（都道府県名で検索）'!G$4,'バックデータ１（事例集）'!$A$1:$W$1,0)))</f>
        <v>0</v>
      </c>
      <c r="H69" s="52">
        <f>IF($L69&gt;MAX('バックデータ１（事例集）'!$O$4:$O$303),"",INDEX('バックデータ１（事例集）'!$A$4:$W$303,MATCH('条件検索１（都道府県名で検索）'!$L69,'バックデータ１（事例集）'!$O$4:$O$303,0),MATCH('条件検索１（都道府県名で検索）'!H$4,'バックデータ１（事例集）'!$A$1:$W$1,0)))</f>
        <v>0</v>
      </c>
      <c r="I69" s="54">
        <f>IF($L69&gt;MAX('バックデータ１（事例集）'!$O$4:$O$303),"",INDEX('バックデータ１（事例集）'!$A$4:$W$303,MATCH('条件検索１（都道府県名で検索）'!$L69,'バックデータ１（事例集）'!$O$4:$O$303,0),MATCH('条件検索１（都道府県名で検索）'!I$4,'バックデータ１（事例集）'!$A$1:$W$1,0)))</f>
        <v>0</v>
      </c>
      <c r="J69" s="81">
        <f t="shared" si="0"/>
        <v>0</v>
      </c>
      <c r="K69" s="79">
        <f>IF($L69&gt;MAX('バックデータ１（事例集）'!$O$4:$O$303),"",INDEX('バックデータ１（事例集）'!$A$4:$W$303,MATCH('条件検索１（都道府県名で検索）'!$L69,'バックデータ１（事例集）'!$O$4:$O$303,0),MATCH('条件検索１（都道府県名で検索）'!K$4,'バックデータ１（事例集）'!$A$1:$W$1,0)))</f>
        <v>0</v>
      </c>
      <c r="L69" s="48">
        <v>63</v>
      </c>
      <c r="M69" s="113">
        <f>IF($L69&gt;MAX('バックデータ１（事例集）'!$O$4:$O$303),"",INDEX('バックデータ１（事例集）'!$A$4:$W$303,MATCH('条件検索１（都道府県名で検索）'!$L69,'バックデータ１（事例集）'!$O$4:$O$303,0),MATCH('条件検索１（都道府県名で検索）'!J$4,'バックデータ１（事例集）'!$A$1:$W$1,0)))</f>
        <v>0</v>
      </c>
    </row>
    <row r="70" spans="2:13" ht="29.25" customHeight="1">
      <c r="B70" s="100">
        <v>64</v>
      </c>
      <c r="C70" s="180">
        <f>IF($L70&gt;MAX('バックデータ１（事例集）'!$O$4:$O$303),"",INDEX('バックデータ１（事例集）'!$A$4:$W$303,MATCH('条件検索１（都道府県名で検索）'!$L70,'バックデータ１（事例集）'!$O$4:$O$303,0),MATCH('条件検索１（都道府県名で検索）'!C$4,'バックデータ１（事例集）'!$A$1:$W$1,0)))</f>
        <v>0</v>
      </c>
      <c r="D70" s="101">
        <f>IF($L70&gt;MAX('バックデータ１（事例集）'!$O$4:$O$303),"",INDEX('バックデータ１（事例集）'!$A$4:$W$303,MATCH('条件検索１（都道府県名で検索）'!$L70,'バックデータ１（事例集）'!$O$4:$O$303,0),MATCH('条件検索１（都道府県名で検索）'!D$4,'バックデータ１（事例集）'!$A$1:$W$1,0)))</f>
        <v>0</v>
      </c>
      <c r="E70" s="102" t="str">
        <f>IF($L70&gt;MAX('バックデータ１（事例集）'!$O$4:$O$303),"",INDEX('バックデータ１（事例集）'!$A$4:$W$303,MATCH('条件検索１（都道府県名で検索）'!$L70,'バックデータ１（事例集）'!$O$4:$O$303,0),MATCH('条件検索１（都道府県名で検索）'!E$4,'バックデータ１（事例集）'!$A$1:$W$1,0)))</f>
        <v/>
      </c>
      <c r="F70" s="103">
        <f>IF($L70&gt;MAX('バックデータ１（事例集）'!$O$4:$O$303),"",INDEX('バックデータ１（事例集）'!$A$4:$W$303,MATCH('条件検索１（都道府県名で検索）'!$L70,'バックデータ１（事例集）'!$O$4:$O$303,0),MATCH('条件検索１（都道府県名で検索）'!F$4,'バックデータ１（事例集）'!$A$1:$W$1,0)))</f>
        <v>0</v>
      </c>
      <c r="G70" s="104">
        <f>IF($L70&gt;MAX('バックデータ１（事例集）'!$O$4:$O$303),"",INDEX('バックデータ１（事例集）'!$A$4:$W$303,MATCH('条件検索１（都道府県名で検索）'!$L70,'バックデータ１（事例集）'!$O$4:$O$303,0),MATCH('条件検索１（都道府県名で検索）'!G$4,'バックデータ１（事例集）'!$A$1:$W$1,0)))</f>
        <v>0</v>
      </c>
      <c r="H70" s="101">
        <f>IF($L70&gt;MAX('バックデータ１（事例集）'!$O$4:$O$303),"",INDEX('バックデータ１（事例集）'!$A$4:$W$303,MATCH('条件検索１（都道府県名で検索）'!$L70,'バックデータ１（事例集）'!$O$4:$O$303,0),MATCH('条件検索１（都道府県名で検索）'!H$4,'バックデータ１（事例集）'!$A$1:$W$1,0)))</f>
        <v>0</v>
      </c>
      <c r="I70" s="103">
        <f>IF($L70&gt;MAX('バックデータ１（事例集）'!$O$4:$O$303),"",INDEX('バックデータ１（事例集）'!$A$4:$W$303,MATCH('条件検索１（都道府県名で検索）'!$L70,'バックデータ１（事例集）'!$O$4:$O$303,0),MATCH('条件検索１（都道府県名で検索）'!I$4,'バックデータ１（事例集）'!$A$1:$W$1,0)))</f>
        <v>0</v>
      </c>
      <c r="J70" s="105">
        <f t="shared" si="0"/>
        <v>0</v>
      </c>
      <c r="K70" s="79">
        <f>IF($L70&gt;MAX('バックデータ１（事例集）'!$O$4:$O$303),"",INDEX('バックデータ１（事例集）'!$A$4:$W$303,MATCH('条件検索１（都道府県名で検索）'!$L70,'バックデータ１（事例集）'!$O$4:$O$303,0),MATCH('条件検索１（都道府県名で検索）'!K$4,'バックデータ１（事例集）'!$A$1:$W$1,0)))</f>
        <v>0</v>
      </c>
      <c r="L70" s="48">
        <v>64</v>
      </c>
      <c r="M70" s="113">
        <f>IF($L70&gt;MAX('バックデータ１（事例集）'!$O$4:$O$303),"",INDEX('バックデータ１（事例集）'!$A$4:$W$303,MATCH('条件検索１（都道府県名で検索）'!$L70,'バックデータ１（事例集）'!$O$4:$O$303,0),MATCH('条件検索１（都道府県名で検索）'!J$4,'バックデータ１（事例集）'!$A$1:$W$1,0)))</f>
        <v>0</v>
      </c>
    </row>
    <row r="71" spans="2:13" ht="29.25" customHeight="1">
      <c r="B71" s="51">
        <v>65</v>
      </c>
      <c r="C71" s="60">
        <f>IF($L71&gt;MAX('バックデータ１（事例集）'!$O$4:$O$303),"",INDEX('バックデータ１（事例集）'!$A$4:$W$303,MATCH('条件検索１（都道府県名で検索）'!$L71,'バックデータ１（事例集）'!$O$4:$O$303,0),MATCH('条件検索１（都道府県名で検索）'!C$4,'バックデータ１（事例集）'!$A$1:$W$1,0)))</f>
        <v>0</v>
      </c>
      <c r="D71" s="52">
        <f>IF($L71&gt;MAX('バックデータ１（事例集）'!$O$4:$O$303),"",INDEX('バックデータ１（事例集）'!$A$4:$W$303,MATCH('条件検索１（都道府県名で検索）'!$L71,'バックデータ１（事例集）'!$O$4:$O$303,0),MATCH('条件検索１（都道府県名で検索）'!D$4,'バックデータ１（事例集）'!$A$1:$W$1,0)))</f>
        <v>0</v>
      </c>
      <c r="E71" s="53" t="str">
        <f>IF($L71&gt;MAX('バックデータ１（事例集）'!$O$4:$O$303),"",INDEX('バックデータ１（事例集）'!$A$4:$W$303,MATCH('条件検索１（都道府県名で検索）'!$L71,'バックデータ１（事例集）'!$O$4:$O$303,0),MATCH('条件検索１（都道府県名で検索）'!E$4,'バックデータ１（事例集）'!$A$1:$W$1,0)))</f>
        <v/>
      </c>
      <c r="F71" s="54">
        <f>IF($L71&gt;MAX('バックデータ１（事例集）'!$O$4:$O$303),"",INDEX('バックデータ１（事例集）'!$A$4:$W$303,MATCH('条件検索１（都道府県名で検索）'!$L71,'バックデータ１（事例集）'!$O$4:$O$303,0),MATCH('条件検索１（都道府県名で検索）'!F$4,'バックデータ１（事例集）'!$A$1:$W$1,0)))</f>
        <v>0</v>
      </c>
      <c r="G71" s="55">
        <f>IF($L71&gt;MAX('バックデータ１（事例集）'!$O$4:$O$303),"",INDEX('バックデータ１（事例集）'!$A$4:$W$303,MATCH('条件検索１（都道府県名で検索）'!$L71,'バックデータ１（事例集）'!$O$4:$O$303,0),MATCH('条件検索１（都道府県名で検索）'!G$4,'バックデータ１（事例集）'!$A$1:$W$1,0)))</f>
        <v>0</v>
      </c>
      <c r="H71" s="52">
        <f>IF($L71&gt;MAX('バックデータ１（事例集）'!$O$4:$O$303),"",INDEX('バックデータ１（事例集）'!$A$4:$W$303,MATCH('条件検索１（都道府県名で検索）'!$L71,'バックデータ１（事例集）'!$O$4:$O$303,0),MATCH('条件検索１（都道府県名で検索）'!H$4,'バックデータ１（事例集）'!$A$1:$W$1,0)))</f>
        <v>0</v>
      </c>
      <c r="I71" s="54">
        <f>IF($L71&gt;MAX('バックデータ１（事例集）'!$O$4:$O$303),"",INDEX('バックデータ１（事例集）'!$A$4:$W$303,MATCH('条件検索１（都道府県名で検索）'!$L71,'バックデータ１（事例集）'!$O$4:$O$303,0),MATCH('条件検索１（都道府県名で検索）'!I$4,'バックデータ１（事例集）'!$A$1:$W$1,0)))</f>
        <v>0</v>
      </c>
      <c r="J71" s="81">
        <f t="shared" ref="J71:J86" si="1">HYPERLINK(K71,M71)</f>
        <v>0</v>
      </c>
      <c r="K71" s="79">
        <f>IF($L71&gt;MAX('バックデータ１（事例集）'!$O$4:$O$303),"",INDEX('バックデータ１（事例集）'!$A$4:$W$303,MATCH('条件検索１（都道府県名で検索）'!$L71,'バックデータ１（事例集）'!$O$4:$O$303,0),MATCH('条件検索１（都道府県名で検索）'!K$4,'バックデータ１（事例集）'!$A$1:$W$1,0)))</f>
        <v>0</v>
      </c>
      <c r="L71" s="48">
        <v>65</v>
      </c>
      <c r="M71" s="113">
        <f>IF($L71&gt;MAX('バックデータ１（事例集）'!$O$4:$O$303),"",INDEX('バックデータ１（事例集）'!$A$4:$W$303,MATCH('条件検索１（都道府県名で検索）'!$L71,'バックデータ１（事例集）'!$O$4:$O$303,0),MATCH('条件検索１（都道府県名で検索）'!J$4,'バックデータ１（事例集）'!$A$1:$W$1,0)))</f>
        <v>0</v>
      </c>
    </row>
    <row r="72" spans="2:13" ht="29.25" customHeight="1">
      <c r="B72" s="100">
        <v>66</v>
      </c>
      <c r="C72" s="180">
        <f>IF($L72&gt;MAX('バックデータ１（事例集）'!$O$4:$O$303),"",INDEX('バックデータ１（事例集）'!$A$4:$W$303,MATCH('条件検索１（都道府県名で検索）'!$L72,'バックデータ１（事例集）'!$O$4:$O$303,0),MATCH('条件検索１（都道府県名で検索）'!C$4,'バックデータ１（事例集）'!$A$1:$W$1,0)))</f>
        <v>0</v>
      </c>
      <c r="D72" s="101">
        <f>IF($L72&gt;MAX('バックデータ１（事例集）'!$O$4:$O$303),"",INDEX('バックデータ１（事例集）'!$A$4:$W$303,MATCH('条件検索１（都道府県名で検索）'!$L72,'バックデータ１（事例集）'!$O$4:$O$303,0),MATCH('条件検索１（都道府県名で検索）'!D$4,'バックデータ１（事例集）'!$A$1:$W$1,0)))</f>
        <v>0</v>
      </c>
      <c r="E72" s="102" t="str">
        <f>IF($L72&gt;MAX('バックデータ１（事例集）'!$O$4:$O$303),"",INDEX('バックデータ１（事例集）'!$A$4:$W$303,MATCH('条件検索１（都道府県名で検索）'!$L72,'バックデータ１（事例集）'!$O$4:$O$303,0),MATCH('条件検索１（都道府県名で検索）'!E$4,'バックデータ１（事例集）'!$A$1:$W$1,0)))</f>
        <v/>
      </c>
      <c r="F72" s="103">
        <f>IF($L72&gt;MAX('バックデータ１（事例集）'!$O$4:$O$303),"",INDEX('バックデータ１（事例集）'!$A$4:$W$303,MATCH('条件検索１（都道府県名で検索）'!$L72,'バックデータ１（事例集）'!$O$4:$O$303,0),MATCH('条件検索１（都道府県名で検索）'!F$4,'バックデータ１（事例集）'!$A$1:$W$1,0)))</f>
        <v>0</v>
      </c>
      <c r="G72" s="104">
        <f>IF($L72&gt;MAX('バックデータ１（事例集）'!$O$4:$O$303),"",INDEX('バックデータ１（事例集）'!$A$4:$W$303,MATCH('条件検索１（都道府県名で検索）'!$L72,'バックデータ１（事例集）'!$O$4:$O$303,0),MATCH('条件検索１（都道府県名で検索）'!G$4,'バックデータ１（事例集）'!$A$1:$W$1,0)))</f>
        <v>0</v>
      </c>
      <c r="H72" s="101">
        <f>IF($L72&gt;MAX('バックデータ１（事例集）'!$O$4:$O$303),"",INDEX('バックデータ１（事例集）'!$A$4:$W$303,MATCH('条件検索１（都道府県名で検索）'!$L72,'バックデータ１（事例集）'!$O$4:$O$303,0),MATCH('条件検索１（都道府県名で検索）'!H$4,'バックデータ１（事例集）'!$A$1:$W$1,0)))</f>
        <v>0</v>
      </c>
      <c r="I72" s="103">
        <f>IF($L72&gt;MAX('バックデータ１（事例集）'!$O$4:$O$303),"",INDEX('バックデータ１（事例集）'!$A$4:$W$303,MATCH('条件検索１（都道府県名で検索）'!$L72,'バックデータ１（事例集）'!$O$4:$O$303,0),MATCH('条件検索１（都道府県名で検索）'!I$4,'バックデータ１（事例集）'!$A$1:$W$1,0)))</f>
        <v>0</v>
      </c>
      <c r="J72" s="105">
        <f t="shared" si="1"/>
        <v>0</v>
      </c>
      <c r="K72" s="79">
        <f>IF($L72&gt;MAX('バックデータ１（事例集）'!$O$4:$O$303),"",INDEX('バックデータ１（事例集）'!$A$4:$W$303,MATCH('条件検索１（都道府県名で検索）'!$L72,'バックデータ１（事例集）'!$O$4:$O$303,0),MATCH('条件検索１（都道府県名で検索）'!K$4,'バックデータ１（事例集）'!$A$1:$W$1,0)))</f>
        <v>0</v>
      </c>
      <c r="L72" s="48">
        <v>66</v>
      </c>
      <c r="M72" s="113">
        <f>IF($L72&gt;MAX('バックデータ１（事例集）'!$O$4:$O$303),"",INDEX('バックデータ１（事例集）'!$A$4:$W$303,MATCH('条件検索１（都道府県名で検索）'!$L72,'バックデータ１（事例集）'!$O$4:$O$303,0),MATCH('条件検索１（都道府県名で検索）'!J$4,'バックデータ１（事例集）'!$A$1:$W$1,0)))</f>
        <v>0</v>
      </c>
    </row>
    <row r="73" spans="2:13" ht="29.25" customHeight="1">
      <c r="B73" s="51">
        <v>67</v>
      </c>
      <c r="C73" s="60">
        <f>IF($L73&gt;MAX('バックデータ１（事例集）'!$O$4:$O$303),"",INDEX('バックデータ１（事例集）'!$A$4:$W$303,MATCH('条件検索１（都道府県名で検索）'!$L73,'バックデータ１（事例集）'!$O$4:$O$303,0),MATCH('条件検索１（都道府県名で検索）'!C$4,'バックデータ１（事例集）'!$A$1:$W$1,0)))</f>
        <v>0</v>
      </c>
      <c r="D73" s="52">
        <f>IF($L73&gt;MAX('バックデータ１（事例集）'!$O$4:$O$303),"",INDEX('バックデータ１（事例集）'!$A$4:$W$303,MATCH('条件検索１（都道府県名で検索）'!$L73,'バックデータ１（事例集）'!$O$4:$O$303,0),MATCH('条件検索１（都道府県名で検索）'!D$4,'バックデータ１（事例集）'!$A$1:$W$1,0)))</f>
        <v>0</v>
      </c>
      <c r="E73" s="53" t="str">
        <f>IF($L73&gt;MAX('バックデータ１（事例集）'!$O$4:$O$303),"",INDEX('バックデータ１（事例集）'!$A$4:$W$303,MATCH('条件検索１（都道府県名で検索）'!$L73,'バックデータ１（事例集）'!$O$4:$O$303,0),MATCH('条件検索１（都道府県名で検索）'!E$4,'バックデータ１（事例集）'!$A$1:$W$1,0)))</f>
        <v/>
      </c>
      <c r="F73" s="54">
        <f>IF($L73&gt;MAX('バックデータ１（事例集）'!$O$4:$O$303),"",INDEX('バックデータ１（事例集）'!$A$4:$W$303,MATCH('条件検索１（都道府県名で検索）'!$L73,'バックデータ１（事例集）'!$O$4:$O$303,0),MATCH('条件検索１（都道府県名で検索）'!F$4,'バックデータ１（事例集）'!$A$1:$W$1,0)))</f>
        <v>0</v>
      </c>
      <c r="G73" s="55">
        <f>IF($L73&gt;MAX('バックデータ１（事例集）'!$O$4:$O$303),"",INDEX('バックデータ１（事例集）'!$A$4:$W$303,MATCH('条件検索１（都道府県名で検索）'!$L73,'バックデータ１（事例集）'!$O$4:$O$303,0),MATCH('条件検索１（都道府県名で検索）'!G$4,'バックデータ１（事例集）'!$A$1:$W$1,0)))</f>
        <v>0</v>
      </c>
      <c r="H73" s="52">
        <f>IF($L73&gt;MAX('バックデータ１（事例集）'!$O$4:$O$303),"",INDEX('バックデータ１（事例集）'!$A$4:$W$303,MATCH('条件検索１（都道府県名で検索）'!$L73,'バックデータ１（事例集）'!$O$4:$O$303,0),MATCH('条件検索１（都道府県名で検索）'!H$4,'バックデータ１（事例集）'!$A$1:$W$1,0)))</f>
        <v>0</v>
      </c>
      <c r="I73" s="54">
        <f>IF($L73&gt;MAX('バックデータ１（事例集）'!$O$4:$O$303),"",INDEX('バックデータ１（事例集）'!$A$4:$W$303,MATCH('条件検索１（都道府県名で検索）'!$L73,'バックデータ１（事例集）'!$O$4:$O$303,0),MATCH('条件検索１（都道府県名で検索）'!I$4,'バックデータ１（事例集）'!$A$1:$W$1,0)))</f>
        <v>0</v>
      </c>
      <c r="J73" s="81">
        <f t="shared" si="1"/>
        <v>0</v>
      </c>
      <c r="K73" s="79">
        <f>IF($L73&gt;MAX('バックデータ１（事例集）'!$O$4:$O$303),"",INDEX('バックデータ１（事例集）'!$A$4:$W$303,MATCH('条件検索１（都道府県名で検索）'!$L73,'バックデータ１（事例集）'!$O$4:$O$303,0),MATCH('条件検索１（都道府県名で検索）'!K$4,'バックデータ１（事例集）'!$A$1:$W$1,0)))</f>
        <v>0</v>
      </c>
      <c r="L73" s="48">
        <v>67</v>
      </c>
      <c r="M73" s="113">
        <f>IF($L73&gt;MAX('バックデータ１（事例集）'!$O$4:$O$303),"",INDEX('バックデータ１（事例集）'!$A$4:$W$303,MATCH('条件検索１（都道府県名で検索）'!$L73,'バックデータ１（事例集）'!$O$4:$O$303,0),MATCH('条件検索１（都道府県名で検索）'!J$4,'バックデータ１（事例集）'!$A$1:$W$1,0)))</f>
        <v>0</v>
      </c>
    </row>
    <row r="74" spans="2:13" ht="29.25" customHeight="1">
      <c r="B74" s="100">
        <v>68</v>
      </c>
      <c r="C74" s="180">
        <f>IF($L74&gt;MAX('バックデータ１（事例集）'!$O$4:$O$303),"",INDEX('バックデータ１（事例集）'!$A$4:$W$303,MATCH('条件検索１（都道府県名で検索）'!$L74,'バックデータ１（事例集）'!$O$4:$O$303,0),MATCH('条件検索１（都道府県名で検索）'!C$4,'バックデータ１（事例集）'!$A$1:$W$1,0)))</f>
        <v>0</v>
      </c>
      <c r="D74" s="101">
        <f>IF($L74&gt;MAX('バックデータ１（事例集）'!$O$4:$O$303),"",INDEX('バックデータ１（事例集）'!$A$4:$W$303,MATCH('条件検索１（都道府県名で検索）'!$L74,'バックデータ１（事例集）'!$O$4:$O$303,0),MATCH('条件検索１（都道府県名で検索）'!D$4,'バックデータ１（事例集）'!$A$1:$W$1,0)))</f>
        <v>0</v>
      </c>
      <c r="E74" s="102" t="str">
        <f>IF($L74&gt;MAX('バックデータ１（事例集）'!$O$4:$O$303),"",INDEX('バックデータ１（事例集）'!$A$4:$W$303,MATCH('条件検索１（都道府県名で検索）'!$L74,'バックデータ１（事例集）'!$O$4:$O$303,0),MATCH('条件検索１（都道府県名で検索）'!E$4,'バックデータ１（事例集）'!$A$1:$W$1,0)))</f>
        <v/>
      </c>
      <c r="F74" s="103">
        <f>IF($L74&gt;MAX('バックデータ１（事例集）'!$O$4:$O$303),"",INDEX('バックデータ１（事例集）'!$A$4:$W$303,MATCH('条件検索１（都道府県名で検索）'!$L74,'バックデータ１（事例集）'!$O$4:$O$303,0),MATCH('条件検索１（都道府県名で検索）'!F$4,'バックデータ１（事例集）'!$A$1:$W$1,0)))</f>
        <v>0</v>
      </c>
      <c r="G74" s="104">
        <f>IF($L74&gt;MAX('バックデータ１（事例集）'!$O$4:$O$303),"",INDEX('バックデータ１（事例集）'!$A$4:$W$303,MATCH('条件検索１（都道府県名で検索）'!$L74,'バックデータ１（事例集）'!$O$4:$O$303,0),MATCH('条件検索１（都道府県名で検索）'!G$4,'バックデータ１（事例集）'!$A$1:$W$1,0)))</f>
        <v>0</v>
      </c>
      <c r="H74" s="101">
        <f>IF($L74&gt;MAX('バックデータ１（事例集）'!$O$4:$O$303),"",INDEX('バックデータ１（事例集）'!$A$4:$W$303,MATCH('条件検索１（都道府県名で検索）'!$L74,'バックデータ１（事例集）'!$O$4:$O$303,0),MATCH('条件検索１（都道府県名で検索）'!H$4,'バックデータ１（事例集）'!$A$1:$W$1,0)))</f>
        <v>0</v>
      </c>
      <c r="I74" s="103">
        <f>IF($L74&gt;MAX('バックデータ１（事例集）'!$O$4:$O$303),"",INDEX('バックデータ１（事例集）'!$A$4:$W$303,MATCH('条件検索１（都道府県名で検索）'!$L74,'バックデータ１（事例集）'!$O$4:$O$303,0),MATCH('条件検索１（都道府県名で検索）'!I$4,'バックデータ１（事例集）'!$A$1:$W$1,0)))</f>
        <v>0</v>
      </c>
      <c r="J74" s="105">
        <f t="shared" si="1"/>
        <v>0</v>
      </c>
      <c r="K74" s="79">
        <f>IF($L74&gt;MAX('バックデータ１（事例集）'!$O$4:$O$303),"",INDEX('バックデータ１（事例集）'!$A$4:$W$303,MATCH('条件検索１（都道府県名で検索）'!$L74,'バックデータ１（事例集）'!$O$4:$O$303,0),MATCH('条件検索１（都道府県名で検索）'!K$4,'バックデータ１（事例集）'!$A$1:$W$1,0)))</f>
        <v>0</v>
      </c>
      <c r="L74" s="48">
        <v>68</v>
      </c>
      <c r="M74" s="113">
        <f>IF($L74&gt;MAX('バックデータ１（事例集）'!$O$4:$O$303),"",INDEX('バックデータ１（事例集）'!$A$4:$W$303,MATCH('条件検索１（都道府県名で検索）'!$L74,'バックデータ１（事例集）'!$O$4:$O$303,0),MATCH('条件検索１（都道府県名で検索）'!J$4,'バックデータ１（事例集）'!$A$1:$W$1,0)))</f>
        <v>0</v>
      </c>
    </row>
    <row r="75" spans="2:13" ht="29.25" customHeight="1">
      <c r="B75" s="51">
        <v>69</v>
      </c>
      <c r="C75" s="60">
        <f>IF($L75&gt;MAX('バックデータ１（事例集）'!$O$4:$O$303),"",INDEX('バックデータ１（事例集）'!$A$4:$W$303,MATCH('条件検索１（都道府県名で検索）'!$L75,'バックデータ１（事例集）'!$O$4:$O$303,0),MATCH('条件検索１（都道府県名で検索）'!C$4,'バックデータ１（事例集）'!$A$1:$W$1,0)))</f>
        <v>0</v>
      </c>
      <c r="D75" s="52">
        <f>IF($L75&gt;MAX('バックデータ１（事例集）'!$O$4:$O$303),"",INDEX('バックデータ１（事例集）'!$A$4:$W$303,MATCH('条件検索１（都道府県名で検索）'!$L75,'バックデータ１（事例集）'!$O$4:$O$303,0),MATCH('条件検索１（都道府県名で検索）'!D$4,'バックデータ１（事例集）'!$A$1:$W$1,0)))</f>
        <v>0</v>
      </c>
      <c r="E75" s="53" t="str">
        <f>IF($L75&gt;MAX('バックデータ１（事例集）'!$O$4:$O$303),"",INDEX('バックデータ１（事例集）'!$A$4:$W$303,MATCH('条件検索１（都道府県名で検索）'!$L75,'バックデータ１（事例集）'!$O$4:$O$303,0),MATCH('条件検索１（都道府県名で検索）'!E$4,'バックデータ１（事例集）'!$A$1:$W$1,0)))</f>
        <v/>
      </c>
      <c r="F75" s="54">
        <f>IF($L75&gt;MAX('バックデータ１（事例集）'!$O$4:$O$303),"",INDEX('バックデータ１（事例集）'!$A$4:$W$303,MATCH('条件検索１（都道府県名で検索）'!$L75,'バックデータ１（事例集）'!$O$4:$O$303,0),MATCH('条件検索１（都道府県名で検索）'!F$4,'バックデータ１（事例集）'!$A$1:$W$1,0)))</f>
        <v>0</v>
      </c>
      <c r="G75" s="55">
        <f>IF($L75&gt;MAX('バックデータ１（事例集）'!$O$4:$O$303),"",INDEX('バックデータ１（事例集）'!$A$4:$W$303,MATCH('条件検索１（都道府県名で検索）'!$L75,'バックデータ１（事例集）'!$O$4:$O$303,0),MATCH('条件検索１（都道府県名で検索）'!G$4,'バックデータ１（事例集）'!$A$1:$W$1,0)))</f>
        <v>0</v>
      </c>
      <c r="H75" s="52">
        <f>IF($L75&gt;MAX('バックデータ１（事例集）'!$O$4:$O$303),"",INDEX('バックデータ１（事例集）'!$A$4:$W$303,MATCH('条件検索１（都道府県名で検索）'!$L75,'バックデータ１（事例集）'!$O$4:$O$303,0),MATCH('条件検索１（都道府県名で検索）'!H$4,'バックデータ１（事例集）'!$A$1:$W$1,0)))</f>
        <v>0</v>
      </c>
      <c r="I75" s="54">
        <f>IF($L75&gt;MAX('バックデータ１（事例集）'!$O$4:$O$303),"",INDEX('バックデータ１（事例集）'!$A$4:$W$303,MATCH('条件検索１（都道府県名で検索）'!$L75,'バックデータ１（事例集）'!$O$4:$O$303,0),MATCH('条件検索１（都道府県名で検索）'!I$4,'バックデータ１（事例集）'!$A$1:$W$1,0)))</f>
        <v>0</v>
      </c>
      <c r="J75" s="81">
        <f t="shared" si="1"/>
        <v>0</v>
      </c>
      <c r="K75" s="79">
        <f>IF($L75&gt;MAX('バックデータ１（事例集）'!$O$4:$O$303),"",INDEX('バックデータ１（事例集）'!$A$4:$W$303,MATCH('条件検索１（都道府県名で検索）'!$L75,'バックデータ１（事例集）'!$O$4:$O$303,0),MATCH('条件検索１（都道府県名で検索）'!K$4,'バックデータ１（事例集）'!$A$1:$W$1,0)))</f>
        <v>0</v>
      </c>
      <c r="L75" s="48">
        <v>69</v>
      </c>
      <c r="M75" s="113">
        <f>IF($L75&gt;MAX('バックデータ１（事例集）'!$O$4:$O$303),"",INDEX('バックデータ１（事例集）'!$A$4:$W$303,MATCH('条件検索１（都道府県名で検索）'!$L75,'バックデータ１（事例集）'!$O$4:$O$303,0),MATCH('条件検索１（都道府県名で検索）'!J$4,'バックデータ１（事例集）'!$A$1:$W$1,0)))</f>
        <v>0</v>
      </c>
    </row>
    <row r="76" spans="2:13" ht="29.25" customHeight="1">
      <c r="B76" s="100">
        <v>70</v>
      </c>
      <c r="C76" s="180">
        <f>IF($L76&gt;MAX('バックデータ１（事例集）'!$O$4:$O$303),"",INDEX('バックデータ１（事例集）'!$A$4:$W$303,MATCH('条件検索１（都道府県名で検索）'!$L76,'バックデータ１（事例集）'!$O$4:$O$303,0),MATCH('条件検索１（都道府県名で検索）'!C$4,'バックデータ１（事例集）'!$A$1:$W$1,0)))</f>
        <v>0</v>
      </c>
      <c r="D76" s="101">
        <f>IF($L76&gt;MAX('バックデータ１（事例集）'!$O$4:$O$303),"",INDEX('バックデータ１（事例集）'!$A$4:$W$303,MATCH('条件検索１（都道府県名で検索）'!$L76,'バックデータ１（事例集）'!$O$4:$O$303,0),MATCH('条件検索１（都道府県名で検索）'!D$4,'バックデータ１（事例集）'!$A$1:$W$1,0)))</f>
        <v>0</v>
      </c>
      <c r="E76" s="102" t="str">
        <f>IF($L76&gt;MAX('バックデータ１（事例集）'!$O$4:$O$303),"",INDEX('バックデータ１（事例集）'!$A$4:$W$303,MATCH('条件検索１（都道府県名で検索）'!$L76,'バックデータ１（事例集）'!$O$4:$O$303,0),MATCH('条件検索１（都道府県名で検索）'!E$4,'バックデータ１（事例集）'!$A$1:$W$1,0)))</f>
        <v/>
      </c>
      <c r="F76" s="103">
        <f>IF($L76&gt;MAX('バックデータ１（事例集）'!$O$4:$O$303),"",INDEX('バックデータ１（事例集）'!$A$4:$W$303,MATCH('条件検索１（都道府県名で検索）'!$L76,'バックデータ１（事例集）'!$O$4:$O$303,0),MATCH('条件検索１（都道府県名で検索）'!F$4,'バックデータ１（事例集）'!$A$1:$W$1,0)))</f>
        <v>0</v>
      </c>
      <c r="G76" s="104">
        <f>IF($L76&gt;MAX('バックデータ１（事例集）'!$O$4:$O$303),"",INDEX('バックデータ１（事例集）'!$A$4:$W$303,MATCH('条件検索１（都道府県名で検索）'!$L76,'バックデータ１（事例集）'!$O$4:$O$303,0),MATCH('条件検索１（都道府県名で検索）'!G$4,'バックデータ１（事例集）'!$A$1:$W$1,0)))</f>
        <v>0</v>
      </c>
      <c r="H76" s="101">
        <f>IF($L76&gt;MAX('バックデータ１（事例集）'!$O$4:$O$303),"",INDEX('バックデータ１（事例集）'!$A$4:$W$303,MATCH('条件検索１（都道府県名で検索）'!$L76,'バックデータ１（事例集）'!$O$4:$O$303,0),MATCH('条件検索１（都道府県名で検索）'!H$4,'バックデータ１（事例集）'!$A$1:$W$1,0)))</f>
        <v>0</v>
      </c>
      <c r="I76" s="103">
        <f>IF($L76&gt;MAX('バックデータ１（事例集）'!$O$4:$O$303),"",INDEX('バックデータ１（事例集）'!$A$4:$W$303,MATCH('条件検索１（都道府県名で検索）'!$L76,'バックデータ１（事例集）'!$O$4:$O$303,0),MATCH('条件検索１（都道府県名で検索）'!I$4,'バックデータ１（事例集）'!$A$1:$W$1,0)))</f>
        <v>0</v>
      </c>
      <c r="J76" s="105">
        <f t="shared" si="1"/>
        <v>0</v>
      </c>
      <c r="K76" s="79">
        <f>IF($L76&gt;MAX('バックデータ１（事例集）'!$O$4:$O$303),"",INDEX('バックデータ１（事例集）'!$A$4:$W$303,MATCH('条件検索１（都道府県名で検索）'!$L76,'バックデータ１（事例集）'!$O$4:$O$303,0),MATCH('条件検索１（都道府県名で検索）'!K$4,'バックデータ１（事例集）'!$A$1:$W$1,0)))</f>
        <v>0</v>
      </c>
      <c r="L76" s="48">
        <v>70</v>
      </c>
      <c r="M76" s="113">
        <f>IF($L76&gt;MAX('バックデータ１（事例集）'!$O$4:$O$303),"",INDEX('バックデータ１（事例集）'!$A$4:$W$303,MATCH('条件検索１（都道府県名で検索）'!$L76,'バックデータ１（事例集）'!$O$4:$O$303,0),MATCH('条件検索１（都道府県名で検索）'!J$4,'バックデータ１（事例集）'!$A$1:$W$1,0)))</f>
        <v>0</v>
      </c>
    </row>
    <row r="77" spans="2:13" ht="29.25" customHeight="1">
      <c r="B77" s="51">
        <v>71</v>
      </c>
      <c r="C77" s="60">
        <f>IF($L77&gt;MAX('バックデータ１（事例集）'!$O$4:$O$303),"",INDEX('バックデータ１（事例集）'!$A$4:$W$303,MATCH('条件検索１（都道府県名で検索）'!$L77,'バックデータ１（事例集）'!$O$4:$O$303,0),MATCH('条件検索１（都道府県名で検索）'!C$4,'バックデータ１（事例集）'!$A$1:$W$1,0)))</f>
        <v>0</v>
      </c>
      <c r="D77" s="52">
        <f>IF($L77&gt;MAX('バックデータ１（事例集）'!$O$4:$O$303),"",INDEX('バックデータ１（事例集）'!$A$4:$W$303,MATCH('条件検索１（都道府県名で検索）'!$L77,'バックデータ１（事例集）'!$O$4:$O$303,0),MATCH('条件検索１（都道府県名で検索）'!D$4,'バックデータ１（事例集）'!$A$1:$W$1,0)))</f>
        <v>0</v>
      </c>
      <c r="E77" s="53" t="str">
        <f>IF($L77&gt;MAX('バックデータ１（事例集）'!$O$4:$O$303),"",INDEX('バックデータ１（事例集）'!$A$4:$W$303,MATCH('条件検索１（都道府県名で検索）'!$L77,'バックデータ１（事例集）'!$O$4:$O$303,0),MATCH('条件検索１（都道府県名で検索）'!E$4,'バックデータ１（事例集）'!$A$1:$W$1,0)))</f>
        <v/>
      </c>
      <c r="F77" s="54">
        <f>IF($L77&gt;MAX('バックデータ１（事例集）'!$O$4:$O$303),"",INDEX('バックデータ１（事例集）'!$A$4:$W$303,MATCH('条件検索１（都道府県名で検索）'!$L77,'バックデータ１（事例集）'!$O$4:$O$303,0),MATCH('条件検索１（都道府県名で検索）'!F$4,'バックデータ１（事例集）'!$A$1:$W$1,0)))</f>
        <v>0</v>
      </c>
      <c r="G77" s="55">
        <f>IF($L77&gt;MAX('バックデータ１（事例集）'!$O$4:$O$303),"",INDEX('バックデータ１（事例集）'!$A$4:$W$303,MATCH('条件検索１（都道府県名で検索）'!$L77,'バックデータ１（事例集）'!$O$4:$O$303,0),MATCH('条件検索１（都道府県名で検索）'!G$4,'バックデータ１（事例集）'!$A$1:$W$1,0)))</f>
        <v>0</v>
      </c>
      <c r="H77" s="52">
        <f>IF($L77&gt;MAX('バックデータ１（事例集）'!$O$4:$O$303),"",INDEX('バックデータ１（事例集）'!$A$4:$W$303,MATCH('条件検索１（都道府県名で検索）'!$L77,'バックデータ１（事例集）'!$O$4:$O$303,0),MATCH('条件検索１（都道府県名で検索）'!H$4,'バックデータ１（事例集）'!$A$1:$W$1,0)))</f>
        <v>0</v>
      </c>
      <c r="I77" s="54">
        <f>IF($L77&gt;MAX('バックデータ１（事例集）'!$O$4:$O$303),"",INDEX('バックデータ１（事例集）'!$A$4:$W$303,MATCH('条件検索１（都道府県名で検索）'!$L77,'バックデータ１（事例集）'!$O$4:$O$303,0),MATCH('条件検索１（都道府県名で検索）'!I$4,'バックデータ１（事例集）'!$A$1:$W$1,0)))</f>
        <v>0</v>
      </c>
      <c r="J77" s="81">
        <f t="shared" si="1"/>
        <v>0</v>
      </c>
      <c r="K77" s="79">
        <f>IF($L77&gt;MAX('バックデータ１（事例集）'!$O$4:$O$303),"",INDEX('バックデータ１（事例集）'!$A$4:$W$303,MATCH('条件検索１（都道府県名で検索）'!$L77,'バックデータ１（事例集）'!$O$4:$O$303,0),MATCH('条件検索１（都道府県名で検索）'!K$4,'バックデータ１（事例集）'!$A$1:$W$1,0)))</f>
        <v>0</v>
      </c>
      <c r="L77" s="48">
        <v>71</v>
      </c>
      <c r="M77" s="113">
        <f>IF($L77&gt;MAX('バックデータ１（事例集）'!$O$4:$O$303),"",INDEX('バックデータ１（事例集）'!$A$4:$W$303,MATCH('条件検索１（都道府県名で検索）'!$L77,'バックデータ１（事例集）'!$O$4:$O$303,0),MATCH('条件検索１（都道府県名で検索）'!J$4,'バックデータ１（事例集）'!$A$1:$W$1,0)))</f>
        <v>0</v>
      </c>
    </row>
    <row r="78" spans="2:13" ht="29.25" customHeight="1">
      <c r="B78" s="100">
        <v>72</v>
      </c>
      <c r="C78" s="180">
        <f>IF($L78&gt;MAX('バックデータ１（事例集）'!$O$4:$O$303),"",INDEX('バックデータ１（事例集）'!$A$4:$W$303,MATCH('条件検索１（都道府県名で検索）'!$L78,'バックデータ１（事例集）'!$O$4:$O$303,0),MATCH('条件検索１（都道府県名で検索）'!C$4,'バックデータ１（事例集）'!$A$1:$W$1,0)))</f>
        <v>0</v>
      </c>
      <c r="D78" s="101">
        <f>IF($L78&gt;MAX('バックデータ１（事例集）'!$O$4:$O$303),"",INDEX('バックデータ１（事例集）'!$A$4:$W$303,MATCH('条件検索１（都道府県名で検索）'!$L78,'バックデータ１（事例集）'!$O$4:$O$303,0),MATCH('条件検索１（都道府県名で検索）'!D$4,'バックデータ１（事例集）'!$A$1:$W$1,0)))</f>
        <v>0</v>
      </c>
      <c r="E78" s="102" t="str">
        <f>IF($L78&gt;MAX('バックデータ１（事例集）'!$O$4:$O$303),"",INDEX('バックデータ１（事例集）'!$A$4:$W$303,MATCH('条件検索１（都道府県名で検索）'!$L78,'バックデータ１（事例集）'!$O$4:$O$303,0),MATCH('条件検索１（都道府県名で検索）'!E$4,'バックデータ１（事例集）'!$A$1:$W$1,0)))</f>
        <v/>
      </c>
      <c r="F78" s="103">
        <f>IF($L78&gt;MAX('バックデータ１（事例集）'!$O$4:$O$303),"",INDEX('バックデータ１（事例集）'!$A$4:$W$303,MATCH('条件検索１（都道府県名で検索）'!$L78,'バックデータ１（事例集）'!$O$4:$O$303,0),MATCH('条件検索１（都道府県名で検索）'!F$4,'バックデータ１（事例集）'!$A$1:$W$1,0)))</f>
        <v>0</v>
      </c>
      <c r="G78" s="104">
        <f>IF($L78&gt;MAX('バックデータ１（事例集）'!$O$4:$O$303),"",INDEX('バックデータ１（事例集）'!$A$4:$W$303,MATCH('条件検索１（都道府県名で検索）'!$L78,'バックデータ１（事例集）'!$O$4:$O$303,0),MATCH('条件検索１（都道府県名で検索）'!G$4,'バックデータ１（事例集）'!$A$1:$W$1,0)))</f>
        <v>0</v>
      </c>
      <c r="H78" s="101">
        <f>IF($L78&gt;MAX('バックデータ１（事例集）'!$O$4:$O$303),"",INDEX('バックデータ１（事例集）'!$A$4:$W$303,MATCH('条件検索１（都道府県名で検索）'!$L78,'バックデータ１（事例集）'!$O$4:$O$303,0),MATCH('条件検索１（都道府県名で検索）'!H$4,'バックデータ１（事例集）'!$A$1:$W$1,0)))</f>
        <v>0</v>
      </c>
      <c r="I78" s="103">
        <f>IF($L78&gt;MAX('バックデータ１（事例集）'!$O$4:$O$303),"",INDEX('バックデータ１（事例集）'!$A$4:$W$303,MATCH('条件検索１（都道府県名で検索）'!$L78,'バックデータ１（事例集）'!$O$4:$O$303,0),MATCH('条件検索１（都道府県名で検索）'!I$4,'バックデータ１（事例集）'!$A$1:$W$1,0)))</f>
        <v>0</v>
      </c>
      <c r="J78" s="105">
        <f t="shared" si="1"/>
        <v>0</v>
      </c>
      <c r="K78" s="79">
        <f>IF($L78&gt;MAX('バックデータ１（事例集）'!$O$4:$O$303),"",INDEX('バックデータ１（事例集）'!$A$4:$W$303,MATCH('条件検索１（都道府県名で検索）'!$L78,'バックデータ１（事例集）'!$O$4:$O$303,0),MATCH('条件検索１（都道府県名で検索）'!K$4,'バックデータ１（事例集）'!$A$1:$W$1,0)))</f>
        <v>0</v>
      </c>
      <c r="L78" s="48">
        <v>72</v>
      </c>
      <c r="M78" s="113">
        <f>IF($L78&gt;MAX('バックデータ１（事例集）'!$O$4:$O$303),"",INDEX('バックデータ１（事例集）'!$A$4:$W$303,MATCH('条件検索１（都道府県名で検索）'!$L78,'バックデータ１（事例集）'!$O$4:$O$303,0),MATCH('条件検索１（都道府県名で検索）'!J$4,'バックデータ１（事例集）'!$A$1:$W$1,0)))</f>
        <v>0</v>
      </c>
    </row>
    <row r="79" spans="2:13" ht="29.25" customHeight="1">
      <c r="B79" s="51">
        <v>73</v>
      </c>
      <c r="C79" s="60">
        <f>IF($L79&gt;MAX('バックデータ１（事例集）'!$O$4:$O$303),"",INDEX('バックデータ１（事例集）'!$A$4:$W$303,MATCH('条件検索１（都道府県名で検索）'!$L79,'バックデータ１（事例集）'!$O$4:$O$303,0),MATCH('条件検索１（都道府県名で検索）'!C$4,'バックデータ１（事例集）'!$A$1:$W$1,0)))</f>
        <v>0</v>
      </c>
      <c r="D79" s="52">
        <f>IF($L79&gt;MAX('バックデータ１（事例集）'!$O$4:$O$303),"",INDEX('バックデータ１（事例集）'!$A$4:$W$303,MATCH('条件検索１（都道府県名で検索）'!$L79,'バックデータ１（事例集）'!$O$4:$O$303,0),MATCH('条件検索１（都道府県名で検索）'!D$4,'バックデータ１（事例集）'!$A$1:$W$1,0)))</f>
        <v>0</v>
      </c>
      <c r="E79" s="53" t="str">
        <f>IF($L79&gt;MAX('バックデータ１（事例集）'!$O$4:$O$303),"",INDEX('バックデータ１（事例集）'!$A$4:$W$303,MATCH('条件検索１（都道府県名で検索）'!$L79,'バックデータ１（事例集）'!$O$4:$O$303,0),MATCH('条件検索１（都道府県名で検索）'!E$4,'バックデータ１（事例集）'!$A$1:$W$1,0)))</f>
        <v/>
      </c>
      <c r="F79" s="54">
        <f>IF($L79&gt;MAX('バックデータ１（事例集）'!$O$4:$O$303),"",INDEX('バックデータ１（事例集）'!$A$4:$W$303,MATCH('条件検索１（都道府県名で検索）'!$L79,'バックデータ１（事例集）'!$O$4:$O$303,0),MATCH('条件検索１（都道府県名で検索）'!F$4,'バックデータ１（事例集）'!$A$1:$W$1,0)))</f>
        <v>0</v>
      </c>
      <c r="G79" s="55">
        <f>IF($L79&gt;MAX('バックデータ１（事例集）'!$O$4:$O$303),"",INDEX('バックデータ１（事例集）'!$A$4:$W$303,MATCH('条件検索１（都道府県名で検索）'!$L79,'バックデータ１（事例集）'!$O$4:$O$303,0),MATCH('条件検索１（都道府県名で検索）'!G$4,'バックデータ１（事例集）'!$A$1:$W$1,0)))</f>
        <v>0</v>
      </c>
      <c r="H79" s="52">
        <f>IF($L79&gt;MAX('バックデータ１（事例集）'!$O$4:$O$303),"",INDEX('バックデータ１（事例集）'!$A$4:$W$303,MATCH('条件検索１（都道府県名で検索）'!$L79,'バックデータ１（事例集）'!$O$4:$O$303,0),MATCH('条件検索１（都道府県名で検索）'!H$4,'バックデータ１（事例集）'!$A$1:$W$1,0)))</f>
        <v>0</v>
      </c>
      <c r="I79" s="54">
        <f>IF($L79&gt;MAX('バックデータ１（事例集）'!$O$4:$O$303),"",INDEX('バックデータ１（事例集）'!$A$4:$W$303,MATCH('条件検索１（都道府県名で検索）'!$L79,'バックデータ１（事例集）'!$O$4:$O$303,0),MATCH('条件検索１（都道府県名で検索）'!I$4,'バックデータ１（事例集）'!$A$1:$W$1,0)))</f>
        <v>0</v>
      </c>
      <c r="J79" s="81">
        <f t="shared" si="1"/>
        <v>0</v>
      </c>
      <c r="K79" s="79">
        <f>IF($L79&gt;MAX('バックデータ１（事例集）'!$O$4:$O$303),"",INDEX('バックデータ１（事例集）'!$A$4:$W$303,MATCH('条件検索１（都道府県名で検索）'!$L79,'バックデータ１（事例集）'!$O$4:$O$303,0),MATCH('条件検索１（都道府県名で検索）'!K$4,'バックデータ１（事例集）'!$A$1:$W$1,0)))</f>
        <v>0</v>
      </c>
      <c r="L79" s="48">
        <v>73</v>
      </c>
      <c r="M79" s="113">
        <f>IF($L79&gt;MAX('バックデータ１（事例集）'!$O$4:$O$303),"",INDEX('バックデータ１（事例集）'!$A$4:$W$303,MATCH('条件検索１（都道府県名で検索）'!$L79,'バックデータ１（事例集）'!$O$4:$O$303,0),MATCH('条件検索１（都道府県名で検索）'!J$4,'バックデータ１（事例集）'!$A$1:$W$1,0)))</f>
        <v>0</v>
      </c>
    </row>
    <row r="80" spans="2:13" ht="29.25" customHeight="1">
      <c r="B80" s="100">
        <v>74</v>
      </c>
      <c r="C80" s="180">
        <f>IF($L80&gt;MAX('バックデータ１（事例集）'!$O$4:$O$303),"",INDEX('バックデータ１（事例集）'!$A$4:$W$303,MATCH('条件検索１（都道府県名で検索）'!$L80,'バックデータ１（事例集）'!$O$4:$O$303,0),MATCH('条件検索１（都道府県名で検索）'!C$4,'バックデータ１（事例集）'!$A$1:$W$1,0)))</f>
        <v>0</v>
      </c>
      <c r="D80" s="101">
        <f>IF($L80&gt;MAX('バックデータ１（事例集）'!$O$4:$O$303),"",INDEX('バックデータ１（事例集）'!$A$4:$W$303,MATCH('条件検索１（都道府県名で検索）'!$L80,'バックデータ１（事例集）'!$O$4:$O$303,0),MATCH('条件検索１（都道府県名で検索）'!D$4,'バックデータ１（事例集）'!$A$1:$W$1,0)))</f>
        <v>0</v>
      </c>
      <c r="E80" s="102" t="str">
        <f>IF($L80&gt;MAX('バックデータ１（事例集）'!$O$4:$O$303),"",INDEX('バックデータ１（事例集）'!$A$4:$W$303,MATCH('条件検索１（都道府県名で検索）'!$L80,'バックデータ１（事例集）'!$O$4:$O$303,0),MATCH('条件検索１（都道府県名で検索）'!E$4,'バックデータ１（事例集）'!$A$1:$W$1,0)))</f>
        <v/>
      </c>
      <c r="F80" s="103">
        <f>IF($L80&gt;MAX('バックデータ１（事例集）'!$O$4:$O$303),"",INDEX('バックデータ１（事例集）'!$A$4:$W$303,MATCH('条件検索１（都道府県名で検索）'!$L80,'バックデータ１（事例集）'!$O$4:$O$303,0),MATCH('条件検索１（都道府県名で検索）'!F$4,'バックデータ１（事例集）'!$A$1:$W$1,0)))</f>
        <v>0</v>
      </c>
      <c r="G80" s="104">
        <f>IF($L80&gt;MAX('バックデータ１（事例集）'!$O$4:$O$303),"",INDEX('バックデータ１（事例集）'!$A$4:$W$303,MATCH('条件検索１（都道府県名で検索）'!$L80,'バックデータ１（事例集）'!$O$4:$O$303,0),MATCH('条件検索１（都道府県名で検索）'!G$4,'バックデータ１（事例集）'!$A$1:$W$1,0)))</f>
        <v>0</v>
      </c>
      <c r="H80" s="101">
        <f>IF($L80&gt;MAX('バックデータ１（事例集）'!$O$4:$O$303),"",INDEX('バックデータ１（事例集）'!$A$4:$W$303,MATCH('条件検索１（都道府県名で検索）'!$L80,'バックデータ１（事例集）'!$O$4:$O$303,0),MATCH('条件検索１（都道府県名で検索）'!H$4,'バックデータ１（事例集）'!$A$1:$W$1,0)))</f>
        <v>0</v>
      </c>
      <c r="I80" s="103">
        <f>IF($L80&gt;MAX('バックデータ１（事例集）'!$O$4:$O$303),"",INDEX('バックデータ１（事例集）'!$A$4:$W$303,MATCH('条件検索１（都道府県名で検索）'!$L80,'バックデータ１（事例集）'!$O$4:$O$303,0),MATCH('条件検索１（都道府県名で検索）'!I$4,'バックデータ１（事例集）'!$A$1:$W$1,0)))</f>
        <v>0</v>
      </c>
      <c r="J80" s="105">
        <f t="shared" si="1"/>
        <v>0</v>
      </c>
      <c r="K80" s="79">
        <f>IF($L80&gt;MAX('バックデータ１（事例集）'!$O$4:$O$303),"",INDEX('バックデータ１（事例集）'!$A$4:$W$303,MATCH('条件検索１（都道府県名で検索）'!$L80,'バックデータ１（事例集）'!$O$4:$O$303,0),MATCH('条件検索１（都道府県名で検索）'!K$4,'バックデータ１（事例集）'!$A$1:$W$1,0)))</f>
        <v>0</v>
      </c>
      <c r="L80" s="48">
        <v>74</v>
      </c>
      <c r="M80" s="113">
        <f>IF($L80&gt;MAX('バックデータ１（事例集）'!$O$4:$O$303),"",INDEX('バックデータ１（事例集）'!$A$4:$W$303,MATCH('条件検索１（都道府県名で検索）'!$L80,'バックデータ１（事例集）'!$O$4:$O$303,0),MATCH('条件検索１（都道府県名で検索）'!J$4,'バックデータ１（事例集）'!$A$1:$W$1,0)))</f>
        <v>0</v>
      </c>
    </row>
    <row r="81" spans="2:13" ht="29.25" customHeight="1">
      <c r="B81" s="51">
        <v>75</v>
      </c>
      <c r="C81" s="60">
        <f>IF($L81&gt;MAX('バックデータ１（事例集）'!$O$4:$O$303),"",INDEX('バックデータ１（事例集）'!$A$4:$W$303,MATCH('条件検索１（都道府県名で検索）'!$L81,'バックデータ１（事例集）'!$O$4:$O$303,0),MATCH('条件検索１（都道府県名で検索）'!C$4,'バックデータ１（事例集）'!$A$1:$W$1,0)))</f>
        <v>0</v>
      </c>
      <c r="D81" s="52">
        <f>IF($L81&gt;MAX('バックデータ１（事例集）'!$O$4:$O$303),"",INDEX('バックデータ１（事例集）'!$A$4:$W$303,MATCH('条件検索１（都道府県名で検索）'!$L81,'バックデータ１（事例集）'!$O$4:$O$303,0),MATCH('条件検索１（都道府県名で検索）'!D$4,'バックデータ１（事例集）'!$A$1:$W$1,0)))</f>
        <v>0</v>
      </c>
      <c r="E81" s="53" t="str">
        <f>IF($L81&gt;MAX('バックデータ１（事例集）'!$O$4:$O$303),"",INDEX('バックデータ１（事例集）'!$A$4:$W$303,MATCH('条件検索１（都道府県名で検索）'!$L81,'バックデータ１（事例集）'!$O$4:$O$303,0),MATCH('条件検索１（都道府県名で検索）'!E$4,'バックデータ１（事例集）'!$A$1:$W$1,0)))</f>
        <v/>
      </c>
      <c r="F81" s="54">
        <f>IF($L81&gt;MAX('バックデータ１（事例集）'!$O$4:$O$303),"",INDEX('バックデータ１（事例集）'!$A$4:$W$303,MATCH('条件検索１（都道府県名で検索）'!$L81,'バックデータ１（事例集）'!$O$4:$O$303,0),MATCH('条件検索１（都道府県名で検索）'!F$4,'バックデータ１（事例集）'!$A$1:$W$1,0)))</f>
        <v>0</v>
      </c>
      <c r="G81" s="55">
        <f>IF($L81&gt;MAX('バックデータ１（事例集）'!$O$4:$O$303),"",INDEX('バックデータ１（事例集）'!$A$4:$W$303,MATCH('条件検索１（都道府県名で検索）'!$L81,'バックデータ１（事例集）'!$O$4:$O$303,0),MATCH('条件検索１（都道府県名で検索）'!G$4,'バックデータ１（事例集）'!$A$1:$W$1,0)))</f>
        <v>0</v>
      </c>
      <c r="H81" s="52">
        <f>IF($L81&gt;MAX('バックデータ１（事例集）'!$O$4:$O$303),"",INDEX('バックデータ１（事例集）'!$A$4:$W$303,MATCH('条件検索１（都道府県名で検索）'!$L81,'バックデータ１（事例集）'!$O$4:$O$303,0),MATCH('条件検索１（都道府県名で検索）'!H$4,'バックデータ１（事例集）'!$A$1:$W$1,0)))</f>
        <v>0</v>
      </c>
      <c r="I81" s="54">
        <f>IF($L81&gt;MAX('バックデータ１（事例集）'!$O$4:$O$303),"",INDEX('バックデータ１（事例集）'!$A$4:$W$303,MATCH('条件検索１（都道府県名で検索）'!$L81,'バックデータ１（事例集）'!$O$4:$O$303,0),MATCH('条件検索１（都道府県名で検索）'!I$4,'バックデータ１（事例集）'!$A$1:$W$1,0)))</f>
        <v>0</v>
      </c>
      <c r="J81" s="81">
        <f t="shared" si="1"/>
        <v>0</v>
      </c>
      <c r="K81" s="79">
        <f>IF($L81&gt;MAX('バックデータ１（事例集）'!$O$4:$O$303),"",INDEX('バックデータ１（事例集）'!$A$4:$W$303,MATCH('条件検索１（都道府県名で検索）'!$L81,'バックデータ１（事例集）'!$O$4:$O$303,0),MATCH('条件検索１（都道府県名で検索）'!K$4,'バックデータ１（事例集）'!$A$1:$W$1,0)))</f>
        <v>0</v>
      </c>
      <c r="L81" s="48">
        <v>75</v>
      </c>
      <c r="M81" s="113">
        <f>IF($L81&gt;MAX('バックデータ１（事例集）'!$O$4:$O$303),"",INDEX('バックデータ１（事例集）'!$A$4:$W$303,MATCH('条件検索１（都道府県名で検索）'!$L81,'バックデータ１（事例集）'!$O$4:$O$303,0),MATCH('条件検索１（都道府県名で検索）'!J$4,'バックデータ１（事例集）'!$A$1:$W$1,0)))</f>
        <v>0</v>
      </c>
    </row>
    <row r="82" spans="2:13" ht="29.25" customHeight="1">
      <c r="B82" s="100">
        <v>76</v>
      </c>
      <c r="C82" s="180">
        <f>IF($L82&gt;MAX('バックデータ１（事例集）'!$O$4:$O$303),"",INDEX('バックデータ１（事例集）'!$A$4:$W$303,MATCH('条件検索１（都道府県名で検索）'!$L82,'バックデータ１（事例集）'!$O$4:$O$303,0),MATCH('条件検索１（都道府県名で検索）'!C$4,'バックデータ１（事例集）'!$A$1:$W$1,0)))</f>
        <v>0</v>
      </c>
      <c r="D82" s="101">
        <f>IF($L82&gt;MAX('バックデータ１（事例集）'!$O$4:$O$303),"",INDEX('バックデータ１（事例集）'!$A$4:$W$303,MATCH('条件検索１（都道府県名で検索）'!$L82,'バックデータ１（事例集）'!$O$4:$O$303,0),MATCH('条件検索１（都道府県名で検索）'!D$4,'バックデータ１（事例集）'!$A$1:$W$1,0)))</f>
        <v>0</v>
      </c>
      <c r="E82" s="102" t="str">
        <f>IF($L82&gt;MAX('バックデータ１（事例集）'!$O$4:$O$303),"",INDEX('バックデータ１（事例集）'!$A$4:$W$303,MATCH('条件検索１（都道府県名で検索）'!$L82,'バックデータ１（事例集）'!$O$4:$O$303,0),MATCH('条件検索１（都道府県名で検索）'!E$4,'バックデータ１（事例集）'!$A$1:$W$1,0)))</f>
        <v/>
      </c>
      <c r="F82" s="103">
        <f>IF($L82&gt;MAX('バックデータ１（事例集）'!$O$4:$O$303),"",INDEX('バックデータ１（事例集）'!$A$4:$W$303,MATCH('条件検索１（都道府県名で検索）'!$L82,'バックデータ１（事例集）'!$O$4:$O$303,0),MATCH('条件検索１（都道府県名で検索）'!F$4,'バックデータ１（事例集）'!$A$1:$W$1,0)))</f>
        <v>0</v>
      </c>
      <c r="G82" s="104">
        <f>IF($L82&gt;MAX('バックデータ１（事例集）'!$O$4:$O$303),"",INDEX('バックデータ１（事例集）'!$A$4:$W$303,MATCH('条件検索１（都道府県名で検索）'!$L82,'バックデータ１（事例集）'!$O$4:$O$303,0),MATCH('条件検索１（都道府県名で検索）'!G$4,'バックデータ１（事例集）'!$A$1:$W$1,0)))</f>
        <v>0</v>
      </c>
      <c r="H82" s="101">
        <f>IF($L82&gt;MAX('バックデータ１（事例集）'!$O$4:$O$303),"",INDEX('バックデータ１（事例集）'!$A$4:$W$303,MATCH('条件検索１（都道府県名で検索）'!$L82,'バックデータ１（事例集）'!$O$4:$O$303,0),MATCH('条件検索１（都道府県名で検索）'!H$4,'バックデータ１（事例集）'!$A$1:$W$1,0)))</f>
        <v>0</v>
      </c>
      <c r="I82" s="103">
        <f>IF($L82&gt;MAX('バックデータ１（事例集）'!$O$4:$O$303),"",INDEX('バックデータ１（事例集）'!$A$4:$W$303,MATCH('条件検索１（都道府県名で検索）'!$L82,'バックデータ１（事例集）'!$O$4:$O$303,0),MATCH('条件検索１（都道府県名で検索）'!I$4,'バックデータ１（事例集）'!$A$1:$W$1,0)))</f>
        <v>0</v>
      </c>
      <c r="J82" s="105">
        <f t="shared" si="1"/>
        <v>0</v>
      </c>
      <c r="K82" s="79">
        <f>IF($L82&gt;MAX('バックデータ１（事例集）'!$O$4:$O$303),"",INDEX('バックデータ１（事例集）'!$A$4:$W$303,MATCH('条件検索１（都道府県名で検索）'!$L82,'バックデータ１（事例集）'!$O$4:$O$303,0),MATCH('条件検索１（都道府県名で検索）'!K$4,'バックデータ１（事例集）'!$A$1:$W$1,0)))</f>
        <v>0</v>
      </c>
      <c r="L82" s="48">
        <v>76</v>
      </c>
      <c r="M82" s="113">
        <f>IF($L82&gt;MAX('バックデータ１（事例集）'!$O$4:$O$303),"",INDEX('バックデータ１（事例集）'!$A$4:$W$303,MATCH('条件検索１（都道府県名で検索）'!$L82,'バックデータ１（事例集）'!$O$4:$O$303,0),MATCH('条件検索１（都道府県名で検索）'!J$4,'バックデータ１（事例集）'!$A$1:$W$1,0)))</f>
        <v>0</v>
      </c>
    </row>
    <row r="83" spans="2:13" ht="29.25" customHeight="1">
      <c r="B83" s="51">
        <v>77</v>
      </c>
      <c r="C83" s="60">
        <f>IF($L83&gt;MAX('バックデータ１（事例集）'!$O$4:$O$303),"",INDEX('バックデータ１（事例集）'!$A$4:$W$303,MATCH('条件検索１（都道府県名で検索）'!$L83,'バックデータ１（事例集）'!$O$4:$O$303,0),MATCH('条件検索１（都道府県名で検索）'!C$4,'バックデータ１（事例集）'!$A$1:$W$1,0)))</f>
        <v>0</v>
      </c>
      <c r="D83" s="52">
        <f>IF($L83&gt;MAX('バックデータ１（事例集）'!$O$4:$O$303),"",INDEX('バックデータ１（事例集）'!$A$4:$W$303,MATCH('条件検索１（都道府県名で検索）'!$L83,'バックデータ１（事例集）'!$O$4:$O$303,0),MATCH('条件検索１（都道府県名で検索）'!D$4,'バックデータ１（事例集）'!$A$1:$W$1,0)))</f>
        <v>0</v>
      </c>
      <c r="E83" s="53" t="str">
        <f>IF($L83&gt;MAX('バックデータ１（事例集）'!$O$4:$O$303),"",INDEX('バックデータ１（事例集）'!$A$4:$W$303,MATCH('条件検索１（都道府県名で検索）'!$L83,'バックデータ１（事例集）'!$O$4:$O$303,0),MATCH('条件検索１（都道府県名で検索）'!E$4,'バックデータ１（事例集）'!$A$1:$W$1,0)))</f>
        <v/>
      </c>
      <c r="F83" s="54">
        <f>IF($L83&gt;MAX('バックデータ１（事例集）'!$O$4:$O$303),"",INDEX('バックデータ１（事例集）'!$A$4:$W$303,MATCH('条件検索１（都道府県名で検索）'!$L83,'バックデータ１（事例集）'!$O$4:$O$303,0),MATCH('条件検索１（都道府県名で検索）'!F$4,'バックデータ１（事例集）'!$A$1:$W$1,0)))</f>
        <v>0</v>
      </c>
      <c r="G83" s="55">
        <f>IF($L83&gt;MAX('バックデータ１（事例集）'!$O$4:$O$303),"",INDEX('バックデータ１（事例集）'!$A$4:$W$303,MATCH('条件検索１（都道府県名で検索）'!$L83,'バックデータ１（事例集）'!$O$4:$O$303,0),MATCH('条件検索１（都道府県名で検索）'!G$4,'バックデータ１（事例集）'!$A$1:$W$1,0)))</f>
        <v>0</v>
      </c>
      <c r="H83" s="52">
        <f>IF($L83&gt;MAX('バックデータ１（事例集）'!$O$4:$O$303),"",INDEX('バックデータ１（事例集）'!$A$4:$W$303,MATCH('条件検索１（都道府県名で検索）'!$L83,'バックデータ１（事例集）'!$O$4:$O$303,0),MATCH('条件検索１（都道府県名で検索）'!H$4,'バックデータ１（事例集）'!$A$1:$W$1,0)))</f>
        <v>0</v>
      </c>
      <c r="I83" s="54">
        <f>IF($L83&gt;MAX('バックデータ１（事例集）'!$O$4:$O$303),"",INDEX('バックデータ１（事例集）'!$A$4:$W$303,MATCH('条件検索１（都道府県名で検索）'!$L83,'バックデータ１（事例集）'!$O$4:$O$303,0),MATCH('条件検索１（都道府県名で検索）'!I$4,'バックデータ１（事例集）'!$A$1:$W$1,0)))</f>
        <v>0</v>
      </c>
      <c r="J83" s="81">
        <f t="shared" si="1"/>
        <v>0</v>
      </c>
      <c r="K83" s="79">
        <f>IF($L83&gt;MAX('バックデータ１（事例集）'!$O$4:$O$303),"",INDEX('バックデータ１（事例集）'!$A$4:$W$303,MATCH('条件検索１（都道府県名で検索）'!$L83,'バックデータ１（事例集）'!$O$4:$O$303,0),MATCH('条件検索１（都道府県名で検索）'!K$4,'バックデータ１（事例集）'!$A$1:$W$1,0)))</f>
        <v>0</v>
      </c>
      <c r="L83" s="48">
        <v>77</v>
      </c>
      <c r="M83" s="113">
        <f>IF($L83&gt;MAX('バックデータ１（事例集）'!$O$4:$O$303),"",INDEX('バックデータ１（事例集）'!$A$4:$W$303,MATCH('条件検索１（都道府県名で検索）'!$L83,'バックデータ１（事例集）'!$O$4:$O$303,0),MATCH('条件検索１（都道府県名で検索）'!J$4,'バックデータ１（事例集）'!$A$1:$W$1,0)))</f>
        <v>0</v>
      </c>
    </row>
    <row r="84" spans="2:13" ht="29.25" customHeight="1">
      <c r="B84" s="100">
        <v>78</v>
      </c>
      <c r="C84" s="180">
        <f>IF($L84&gt;MAX('バックデータ１（事例集）'!$O$4:$O$303),"",INDEX('バックデータ１（事例集）'!$A$4:$W$303,MATCH('条件検索１（都道府県名で検索）'!$L84,'バックデータ１（事例集）'!$O$4:$O$303,0),MATCH('条件検索１（都道府県名で検索）'!C$4,'バックデータ１（事例集）'!$A$1:$W$1,0)))</f>
        <v>0</v>
      </c>
      <c r="D84" s="101">
        <f>IF($L84&gt;MAX('バックデータ１（事例集）'!$O$4:$O$303),"",INDEX('バックデータ１（事例集）'!$A$4:$W$303,MATCH('条件検索１（都道府県名で検索）'!$L84,'バックデータ１（事例集）'!$O$4:$O$303,0),MATCH('条件検索１（都道府県名で検索）'!D$4,'バックデータ１（事例集）'!$A$1:$W$1,0)))</f>
        <v>0</v>
      </c>
      <c r="E84" s="102" t="str">
        <f>IF($L84&gt;MAX('バックデータ１（事例集）'!$O$4:$O$303),"",INDEX('バックデータ１（事例集）'!$A$4:$W$303,MATCH('条件検索１（都道府県名で検索）'!$L84,'バックデータ１（事例集）'!$O$4:$O$303,0),MATCH('条件検索１（都道府県名で検索）'!E$4,'バックデータ１（事例集）'!$A$1:$W$1,0)))</f>
        <v/>
      </c>
      <c r="F84" s="103">
        <f>IF($L84&gt;MAX('バックデータ１（事例集）'!$O$4:$O$303),"",INDEX('バックデータ１（事例集）'!$A$4:$W$303,MATCH('条件検索１（都道府県名で検索）'!$L84,'バックデータ１（事例集）'!$O$4:$O$303,0),MATCH('条件検索１（都道府県名で検索）'!F$4,'バックデータ１（事例集）'!$A$1:$W$1,0)))</f>
        <v>0</v>
      </c>
      <c r="G84" s="104">
        <f>IF($L84&gt;MAX('バックデータ１（事例集）'!$O$4:$O$303),"",INDEX('バックデータ１（事例集）'!$A$4:$W$303,MATCH('条件検索１（都道府県名で検索）'!$L84,'バックデータ１（事例集）'!$O$4:$O$303,0),MATCH('条件検索１（都道府県名で検索）'!G$4,'バックデータ１（事例集）'!$A$1:$W$1,0)))</f>
        <v>0</v>
      </c>
      <c r="H84" s="101">
        <f>IF($L84&gt;MAX('バックデータ１（事例集）'!$O$4:$O$303),"",INDEX('バックデータ１（事例集）'!$A$4:$W$303,MATCH('条件検索１（都道府県名で検索）'!$L84,'バックデータ１（事例集）'!$O$4:$O$303,0),MATCH('条件検索１（都道府県名で検索）'!H$4,'バックデータ１（事例集）'!$A$1:$W$1,0)))</f>
        <v>0</v>
      </c>
      <c r="I84" s="103">
        <f>IF($L84&gt;MAX('バックデータ１（事例集）'!$O$4:$O$303),"",INDEX('バックデータ１（事例集）'!$A$4:$W$303,MATCH('条件検索１（都道府県名で検索）'!$L84,'バックデータ１（事例集）'!$O$4:$O$303,0),MATCH('条件検索１（都道府県名で検索）'!I$4,'バックデータ１（事例集）'!$A$1:$W$1,0)))</f>
        <v>0</v>
      </c>
      <c r="J84" s="105">
        <f t="shared" si="1"/>
        <v>0</v>
      </c>
      <c r="K84" s="79">
        <f>IF($L84&gt;MAX('バックデータ１（事例集）'!$O$4:$O$303),"",INDEX('バックデータ１（事例集）'!$A$4:$W$303,MATCH('条件検索１（都道府県名で検索）'!$L84,'バックデータ１（事例集）'!$O$4:$O$303,0),MATCH('条件検索１（都道府県名で検索）'!K$4,'バックデータ１（事例集）'!$A$1:$W$1,0)))</f>
        <v>0</v>
      </c>
      <c r="L84" s="48">
        <v>78</v>
      </c>
      <c r="M84" s="113">
        <f>IF($L84&gt;MAX('バックデータ１（事例集）'!$O$4:$O$303),"",INDEX('バックデータ１（事例集）'!$A$4:$W$303,MATCH('条件検索１（都道府県名で検索）'!$L84,'バックデータ１（事例集）'!$O$4:$O$303,0),MATCH('条件検索１（都道府県名で検索）'!J$4,'バックデータ１（事例集）'!$A$1:$W$1,0)))</f>
        <v>0</v>
      </c>
    </row>
    <row r="85" spans="2:13" ht="29.25" customHeight="1">
      <c r="B85" s="51">
        <v>79</v>
      </c>
      <c r="C85" s="60">
        <f>IF($L85&gt;MAX('バックデータ１（事例集）'!$O$4:$O$303),"",INDEX('バックデータ１（事例集）'!$A$4:$W$303,MATCH('条件検索１（都道府県名で検索）'!$L85,'バックデータ１（事例集）'!$O$4:$O$303,0),MATCH('条件検索１（都道府県名で検索）'!C$4,'バックデータ１（事例集）'!$A$1:$W$1,0)))</f>
        <v>0</v>
      </c>
      <c r="D85" s="52">
        <f>IF($L85&gt;MAX('バックデータ１（事例集）'!$O$4:$O$303),"",INDEX('バックデータ１（事例集）'!$A$4:$W$303,MATCH('条件検索１（都道府県名で検索）'!$L85,'バックデータ１（事例集）'!$O$4:$O$303,0),MATCH('条件検索１（都道府県名で検索）'!D$4,'バックデータ１（事例集）'!$A$1:$W$1,0)))</f>
        <v>0</v>
      </c>
      <c r="E85" s="53" t="str">
        <f>IF($L85&gt;MAX('バックデータ１（事例集）'!$O$4:$O$303),"",INDEX('バックデータ１（事例集）'!$A$4:$W$303,MATCH('条件検索１（都道府県名で検索）'!$L85,'バックデータ１（事例集）'!$O$4:$O$303,0),MATCH('条件検索１（都道府県名で検索）'!E$4,'バックデータ１（事例集）'!$A$1:$W$1,0)))</f>
        <v/>
      </c>
      <c r="F85" s="54">
        <f>IF($L85&gt;MAX('バックデータ１（事例集）'!$O$4:$O$303),"",INDEX('バックデータ１（事例集）'!$A$4:$W$303,MATCH('条件検索１（都道府県名で検索）'!$L85,'バックデータ１（事例集）'!$O$4:$O$303,0),MATCH('条件検索１（都道府県名で検索）'!F$4,'バックデータ１（事例集）'!$A$1:$W$1,0)))</f>
        <v>0</v>
      </c>
      <c r="G85" s="55">
        <f>IF($L85&gt;MAX('バックデータ１（事例集）'!$O$4:$O$303),"",INDEX('バックデータ１（事例集）'!$A$4:$W$303,MATCH('条件検索１（都道府県名で検索）'!$L85,'バックデータ１（事例集）'!$O$4:$O$303,0),MATCH('条件検索１（都道府県名で検索）'!G$4,'バックデータ１（事例集）'!$A$1:$W$1,0)))</f>
        <v>0</v>
      </c>
      <c r="H85" s="52">
        <f>IF($L85&gt;MAX('バックデータ１（事例集）'!$O$4:$O$303),"",INDEX('バックデータ１（事例集）'!$A$4:$W$303,MATCH('条件検索１（都道府県名で検索）'!$L85,'バックデータ１（事例集）'!$O$4:$O$303,0),MATCH('条件検索１（都道府県名で検索）'!H$4,'バックデータ１（事例集）'!$A$1:$W$1,0)))</f>
        <v>0</v>
      </c>
      <c r="I85" s="54">
        <f>IF($L85&gt;MAX('バックデータ１（事例集）'!$O$4:$O$303),"",INDEX('バックデータ１（事例集）'!$A$4:$W$303,MATCH('条件検索１（都道府県名で検索）'!$L85,'バックデータ１（事例集）'!$O$4:$O$303,0),MATCH('条件検索１（都道府県名で検索）'!I$4,'バックデータ１（事例集）'!$A$1:$W$1,0)))</f>
        <v>0</v>
      </c>
      <c r="J85" s="81">
        <f t="shared" si="1"/>
        <v>0</v>
      </c>
      <c r="K85" s="79">
        <f>IF($L85&gt;MAX('バックデータ１（事例集）'!$O$4:$O$303),"",INDEX('バックデータ１（事例集）'!$A$4:$W$303,MATCH('条件検索１（都道府県名で検索）'!$L85,'バックデータ１（事例集）'!$O$4:$O$303,0),MATCH('条件検索１（都道府県名で検索）'!K$4,'バックデータ１（事例集）'!$A$1:$W$1,0)))</f>
        <v>0</v>
      </c>
      <c r="L85" s="48">
        <v>79</v>
      </c>
      <c r="M85" s="113">
        <f>IF($L85&gt;MAX('バックデータ１（事例集）'!$O$4:$O$303),"",INDEX('バックデータ１（事例集）'!$A$4:$W$303,MATCH('条件検索１（都道府県名で検索）'!$L85,'バックデータ１（事例集）'!$O$4:$O$303,0),MATCH('条件検索１（都道府県名で検索）'!J$4,'バックデータ１（事例集）'!$A$1:$W$1,0)))</f>
        <v>0</v>
      </c>
    </row>
    <row r="86" spans="2:13" ht="29.25" customHeight="1" thickBot="1">
      <c r="B86" s="106">
        <v>80</v>
      </c>
      <c r="C86" s="183">
        <f>IF($L86&gt;MAX('バックデータ１（事例集）'!$O$4:$O$303),"",INDEX('バックデータ１（事例集）'!$A$4:$W$303,MATCH('条件検索１（都道府県名で検索）'!$L86,'バックデータ１（事例集）'!$O$4:$O$303,0),MATCH('条件検索１（都道府県名で検索）'!C$4,'バックデータ１（事例集）'!$A$1:$W$1,0)))</f>
        <v>0</v>
      </c>
      <c r="D86" s="107">
        <f>IF($L86&gt;MAX('バックデータ１（事例集）'!$O$4:$O$303),"",INDEX('バックデータ１（事例集）'!$A$4:$W$303,MATCH('条件検索１（都道府県名で検索）'!$L86,'バックデータ１（事例集）'!$O$4:$O$303,0),MATCH('条件検索１（都道府県名で検索）'!D$4,'バックデータ１（事例集）'!$A$1:$W$1,0)))</f>
        <v>0</v>
      </c>
      <c r="E86" s="108" t="str">
        <f>IF($L86&gt;MAX('バックデータ１（事例集）'!$O$4:$O$303),"",INDEX('バックデータ１（事例集）'!$A$4:$W$303,MATCH('条件検索１（都道府県名で検索）'!$L86,'バックデータ１（事例集）'!$O$4:$O$303,0),MATCH('条件検索１（都道府県名で検索）'!E$4,'バックデータ１（事例集）'!$A$1:$W$1,0)))</f>
        <v/>
      </c>
      <c r="F86" s="109">
        <f>IF($L86&gt;MAX('バックデータ１（事例集）'!$O$4:$O$303),"",INDEX('バックデータ１（事例集）'!$A$4:$W$303,MATCH('条件検索１（都道府県名で検索）'!$L86,'バックデータ１（事例集）'!$O$4:$O$303,0),MATCH('条件検索１（都道府県名で検索）'!F$4,'バックデータ１（事例集）'!$A$1:$W$1,0)))</f>
        <v>0</v>
      </c>
      <c r="G86" s="110">
        <f>IF($L86&gt;MAX('バックデータ１（事例集）'!$O$4:$O$303),"",INDEX('バックデータ１（事例集）'!$A$4:$W$303,MATCH('条件検索１（都道府県名で検索）'!$L86,'バックデータ１（事例集）'!$O$4:$O$303,0),MATCH('条件検索１（都道府県名で検索）'!G$4,'バックデータ１（事例集）'!$A$1:$W$1,0)))</f>
        <v>0</v>
      </c>
      <c r="H86" s="107">
        <f>IF($L86&gt;MAX('バックデータ１（事例集）'!$O$4:$O$303),"",INDEX('バックデータ１（事例集）'!$A$4:$W$303,MATCH('条件検索１（都道府県名で検索）'!$L86,'バックデータ１（事例集）'!$O$4:$O$303,0),MATCH('条件検索１（都道府県名で検索）'!H$4,'バックデータ１（事例集）'!$A$1:$W$1,0)))</f>
        <v>0</v>
      </c>
      <c r="I86" s="109">
        <f>IF($L86&gt;MAX('バックデータ１（事例集）'!$O$4:$O$303),"",INDEX('バックデータ１（事例集）'!$A$4:$W$303,MATCH('条件検索１（都道府県名で検索）'!$L86,'バックデータ１（事例集）'!$O$4:$O$303,0),MATCH('条件検索１（都道府県名で検索）'!I$4,'バックデータ１（事例集）'!$A$1:$W$1,0)))</f>
        <v>0</v>
      </c>
      <c r="J86" s="111">
        <f t="shared" si="1"/>
        <v>0</v>
      </c>
      <c r="K86" s="79">
        <f>IF($L86&gt;MAX('バックデータ１（事例集）'!$O$4:$O$303),"",INDEX('バックデータ１（事例集）'!$A$4:$W$303,MATCH('条件検索１（都道府県名で検索）'!$L86,'バックデータ１（事例集）'!$O$4:$O$303,0),MATCH('条件検索１（都道府県名で検索）'!K$4,'バックデータ１（事例集）'!$A$1:$W$1,0)))</f>
        <v>0</v>
      </c>
      <c r="L86" s="48">
        <v>80</v>
      </c>
      <c r="M86" s="113">
        <f>IF($L86&gt;MAX('バックデータ１（事例集）'!$O$4:$O$303),"",INDEX('バックデータ１（事例集）'!$A$4:$W$303,MATCH('条件検索１（都道府県名で検索）'!$L86,'バックデータ１（事例集）'!$O$4:$O$303,0),MATCH('条件検索１（都道府県名で検索）'!J$4,'バックデータ１（事例集）'!$A$1:$W$1,0)))</f>
        <v>0</v>
      </c>
    </row>
    <row r="87" spans="2:13" ht="29.25" customHeight="1"/>
  </sheetData>
  <sheetProtection password="D806" sheet="1"/>
  <customSheetViews>
    <customSheetView guid="{163C4649-6C98-42EE-918F-0191EC0E4558}" scale="70" showPageBreaks="1" zeroValues="0" printArea="1" hiddenColumns="1" view="pageBreakPreview">
      <pane ySplit="6" topLeftCell="A7" activePane="bottomLeft" state="frozen"/>
      <selection pane="bottomLeft" activeCell="J13" sqref="J13"/>
      <pageMargins left="0.7" right="0.7" top="0.75" bottom="0.75" header="0.3" footer="0.3"/>
      <pageSetup paperSize="9" scale="38" orientation="portrait" r:id="rId1"/>
    </customSheetView>
  </customSheetViews>
  <mergeCells count="4">
    <mergeCell ref="B1:K1"/>
    <mergeCell ref="E3:F3"/>
    <mergeCell ref="B3:D3"/>
    <mergeCell ref="B5:J5"/>
  </mergeCells>
  <phoneticPr fontId="1"/>
  <conditionalFormatting sqref="G3">
    <cfRule type="expression" dxfId="6" priority="1">
      <formula>$E$3=""</formula>
    </cfRule>
  </conditionalFormatting>
  <pageMargins left="0.7" right="0.7" top="0.75" bottom="0.75" header="0.3" footer="0.3"/>
  <pageSetup paperSize="9" scale="3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7"/>
  <sheetViews>
    <sheetView showZeros="0" view="pageBreakPreview" zoomScale="70" zoomScaleNormal="70" zoomScaleSheetLayoutView="70" workbookViewId="0">
      <pane ySplit="6" topLeftCell="A7" activePane="bottomLeft" state="frozen"/>
      <selection pane="bottomLeft" activeCell="F30" sqref="F30"/>
    </sheetView>
  </sheetViews>
  <sheetFormatPr defaultRowHeight="13.5"/>
  <cols>
    <col min="1" max="1" width="4.125" style="25" customWidth="1"/>
    <col min="2" max="2" width="3.5" style="25" customWidth="1"/>
    <col min="3" max="5" width="11.25" style="25" customWidth="1"/>
    <col min="6" max="6" width="25.75" style="25" bestFit="1" customWidth="1"/>
    <col min="7" max="7" width="87.75" style="25" customWidth="1"/>
    <col min="8" max="8" width="38" style="25" bestFit="1" customWidth="1"/>
    <col min="9" max="9" width="23.625" style="25" bestFit="1" customWidth="1"/>
    <col min="10" max="10" width="10" style="25" bestFit="1" customWidth="1"/>
    <col min="11" max="11" width="5.625" style="25" hidden="1" customWidth="1"/>
    <col min="12" max="12" width="4" style="48" customWidth="1"/>
    <col min="13" max="13" width="3.875" style="112" bestFit="1" customWidth="1"/>
    <col min="14" max="16384" width="9" style="25"/>
  </cols>
  <sheetData>
    <row r="1" spans="2:14" ht="50.25" customHeight="1">
      <c r="B1" s="261"/>
      <c r="C1" s="261"/>
      <c r="D1" s="261"/>
      <c r="E1" s="261"/>
      <c r="F1" s="261"/>
      <c r="G1" s="261"/>
      <c r="H1" s="261"/>
      <c r="I1" s="261"/>
      <c r="J1" s="261"/>
      <c r="K1" s="261"/>
    </row>
    <row r="2" spans="2:14" ht="14.25" thickBot="1"/>
    <row r="3" spans="2:14" ht="30" customHeight="1" thickTop="1" thickBot="1">
      <c r="B3" s="271" t="s">
        <v>19</v>
      </c>
      <c r="C3" s="272"/>
      <c r="D3" s="272"/>
      <c r="E3" s="276"/>
      <c r="F3" s="277"/>
      <c r="G3" s="75" t="str">
        <f>IF(E3=""," ← 人口規模を選択してください（プルダウン方式）。","")</f>
        <v xml:space="preserve"> ← 人口規模を選択してください（プルダウン方式）。</v>
      </c>
    </row>
    <row r="4" spans="2:14" s="48" customFormat="1" ht="14.25" thickBot="1">
      <c r="C4" s="49" t="s">
        <v>1561</v>
      </c>
      <c r="D4" s="49" t="s">
        <v>1562</v>
      </c>
      <c r="E4" s="49" t="s">
        <v>1563</v>
      </c>
      <c r="F4" s="49" t="s">
        <v>1564</v>
      </c>
      <c r="G4" s="49" t="s">
        <v>1565</v>
      </c>
      <c r="H4" s="49" t="s">
        <v>1566</v>
      </c>
      <c r="I4" s="49" t="s">
        <v>1567</v>
      </c>
      <c r="J4" s="49" t="s">
        <v>1568</v>
      </c>
      <c r="K4" s="49" t="s">
        <v>1569</v>
      </c>
      <c r="M4" s="112"/>
    </row>
    <row r="5" spans="2:14" ht="28.5" customHeight="1">
      <c r="B5" s="273" t="s">
        <v>1</v>
      </c>
      <c r="C5" s="274"/>
      <c r="D5" s="274"/>
      <c r="E5" s="274"/>
      <c r="F5" s="274"/>
      <c r="G5" s="274"/>
      <c r="H5" s="274"/>
      <c r="I5" s="274"/>
      <c r="J5" s="275"/>
      <c r="K5" s="77"/>
    </row>
    <row r="6" spans="2:14" ht="25.5" customHeight="1" thickBot="1">
      <c r="B6" s="168" t="s">
        <v>49</v>
      </c>
      <c r="C6" s="50" t="s">
        <v>11</v>
      </c>
      <c r="D6" s="50" t="s">
        <v>12</v>
      </c>
      <c r="E6" s="125" t="s">
        <v>1593</v>
      </c>
      <c r="F6" s="50" t="s">
        <v>7</v>
      </c>
      <c r="G6" s="50" t="s">
        <v>15</v>
      </c>
      <c r="H6" s="50" t="s">
        <v>17</v>
      </c>
      <c r="I6" s="50" t="s">
        <v>20</v>
      </c>
      <c r="J6" s="80" t="s">
        <v>1584</v>
      </c>
      <c r="K6" s="78" t="s">
        <v>51</v>
      </c>
    </row>
    <row r="7" spans="2:14" ht="30" customHeight="1">
      <c r="B7" s="51">
        <v>1</v>
      </c>
      <c r="C7" s="52">
        <f>IF($L7&gt;MAX('バックデータ１（事例集）'!$Q$4:$Q$303),"",INDEX('バックデータ１（事例集）'!$A$4:$W$303,MATCH('条件検索２（人口規模で検索）'!$L7,'バックデータ１（事例集）'!$Q$4:$Q$303,0),MATCH('条件検索２（人口規模で検索）'!C$4,'バックデータ１（事例集）'!$A$1:$W$1,0)))</f>
        <v>0</v>
      </c>
      <c r="D7" s="52">
        <f>IF($L7&gt;MAX('バックデータ１（事例集）'!$Q$4:$Q$303),"",INDEX('バックデータ１（事例集）'!$A$4:$W$303,MATCH('条件検索２（人口規模で検索）'!$L7,'バックデータ１（事例集）'!$Q$4:$Q$303,0),MATCH('条件検索２（人口規模で検索）'!D$4,'バックデータ１（事例集）'!$A$1:$W$1,0)))</f>
        <v>0</v>
      </c>
      <c r="E7" s="53" t="str">
        <f>IF($L7&gt;MAX('バックデータ１（事例集）'!$Q$4:$Q$303),"",INDEX('バックデータ１（事例集）'!$A$4:$W$303,MATCH('条件検索２（人口規模で検索）'!$L7,'バックデータ１（事例集）'!$Q$4:$Q$303,0),MATCH('条件検索２（人口規模で検索）'!E$4,'バックデータ１（事例集）'!$A$1:$W$1,0)))</f>
        <v/>
      </c>
      <c r="F7" s="54">
        <f>IF($L7&gt;MAX('バックデータ１（事例集）'!$Q$4:$Q$303),"",INDEX('バックデータ１（事例集）'!$A$4:$W$303,MATCH('条件検索２（人口規模で検索）'!$L7,'バックデータ１（事例集）'!$Q$4:$Q$303,0),MATCH('条件検索２（人口規模で検索）'!F$4,'バックデータ１（事例集）'!$A$1:$W$1,0)))</f>
        <v>0</v>
      </c>
      <c r="G7" s="55">
        <f>IF($L7&gt;MAX('バックデータ１（事例集）'!$Q$4:$Q$303),"",INDEX('バックデータ１（事例集）'!$A$4:$W$303,MATCH('条件検索２（人口規模で検索）'!$L7,'バックデータ１（事例集）'!$Q$4:$Q$303,0),MATCH('条件検索２（人口規模で検索）'!G$4,'バックデータ１（事例集）'!$A$1:$W$1,0)))</f>
        <v>0</v>
      </c>
      <c r="H7" s="52">
        <f>IF($L7&gt;MAX('バックデータ１（事例集）'!$Q$4:$Q$303),"",INDEX('バックデータ１（事例集）'!$A$4:$W$303,MATCH('条件検索２（人口規模で検索）'!$L7,'バックデータ１（事例集）'!$Q$4:$Q$303,0),MATCH('条件検索２（人口規模で検索）'!H$4,'バックデータ１（事例集）'!$A$1:$W$1,0)))</f>
        <v>0</v>
      </c>
      <c r="I7" s="54">
        <f>IF($L7&gt;MAX('バックデータ１（事例集）'!$Q$4:$Q$303),"",INDEX('バックデータ１（事例集）'!$A$4:$W$303,MATCH('条件検索２（人口規模で検索）'!$L7,'バックデータ１（事例集）'!$Q$4:$Q$303,0),MATCH('条件検索２（人口規模で検索）'!I$4,'バックデータ１（事例集）'!$A$1:$W$1,0)))</f>
        <v>0</v>
      </c>
      <c r="J7" s="81">
        <f>HYPERLINK(K7,M7)</f>
        <v>0</v>
      </c>
      <c r="K7" s="146">
        <f>IF($L7&gt;MAX('バックデータ１（事例集）'!$Q$4:$Q$303),"",INDEX('バックデータ１（事例集）'!$A$4:$W$303,MATCH('条件検索２（人口規模で検索）'!$L7,'バックデータ１（事例集）'!$Q$4:$Q$303,0),MATCH('条件検索２（人口規模で検索）'!K$4,'バックデータ１（事例集）'!$A$1:$W$1,0)))</f>
        <v>0</v>
      </c>
      <c r="L7" s="48">
        <v>1</v>
      </c>
      <c r="M7" s="113">
        <f>IF($L7&gt;MAX('バックデータ１（事例集）'!$Q$4:$Q$303),"",INDEX('バックデータ１（事例集）'!$A$4:$W$303,MATCH('条件検索２（人口規模で検索）'!$L7,'バックデータ１（事例集）'!$Q$4:$Q$303,0),MATCH('条件検索２（人口規模で検索）'!J$4,'バックデータ１（事例集）'!$A$1:$W$1,0)))</f>
        <v>0</v>
      </c>
      <c r="N7" s="56"/>
    </row>
    <row r="8" spans="2:14" ht="30" customHeight="1">
      <c r="B8" s="100">
        <v>2</v>
      </c>
      <c r="C8" s="101">
        <f>IF($L8&gt;MAX('バックデータ１（事例集）'!$Q$4:$Q$303),"",INDEX('バックデータ１（事例集）'!$A$4:$W$303,MATCH('条件検索２（人口規模で検索）'!$L8,'バックデータ１（事例集）'!$Q$4:$Q$303,0),MATCH('条件検索２（人口規模で検索）'!C$4,'バックデータ１（事例集）'!$A$1:$W$1,0)))</f>
        <v>0</v>
      </c>
      <c r="D8" s="101">
        <f>IF($L8&gt;MAX('バックデータ１（事例集）'!$Q$4:$Q$303),"",INDEX('バックデータ１（事例集）'!$A$4:$W$303,MATCH('条件検索２（人口規模で検索）'!$L8,'バックデータ１（事例集）'!$Q$4:$Q$303,0),MATCH('条件検索２（人口規模で検索）'!D$4,'バックデータ１（事例集）'!$A$1:$W$1,0)))</f>
        <v>0</v>
      </c>
      <c r="E8" s="102" t="str">
        <f>IF($L8&gt;MAX('バックデータ１（事例集）'!$Q$4:$Q$303),"",INDEX('バックデータ１（事例集）'!$A$4:$W$303,MATCH('条件検索２（人口規模で検索）'!$L8,'バックデータ１（事例集）'!$Q$4:$Q$303,0),MATCH('条件検索２（人口規模で検索）'!E$4,'バックデータ１（事例集）'!$A$1:$W$1,0)))</f>
        <v/>
      </c>
      <c r="F8" s="103">
        <f>IF($L8&gt;MAX('バックデータ１（事例集）'!$Q$4:$Q$303),"",INDEX('バックデータ１（事例集）'!$A$4:$W$303,MATCH('条件検索２（人口規模で検索）'!$L8,'バックデータ１（事例集）'!$Q$4:$Q$303,0),MATCH('条件検索２（人口規模で検索）'!F$4,'バックデータ１（事例集）'!$A$1:$W$1,0)))</f>
        <v>0</v>
      </c>
      <c r="G8" s="104">
        <f>IF($L8&gt;MAX('バックデータ１（事例集）'!$Q$4:$Q$303),"",INDEX('バックデータ１（事例集）'!$A$4:$W$303,MATCH('条件検索２（人口規模で検索）'!$L8,'バックデータ１（事例集）'!$Q$4:$Q$303,0),MATCH('条件検索２（人口規模で検索）'!G$4,'バックデータ１（事例集）'!$A$1:$W$1,0)))</f>
        <v>0</v>
      </c>
      <c r="H8" s="101">
        <f>IF($L8&gt;MAX('バックデータ１（事例集）'!$Q$4:$Q$303),"",INDEX('バックデータ１（事例集）'!$A$4:$W$303,MATCH('条件検索２（人口規模で検索）'!$L8,'バックデータ１（事例集）'!$Q$4:$Q$303,0),MATCH('条件検索２（人口規模で検索）'!H$4,'バックデータ１（事例集）'!$A$1:$W$1,0)))</f>
        <v>0</v>
      </c>
      <c r="I8" s="103">
        <f>IF($L8&gt;MAX('バックデータ１（事例集）'!$Q$4:$Q$303),"",INDEX('バックデータ１（事例集）'!$A$4:$W$303,MATCH('条件検索２（人口規模で検索）'!$L8,'バックデータ１（事例集）'!$Q$4:$Q$303,0),MATCH('条件検索２（人口規模で検索）'!I$4,'バックデータ１（事例集）'!$A$1:$W$1,0)))</f>
        <v>0</v>
      </c>
      <c r="J8" s="105">
        <f t="shared" ref="J8:J71" si="0">HYPERLINK(K8,M8)</f>
        <v>0</v>
      </c>
      <c r="K8" s="181">
        <f>IF($L8&gt;MAX('バックデータ１（事例集）'!$Q$4:$Q$303),"",INDEX('バックデータ１（事例集）'!$A$4:$W$303,MATCH('条件検索２（人口規模で検索）'!$L8,'バックデータ１（事例集）'!$Q$4:$Q$303,0),MATCH('条件検索２（人口規模で検索）'!K$4,'バックデータ１（事例集）'!$A$1:$W$1,0)))</f>
        <v>0</v>
      </c>
      <c r="L8" s="48">
        <v>2</v>
      </c>
      <c r="M8" s="113">
        <f>IF($L8&gt;MAX('バックデータ１（事例集）'!$Q$4:$Q$303),"",INDEX('バックデータ１（事例集）'!$A$4:$W$303,MATCH('条件検索２（人口規模で検索）'!$L8,'バックデータ１（事例集）'!$Q$4:$Q$303,0),MATCH('条件検索２（人口規模で検索）'!J$4,'バックデータ１（事例集）'!$A$1:$W$1,0)))</f>
        <v>0</v>
      </c>
    </row>
    <row r="9" spans="2:14" ht="30" customHeight="1">
      <c r="B9" s="51">
        <v>3</v>
      </c>
      <c r="C9" s="52">
        <f>IF($L9&gt;MAX('バックデータ１（事例集）'!$Q$4:$Q$303),"",INDEX('バックデータ１（事例集）'!$A$4:$W$303,MATCH('条件検索２（人口規模で検索）'!$L9,'バックデータ１（事例集）'!$Q$4:$Q$303,0),MATCH('条件検索２（人口規模で検索）'!C$4,'バックデータ１（事例集）'!$A$1:$W$1,0)))</f>
        <v>0</v>
      </c>
      <c r="D9" s="52">
        <f>IF($L9&gt;MAX('バックデータ１（事例集）'!$Q$4:$Q$303),"",INDEX('バックデータ１（事例集）'!$A$4:$W$303,MATCH('条件検索２（人口規模で検索）'!$L9,'バックデータ１（事例集）'!$Q$4:$Q$303,0),MATCH('条件検索２（人口規模で検索）'!D$4,'バックデータ１（事例集）'!$A$1:$W$1,0)))</f>
        <v>0</v>
      </c>
      <c r="E9" s="53" t="str">
        <f>IF($L9&gt;MAX('バックデータ１（事例集）'!$Q$4:$Q$303),"",INDEX('バックデータ１（事例集）'!$A$4:$W$303,MATCH('条件検索２（人口規模で検索）'!$L9,'バックデータ１（事例集）'!$Q$4:$Q$303,0),MATCH('条件検索２（人口規模で検索）'!E$4,'バックデータ１（事例集）'!$A$1:$W$1,0)))</f>
        <v/>
      </c>
      <c r="F9" s="54">
        <f>IF($L9&gt;MAX('バックデータ１（事例集）'!$Q$4:$Q$303),"",INDEX('バックデータ１（事例集）'!$A$4:$W$303,MATCH('条件検索２（人口規模で検索）'!$L9,'バックデータ１（事例集）'!$Q$4:$Q$303,0),MATCH('条件検索２（人口規模で検索）'!F$4,'バックデータ１（事例集）'!$A$1:$W$1,0)))</f>
        <v>0</v>
      </c>
      <c r="G9" s="55">
        <f>IF($L9&gt;MAX('バックデータ１（事例集）'!$Q$4:$Q$303),"",INDEX('バックデータ１（事例集）'!$A$4:$W$303,MATCH('条件検索２（人口規模で検索）'!$L9,'バックデータ１（事例集）'!$Q$4:$Q$303,0),MATCH('条件検索２（人口規模で検索）'!G$4,'バックデータ１（事例集）'!$A$1:$W$1,0)))</f>
        <v>0</v>
      </c>
      <c r="H9" s="52">
        <f>IF($L9&gt;MAX('バックデータ１（事例集）'!$Q$4:$Q$303),"",INDEX('バックデータ１（事例集）'!$A$4:$W$303,MATCH('条件検索２（人口規模で検索）'!$L9,'バックデータ１（事例集）'!$Q$4:$Q$303,0),MATCH('条件検索２（人口規模で検索）'!H$4,'バックデータ１（事例集）'!$A$1:$W$1,0)))</f>
        <v>0</v>
      </c>
      <c r="I9" s="54">
        <f>IF($L9&gt;MAX('バックデータ１（事例集）'!$Q$4:$Q$303),"",INDEX('バックデータ１（事例集）'!$A$4:$W$303,MATCH('条件検索２（人口規模で検索）'!$L9,'バックデータ１（事例集）'!$Q$4:$Q$303,0),MATCH('条件検索２（人口規模で検索）'!I$4,'バックデータ１（事例集）'!$A$1:$W$1,0)))</f>
        <v>0</v>
      </c>
      <c r="J9" s="81">
        <f t="shared" si="0"/>
        <v>0</v>
      </c>
      <c r="K9" s="146">
        <f>IF($L9&gt;MAX('バックデータ１（事例集）'!$Q$4:$Q$303),"",INDEX('バックデータ１（事例集）'!$A$4:$W$303,MATCH('条件検索２（人口規模で検索）'!$L9,'バックデータ１（事例集）'!$Q$4:$Q$303,0),MATCH('条件検索２（人口規模で検索）'!K$4,'バックデータ１（事例集）'!$A$1:$W$1,0)))</f>
        <v>0</v>
      </c>
      <c r="L9" s="48">
        <v>3</v>
      </c>
      <c r="M9" s="113">
        <f>IF($L9&gt;MAX('バックデータ１（事例集）'!$Q$4:$Q$303),"",INDEX('バックデータ１（事例集）'!$A$4:$W$303,MATCH('条件検索２（人口規模で検索）'!$L9,'バックデータ１（事例集）'!$Q$4:$Q$303,0),MATCH('条件検索２（人口規模で検索）'!J$4,'バックデータ１（事例集）'!$A$1:$W$1,0)))</f>
        <v>0</v>
      </c>
    </row>
    <row r="10" spans="2:14" ht="30" customHeight="1">
      <c r="B10" s="100">
        <v>4</v>
      </c>
      <c r="C10" s="101">
        <f>IF($L10&gt;MAX('バックデータ１（事例集）'!$Q$4:$Q$303),"",INDEX('バックデータ１（事例集）'!$A$4:$W$303,MATCH('条件検索２（人口規模で検索）'!$L10,'バックデータ１（事例集）'!$Q$4:$Q$303,0),MATCH('条件検索２（人口規模で検索）'!C$4,'バックデータ１（事例集）'!$A$1:$W$1,0)))</f>
        <v>0</v>
      </c>
      <c r="D10" s="101">
        <f>IF($L10&gt;MAX('バックデータ１（事例集）'!$Q$4:$Q$303),"",INDEX('バックデータ１（事例集）'!$A$4:$W$303,MATCH('条件検索２（人口規模で検索）'!$L10,'バックデータ１（事例集）'!$Q$4:$Q$303,0),MATCH('条件検索２（人口規模で検索）'!D$4,'バックデータ１（事例集）'!$A$1:$W$1,0)))</f>
        <v>0</v>
      </c>
      <c r="E10" s="102" t="str">
        <f>IF($L10&gt;MAX('バックデータ１（事例集）'!$Q$4:$Q$303),"",INDEX('バックデータ１（事例集）'!$A$4:$W$303,MATCH('条件検索２（人口規模で検索）'!$L10,'バックデータ１（事例集）'!$Q$4:$Q$303,0),MATCH('条件検索２（人口規模で検索）'!E$4,'バックデータ１（事例集）'!$A$1:$W$1,0)))</f>
        <v/>
      </c>
      <c r="F10" s="103">
        <f>IF($L10&gt;MAX('バックデータ１（事例集）'!$Q$4:$Q$303),"",INDEX('バックデータ１（事例集）'!$A$4:$W$303,MATCH('条件検索２（人口規模で検索）'!$L10,'バックデータ１（事例集）'!$Q$4:$Q$303,0),MATCH('条件検索２（人口規模で検索）'!F$4,'バックデータ１（事例集）'!$A$1:$W$1,0)))</f>
        <v>0</v>
      </c>
      <c r="G10" s="104">
        <f>IF($L10&gt;MAX('バックデータ１（事例集）'!$Q$4:$Q$303),"",INDEX('バックデータ１（事例集）'!$A$4:$W$303,MATCH('条件検索２（人口規模で検索）'!$L10,'バックデータ１（事例集）'!$Q$4:$Q$303,0),MATCH('条件検索２（人口規模で検索）'!G$4,'バックデータ１（事例集）'!$A$1:$W$1,0)))</f>
        <v>0</v>
      </c>
      <c r="H10" s="101">
        <f>IF($L10&gt;MAX('バックデータ１（事例集）'!$Q$4:$Q$303),"",INDEX('バックデータ１（事例集）'!$A$4:$W$303,MATCH('条件検索２（人口規模で検索）'!$L10,'バックデータ１（事例集）'!$Q$4:$Q$303,0),MATCH('条件検索２（人口規模で検索）'!H$4,'バックデータ１（事例集）'!$A$1:$W$1,0)))</f>
        <v>0</v>
      </c>
      <c r="I10" s="103">
        <f>IF($L10&gt;MAX('バックデータ１（事例集）'!$Q$4:$Q$303),"",INDEX('バックデータ１（事例集）'!$A$4:$W$303,MATCH('条件検索２（人口規模で検索）'!$L10,'バックデータ１（事例集）'!$Q$4:$Q$303,0),MATCH('条件検索２（人口規模で検索）'!I$4,'バックデータ１（事例集）'!$A$1:$W$1,0)))</f>
        <v>0</v>
      </c>
      <c r="J10" s="105">
        <f t="shared" si="0"/>
        <v>0</v>
      </c>
      <c r="K10" s="181">
        <f>IF($L10&gt;MAX('バックデータ１（事例集）'!$Q$4:$Q$303),"",INDEX('バックデータ１（事例集）'!$A$4:$W$303,MATCH('条件検索２（人口規模で検索）'!$L10,'バックデータ１（事例集）'!$Q$4:$Q$303,0),MATCH('条件検索２（人口規模で検索）'!K$4,'バックデータ１（事例集）'!$A$1:$W$1,0)))</f>
        <v>0</v>
      </c>
      <c r="L10" s="48">
        <v>4</v>
      </c>
      <c r="M10" s="113">
        <f>IF($L10&gt;MAX('バックデータ１（事例集）'!$Q$4:$Q$303),"",INDEX('バックデータ１（事例集）'!$A$4:$W$303,MATCH('条件検索２（人口規模で検索）'!$L10,'バックデータ１（事例集）'!$Q$4:$Q$303,0),MATCH('条件検索２（人口規模で検索）'!J$4,'バックデータ１（事例集）'!$A$1:$W$1,0)))</f>
        <v>0</v>
      </c>
    </row>
    <row r="11" spans="2:14" ht="30" customHeight="1">
      <c r="B11" s="51">
        <v>5</v>
      </c>
      <c r="C11" s="52">
        <f>IF($L11&gt;MAX('バックデータ１（事例集）'!$Q$4:$Q$303),"",INDEX('バックデータ１（事例集）'!$A$4:$W$303,MATCH('条件検索２（人口規模で検索）'!$L11,'バックデータ１（事例集）'!$Q$4:$Q$303,0),MATCH('条件検索２（人口規模で検索）'!C$4,'バックデータ１（事例集）'!$A$1:$W$1,0)))</f>
        <v>0</v>
      </c>
      <c r="D11" s="52">
        <f>IF($L11&gt;MAX('バックデータ１（事例集）'!$Q$4:$Q$303),"",INDEX('バックデータ１（事例集）'!$A$4:$W$303,MATCH('条件検索２（人口規模で検索）'!$L11,'バックデータ１（事例集）'!$Q$4:$Q$303,0),MATCH('条件検索２（人口規模で検索）'!D$4,'バックデータ１（事例集）'!$A$1:$W$1,0)))</f>
        <v>0</v>
      </c>
      <c r="E11" s="53" t="str">
        <f>IF($L11&gt;MAX('バックデータ１（事例集）'!$Q$4:$Q$303),"",INDEX('バックデータ１（事例集）'!$A$4:$W$303,MATCH('条件検索２（人口規模で検索）'!$L11,'バックデータ１（事例集）'!$Q$4:$Q$303,0),MATCH('条件検索２（人口規模で検索）'!E$4,'バックデータ１（事例集）'!$A$1:$W$1,0)))</f>
        <v/>
      </c>
      <c r="F11" s="54">
        <f>IF($L11&gt;MAX('バックデータ１（事例集）'!$Q$4:$Q$303),"",INDEX('バックデータ１（事例集）'!$A$4:$W$303,MATCH('条件検索２（人口規模で検索）'!$L11,'バックデータ１（事例集）'!$Q$4:$Q$303,0),MATCH('条件検索２（人口規模で検索）'!F$4,'バックデータ１（事例集）'!$A$1:$W$1,0)))</f>
        <v>0</v>
      </c>
      <c r="G11" s="55">
        <f>IF($L11&gt;MAX('バックデータ１（事例集）'!$Q$4:$Q$303),"",INDEX('バックデータ１（事例集）'!$A$4:$W$303,MATCH('条件検索２（人口規模で検索）'!$L11,'バックデータ１（事例集）'!$Q$4:$Q$303,0),MATCH('条件検索２（人口規模で検索）'!G$4,'バックデータ１（事例集）'!$A$1:$W$1,0)))</f>
        <v>0</v>
      </c>
      <c r="H11" s="52">
        <f>IF($L11&gt;MAX('バックデータ１（事例集）'!$Q$4:$Q$303),"",INDEX('バックデータ１（事例集）'!$A$4:$W$303,MATCH('条件検索２（人口規模で検索）'!$L11,'バックデータ１（事例集）'!$Q$4:$Q$303,0),MATCH('条件検索２（人口規模で検索）'!H$4,'バックデータ１（事例集）'!$A$1:$W$1,0)))</f>
        <v>0</v>
      </c>
      <c r="I11" s="54">
        <f>IF($L11&gt;MAX('バックデータ１（事例集）'!$Q$4:$Q$303),"",INDEX('バックデータ１（事例集）'!$A$4:$W$303,MATCH('条件検索２（人口規模で検索）'!$L11,'バックデータ１（事例集）'!$Q$4:$Q$303,0),MATCH('条件検索２（人口規模で検索）'!I$4,'バックデータ１（事例集）'!$A$1:$W$1,0)))</f>
        <v>0</v>
      </c>
      <c r="J11" s="81">
        <f t="shared" si="0"/>
        <v>0</v>
      </c>
      <c r="K11" s="146">
        <f>IF($L11&gt;MAX('バックデータ１（事例集）'!$Q$4:$Q$303),"",INDEX('バックデータ１（事例集）'!$A$4:$W$303,MATCH('条件検索２（人口規模で検索）'!$L11,'バックデータ１（事例集）'!$Q$4:$Q$303,0),MATCH('条件検索２（人口規模で検索）'!K$4,'バックデータ１（事例集）'!$A$1:$W$1,0)))</f>
        <v>0</v>
      </c>
      <c r="L11" s="48">
        <v>5</v>
      </c>
      <c r="M11" s="113">
        <f>IF($L11&gt;MAX('バックデータ１（事例集）'!$Q$4:$Q$303),"",INDEX('バックデータ１（事例集）'!$A$4:$W$303,MATCH('条件検索２（人口規模で検索）'!$L11,'バックデータ１（事例集）'!$Q$4:$Q$303,0),MATCH('条件検索２（人口規模で検索）'!J$4,'バックデータ１（事例集）'!$A$1:$W$1,0)))</f>
        <v>0</v>
      </c>
    </row>
    <row r="12" spans="2:14" ht="30" customHeight="1">
      <c r="B12" s="100">
        <v>6</v>
      </c>
      <c r="C12" s="101">
        <f>IF($L12&gt;MAX('バックデータ１（事例集）'!$Q$4:$Q$303),"",INDEX('バックデータ１（事例集）'!$A$4:$W$303,MATCH('条件検索２（人口規模で検索）'!$L12,'バックデータ１（事例集）'!$Q$4:$Q$303,0),MATCH('条件検索２（人口規模で検索）'!C$4,'バックデータ１（事例集）'!$A$1:$W$1,0)))</f>
        <v>0</v>
      </c>
      <c r="D12" s="101">
        <f>IF($L12&gt;MAX('バックデータ１（事例集）'!$Q$4:$Q$303),"",INDEX('バックデータ１（事例集）'!$A$4:$W$303,MATCH('条件検索２（人口規模で検索）'!$L12,'バックデータ１（事例集）'!$Q$4:$Q$303,0),MATCH('条件検索２（人口規模で検索）'!D$4,'バックデータ１（事例集）'!$A$1:$W$1,0)))</f>
        <v>0</v>
      </c>
      <c r="E12" s="102" t="str">
        <f>IF($L12&gt;MAX('バックデータ１（事例集）'!$Q$4:$Q$303),"",INDEX('バックデータ１（事例集）'!$A$4:$W$303,MATCH('条件検索２（人口規模で検索）'!$L12,'バックデータ１（事例集）'!$Q$4:$Q$303,0),MATCH('条件検索２（人口規模で検索）'!E$4,'バックデータ１（事例集）'!$A$1:$W$1,0)))</f>
        <v/>
      </c>
      <c r="F12" s="103">
        <f>IF($L12&gt;MAX('バックデータ１（事例集）'!$Q$4:$Q$303),"",INDEX('バックデータ１（事例集）'!$A$4:$W$303,MATCH('条件検索２（人口規模で検索）'!$L12,'バックデータ１（事例集）'!$Q$4:$Q$303,0),MATCH('条件検索２（人口規模で検索）'!F$4,'バックデータ１（事例集）'!$A$1:$W$1,0)))</f>
        <v>0</v>
      </c>
      <c r="G12" s="104">
        <f>IF($L12&gt;MAX('バックデータ１（事例集）'!$Q$4:$Q$303),"",INDEX('バックデータ１（事例集）'!$A$4:$W$303,MATCH('条件検索２（人口規模で検索）'!$L12,'バックデータ１（事例集）'!$Q$4:$Q$303,0),MATCH('条件検索２（人口規模で検索）'!G$4,'バックデータ１（事例集）'!$A$1:$W$1,0)))</f>
        <v>0</v>
      </c>
      <c r="H12" s="101">
        <f>IF($L12&gt;MAX('バックデータ１（事例集）'!$Q$4:$Q$303),"",INDEX('バックデータ１（事例集）'!$A$4:$W$303,MATCH('条件検索２（人口規模で検索）'!$L12,'バックデータ１（事例集）'!$Q$4:$Q$303,0),MATCH('条件検索２（人口規模で検索）'!H$4,'バックデータ１（事例集）'!$A$1:$W$1,0)))</f>
        <v>0</v>
      </c>
      <c r="I12" s="103">
        <f>IF($L12&gt;MAX('バックデータ１（事例集）'!$Q$4:$Q$303),"",INDEX('バックデータ１（事例集）'!$A$4:$W$303,MATCH('条件検索２（人口規模で検索）'!$L12,'バックデータ１（事例集）'!$Q$4:$Q$303,0),MATCH('条件検索２（人口規模で検索）'!I$4,'バックデータ１（事例集）'!$A$1:$W$1,0)))</f>
        <v>0</v>
      </c>
      <c r="J12" s="105">
        <f t="shared" si="0"/>
        <v>0</v>
      </c>
      <c r="K12" s="181">
        <f>IF($L12&gt;MAX('バックデータ１（事例集）'!$Q$4:$Q$303),"",INDEX('バックデータ１（事例集）'!$A$4:$W$303,MATCH('条件検索２（人口規模で検索）'!$L12,'バックデータ１（事例集）'!$Q$4:$Q$303,0),MATCH('条件検索２（人口規模で検索）'!K$4,'バックデータ１（事例集）'!$A$1:$W$1,0)))</f>
        <v>0</v>
      </c>
      <c r="L12" s="48">
        <v>6</v>
      </c>
      <c r="M12" s="113">
        <f>IF($L12&gt;MAX('バックデータ１（事例集）'!$Q$4:$Q$303),"",INDEX('バックデータ１（事例集）'!$A$4:$W$303,MATCH('条件検索２（人口規模で検索）'!$L12,'バックデータ１（事例集）'!$Q$4:$Q$303,0),MATCH('条件検索２（人口規模で検索）'!J$4,'バックデータ１（事例集）'!$A$1:$W$1,0)))</f>
        <v>0</v>
      </c>
    </row>
    <row r="13" spans="2:14" ht="30" customHeight="1">
      <c r="B13" s="51">
        <v>7</v>
      </c>
      <c r="C13" s="52">
        <f>IF($L13&gt;MAX('バックデータ１（事例集）'!$Q$4:$Q$303),"",INDEX('バックデータ１（事例集）'!$A$4:$W$303,MATCH('条件検索２（人口規模で検索）'!$L13,'バックデータ１（事例集）'!$Q$4:$Q$303,0),MATCH('条件検索２（人口規模で検索）'!C$4,'バックデータ１（事例集）'!$A$1:$W$1,0)))</f>
        <v>0</v>
      </c>
      <c r="D13" s="52">
        <f>IF($L13&gt;MAX('バックデータ１（事例集）'!$Q$4:$Q$303),"",INDEX('バックデータ１（事例集）'!$A$4:$W$303,MATCH('条件検索２（人口規模で検索）'!$L13,'バックデータ１（事例集）'!$Q$4:$Q$303,0),MATCH('条件検索２（人口規模で検索）'!D$4,'バックデータ１（事例集）'!$A$1:$W$1,0)))</f>
        <v>0</v>
      </c>
      <c r="E13" s="53" t="str">
        <f>IF($L13&gt;MAX('バックデータ１（事例集）'!$Q$4:$Q$303),"",INDEX('バックデータ１（事例集）'!$A$4:$W$303,MATCH('条件検索２（人口規模で検索）'!$L13,'バックデータ１（事例集）'!$Q$4:$Q$303,0),MATCH('条件検索２（人口規模で検索）'!E$4,'バックデータ１（事例集）'!$A$1:$W$1,0)))</f>
        <v/>
      </c>
      <c r="F13" s="54">
        <f>IF($L13&gt;MAX('バックデータ１（事例集）'!$Q$4:$Q$303),"",INDEX('バックデータ１（事例集）'!$A$4:$W$303,MATCH('条件検索２（人口規模で検索）'!$L13,'バックデータ１（事例集）'!$Q$4:$Q$303,0),MATCH('条件検索２（人口規模で検索）'!F$4,'バックデータ１（事例集）'!$A$1:$W$1,0)))</f>
        <v>0</v>
      </c>
      <c r="G13" s="55">
        <f>IF($L13&gt;MAX('バックデータ１（事例集）'!$Q$4:$Q$303),"",INDEX('バックデータ１（事例集）'!$A$4:$W$303,MATCH('条件検索２（人口規模で検索）'!$L13,'バックデータ１（事例集）'!$Q$4:$Q$303,0),MATCH('条件検索２（人口規模で検索）'!G$4,'バックデータ１（事例集）'!$A$1:$W$1,0)))</f>
        <v>0</v>
      </c>
      <c r="H13" s="52">
        <f>IF($L13&gt;MAX('バックデータ１（事例集）'!$Q$4:$Q$303),"",INDEX('バックデータ１（事例集）'!$A$4:$W$303,MATCH('条件検索２（人口規模で検索）'!$L13,'バックデータ１（事例集）'!$Q$4:$Q$303,0),MATCH('条件検索２（人口規模で検索）'!H$4,'バックデータ１（事例集）'!$A$1:$W$1,0)))</f>
        <v>0</v>
      </c>
      <c r="I13" s="54">
        <f>IF($L13&gt;MAX('バックデータ１（事例集）'!$Q$4:$Q$303),"",INDEX('バックデータ１（事例集）'!$A$4:$W$303,MATCH('条件検索２（人口規模で検索）'!$L13,'バックデータ１（事例集）'!$Q$4:$Q$303,0),MATCH('条件検索２（人口規模で検索）'!I$4,'バックデータ１（事例集）'!$A$1:$W$1,0)))</f>
        <v>0</v>
      </c>
      <c r="J13" s="81">
        <f t="shared" si="0"/>
        <v>0</v>
      </c>
      <c r="K13" s="146">
        <f>IF($L13&gt;MAX('バックデータ１（事例集）'!$Q$4:$Q$303),"",INDEX('バックデータ１（事例集）'!$A$4:$W$303,MATCH('条件検索２（人口規模で検索）'!$L13,'バックデータ１（事例集）'!$Q$4:$Q$303,0),MATCH('条件検索２（人口規模で検索）'!K$4,'バックデータ１（事例集）'!$A$1:$W$1,0)))</f>
        <v>0</v>
      </c>
      <c r="L13" s="48">
        <v>7</v>
      </c>
      <c r="M13" s="113">
        <f>IF($L13&gt;MAX('バックデータ１（事例集）'!$Q$4:$Q$303),"",INDEX('バックデータ１（事例集）'!$A$4:$W$303,MATCH('条件検索２（人口規模で検索）'!$L13,'バックデータ１（事例集）'!$Q$4:$Q$303,0),MATCH('条件検索２（人口規模で検索）'!J$4,'バックデータ１（事例集）'!$A$1:$W$1,0)))</f>
        <v>0</v>
      </c>
    </row>
    <row r="14" spans="2:14" ht="30" customHeight="1">
      <c r="B14" s="100">
        <v>8</v>
      </c>
      <c r="C14" s="101">
        <f>IF($L14&gt;MAX('バックデータ１（事例集）'!$Q$4:$Q$303),"",INDEX('バックデータ１（事例集）'!$A$4:$W$303,MATCH('条件検索２（人口規模で検索）'!$L14,'バックデータ１（事例集）'!$Q$4:$Q$303,0),MATCH('条件検索２（人口規模で検索）'!C$4,'バックデータ１（事例集）'!$A$1:$W$1,0)))</f>
        <v>0</v>
      </c>
      <c r="D14" s="101">
        <f>IF($L14&gt;MAX('バックデータ１（事例集）'!$Q$4:$Q$303),"",INDEX('バックデータ１（事例集）'!$A$4:$W$303,MATCH('条件検索２（人口規模で検索）'!$L14,'バックデータ１（事例集）'!$Q$4:$Q$303,0),MATCH('条件検索２（人口規模で検索）'!D$4,'バックデータ１（事例集）'!$A$1:$W$1,0)))</f>
        <v>0</v>
      </c>
      <c r="E14" s="102" t="str">
        <f>IF($L14&gt;MAX('バックデータ１（事例集）'!$Q$4:$Q$303),"",INDEX('バックデータ１（事例集）'!$A$4:$W$303,MATCH('条件検索２（人口規模で検索）'!$L14,'バックデータ１（事例集）'!$Q$4:$Q$303,0),MATCH('条件検索２（人口規模で検索）'!E$4,'バックデータ１（事例集）'!$A$1:$W$1,0)))</f>
        <v/>
      </c>
      <c r="F14" s="103">
        <f>IF($L14&gt;MAX('バックデータ１（事例集）'!$Q$4:$Q$303),"",INDEX('バックデータ１（事例集）'!$A$4:$W$303,MATCH('条件検索２（人口規模で検索）'!$L14,'バックデータ１（事例集）'!$Q$4:$Q$303,0),MATCH('条件検索２（人口規模で検索）'!F$4,'バックデータ１（事例集）'!$A$1:$W$1,0)))</f>
        <v>0</v>
      </c>
      <c r="G14" s="104">
        <f>IF($L14&gt;MAX('バックデータ１（事例集）'!$Q$4:$Q$303),"",INDEX('バックデータ１（事例集）'!$A$4:$W$303,MATCH('条件検索２（人口規模で検索）'!$L14,'バックデータ１（事例集）'!$Q$4:$Q$303,0),MATCH('条件検索２（人口規模で検索）'!G$4,'バックデータ１（事例集）'!$A$1:$W$1,0)))</f>
        <v>0</v>
      </c>
      <c r="H14" s="101">
        <f>IF($L14&gt;MAX('バックデータ１（事例集）'!$Q$4:$Q$303),"",INDEX('バックデータ１（事例集）'!$A$4:$W$303,MATCH('条件検索２（人口規模で検索）'!$L14,'バックデータ１（事例集）'!$Q$4:$Q$303,0),MATCH('条件検索２（人口規模で検索）'!H$4,'バックデータ１（事例集）'!$A$1:$W$1,0)))</f>
        <v>0</v>
      </c>
      <c r="I14" s="103">
        <f>IF($L14&gt;MAX('バックデータ１（事例集）'!$Q$4:$Q$303),"",INDEX('バックデータ１（事例集）'!$A$4:$W$303,MATCH('条件検索２（人口規模で検索）'!$L14,'バックデータ１（事例集）'!$Q$4:$Q$303,0),MATCH('条件検索２（人口規模で検索）'!I$4,'バックデータ１（事例集）'!$A$1:$W$1,0)))</f>
        <v>0</v>
      </c>
      <c r="J14" s="105">
        <f t="shared" si="0"/>
        <v>0</v>
      </c>
      <c r="K14" s="181">
        <f>IF($L14&gt;MAX('バックデータ１（事例集）'!$Q$4:$Q$303),"",INDEX('バックデータ１（事例集）'!$A$4:$W$303,MATCH('条件検索２（人口規模で検索）'!$L14,'バックデータ１（事例集）'!$Q$4:$Q$303,0),MATCH('条件検索２（人口規模で検索）'!K$4,'バックデータ１（事例集）'!$A$1:$W$1,0)))</f>
        <v>0</v>
      </c>
      <c r="L14" s="48">
        <v>8</v>
      </c>
      <c r="M14" s="113">
        <f>IF($L14&gt;MAX('バックデータ１（事例集）'!$Q$4:$Q$303),"",INDEX('バックデータ１（事例集）'!$A$4:$W$303,MATCH('条件検索２（人口規模で検索）'!$L14,'バックデータ１（事例集）'!$Q$4:$Q$303,0),MATCH('条件検索２（人口規模で検索）'!J$4,'バックデータ１（事例集）'!$A$1:$W$1,0)))</f>
        <v>0</v>
      </c>
    </row>
    <row r="15" spans="2:14" ht="30" customHeight="1">
      <c r="B15" s="51">
        <v>9</v>
      </c>
      <c r="C15" s="52">
        <f>IF($L15&gt;MAX('バックデータ１（事例集）'!$Q$4:$Q$303),"",INDEX('バックデータ１（事例集）'!$A$4:$W$303,MATCH('条件検索２（人口規模で検索）'!$L15,'バックデータ１（事例集）'!$Q$4:$Q$303,0),MATCH('条件検索２（人口規模で検索）'!C$4,'バックデータ１（事例集）'!$A$1:$W$1,0)))</f>
        <v>0</v>
      </c>
      <c r="D15" s="52">
        <f>IF($L15&gt;MAX('バックデータ１（事例集）'!$Q$4:$Q$303),"",INDEX('バックデータ１（事例集）'!$A$4:$W$303,MATCH('条件検索２（人口規模で検索）'!$L15,'バックデータ１（事例集）'!$Q$4:$Q$303,0),MATCH('条件検索２（人口規模で検索）'!D$4,'バックデータ１（事例集）'!$A$1:$W$1,0)))</f>
        <v>0</v>
      </c>
      <c r="E15" s="53" t="str">
        <f>IF($L15&gt;MAX('バックデータ１（事例集）'!$Q$4:$Q$303),"",INDEX('バックデータ１（事例集）'!$A$4:$W$303,MATCH('条件検索２（人口規模で検索）'!$L15,'バックデータ１（事例集）'!$Q$4:$Q$303,0),MATCH('条件検索２（人口規模で検索）'!E$4,'バックデータ１（事例集）'!$A$1:$W$1,0)))</f>
        <v/>
      </c>
      <c r="F15" s="54">
        <f>IF($L15&gt;MAX('バックデータ１（事例集）'!$Q$4:$Q$303),"",INDEX('バックデータ１（事例集）'!$A$4:$W$303,MATCH('条件検索２（人口規模で検索）'!$L15,'バックデータ１（事例集）'!$Q$4:$Q$303,0),MATCH('条件検索２（人口規模で検索）'!F$4,'バックデータ１（事例集）'!$A$1:$W$1,0)))</f>
        <v>0</v>
      </c>
      <c r="G15" s="55">
        <f>IF($L15&gt;MAX('バックデータ１（事例集）'!$Q$4:$Q$303),"",INDEX('バックデータ１（事例集）'!$A$4:$W$303,MATCH('条件検索２（人口規模で検索）'!$L15,'バックデータ１（事例集）'!$Q$4:$Q$303,0),MATCH('条件検索２（人口規模で検索）'!G$4,'バックデータ１（事例集）'!$A$1:$W$1,0)))</f>
        <v>0</v>
      </c>
      <c r="H15" s="52">
        <f>IF($L15&gt;MAX('バックデータ１（事例集）'!$Q$4:$Q$303),"",INDEX('バックデータ１（事例集）'!$A$4:$W$303,MATCH('条件検索２（人口規模で検索）'!$L15,'バックデータ１（事例集）'!$Q$4:$Q$303,0),MATCH('条件検索２（人口規模で検索）'!H$4,'バックデータ１（事例集）'!$A$1:$W$1,0)))</f>
        <v>0</v>
      </c>
      <c r="I15" s="54">
        <f>IF($L15&gt;MAX('バックデータ１（事例集）'!$Q$4:$Q$303),"",INDEX('バックデータ１（事例集）'!$A$4:$W$303,MATCH('条件検索２（人口規模で検索）'!$L15,'バックデータ１（事例集）'!$Q$4:$Q$303,0),MATCH('条件検索２（人口規模で検索）'!I$4,'バックデータ１（事例集）'!$A$1:$W$1,0)))</f>
        <v>0</v>
      </c>
      <c r="J15" s="81">
        <f t="shared" si="0"/>
        <v>0</v>
      </c>
      <c r="K15" s="146">
        <f>IF($L15&gt;MAX('バックデータ１（事例集）'!$Q$4:$Q$303),"",INDEX('バックデータ１（事例集）'!$A$4:$W$303,MATCH('条件検索２（人口規模で検索）'!$L15,'バックデータ１（事例集）'!$Q$4:$Q$303,0),MATCH('条件検索２（人口規模で検索）'!K$4,'バックデータ１（事例集）'!$A$1:$W$1,0)))</f>
        <v>0</v>
      </c>
      <c r="L15" s="48">
        <v>9</v>
      </c>
      <c r="M15" s="113">
        <f>IF($L15&gt;MAX('バックデータ１（事例集）'!$Q$4:$Q$303),"",INDEX('バックデータ１（事例集）'!$A$4:$W$303,MATCH('条件検索２（人口規模で検索）'!$L15,'バックデータ１（事例集）'!$Q$4:$Q$303,0),MATCH('条件検索２（人口規模で検索）'!J$4,'バックデータ１（事例集）'!$A$1:$W$1,0)))</f>
        <v>0</v>
      </c>
    </row>
    <row r="16" spans="2:14" ht="30" customHeight="1">
      <c r="B16" s="100">
        <v>10</v>
      </c>
      <c r="C16" s="101">
        <f>IF($L16&gt;MAX('バックデータ１（事例集）'!$Q$4:$Q$303),"",INDEX('バックデータ１（事例集）'!$A$4:$W$303,MATCH('条件検索２（人口規模で検索）'!$L16,'バックデータ１（事例集）'!$Q$4:$Q$303,0),MATCH('条件検索２（人口規模で検索）'!C$4,'バックデータ１（事例集）'!$A$1:$W$1,0)))</f>
        <v>0</v>
      </c>
      <c r="D16" s="101">
        <f>IF($L16&gt;MAX('バックデータ１（事例集）'!$Q$4:$Q$303),"",INDEX('バックデータ１（事例集）'!$A$4:$W$303,MATCH('条件検索２（人口規模で検索）'!$L16,'バックデータ１（事例集）'!$Q$4:$Q$303,0),MATCH('条件検索２（人口規模で検索）'!D$4,'バックデータ１（事例集）'!$A$1:$W$1,0)))</f>
        <v>0</v>
      </c>
      <c r="E16" s="102" t="str">
        <f>IF($L16&gt;MAX('バックデータ１（事例集）'!$Q$4:$Q$303),"",INDEX('バックデータ１（事例集）'!$A$4:$W$303,MATCH('条件検索２（人口規模で検索）'!$L16,'バックデータ１（事例集）'!$Q$4:$Q$303,0),MATCH('条件検索２（人口規模で検索）'!E$4,'バックデータ１（事例集）'!$A$1:$W$1,0)))</f>
        <v/>
      </c>
      <c r="F16" s="103">
        <f>IF($L16&gt;MAX('バックデータ１（事例集）'!$Q$4:$Q$303),"",INDEX('バックデータ１（事例集）'!$A$4:$W$303,MATCH('条件検索２（人口規模で検索）'!$L16,'バックデータ１（事例集）'!$Q$4:$Q$303,0),MATCH('条件検索２（人口規模で検索）'!F$4,'バックデータ１（事例集）'!$A$1:$W$1,0)))</f>
        <v>0</v>
      </c>
      <c r="G16" s="104">
        <f>IF($L16&gt;MAX('バックデータ１（事例集）'!$Q$4:$Q$303),"",INDEX('バックデータ１（事例集）'!$A$4:$W$303,MATCH('条件検索２（人口規模で検索）'!$L16,'バックデータ１（事例集）'!$Q$4:$Q$303,0),MATCH('条件検索２（人口規模で検索）'!G$4,'バックデータ１（事例集）'!$A$1:$W$1,0)))</f>
        <v>0</v>
      </c>
      <c r="H16" s="101">
        <f>IF($L16&gt;MAX('バックデータ１（事例集）'!$Q$4:$Q$303),"",INDEX('バックデータ１（事例集）'!$A$4:$W$303,MATCH('条件検索２（人口規模で検索）'!$L16,'バックデータ１（事例集）'!$Q$4:$Q$303,0),MATCH('条件検索２（人口規模で検索）'!H$4,'バックデータ１（事例集）'!$A$1:$W$1,0)))</f>
        <v>0</v>
      </c>
      <c r="I16" s="103">
        <f>IF($L16&gt;MAX('バックデータ１（事例集）'!$Q$4:$Q$303),"",INDEX('バックデータ１（事例集）'!$A$4:$W$303,MATCH('条件検索２（人口規模で検索）'!$L16,'バックデータ１（事例集）'!$Q$4:$Q$303,0),MATCH('条件検索２（人口規模で検索）'!I$4,'バックデータ１（事例集）'!$A$1:$W$1,0)))</f>
        <v>0</v>
      </c>
      <c r="J16" s="105">
        <f t="shared" si="0"/>
        <v>0</v>
      </c>
      <c r="K16" s="181">
        <f>IF($L16&gt;MAX('バックデータ１（事例集）'!$Q$4:$Q$303),"",INDEX('バックデータ１（事例集）'!$A$4:$W$303,MATCH('条件検索２（人口規模で検索）'!$L16,'バックデータ１（事例集）'!$Q$4:$Q$303,0),MATCH('条件検索２（人口規模で検索）'!K$4,'バックデータ１（事例集）'!$A$1:$W$1,0)))</f>
        <v>0</v>
      </c>
      <c r="L16" s="48">
        <v>10</v>
      </c>
      <c r="M16" s="113">
        <f>IF($L16&gt;MAX('バックデータ１（事例集）'!$Q$4:$Q$303),"",INDEX('バックデータ１（事例集）'!$A$4:$W$303,MATCH('条件検索２（人口規模で検索）'!$L16,'バックデータ１（事例集）'!$Q$4:$Q$303,0),MATCH('条件検索２（人口規模で検索）'!J$4,'バックデータ１（事例集）'!$A$1:$W$1,0)))</f>
        <v>0</v>
      </c>
    </row>
    <row r="17" spans="2:13" ht="30" customHeight="1">
      <c r="B17" s="51">
        <v>11</v>
      </c>
      <c r="C17" s="52">
        <f>IF($L17&gt;MAX('バックデータ１（事例集）'!$Q$4:$Q$303),"",INDEX('バックデータ１（事例集）'!$A$4:$W$303,MATCH('条件検索２（人口規模で検索）'!$L17,'バックデータ１（事例集）'!$Q$4:$Q$303,0),MATCH('条件検索２（人口規模で検索）'!C$4,'バックデータ１（事例集）'!$A$1:$W$1,0)))</f>
        <v>0</v>
      </c>
      <c r="D17" s="52">
        <f>IF($L17&gt;MAX('バックデータ１（事例集）'!$Q$4:$Q$303),"",INDEX('バックデータ１（事例集）'!$A$4:$W$303,MATCH('条件検索２（人口規模で検索）'!$L17,'バックデータ１（事例集）'!$Q$4:$Q$303,0),MATCH('条件検索２（人口規模で検索）'!D$4,'バックデータ１（事例集）'!$A$1:$W$1,0)))</f>
        <v>0</v>
      </c>
      <c r="E17" s="53" t="str">
        <f>IF($L17&gt;MAX('バックデータ１（事例集）'!$Q$4:$Q$303),"",INDEX('バックデータ１（事例集）'!$A$4:$W$303,MATCH('条件検索２（人口規模で検索）'!$L17,'バックデータ１（事例集）'!$Q$4:$Q$303,0),MATCH('条件検索２（人口規模で検索）'!E$4,'バックデータ１（事例集）'!$A$1:$W$1,0)))</f>
        <v/>
      </c>
      <c r="F17" s="54">
        <f>IF($L17&gt;MAX('バックデータ１（事例集）'!$Q$4:$Q$303),"",INDEX('バックデータ１（事例集）'!$A$4:$W$303,MATCH('条件検索２（人口規模で検索）'!$L17,'バックデータ１（事例集）'!$Q$4:$Q$303,0),MATCH('条件検索２（人口規模で検索）'!F$4,'バックデータ１（事例集）'!$A$1:$W$1,0)))</f>
        <v>0</v>
      </c>
      <c r="G17" s="55">
        <f>IF($L17&gt;MAX('バックデータ１（事例集）'!$Q$4:$Q$303),"",INDEX('バックデータ１（事例集）'!$A$4:$W$303,MATCH('条件検索２（人口規模で検索）'!$L17,'バックデータ１（事例集）'!$Q$4:$Q$303,0),MATCH('条件検索２（人口規模で検索）'!G$4,'バックデータ１（事例集）'!$A$1:$W$1,0)))</f>
        <v>0</v>
      </c>
      <c r="H17" s="52">
        <f>IF($L17&gt;MAX('バックデータ１（事例集）'!$Q$4:$Q$303),"",INDEX('バックデータ１（事例集）'!$A$4:$W$303,MATCH('条件検索２（人口規模で検索）'!$L17,'バックデータ１（事例集）'!$Q$4:$Q$303,0),MATCH('条件検索２（人口規模で検索）'!H$4,'バックデータ１（事例集）'!$A$1:$W$1,0)))</f>
        <v>0</v>
      </c>
      <c r="I17" s="54">
        <f>IF($L17&gt;MAX('バックデータ１（事例集）'!$Q$4:$Q$303),"",INDEX('バックデータ１（事例集）'!$A$4:$W$303,MATCH('条件検索２（人口規模で検索）'!$L17,'バックデータ１（事例集）'!$Q$4:$Q$303,0),MATCH('条件検索２（人口規模で検索）'!I$4,'バックデータ１（事例集）'!$A$1:$W$1,0)))</f>
        <v>0</v>
      </c>
      <c r="J17" s="81">
        <f t="shared" si="0"/>
        <v>0</v>
      </c>
      <c r="K17" s="146">
        <f>IF($L17&gt;MAX('バックデータ１（事例集）'!$Q$4:$Q$303),"",INDEX('バックデータ１（事例集）'!$A$4:$W$303,MATCH('条件検索２（人口規模で検索）'!$L17,'バックデータ１（事例集）'!$Q$4:$Q$303,0),MATCH('条件検索２（人口規模で検索）'!K$4,'バックデータ１（事例集）'!$A$1:$W$1,0)))</f>
        <v>0</v>
      </c>
      <c r="L17" s="48">
        <v>11</v>
      </c>
      <c r="M17" s="113">
        <f>IF($L17&gt;MAX('バックデータ１（事例集）'!$Q$4:$Q$303),"",INDEX('バックデータ１（事例集）'!$A$4:$W$303,MATCH('条件検索２（人口規模で検索）'!$L17,'バックデータ１（事例集）'!$Q$4:$Q$303,0),MATCH('条件検索２（人口規模で検索）'!J$4,'バックデータ１（事例集）'!$A$1:$W$1,0)))</f>
        <v>0</v>
      </c>
    </row>
    <row r="18" spans="2:13" ht="30" customHeight="1">
      <c r="B18" s="100">
        <v>12</v>
      </c>
      <c r="C18" s="101">
        <f>IF($L18&gt;MAX('バックデータ１（事例集）'!$Q$4:$Q$303),"",INDEX('バックデータ１（事例集）'!$A$4:$W$303,MATCH('条件検索２（人口規模で検索）'!$L18,'バックデータ１（事例集）'!$Q$4:$Q$303,0),MATCH('条件検索２（人口規模で検索）'!C$4,'バックデータ１（事例集）'!$A$1:$W$1,0)))</f>
        <v>0</v>
      </c>
      <c r="D18" s="101">
        <f>IF($L18&gt;MAX('バックデータ１（事例集）'!$Q$4:$Q$303),"",INDEX('バックデータ１（事例集）'!$A$4:$W$303,MATCH('条件検索２（人口規模で検索）'!$L18,'バックデータ１（事例集）'!$Q$4:$Q$303,0),MATCH('条件検索２（人口規模で検索）'!D$4,'バックデータ１（事例集）'!$A$1:$W$1,0)))</f>
        <v>0</v>
      </c>
      <c r="E18" s="102" t="str">
        <f>IF($L18&gt;MAX('バックデータ１（事例集）'!$Q$4:$Q$303),"",INDEX('バックデータ１（事例集）'!$A$4:$W$303,MATCH('条件検索２（人口規模で検索）'!$L18,'バックデータ１（事例集）'!$Q$4:$Q$303,0),MATCH('条件検索２（人口規模で検索）'!E$4,'バックデータ１（事例集）'!$A$1:$W$1,0)))</f>
        <v/>
      </c>
      <c r="F18" s="103">
        <f>IF($L18&gt;MAX('バックデータ１（事例集）'!$Q$4:$Q$303),"",INDEX('バックデータ１（事例集）'!$A$4:$W$303,MATCH('条件検索２（人口規模で検索）'!$L18,'バックデータ１（事例集）'!$Q$4:$Q$303,0),MATCH('条件検索２（人口規模で検索）'!F$4,'バックデータ１（事例集）'!$A$1:$W$1,0)))</f>
        <v>0</v>
      </c>
      <c r="G18" s="104">
        <f>IF($L18&gt;MAX('バックデータ１（事例集）'!$Q$4:$Q$303),"",INDEX('バックデータ１（事例集）'!$A$4:$W$303,MATCH('条件検索２（人口規模で検索）'!$L18,'バックデータ１（事例集）'!$Q$4:$Q$303,0),MATCH('条件検索２（人口規模で検索）'!G$4,'バックデータ１（事例集）'!$A$1:$W$1,0)))</f>
        <v>0</v>
      </c>
      <c r="H18" s="101">
        <f>IF($L18&gt;MAX('バックデータ１（事例集）'!$Q$4:$Q$303),"",INDEX('バックデータ１（事例集）'!$A$4:$W$303,MATCH('条件検索２（人口規模で検索）'!$L18,'バックデータ１（事例集）'!$Q$4:$Q$303,0),MATCH('条件検索２（人口規模で検索）'!H$4,'バックデータ１（事例集）'!$A$1:$W$1,0)))</f>
        <v>0</v>
      </c>
      <c r="I18" s="103">
        <f>IF($L18&gt;MAX('バックデータ１（事例集）'!$Q$4:$Q$303),"",INDEX('バックデータ１（事例集）'!$A$4:$W$303,MATCH('条件検索２（人口規模で検索）'!$L18,'バックデータ１（事例集）'!$Q$4:$Q$303,0),MATCH('条件検索２（人口規模で検索）'!I$4,'バックデータ１（事例集）'!$A$1:$W$1,0)))</f>
        <v>0</v>
      </c>
      <c r="J18" s="105">
        <f t="shared" si="0"/>
        <v>0</v>
      </c>
      <c r="K18" s="181">
        <f>IF($L18&gt;MAX('バックデータ１（事例集）'!$Q$4:$Q$303),"",INDEX('バックデータ１（事例集）'!$A$4:$W$303,MATCH('条件検索２（人口規模で検索）'!$L18,'バックデータ１（事例集）'!$Q$4:$Q$303,0),MATCH('条件検索２（人口規模で検索）'!K$4,'バックデータ１（事例集）'!$A$1:$W$1,0)))</f>
        <v>0</v>
      </c>
      <c r="L18" s="48">
        <v>12</v>
      </c>
      <c r="M18" s="113">
        <f>IF($L18&gt;MAX('バックデータ１（事例集）'!$Q$4:$Q$303),"",INDEX('バックデータ１（事例集）'!$A$4:$W$303,MATCH('条件検索２（人口規模で検索）'!$L18,'バックデータ１（事例集）'!$Q$4:$Q$303,0),MATCH('条件検索２（人口規模で検索）'!J$4,'バックデータ１（事例集）'!$A$1:$W$1,0)))</f>
        <v>0</v>
      </c>
    </row>
    <row r="19" spans="2:13" ht="30" customHeight="1">
      <c r="B19" s="51">
        <v>13</v>
      </c>
      <c r="C19" s="52">
        <f>IF($L19&gt;MAX('バックデータ１（事例集）'!$Q$4:$Q$303),"",INDEX('バックデータ１（事例集）'!$A$4:$W$303,MATCH('条件検索２（人口規模で検索）'!$L19,'バックデータ１（事例集）'!$Q$4:$Q$303,0),MATCH('条件検索２（人口規模で検索）'!C$4,'バックデータ１（事例集）'!$A$1:$W$1,0)))</f>
        <v>0</v>
      </c>
      <c r="D19" s="52">
        <f>IF($L19&gt;MAX('バックデータ１（事例集）'!$Q$4:$Q$303),"",INDEX('バックデータ１（事例集）'!$A$4:$W$303,MATCH('条件検索２（人口規模で検索）'!$L19,'バックデータ１（事例集）'!$Q$4:$Q$303,0),MATCH('条件検索２（人口規模で検索）'!D$4,'バックデータ１（事例集）'!$A$1:$W$1,0)))</f>
        <v>0</v>
      </c>
      <c r="E19" s="53" t="str">
        <f>IF($L19&gt;MAX('バックデータ１（事例集）'!$Q$4:$Q$303),"",INDEX('バックデータ１（事例集）'!$A$4:$W$303,MATCH('条件検索２（人口規模で検索）'!$L19,'バックデータ１（事例集）'!$Q$4:$Q$303,0),MATCH('条件検索２（人口規模で検索）'!E$4,'バックデータ１（事例集）'!$A$1:$W$1,0)))</f>
        <v/>
      </c>
      <c r="F19" s="54">
        <f>IF($L19&gt;MAX('バックデータ１（事例集）'!$Q$4:$Q$303),"",INDEX('バックデータ１（事例集）'!$A$4:$W$303,MATCH('条件検索２（人口規模で検索）'!$L19,'バックデータ１（事例集）'!$Q$4:$Q$303,0),MATCH('条件検索２（人口規模で検索）'!F$4,'バックデータ１（事例集）'!$A$1:$W$1,0)))</f>
        <v>0</v>
      </c>
      <c r="G19" s="55">
        <f>IF($L19&gt;MAX('バックデータ１（事例集）'!$Q$4:$Q$303),"",INDEX('バックデータ１（事例集）'!$A$4:$W$303,MATCH('条件検索２（人口規模で検索）'!$L19,'バックデータ１（事例集）'!$Q$4:$Q$303,0),MATCH('条件検索２（人口規模で検索）'!G$4,'バックデータ１（事例集）'!$A$1:$W$1,0)))</f>
        <v>0</v>
      </c>
      <c r="H19" s="52">
        <f>IF($L19&gt;MAX('バックデータ１（事例集）'!$Q$4:$Q$303),"",INDEX('バックデータ１（事例集）'!$A$4:$W$303,MATCH('条件検索２（人口規模で検索）'!$L19,'バックデータ１（事例集）'!$Q$4:$Q$303,0),MATCH('条件検索２（人口規模で検索）'!H$4,'バックデータ１（事例集）'!$A$1:$W$1,0)))</f>
        <v>0</v>
      </c>
      <c r="I19" s="54">
        <f>IF($L19&gt;MAX('バックデータ１（事例集）'!$Q$4:$Q$303),"",INDEX('バックデータ１（事例集）'!$A$4:$W$303,MATCH('条件検索２（人口規模で検索）'!$L19,'バックデータ１（事例集）'!$Q$4:$Q$303,0),MATCH('条件検索２（人口規模で検索）'!I$4,'バックデータ１（事例集）'!$A$1:$W$1,0)))</f>
        <v>0</v>
      </c>
      <c r="J19" s="81">
        <f t="shared" si="0"/>
        <v>0</v>
      </c>
      <c r="K19" s="146">
        <f>IF($L19&gt;MAX('バックデータ１（事例集）'!$Q$4:$Q$303),"",INDEX('バックデータ１（事例集）'!$A$4:$W$303,MATCH('条件検索２（人口規模で検索）'!$L19,'バックデータ１（事例集）'!$Q$4:$Q$303,0),MATCH('条件検索２（人口規模で検索）'!K$4,'バックデータ１（事例集）'!$A$1:$W$1,0)))</f>
        <v>0</v>
      </c>
      <c r="L19" s="48">
        <v>13</v>
      </c>
      <c r="M19" s="113">
        <f>IF($L19&gt;MAX('バックデータ１（事例集）'!$Q$4:$Q$303),"",INDEX('バックデータ１（事例集）'!$A$4:$W$303,MATCH('条件検索２（人口規模で検索）'!$L19,'バックデータ１（事例集）'!$Q$4:$Q$303,0),MATCH('条件検索２（人口規模で検索）'!J$4,'バックデータ１（事例集）'!$A$1:$W$1,0)))</f>
        <v>0</v>
      </c>
    </row>
    <row r="20" spans="2:13" ht="30" customHeight="1">
      <c r="B20" s="100">
        <v>14</v>
      </c>
      <c r="C20" s="101">
        <f>IF($L20&gt;MAX('バックデータ１（事例集）'!$Q$4:$Q$303),"",INDEX('バックデータ１（事例集）'!$A$4:$W$303,MATCH('条件検索２（人口規模で検索）'!$L20,'バックデータ１（事例集）'!$Q$4:$Q$303,0),MATCH('条件検索２（人口規模で検索）'!C$4,'バックデータ１（事例集）'!$A$1:$W$1,0)))</f>
        <v>0</v>
      </c>
      <c r="D20" s="101">
        <f>IF($L20&gt;MAX('バックデータ１（事例集）'!$Q$4:$Q$303),"",INDEX('バックデータ１（事例集）'!$A$4:$W$303,MATCH('条件検索２（人口規模で検索）'!$L20,'バックデータ１（事例集）'!$Q$4:$Q$303,0),MATCH('条件検索２（人口規模で検索）'!D$4,'バックデータ１（事例集）'!$A$1:$W$1,0)))</f>
        <v>0</v>
      </c>
      <c r="E20" s="102" t="str">
        <f>IF($L20&gt;MAX('バックデータ１（事例集）'!$Q$4:$Q$303),"",INDEX('バックデータ１（事例集）'!$A$4:$W$303,MATCH('条件検索２（人口規模で検索）'!$L20,'バックデータ１（事例集）'!$Q$4:$Q$303,0),MATCH('条件検索２（人口規模で検索）'!E$4,'バックデータ１（事例集）'!$A$1:$W$1,0)))</f>
        <v/>
      </c>
      <c r="F20" s="103">
        <f>IF($L20&gt;MAX('バックデータ１（事例集）'!$Q$4:$Q$303),"",INDEX('バックデータ１（事例集）'!$A$4:$W$303,MATCH('条件検索２（人口規模で検索）'!$L20,'バックデータ１（事例集）'!$Q$4:$Q$303,0),MATCH('条件検索２（人口規模で検索）'!F$4,'バックデータ１（事例集）'!$A$1:$W$1,0)))</f>
        <v>0</v>
      </c>
      <c r="G20" s="104">
        <f>IF($L20&gt;MAX('バックデータ１（事例集）'!$Q$4:$Q$303),"",INDEX('バックデータ１（事例集）'!$A$4:$W$303,MATCH('条件検索２（人口規模で検索）'!$L20,'バックデータ１（事例集）'!$Q$4:$Q$303,0),MATCH('条件検索２（人口規模で検索）'!G$4,'バックデータ１（事例集）'!$A$1:$W$1,0)))</f>
        <v>0</v>
      </c>
      <c r="H20" s="101">
        <f>IF($L20&gt;MAX('バックデータ１（事例集）'!$Q$4:$Q$303),"",INDEX('バックデータ１（事例集）'!$A$4:$W$303,MATCH('条件検索２（人口規模で検索）'!$L20,'バックデータ１（事例集）'!$Q$4:$Q$303,0),MATCH('条件検索２（人口規模で検索）'!H$4,'バックデータ１（事例集）'!$A$1:$W$1,0)))</f>
        <v>0</v>
      </c>
      <c r="I20" s="103">
        <f>IF($L20&gt;MAX('バックデータ１（事例集）'!$Q$4:$Q$303),"",INDEX('バックデータ１（事例集）'!$A$4:$W$303,MATCH('条件検索２（人口規模で検索）'!$L20,'バックデータ１（事例集）'!$Q$4:$Q$303,0),MATCH('条件検索２（人口規模で検索）'!I$4,'バックデータ１（事例集）'!$A$1:$W$1,0)))</f>
        <v>0</v>
      </c>
      <c r="J20" s="105">
        <f t="shared" si="0"/>
        <v>0</v>
      </c>
      <c r="K20" s="181">
        <f>IF($L20&gt;MAX('バックデータ１（事例集）'!$Q$4:$Q$303),"",INDEX('バックデータ１（事例集）'!$A$4:$W$303,MATCH('条件検索２（人口規模で検索）'!$L20,'バックデータ１（事例集）'!$Q$4:$Q$303,0),MATCH('条件検索２（人口規模で検索）'!K$4,'バックデータ１（事例集）'!$A$1:$W$1,0)))</f>
        <v>0</v>
      </c>
      <c r="L20" s="48">
        <v>14</v>
      </c>
      <c r="M20" s="113">
        <f>IF($L20&gt;MAX('バックデータ１（事例集）'!$Q$4:$Q$303),"",INDEX('バックデータ１（事例集）'!$A$4:$W$303,MATCH('条件検索２（人口規模で検索）'!$L20,'バックデータ１（事例集）'!$Q$4:$Q$303,0),MATCH('条件検索２（人口規模で検索）'!J$4,'バックデータ１（事例集）'!$A$1:$W$1,0)))</f>
        <v>0</v>
      </c>
    </row>
    <row r="21" spans="2:13" ht="30" customHeight="1">
      <c r="B21" s="51">
        <v>15</v>
      </c>
      <c r="C21" s="52">
        <f>IF($L21&gt;MAX('バックデータ１（事例集）'!$Q$4:$Q$303),"",INDEX('バックデータ１（事例集）'!$A$4:$W$303,MATCH('条件検索２（人口規模で検索）'!$L21,'バックデータ１（事例集）'!$Q$4:$Q$303,0),MATCH('条件検索２（人口規模で検索）'!C$4,'バックデータ１（事例集）'!$A$1:$W$1,0)))</f>
        <v>0</v>
      </c>
      <c r="D21" s="52">
        <f>IF($L21&gt;MAX('バックデータ１（事例集）'!$Q$4:$Q$303),"",INDEX('バックデータ１（事例集）'!$A$4:$W$303,MATCH('条件検索２（人口規模で検索）'!$L21,'バックデータ１（事例集）'!$Q$4:$Q$303,0),MATCH('条件検索２（人口規模で検索）'!D$4,'バックデータ１（事例集）'!$A$1:$W$1,0)))</f>
        <v>0</v>
      </c>
      <c r="E21" s="53" t="str">
        <f>IF($L21&gt;MAX('バックデータ１（事例集）'!$Q$4:$Q$303),"",INDEX('バックデータ１（事例集）'!$A$4:$W$303,MATCH('条件検索２（人口規模で検索）'!$L21,'バックデータ１（事例集）'!$Q$4:$Q$303,0),MATCH('条件検索２（人口規模で検索）'!E$4,'バックデータ１（事例集）'!$A$1:$W$1,0)))</f>
        <v/>
      </c>
      <c r="F21" s="54">
        <f>IF($L21&gt;MAX('バックデータ１（事例集）'!$Q$4:$Q$303),"",INDEX('バックデータ１（事例集）'!$A$4:$W$303,MATCH('条件検索２（人口規模で検索）'!$L21,'バックデータ１（事例集）'!$Q$4:$Q$303,0),MATCH('条件検索２（人口規模で検索）'!F$4,'バックデータ１（事例集）'!$A$1:$W$1,0)))</f>
        <v>0</v>
      </c>
      <c r="G21" s="55">
        <f>IF($L21&gt;MAX('バックデータ１（事例集）'!$Q$4:$Q$303),"",INDEX('バックデータ１（事例集）'!$A$4:$W$303,MATCH('条件検索２（人口規模で検索）'!$L21,'バックデータ１（事例集）'!$Q$4:$Q$303,0),MATCH('条件検索２（人口規模で検索）'!G$4,'バックデータ１（事例集）'!$A$1:$W$1,0)))</f>
        <v>0</v>
      </c>
      <c r="H21" s="52">
        <f>IF($L21&gt;MAX('バックデータ１（事例集）'!$Q$4:$Q$303),"",INDEX('バックデータ１（事例集）'!$A$4:$W$303,MATCH('条件検索２（人口規模で検索）'!$L21,'バックデータ１（事例集）'!$Q$4:$Q$303,0),MATCH('条件検索２（人口規模で検索）'!H$4,'バックデータ１（事例集）'!$A$1:$W$1,0)))</f>
        <v>0</v>
      </c>
      <c r="I21" s="54">
        <f>IF($L21&gt;MAX('バックデータ１（事例集）'!$Q$4:$Q$303),"",INDEX('バックデータ１（事例集）'!$A$4:$W$303,MATCH('条件検索２（人口規模で検索）'!$L21,'バックデータ１（事例集）'!$Q$4:$Q$303,0),MATCH('条件検索２（人口規模で検索）'!I$4,'バックデータ１（事例集）'!$A$1:$W$1,0)))</f>
        <v>0</v>
      </c>
      <c r="J21" s="81">
        <f t="shared" si="0"/>
        <v>0</v>
      </c>
      <c r="K21" s="146">
        <f>IF($L21&gt;MAX('バックデータ１（事例集）'!$Q$4:$Q$303),"",INDEX('バックデータ１（事例集）'!$A$4:$W$303,MATCH('条件検索２（人口規模で検索）'!$L21,'バックデータ１（事例集）'!$Q$4:$Q$303,0),MATCH('条件検索２（人口規模で検索）'!K$4,'バックデータ１（事例集）'!$A$1:$W$1,0)))</f>
        <v>0</v>
      </c>
      <c r="L21" s="48">
        <v>15</v>
      </c>
      <c r="M21" s="113">
        <f>IF($L21&gt;MAX('バックデータ１（事例集）'!$Q$4:$Q$303),"",INDEX('バックデータ１（事例集）'!$A$4:$W$303,MATCH('条件検索２（人口規模で検索）'!$L21,'バックデータ１（事例集）'!$Q$4:$Q$303,0),MATCH('条件検索２（人口規模で検索）'!J$4,'バックデータ１（事例集）'!$A$1:$W$1,0)))</f>
        <v>0</v>
      </c>
    </row>
    <row r="22" spans="2:13" ht="30" customHeight="1">
      <c r="B22" s="100">
        <v>16</v>
      </c>
      <c r="C22" s="101">
        <f>IF($L22&gt;MAX('バックデータ１（事例集）'!$Q$4:$Q$303),"",INDEX('バックデータ１（事例集）'!$A$4:$W$303,MATCH('条件検索２（人口規模で検索）'!$L22,'バックデータ１（事例集）'!$Q$4:$Q$303,0),MATCH('条件検索２（人口規模で検索）'!C$4,'バックデータ１（事例集）'!$A$1:$W$1,0)))</f>
        <v>0</v>
      </c>
      <c r="D22" s="101">
        <f>IF($L22&gt;MAX('バックデータ１（事例集）'!$Q$4:$Q$303),"",INDEX('バックデータ１（事例集）'!$A$4:$W$303,MATCH('条件検索２（人口規模で検索）'!$L22,'バックデータ１（事例集）'!$Q$4:$Q$303,0),MATCH('条件検索２（人口規模で検索）'!D$4,'バックデータ１（事例集）'!$A$1:$W$1,0)))</f>
        <v>0</v>
      </c>
      <c r="E22" s="102" t="str">
        <f>IF($L22&gt;MAX('バックデータ１（事例集）'!$Q$4:$Q$303),"",INDEX('バックデータ１（事例集）'!$A$4:$W$303,MATCH('条件検索２（人口規模で検索）'!$L22,'バックデータ１（事例集）'!$Q$4:$Q$303,0),MATCH('条件検索２（人口規模で検索）'!E$4,'バックデータ１（事例集）'!$A$1:$W$1,0)))</f>
        <v/>
      </c>
      <c r="F22" s="103">
        <f>IF($L22&gt;MAX('バックデータ１（事例集）'!$Q$4:$Q$303),"",INDEX('バックデータ１（事例集）'!$A$4:$W$303,MATCH('条件検索２（人口規模で検索）'!$L22,'バックデータ１（事例集）'!$Q$4:$Q$303,0),MATCH('条件検索２（人口規模で検索）'!F$4,'バックデータ１（事例集）'!$A$1:$W$1,0)))</f>
        <v>0</v>
      </c>
      <c r="G22" s="104">
        <f>IF($L22&gt;MAX('バックデータ１（事例集）'!$Q$4:$Q$303),"",INDEX('バックデータ１（事例集）'!$A$4:$W$303,MATCH('条件検索２（人口規模で検索）'!$L22,'バックデータ１（事例集）'!$Q$4:$Q$303,0),MATCH('条件検索２（人口規模で検索）'!G$4,'バックデータ１（事例集）'!$A$1:$W$1,0)))</f>
        <v>0</v>
      </c>
      <c r="H22" s="101">
        <f>IF($L22&gt;MAX('バックデータ１（事例集）'!$Q$4:$Q$303),"",INDEX('バックデータ１（事例集）'!$A$4:$W$303,MATCH('条件検索２（人口規模で検索）'!$L22,'バックデータ１（事例集）'!$Q$4:$Q$303,0),MATCH('条件検索２（人口規模で検索）'!H$4,'バックデータ１（事例集）'!$A$1:$W$1,0)))</f>
        <v>0</v>
      </c>
      <c r="I22" s="103">
        <f>IF($L22&gt;MAX('バックデータ１（事例集）'!$Q$4:$Q$303),"",INDEX('バックデータ１（事例集）'!$A$4:$W$303,MATCH('条件検索２（人口規模で検索）'!$L22,'バックデータ１（事例集）'!$Q$4:$Q$303,0),MATCH('条件検索２（人口規模で検索）'!I$4,'バックデータ１（事例集）'!$A$1:$W$1,0)))</f>
        <v>0</v>
      </c>
      <c r="J22" s="105">
        <f t="shared" si="0"/>
        <v>0</v>
      </c>
      <c r="K22" s="181">
        <f>IF($L22&gt;MAX('バックデータ１（事例集）'!$Q$4:$Q$303),"",INDEX('バックデータ１（事例集）'!$A$4:$W$303,MATCH('条件検索２（人口規模で検索）'!$L22,'バックデータ１（事例集）'!$Q$4:$Q$303,0),MATCH('条件検索２（人口規模で検索）'!K$4,'バックデータ１（事例集）'!$A$1:$W$1,0)))</f>
        <v>0</v>
      </c>
      <c r="L22" s="48">
        <v>16</v>
      </c>
      <c r="M22" s="113">
        <f>IF($L22&gt;MAX('バックデータ１（事例集）'!$Q$4:$Q$303),"",INDEX('バックデータ１（事例集）'!$A$4:$W$303,MATCH('条件検索２（人口規模で検索）'!$L22,'バックデータ１（事例集）'!$Q$4:$Q$303,0),MATCH('条件検索２（人口規模で検索）'!J$4,'バックデータ１（事例集）'!$A$1:$W$1,0)))</f>
        <v>0</v>
      </c>
    </row>
    <row r="23" spans="2:13" ht="30" customHeight="1">
      <c r="B23" s="51">
        <v>17</v>
      </c>
      <c r="C23" s="52">
        <f>IF($L23&gt;MAX('バックデータ１（事例集）'!$Q$4:$Q$303),"",INDEX('バックデータ１（事例集）'!$A$4:$W$303,MATCH('条件検索２（人口規模で検索）'!$L23,'バックデータ１（事例集）'!$Q$4:$Q$303,0),MATCH('条件検索２（人口規模で検索）'!C$4,'バックデータ１（事例集）'!$A$1:$W$1,0)))</f>
        <v>0</v>
      </c>
      <c r="D23" s="52">
        <f>IF($L23&gt;MAX('バックデータ１（事例集）'!$Q$4:$Q$303),"",INDEX('バックデータ１（事例集）'!$A$4:$W$303,MATCH('条件検索２（人口規模で検索）'!$L23,'バックデータ１（事例集）'!$Q$4:$Q$303,0),MATCH('条件検索２（人口規模で検索）'!D$4,'バックデータ１（事例集）'!$A$1:$W$1,0)))</f>
        <v>0</v>
      </c>
      <c r="E23" s="53" t="str">
        <f>IF($L23&gt;MAX('バックデータ１（事例集）'!$Q$4:$Q$303),"",INDEX('バックデータ１（事例集）'!$A$4:$W$303,MATCH('条件検索２（人口規模で検索）'!$L23,'バックデータ１（事例集）'!$Q$4:$Q$303,0),MATCH('条件検索２（人口規模で検索）'!E$4,'バックデータ１（事例集）'!$A$1:$W$1,0)))</f>
        <v/>
      </c>
      <c r="F23" s="54">
        <f>IF($L23&gt;MAX('バックデータ１（事例集）'!$Q$4:$Q$303),"",INDEX('バックデータ１（事例集）'!$A$4:$W$303,MATCH('条件検索２（人口規模で検索）'!$L23,'バックデータ１（事例集）'!$Q$4:$Q$303,0),MATCH('条件検索２（人口規模で検索）'!F$4,'バックデータ１（事例集）'!$A$1:$W$1,0)))</f>
        <v>0</v>
      </c>
      <c r="G23" s="55">
        <f>IF($L23&gt;MAX('バックデータ１（事例集）'!$Q$4:$Q$303),"",INDEX('バックデータ１（事例集）'!$A$4:$W$303,MATCH('条件検索２（人口規模で検索）'!$L23,'バックデータ１（事例集）'!$Q$4:$Q$303,0),MATCH('条件検索２（人口規模で検索）'!G$4,'バックデータ１（事例集）'!$A$1:$W$1,0)))</f>
        <v>0</v>
      </c>
      <c r="H23" s="52">
        <f>IF($L23&gt;MAX('バックデータ１（事例集）'!$Q$4:$Q$303),"",INDEX('バックデータ１（事例集）'!$A$4:$W$303,MATCH('条件検索２（人口規模で検索）'!$L23,'バックデータ１（事例集）'!$Q$4:$Q$303,0),MATCH('条件検索２（人口規模で検索）'!H$4,'バックデータ１（事例集）'!$A$1:$W$1,0)))</f>
        <v>0</v>
      </c>
      <c r="I23" s="54">
        <f>IF($L23&gt;MAX('バックデータ１（事例集）'!$Q$4:$Q$303),"",INDEX('バックデータ１（事例集）'!$A$4:$W$303,MATCH('条件検索２（人口規模で検索）'!$L23,'バックデータ１（事例集）'!$Q$4:$Q$303,0),MATCH('条件検索２（人口規模で検索）'!I$4,'バックデータ１（事例集）'!$A$1:$W$1,0)))</f>
        <v>0</v>
      </c>
      <c r="J23" s="81">
        <f t="shared" si="0"/>
        <v>0</v>
      </c>
      <c r="K23" s="146">
        <f>IF($L23&gt;MAX('バックデータ１（事例集）'!$Q$4:$Q$303),"",INDEX('バックデータ１（事例集）'!$A$4:$W$303,MATCH('条件検索２（人口規模で検索）'!$L23,'バックデータ１（事例集）'!$Q$4:$Q$303,0),MATCH('条件検索２（人口規模で検索）'!K$4,'バックデータ１（事例集）'!$A$1:$W$1,0)))</f>
        <v>0</v>
      </c>
      <c r="L23" s="48">
        <v>17</v>
      </c>
      <c r="M23" s="113">
        <f>IF($L23&gt;MAX('バックデータ１（事例集）'!$Q$4:$Q$303),"",INDEX('バックデータ１（事例集）'!$A$4:$W$303,MATCH('条件検索２（人口規模で検索）'!$L23,'バックデータ１（事例集）'!$Q$4:$Q$303,0),MATCH('条件検索２（人口規模で検索）'!J$4,'バックデータ１（事例集）'!$A$1:$W$1,0)))</f>
        <v>0</v>
      </c>
    </row>
    <row r="24" spans="2:13" ht="30" customHeight="1">
      <c r="B24" s="100">
        <v>18</v>
      </c>
      <c r="C24" s="101">
        <f>IF($L24&gt;MAX('バックデータ１（事例集）'!$Q$4:$Q$303),"",INDEX('バックデータ１（事例集）'!$A$4:$W$303,MATCH('条件検索２（人口規模で検索）'!$L24,'バックデータ１（事例集）'!$Q$4:$Q$303,0),MATCH('条件検索２（人口規模で検索）'!C$4,'バックデータ１（事例集）'!$A$1:$W$1,0)))</f>
        <v>0</v>
      </c>
      <c r="D24" s="101">
        <f>IF($L24&gt;MAX('バックデータ１（事例集）'!$Q$4:$Q$303),"",INDEX('バックデータ１（事例集）'!$A$4:$W$303,MATCH('条件検索２（人口規模で検索）'!$L24,'バックデータ１（事例集）'!$Q$4:$Q$303,0),MATCH('条件検索２（人口規模で検索）'!D$4,'バックデータ１（事例集）'!$A$1:$W$1,0)))</f>
        <v>0</v>
      </c>
      <c r="E24" s="102" t="str">
        <f>IF($L24&gt;MAX('バックデータ１（事例集）'!$Q$4:$Q$303),"",INDEX('バックデータ１（事例集）'!$A$4:$W$303,MATCH('条件検索２（人口規模で検索）'!$L24,'バックデータ１（事例集）'!$Q$4:$Q$303,0),MATCH('条件検索２（人口規模で検索）'!E$4,'バックデータ１（事例集）'!$A$1:$W$1,0)))</f>
        <v/>
      </c>
      <c r="F24" s="103">
        <f>IF($L24&gt;MAX('バックデータ１（事例集）'!$Q$4:$Q$303),"",INDEX('バックデータ１（事例集）'!$A$4:$W$303,MATCH('条件検索２（人口規模で検索）'!$L24,'バックデータ１（事例集）'!$Q$4:$Q$303,0),MATCH('条件検索２（人口規模で検索）'!F$4,'バックデータ１（事例集）'!$A$1:$W$1,0)))</f>
        <v>0</v>
      </c>
      <c r="G24" s="104">
        <f>IF($L24&gt;MAX('バックデータ１（事例集）'!$Q$4:$Q$303),"",INDEX('バックデータ１（事例集）'!$A$4:$W$303,MATCH('条件検索２（人口規模で検索）'!$L24,'バックデータ１（事例集）'!$Q$4:$Q$303,0),MATCH('条件検索２（人口規模で検索）'!G$4,'バックデータ１（事例集）'!$A$1:$W$1,0)))</f>
        <v>0</v>
      </c>
      <c r="H24" s="101">
        <f>IF($L24&gt;MAX('バックデータ１（事例集）'!$Q$4:$Q$303),"",INDEX('バックデータ１（事例集）'!$A$4:$W$303,MATCH('条件検索２（人口規模で検索）'!$L24,'バックデータ１（事例集）'!$Q$4:$Q$303,0),MATCH('条件検索２（人口規模で検索）'!H$4,'バックデータ１（事例集）'!$A$1:$W$1,0)))</f>
        <v>0</v>
      </c>
      <c r="I24" s="103">
        <f>IF($L24&gt;MAX('バックデータ１（事例集）'!$Q$4:$Q$303),"",INDEX('バックデータ１（事例集）'!$A$4:$W$303,MATCH('条件検索２（人口規模で検索）'!$L24,'バックデータ１（事例集）'!$Q$4:$Q$303,0),MATCH('条件検索２（人口規模で検索）'!I$4,'バックデータ１（事例集）'!$A$1:$W$1,0)))</f>
        <v>0</v>
      </c>
      <c r="J24" s="105">
        <f t="shared" si="0"/>
        <v>0</v>
      </c>
      <c r="K24" s="181">
        <f>IF($L24&gt;MAX('バックデータ１（事例集）'!$Q$4:$Q$303),"",INDEX('バックデータ１（事例集）'!$A$4:$W$303,MATCH('条件検索２（人口規模で検索）'!$L24,'バックデータ１（事例集）'!$Q$4:$Q$303,0),MATCH('条件検索２（人口規模で検索）'!K$4,'バックデータ１（事例集）'!$A$1:$W$1,0)))</f>
        <v>0</v>
      </c>
      <c r="L24" s="48">
        <v>18</v>
      </c>
      <c r="M24" s="113">
        <f>IF($L24&gt;MAX('バックデータ１（事例集）'!$Q$4:$Q$303),"",INDEX('バックデータ１（事例集）'!$A$4:$W$303,MATCH('条件検索２（人口規模で検索）'!$L24,'バックデータ１（事例集）'!$Q$4:$Q$303,0),MATCH('条件検索２（人口規模で検索）'!J$4,'バックデータ１（事例集）'!$A$1:$W$1,0)))</f>
        <v>0</v>
      </c>
    </row>
    <row r="25" spans="2:13" ht="30" customHeight="1">
      <c r="B25" s="51">
        <v>19</v>
      </c>
      <c r="C25" s="52">
        <f>IF($L25&gt;MAX('バックデータ１（事例集）'!$Q$4:$Q$303),"",INDEX('バックデータ１（事例集）'!$A$4:$W$303,MATCH('条件検索２（人口規模で検索）'!$L25,'バックデータ１（事例集）'!$Q$4:$Q$303,0),MATCH('条件検索２（人口規模で検索）'!C$4,'バックデータ１（事例集）'!$A$1:$W$1,0)))</f>
        <v>0</v>
      </c>
      <c r="D25" s="52">
        <f>IF($L25&gt;MAX('バックデータ１（事例集）'!$Q$4:$Q$303),"",INDEX('バックデータ１（事例集）'!$A$4:$W$303,MATCH('条件検索２（人口規模で検索）'!$L25,'バックデータ１（事例集）'!$Q$4:$Q$303,0),MATCH('条件検索２（人口規模で検索）'!D$4,'バックデータ１（事例集）'!$A$1:$W$1,0)))</f>
        <v>0</v>
      </c>
      <c r="E25" s="53" t="str">
        <f>IF($L25&gt;MAX('バックデータ１（事例集）'!$Q$4:$Q$303),"",INDEX('バックデータ１（事例集）'!$A$4:$W$303,MATCH('条件検索２（人口規模で検索）'!$L25,'バックデータ１（事例集）'!$Q$4:$Q$303,0),MATCH('条件検索２（人口規模で検索）'!E$4,'バックデータ１（事例集）'!$A$1:$W$1,0)))</f>
        <v/>
      </c>
      <c r="F25" s="54">
        <f>IF($L25&gt;MAX('バックデータ１（事例集）'!$Q$4:$Q$303),"",INDEX('バックデータ１（事例集）'!$A$4:$W$303,MATCH('条件検索２（人口規模で検索）'!$L25,'バックデータ１（事例集）'!$Q$4:$Q$303,0),MATCH('条件検索２（人口規模で検索）'!F$4,'バックデータ１（事例集）'!$A$1:$W$1,0)))</f>
        <v>0</v>
      </c>
      <c r="G25" s="55">
        <f>IF($L25&gt;MAX('バックデータ１（事例集）'!$Q$4:$Q$303),"",INDEX('バックデータ１（事例集）'!$A$4:$W$303,MATCH('条件検索２（人口規模で検索）'!$L25,'バックデータ１（事例集）'!$Q$4:$Q$303,0),MATCH('条件検索２（人口規模で検索）'!G$4,'バックデータ１（事例集）'!$A$1:$W$1,0)))</f>
        <v>0</v>
      </c>
      <c r="H25" s="52">
        <f>IF($L25&gt;MAX('バックデータ１（事例集）'!$Q$4:$Q$303),"",INDEX('バックデータ１（事例集）'!$A$4:$W$303,MATCH('条件検索２（人口規模で検索）'!$L25,'バックデータ１（事例集）'!$Q$4:$Q$303,0),MATCH('条件検索２（人口規模で検索）'!H$4,'バックデータ１（事例集）'!$A$1:$W$1,0)))</f>
        <v>0</v>
      </c>
      <c r="I25" s="54">
        <f>IF($L25&gt;MAX('バックデータ１（事例集）'!$Q$4:$Q$303),"",INDEX('バックデータ１（事例集）'!$A$4:$W$303,MATCH('条件検索２（人口規模で検索）'!$L25,'バックデータ１（事例集）'!$Q$4:$Q$303,0),MATCH('条件検索２（人口規模で検索）'!I$4,'バックデータ１（事例集）'!$A$1:$W$1,0)))</f>
        <v>0</v>
      </c>
      <c r="J25" s="81">
        <f t="shared" si="0"/>
        <v>0</v>
      </c>
      <c r="K25" s="146">
        <f>IF($L25&gt;MAX('バックデータ１（事例集）'!$Q$4:$Q$303),"",INDEX('バックデータ１（事例集）'!$A$4:$W$303,MATCH('条件検索２（人口規模で検索）'!$L25,'バックデータ１（事例集）'!$Q$4:$Q$303,0),MATCH('条件検索２（人口規模で検索）'!K$4,'バックデータ１（事例集）'!$A$1:$W$1,0)))</f>
        <v>0</v>
      </c>
      <c r="L25" s="48">
        <v>19</v>
      </c>
      <c r="M25" s="113">
        <f>IF($L25&gt;MAX('バックデータ１（事例集）'!$Q$4:$Q$303),"",INDEX('バックデータ１（事例集）'!$A$4:$W$303,MATCH('条件検索２（人口規模で検索）'!$L25,'バックデータ１（事例集）'!$Q$4:$Q$303,0),MATCH('条件検索２（人口規模で検索）'!J$4,'バックデータ１（事例集）'!$A$1:$W$1,0)))</f>
        <v>0</v>
      </c>
    </row>
    <row r="26" spans="2:13" ht="30" customHeight="1">
      <c r="B26" s="100">
        <v>20</v>
      </c>
      <c r="C26" s="101">
        <f>IF($L26&gt;MAX('バックデータ１（事例集）'!$Q$4:$Q$303),"",INDEX('バックデータ１（事例集）'!$A$4:$W$303,MATCH('条件検索２（人口規模で検索）'!$L26,'バックデータ１（事例集）'!$Q$4:$Q$303,0),MATCH('条件検索２（人口規模で検索）'!C$4,'バックデータ１（事例集）'!$A$1:$W$1,0)))</f>
        <v>0</v>
      </c>
      <c r="D26" s="101">
        <f>IF($L26&gt;MAX('バックデータ１（事例集）'!$Q$4:$Q$303),"",INDEX('バックデータ１（事例集）'!$A$4:$W$303,MATCH('条件検索２（人口規模で検索）'!$L26,'バックデータ１（事例集）'!$Q$4:$Q$303,0),MATCH('条件検索２（人口規模で検索）'!D$4,'バックデータ１（事例集）'!$A$1:$W$1,0)))</f>
        <v>0</v>
      </c>
      <c r="E26" s="102" t="str">
        <f>IF($L26&gt;MAX('バックデータ１（事例集）'!$Q$4:$Q$303),"",INDEX('バックデータ１（事例集）'!$A$4:$W$303,MATCH('条件検索２（人口規模で検索）'!$L26,'バックデータ１（事例集）'!$Q$4:$Q$303,0),MATCH('条件検索２（人口規模で検索）'!E$4,'バックデータ１（事例集）'!$A$1:$W$1,0)))</f>
        <v/>
      </c>
      <c r="F26" s="103">
        <f>IF($L26&gt;MAX('バックデータ１（事例集）'!$Q$4:$Q$303),"",INDEX('バックデータ１（事例集）'!$A$4:$W$303,MATCH('条件検索２（人口規模で検索）'!$L26,'バックデータ１（事例集）'!$Q$4:$Q$303,0),MATCH('条件検索２（人口規模で検索）'!F$4,'バックデータ１（事例集）'!$A$1:$W$1,0)))</f>
        <v>0</v>
      </c>
      <c r="G26" s="104">
        <f>IF($L26&gt;MAX('バックデータ１（事例集）'!$Q$4:$Q$303),"",INDEX('バックデータ１（事例集）'!$A$4:$W$303,MATCH('条件検索２（人口規模で検索）'!$L26,'バックデータ１（事例集）'!$Q$4:$Q$303,0),MATCH('条件検索２（人口規模で検索）'!G$4,'バックデータ１（事例集）'!$A$1:$W$1,0)))</f>
        <v>0</v>
      </c>
      <c r="H26" s="101">
        <f>IF($L26&gt;MAX('バックデータ１（事例集）'!$Q$4:$Q$303),"",INDEX('バックデータ１（事例集）'!$A$4:$W$303,MATCH('条件検索２（人口規模で検索）'!$L26,'バックデータ１（事例集）'!$Q$4:$Q$303,0),MATCH('条件検索２（人口規模で検索）'!H$4,'バックデータ１（事例集）'!$A$1:$W$1,0)))</f>
        <v>0</v>
      </c>
      <c r="I26" s="103">
        <f>IF($L26&gt;MAX('バックデータ１（事例集）'!$Q$4:$Q$303),"",INDEX('バックデータ１（事例集）'!$A$4:$W$303,MATCH('条件検索２（人口規模で検索）'!$L26,'バックデータ１（事例集）'!$Q$4:$Q$303,0),MATCH('条件検索２（人口規模で検索）'!I$4,'バックデータ１（事例集）'!$A$1:$W$1,0)))</f>
        <v>0</v>
      </c>
      <c r="J26" s="105">
        <f t="shared" si="0"/>
        <v>0</v>
      </c>
      <c r="K26" s="181">
        <f>IF($L26&gt;MAX('バックデータ１（事例集）'!$Q$4:$Q$303),"",INDEX('バックデータ１（事例集）'!$A$4:$W$303,MATCH('条件検索２（人口規模で検索）'!$L26,'バックデータ１（事例集）'!$Q$4:$Q$303,0),MATCH('条件検索２（人口規模で検索）'!K$4,'バックデータ１（事例集）'!$A$1:$W$1,0)))</f>
        <v>0</v>
      </c>
      <c r="L26" s="48">
        <v>20</v>
      </c>
      <c r="M26" s="113">
        <f>IF($L26&gt;MAX('バックデータ１（事例集）'!$Q$4:$Q$303),"",INDEX('バックデータ１（事例集）'!$A$4:$W$303,MATCH('条件検索２（人口規模で検索）'!$L26,'バックデータ１（事例集）'!$Q$4:$Q$303,0),MATCH('条件検索２（人口規模で検索）'!J$4,'バックデータ１（事例集）'!$A$1:$W$1,0)))</f>
        <v>0</v>
      </c>
    </row>
    <row r="27" spans="2:13" ht="30" customHeight="1">
      <c r="B27" s="51">
        <v>21</v>
      </c>
      <c r="C27" s="52">
        <f>IF($L27&gt;MAX('バックデータ１（事例集）'!$Q$4:$Q$303),"",INDEX('バックデータ１（事例集）'!$A$4:$W$303,MATCH('条件検索２（人口規模で検索）'!$L27,'バックデータ１（事例集）'!$Q$4:$Q$303,0),MATCH('条件検索２（人口規模で検索）'!C$4,'バックデータ１（事例集）'!$A$1:$W$1,0)))</f>
        <v>0</v>
      </c>
      <c r="D27" s="52">
        <f>IF($L27&gt;MAX('バックデータ１（事例集）'!$Q$4:$Q$303),"",INDEX('バックデータ１（事例集）'!$A$4:$W$303,MATCH('条件検索２（人口規模で検索）'!$L27,'バックデータ１（事例集）'!$Q$4:$Q$303,0),MATCH('条件検索２（人口規模で検索）'!D$4,'バックデータ１（事例集）'!$A$1:$W$1,0)))</f>
        <v>0</v>
      </c>
      <c r="E27" s="53" t="str">
        <f>IF($L27&gt;MAX('バックデータ１（事例集）'!$Q$4:$Q$303),"",INDEX('バックデータ１（事例集）'!$A$4:$W$303,MATCH('条件検索２（人口規模で検索）'!$L27,'バックデータ１（事例集）'!$Q$4:$Q$303,0),MATCH('条件検索２（人口規模で検索）'!E$4,'バックデータ１（事例集）'!$A$1:$W$1,0)))</f>
        <v/>
      </c>
      <c r="F27" s="54">
        <f>IF($L27&gt;MAX('バックデータ１（事例集）'!$Q$4:$Q$303),"",INDEX('バックデータ１（事例集）'!$A$4:$W$303,MATCH('条件検索２（人口規模で検索）'!$L27,'バックデータ１（事例集）'!$Q$4:$Q$303,0),MATCH('条件検索２（人口規模で検索）'!F$4,'バックデータ１（事例集）'!$A$1:$W$1,0)))</f>
        <v>0</v>
      </c>
      <c r="G27" s="55">
        <f>IF($L27&gt;MAX('バックデータ１（事例集）'!$Q$4:$Q$303),"",INDEX('バックデータ１（事例集）'!$A$4:$W$303,MATCH('条件検索２（人口規模で検索）'!$L27,'バックデータ１（事例集）'!$Q$4:$Q$303,0),MATCH('条件検索２（人口規模で検索）'!G$4,'バックデータ１（事例集）'!$A$1:$W$1,0)))</f>
        <v>0</v>
      </c>
      <c r="H27" s="52">
        <f>IF($L27&gt;MAX('バックデータ１（事例集）'!$Q$4:$Q$303),"",INDEX('バックデータ１（事例集）'!$A$4:$W$303,MATCH('条件検索２（人口規模で検索）'!$L27,'バックデータ１（事例集）'!$Q$4:$Q$303,0),MATCH('条件検索２（人口規模で検索）'!H$4,'バックデータ１（事例集）'!$A$1:$W$1,0)))</f>
        <v>0</v>
      </c>
      <c r="I27" s="54">
        <f>IF($L27&gt;MAX('バックデータ１（事例集）'!$Q$4:$Q$303),"",INDEX('バックデータ１（事例集）'!$A$4:$W$303,MATCH('条件検索２（人口規模で検索）'!$L27,'バックデータ１（事例集）'!$Q$4:$Q$303,0),MATCH('条件検索２（人口規模で検索）'!I$4,'バックデータ１（事例集）'!$A$1:$W$1,0)))</f>
        <v>0</v>
      </c>
      <c r="J27" s="81">
        <f t="shared" si="0"/>
        <v>0</v>
      </c>
      <c r="K27" s="146">
        <f>IF($L27&gt;MAX('バックデータ１（事例集）'!$Q$4:$Q$303),"",INDEX('バックデータ１（事例集）'!$A$4:$W$303,MATCH('条件検索２（人口規模で検索）'!$L27,'バックデータ１（事例集）'!$Q$4:$Q$303,0),MATCH('条件検索２（人口規模で検索）'!K$4,'バックデータ１（事例集）'!$A$1:$W$1,0)))</f>
        <v>0</v>
      </c>
      <c r="L27" s="48">
        <v>21</v>
      </c>
      <c r="M27" s="113">
        <f>IF($L27&gt;MAX('バックデータ１（事例集）'!$Q$4:$Q$303),"",INDEX('バックデータ１（事例集）'!$A$4:$W$303,MATCH('条件検索２（人口規模で検索）'!$L27,'バックデータ１（事例集）'!$Q$4:$Q$303,0),MATCH('条件検索２（人口規模で検索）'!J$4,'バックデータ１（事例集）'!$A$1:$W$1,0)))</f>
        <v>0</v>
      </c>
    </row>
    <row r="28" spans="2:13" ht="30" customHeight="1">
      <c r="B28" s="100">
        <v>22</v>
      </c>
      <c r="C28" s="101">
        <f>IF($L28&gt;MAX('バックデータ１（事例集）'!$Q$4:$Q$303),"",INDEX('バックデータ１（事例集）'!$A$4:$W$303,MATCH('条件検索２（人口規模で検索）'!$L28,'バックデータ１（事例集）'!$Q$4:$Q$303,0),MATCH('条件検索２（人口規模で検索）'!C$4,'バックデータ１（事例集）'!$A$1:$W$1,0)))</f>
        <v>0</v>
      </c>
      <c r="D28" s="101">
        <f>IF($L28&gt;MAX('バックデータ１（事例集）'!$Q$4:$Q$303),"",INDEX('バックデータ１（事例集）'!$A$4:$W$303,MATCH('条件検索２（人口規模で検索）'!$L28,'バックデータ１（事例集）'!$Q$4:$Q$303,0),MATCH('条件検索２（人口規模で検索）'!D$4,'バックデータ１（事例集）'!$A$1:$W$1,0)))</f>
        <v>0</v>
      </c>
      <c r="E28" s="102" t="str">
        <f>IF($L28&gt;MAX('バックデータ１（事例集）'!$Q$4:$Q$303),"",INDEX('バックデータ１（事例集）'!$A$4:$W$303,MATCH('条件検索２（人口規模で検索）'!$L28,'バックデータ１（事例集）'!$Q$4:$Q$303,0),MATCH('条件検索２（人口規模で検索）'!E$4,'バックデータ１（事例集）'!$A$1:$W$1,0)))</f>
        <v/>
      </c>
      <c r="F28" s="103">
        <f>IF($L28&gt;MAX('バックデータ１（事例集）'!$Q$4:$Q$303),"",INDEX('バックデータ１（事例集）'!$A$4:$W$303,MATCH('条件検索２（人口規模で検索）'!$L28,'バックデータ１（事例集）'!$Q$4:$Q$303,0),MATCH('条件検索２（人口規模で検索）'!F$4,'バックデータ１（事例集）'!$A$1:$W$1,0)))</f>
        <v>0</v>
      </c>
      <c r="G28" s="104">
        <f>IF($L28&gt;MAX('バックデータ１（事例集）'!$Q$4:$Q$303),"",INDEX('バックデータ１（事例集）'!$A$4:$W$303,MATCH('条件検索２（人口規模で検索）'!$L28,'バックデータ１（事例集）'!$Q$4:$Q$303,0),MATCH('条件検索２（人口規模で検索）'!G$4,'バックデータ１（事例集）'!$A$1:$W$1,0)))</f>
        <v>0</v>
      </c>
      <c r="H28" s="101">
        <f>IF($L28&gt;MAX('バックデータ１（事例集）'!$Q$4:$Q$303),"",INDEX('バックデータ１（事例集）'!$A$4:$W$303,MATCH('条件検索２（人口規模で検索）'!$L28,'バックデータ１（事例集）'!$Q$4:$Q$303,0),MATCH('条件検索２（人口規模で検索）'!H$4,'バックデータ１（事例集）'!$A$1:$W$1,0)))</f>
        <v>0</v>
      </c>
      <c r="I28" s="103">
        <f>IF($L28&gt;MAX('バックデータ１（事例集）'!$Q$4:$Q$303),"",INDEX('バックデータ１（事例集）'!$A$4:$W$303,MATCH('条件検索２（人口規模で検索）'!$L28,'バックデータ１（事例集）'!$Q$4:$Q$303,0),MATCH('条件検索２（人口規模で検索）'!I$4,'バックデータ１（事例集）'!$A$1:$W$1,0)))</f>
        <v>0</v>
      </c>
      <c r="J28" s="105">
        <f t="shared" si="0"/>
        <v>0</v>
      </c>
      <c r="K28" s="181">
        <f>IF($L28&gt;MAX('バックデータ１（事例集）'!$Q$4:$Q$303),"",INDEX('バックデータ１（事例集）'!$A$4:$W$303,MATCH('条件検索２（人口規模で検索）'!$L28,'バックデータ１（事例集）'!$Q$4:$Q$303,0),MATCH('条件検索２（人口規模で検索）'!K$4,'バックデータ１（事例集）'!$A$1:$W$1,0)))</f>
        <v>0</v>
      </c>
      <c r="L28" s="48">
        <v>22</v>
      </c>
      <c r="M28" s="113">
        <f>IF($L28&gt;MAX('バックデータ１（事例集）'!$Q$4:$Q$303),"",INDEX('バックデータ１（事例集）'!$A$4:$W$303,MATCH('条件検索２（人口規模で検索）'!$L28,'バックデータ１（事例集）'!$Q$4:$Q$303,0),MATCH('条件検索２（人口規模で検索）'!J$4,'バックデータ１（事例集）'!$A$1:$W$1,0)))</f>
        <v>0</v>
      </c>
    </row>
    <row r="29" spans="2:13" ht="30" customHeight="1">
      <c r="B29" s="51">
        <v>23</v>
      </c>
      <c r="C29" s="52">
        <f>IF($L29&gt;MAX('バックデータ１（事例集）'!$Q$4:$Q$303),"",INDEX('バックデータ１（事例集）'!$A$4:$W$303,MATCH('条件検索２（人口規模で検索）'!$L29,'バックデータ１（事例集）'!$Q$4:$Q$303,0),MATCH('条件検索２（人口規模で検索）'!C$4,'バックデータ１（事例集）'!$A$1:$W$1,0)))</f>
        <v>0</v>
      </c>
      <c r="D29" s="52">
        <f>IF($L29&gt;MAX('バックデータ１（事例集）'!$Q$4:$Q$303),"",INDEX('バックデータ１（事例集）'!$A$4:$W$303,MATCH('条件検索２（人口規模で検索）'!$L29,'バックデータ１（事例集）'!$Q$4:$Q$303,0),MATCH('条件検索２（人口規模で検索）'!D$4,'バックデータ１（事例集）'!$A$1:$W$1,0)))</f>
        <v>0</v>
      </c>
      <c r="E29" s="53" t="str">
        <f>IF($L29&gt;MAX('バックデータ１（事例集）'!$Q$4:$Q$303),"",INDEX('バックデータ１（事例集）'!$A$4:$W$303,MATCH('条件検索２（人口規模で検索）'!$L29,'バックデータ１（事例集）'!$Q$4:$Q$303,0),MATCH('条件検索２（人口規模で検索）'!E$4,'バックデータ１（事例集）'!$A$1:$W$1,0)))</f>
        <v/>
      </c>
      <c r="F29" s="54">
        <f>IF($L29&gt;MAX('バックデータ１（事例集）'!$Q$4:$Q$303),"",INDEX('バックデータ１（事例集）'!$A$4:$W$303,MATCH('条件検索２（人口規模で検索）'!$L29,'バックデータ１（事例集）'!$Q$4:$Q$303,0),MATCH('条件検索２（人口規模で検索）'!F$4,'バックデータ１（事例集）'!$A$1:$W$1,0)))</f>
        <v>0</v>
      </c>
      <c r="G29" s="55">
        <f>IF($L29&gt;MAX('バックデータ１（事例集）'!$Q$4:$Q$303),"",INDEX('バックデータ１（事例集）'!$A$4:$W$303,MATCH('条件検索２（人口規模で検索）'!$L29,'バックデータ１（事例集）'!$Q$4:$Q$303,0),MATCH('条件検索２（人口規模で検索）'!G$4,'バックデータ１（事例集）'!$A$1:$W$1,0)))</f>
        <v>0</v>
      </c>
      <c r="H29" s="52">
        <f>IF($L29&gt;MAX('バックデータ１（事例集）'!$Q$4:$Q$303),"",INDEX('バックデータ１（事例集）'!$A$4:$W$303,MATCH('条件検索２（人口規模で検索）'!$L29,'バックデータ１（事例集）'!$Q$4:$Q$303,0),MATCH('条件検索２（人口規模で検索）'!H$4,'バックデータ１（事例集）'!$A$1:$W$1,0)))</f>
        <v>0</v>
      </c>
      <c r="I29" s="54">
        <f>IF($L29&gt;MAX('バックデータ１（事例集）'!$Q$4:$Q$303),"",INDEX('バックデータ１（事例集）'!$A$4:$W$303,MATCH('条件検索２（人口規模で検索）'!$L29,'バックデータ１（事例集）'!$Q$4:$Q$303,0),MATCH('条件検索２（人口規模で検索）'!I$4,'バックデータ１（事例集）'!$A$1:$W$1,0)))</f>
        <v>0</v>
      </c>
      <c r="J29" s="81">
        <f t="shared" si="0"/>
        <v>0</v>
      </c>
      <c r="K29" s="146">
        <f>IF($L29&gt;MAX('バックデータ１（事例集）'!$Q$4:$Q$303),"",INDEX('バックデータ１（事例集）'!$A$4:$W$303,MATCH('条件検索２（人口規模で検索）'!$L29,'バックデータ１（事例集）'!$Q$4:$Q$303,0),MATCH('条件検索２（人口規模で検索）'!K$4,'バックデータ１（事例集）'!$A$1:$W$1,0)))</f>
        <v>0</v>
      </c>
      <c r="L29" s="48">
        <v>23</v>
      </c>
      <c r="M29" s="113">
        <f>IF($L29&gt;MAX('バックデータ１（事例集）'!$Q$4:$Q$303),"",INDEX('バックデータ１（事例集）'!$A$4:$W$303,MATCH('条件検索２（人口規模で検索）'!$L29,'バックデータ１（事例集）'!$Q$4:$Q$303,0),MATCH('条件検索２（人口規模で検索）'!J$4,'バックデータ１（事例集）'!$A$1:$W$1,0)))</f>
        <v>0</v>
      </c>
    </row>
    <row r="30" spans="2:13" ht="30" customHeight="1">
      <c r="B30" s="100">
        <v>24</v>
      </c>
      <c r="C30" s="101">
        <f>IF($L30&gt;MAX('バックデータ１（事例集）'!$Q$4:$Q$303),"",INDEX('バックデータ１（事例集）'!$A$4:$W$303,MATCH('条件検索２（人口規模で検索）'!$L30,'バックデータ１（事例集）'!$Q$4:$Q$303,0),MATCH('条件検索２（人口規模で検索）'!C$4,'バックデータ１（事例集）'!$A$1:$W$1,0)))</f>
        <v>0</v>
      </c>
      <c r="D30" s="101">
        <f>IF($L30&gt;MAX('バックデータ１（事例集）'!$Q$4:$Q$303),"",INDEX('バックデータ１（事例集）'!$A$4:$W$303,MATCH('条件検索２（人口規模で検索）'!$L30,'バックデータ１（事例集）'!$Q$4:$Q$303,0),MATCH('条件検索２（人口規模で検索）'!D$4,'バックデータ１（事例集）'!$A$1:$W$1,0)))</f>
        <v>0</v>
      </c>
      <c r="E30" s="102" t="str">
        <f>IF($L30&gt;MAX('バックデータ１（事例集）'!$Q$4:$Q$303),"",INDEX('バックデータ１（事例集）'!$A$4:$W$303,MATCH('条件検索２（人口規模で検索）'!$L30,'バックデータ１（事例集）'!$Q$4:$Q$303,0),MATCH('条件検索２（人口規模で検索）'!E$4,'バックデータ１（事例集）'!$A$1:$W$1,0)))</f>
        <v/>
      </c>
      <c r="F30" s="103">
        <f>IF($L30&gt;MAX('バックデータ１（事例集）'!$Q$4:$Q$303),"",INDEX('バックデータ１（事例集）'!$A$4:$W$303,MATCH('条件検索２（人口規模で検索）'!$L30,'バックデータ１（事例集）'!$Q$4:$Q$303,0),MATCH('条件検索２（人口規模で検索）'!F$4,'バックデータ１（事例集）'!$A$1:$W$1,0)))</f>
        <v>0</v>
      </c>
      <c r="G30" s="104">
        <f>IF($L30&gt;MAX('バックデータ１（事例集）'!$Q$4:$Q$303),"",INDEX('バックデータ１（事例集）'!$A$4:$W$303,MATCH('条件検索２（人口規模で検索）'!$L30,'バックデータ１（事例集）'!$Q$4:$Q$303,0),MATCH('条件検索２（人口規模で検索）'!G$4,'バックデータ１（事例集）'!$A$1:$W$1,0)))</f>
        <v>0</v>
      </c>
      <c r="H30" s="101">
        <f>IF($L30&gt;MAX('バックデータ１（事例集）'!$Q$4:$Q$303),"",INDEX('バックデータ１（事例集）'!$A$4:$W$303,MATCH('条件検索２（人口規模で検索）'!$L30,'バックデータ１（事例集）'!$Q$4:$Q$303,0),MATCH('条件検索２（人口規模で検索）'!H$4,'バックデータ１（事例集）'!$A$1:$W$1,0)))</f>
        <v>0</v>
      </c>
      <c r="I30" s="103">
        <f>IF($L30&gt;MAX('バックデータ１（事例集）'!$Q$4:$Q$303),"",INDEX('バックデータ１（事例集）'!$A$4:$W$303,MATCH('条件検索２（人口規模で検索）'!$L30,'バックデータ１（事例集）'!$Q$4:$Q$303,0),MATCH('条件検索２（人口規模で検索）'!I$4,'バックデータ１（事例集）'!$A$1:$W$1,0)))</f>
        <v>0</v>
      </c>
      <c r="J30" s="105">
        <f t="shared" si="0"/>
        <v>0</v>
      </c>
      <c r="K30" s="181">
        <f>IF($L30&gt;MAX('バックデータ１（事例集）'!$Q$4:$Q$303),"",INDEX('バックデータ１（事例集）'!$A$4:$W$303,MATCH('条件検索２（人口規模で検索）'!$L30,'バックデータ１（事例集）'!$Q$4:$Q$303,0),MATCH('条件検索２（人口規模で検索）'!K$4,'バックデータ１（事例集）'!$A$1:$W$1,0)))</f>
        <v>0</v>
      </c>
      <c r="L30" s="48">
        <v>24</v>
      </c>
      <c r="M30" s="113">
        <f>IF($L30&gt;MAX('バックデータ１（事例集）'!$Q$4:$Q$303),"",INDEX('バックデータ１（事例集）'!$A$4:$W$303,MATCH('条件検索２（人口規模で検索）'!$L30,'バックデータ１（事例集）'!$Q$4:$Q$303,0),MATCH('条件検索２（人口規模で検索）'!J$4,'バックデータ１（事例集）'!$A$1:$W$1,0)))</f>
        <v>0</v>
      </c>
    </row>
    <row r="31" spans="2:13" ht="30" customHeight="1">
      <c r="B31" s="51">
        <v>25</v>
      </c>
      <c r="C31" s="52">
        <f>IF($L31&gt;MAX('バックデータ１（事例集）'!$Q$4:$Q$303),"",INDEX('バックデータ１（事例集）'!$A$4:$W$303,MATCH('条件検索２（人口規模で検索）'!$L31,'バックデータ１（事例集）'!$Q$4:$Q$303,0),MATCH('条件検索２（人口規模で検索）'!C$4,'バックデータ１（事例集）'!$A$1:$W$1,0)))</f>
        <v>0</v>
      </c>
      <c r="D31" s="52">
        <f>IF($L31&gt;MAX('バックデータ１（事例集）'!$Q$4:$Q$303),"",INDEX('バックデータ１（事例集）'!$A$4:$W$303,MATCH('条件検索２（人口規模で検索）'!$L31,'バックデータ１（事例集）'!$Q$4:$Q$303,0),MATCH('条件検索２（人口規模で検索）'!D$4,'バックデータ１（事例集）'!$A$1:$W$1,0)))</f>
        <v>0</v>
      </c>
      <c r="E31" s="53" t="str">
        <f>IF($L31&gt;MAX('バックデータ１（事例集）'!$Q$4:$Q$303),"",INDEX('バックデータ１（事例集）'!$A$4:$W$303,MATCH('条件検索２（人口規模で検索）'!$L31,'バックデータ１（事例集）'!$Q$4:$Q$303,0),MATCH('条件検索２（人口規模で検索）'!E$4,'バックデータ１（事例集）'!$A$1:$W$1,0)))</f>
        <v/>
      </c>
      <c r="F31" s="54">
        <f>IF($L31&gt;MAX('バックデータ１（事例集）'!$Q$4:$Q$303),"",INDEX('バックデータ１（事例集）'!$A$4:$W$303,MATCH('条件検索２（人口規模で検索）'!$L31,'バックデータ１（事例集）'!$Q$4:$Q$303,0),MATCH('条件検索２（人口規模で検索）'!F$4,'バックデータ１（事例集）'!$A$1:$W$1,0)))</f>
        <v>0</v>
      </c>
      <c r="G31" s="55">
        <f>IF($L31&gt;MAX('バックデータ１（事例集）'!$Q$4:$Q$303),"",INDEX('バックデータ１（事例集）'!$A$4:$W$303,MATCH('条件検索２（人口規模で検索）'!$L31,'バックデータ１（事例集）'!$Q$4:$Q$303,0),MATCH('条件検索２（人口規模で検索）'!G$4,'バックデータ１（事例集）'!$A$1:$W$1,0)))</f>
        <v>0</v>
      </c>
      <c r="H31" s="52">
        <f>IF($L31&gt;MAX('バックデータ１（事例集）'!$Q$4:$Q$303),"",INDEX('バックデータ１（事例集）'!$A$4:$W$303,MATCH('条件検索２（人口規模で検索）'!$L31,'バックデータ１（事例集）'!$Q$4:$Q$303,0),MATCH('条件検索２（人口規模で検索）'!H$4,'バックデータ１（事例集）'!$A$1:$W$1,0)))</f>
        <v>0</v>
      </c>
      <c r="I31" s="54">
        <f>IF($L31&gt;MAX('バックデータ１（事例集）'!$Q$4:$Q$303),"",INDEX('バックデータ１（事例集）'!$A$4:$W$303,MATCH('条件検索２（人口規模で検索）'!$L31,'バックデータ１（事例集）'!$Q$4:$Q$303,0),MATCH('条件検索２（人口規模で検索）'!I$4,'バックデータ１（事例集）'!$A$1:$W$1,0)))</f>
        <v>0</v>
      </c>
      <c r="J31" s="81">
        <f t="shared" si="0"/>
        <v>0</v>
      </c>
      <c r="K31" s="146">
        <f>IF($L31&gt;MAX('バックデータ１（事例集）'!$Q$4:$Q$303),"",INDEX('バックデータ１（事例集）'!$A$4:$W$303,MATCH('条件検索２（人口規模で検索）'!$L31,'バックデータ１（事例集）'!$Q$4:$Q$303,0),MATCH('条件検索２（人口規模で検索）'!K$4,'バックデータ１（事例集）'!$A$1:$W$1,0)))</f>
        <v>0</v>
      </c>
      <c r="L31" s="48">
        <v>25</v>
      </c>
      <c r="M31" s="113">
        <f>IF($L31&gt;MAX('バックデータ１（事例集）'!$Q$4:$Q$303),"",INDEX('バックデータ１（事例集）'!$A$4:$W$303,MATCH('条件検索２（人口規模で検索）'!$L31,'バックデータ１（事例集）'!$Q$4:$Q$303,0),MATCH('条件検索２（人口規模で検索）'!J$4,'バックデータ１（事例集）'!$A$1:$W$1,0)))</f>
        <v>0</v>
      </c>
    </row>
    <row r="32" spans="2:13" ht="30" customHeight="1">
      <c r="B32" s="100">
        <v>26</v>
      </c>
      <c r="C32" s="101">
        <f>IF($L32&gt;MAX('バックデータ１（事例集）'!$Q$4:$Q$303),"",INDEX('バックデータ１（事例集）'!$A$4:$W$303,MATCH('条件検索２（人口規模で検索）'!$L32,'バックデータ１（事例集）'!$Q$4:$Q$303,0),MATCH('条件検索２（人口規模で検索）'!C$4,'バックデータ１（事例集）'!$A$1:$W$1,0)))</f>
        <v>0</v>
      </c>
      <c r="D32" s="101">
        <f>IF($L32&gt;MAX('バックデータ１（事例集）'!$Q$4:$Q$303),"",INDEX('バックデータ１（事例集）'!$A$4:$W$303,MATCH('条件検索２（人口規模で検索）'!$L32,'バックデータ１（事例集）'!$Q$4:$Q$303,0),MATCH('条件検索２（人口規模で検索）'!D$4,'バックデータ１（事例集）'!$A$1:$W$1,0)))</f>
        <v>0</v>
      </c>
      <c r="E32" s="102" t="str">
        <f>IF($L32&gt;MAX('バックデータ１（事例集）'!$Q$4:$Q$303),"",INDEX('バックデータ１（事例集）'!$A$4:$W$303,MATCH('条件検索２（人口規模で検索）'!$L32,'バックデータ１（事例集）'!$Q$4:$Q$303,0),MATCH('条件検索２（人口規模で検索）'!E$4,'バックデータ１（事例集）'!$A$1:$W$1,0)))</f>
        <v/>
      </c>
      <c r="F32" s="103">
        <f>IF($L32&gt;MAX('バックデータ１（事例集）'!$Q$4:$Q$303),"",INDEX('バックデータ１（事例集）'!$A$4:$W$303,MATCH('条件検索２（人口規模で検索）'!$L32,'バックデータ１（事例集）'!$Q$4:$Q$303,0),MATCH('条件検索２（人口規模で検索）'!F$4,'バックデータ１（事例集）'!$A$1:$W$1,0)))</f>
        <v>0</v>
      </c>
      <c r="G32" s="104">
        <f>IF($L32&gt;MAX('バックデータ１（事例集）'!$Q$4:$Q$303),"",INDEX('バックデータ１（事例集）'!$A$4:$W$303,MATCH('条件検索２（人口規模で検索）'!$L32,'バックデータ１（事例集）'!$Q$4:$Q$303,0),MATCH('条件検索２（人口規模で検索）'!G$4,'バックデータ１（事例集）'!$A$1:$W$1,0)))</f>
        <v>0</v>
      </c>
      <c r="H32" s="101">
        <f>IF($L32&gt;MAX('バックデータ１（事例集）'!$Q$4:$Q$303),"",INDEX('バックデータ１（事例集）'!$A$4:$W$303,MATCH('条件検索２（人口規模で検索）'!$L32,'バックデータ１（事例集）'!$Q$4:$Q$303,0),MATCH('条件検索２（人口規模で検索）'!H$4,'バックデータ１（事例集）'!$A$1:$W$1,0)))</f>
        <v>0</v>
      </c>
      <c r="I32" s="103">
        <f>IF($L32&gt;MAX('バックデータ１（事例集）'!$Q$4:$Q$303),"",INDEX('バックデータ１（事例集）'!$A$4:$W$303,MATCH('条件検索２（人口規模で検索）'!$L32,'バックデータ１（事例集）'!$Q$4:$Q$303,0),MATCH('条件検索２（人口規模で検索）'!I$4,'バックデータ１（事例集）'!$A$1:$W$1,0)))</f>
        <v>0</v>
      </c>
      <c r="J32" s="105">
        <f t="shared" si="0"/>
        <v>0</v>
      </c>
      <c r="K32" s="181">
        <f>IF($L32&gt;MAX('バックデータ１（事例集）'!$Q$4:$Q$303),"",INDEX('バックデータ１（事例集）'!$A$4:$W$303,MATCH('条件検索２（人口規模で検索）'!$L32,'バックデータ１（事例集）'!$Q$4:$Q$303,0),MATCH('条件検索２（人口規模で検索）'!K$4,'バックデータ１（事例集）'!$A$1:$W$1,0)))</f>
        <v>0</v>
      </c>
      <c r="L32" s="48">
        <v>26</v>
      </c>
      <c r="M32" s="113">
        <f>IF($L32&gt;MAX('バックデータ１（事例集）'!$Q$4:$Q$303),"",INDEX('バックデータ１（事例集）'!$A$4:$W$303,MATCH('条件検索２（人口規模で検索）'!$L32,'バックデータ１（事例集）'!$Q$4:$Q$303,0),MATCH('条件検索２（人口規模で検索）'!J$4,'バックデータ１（事例集）'!$A$1:$W$1,0)))</f>
        <v>0</v>
      </c>
    </row>
    <row r="33" spans="2:13" ht="30" customHeight="1">
      <c r="B33" s="51">
        <v>27</v>
      </c>
      <c r="C33" s="52">
        <f>IF($L33&gt;MAX('バックデータ１（事例集）'!$Q$4:$Q$303),"",INDEX('バックデータ１（事例集）'!$A$4:$W$303,MATCH('条件検索２（人口規模で検索）'!$L33,'バックデータ１（事例集）'!$Q$4:$Q$303,0),MATCH('条件検索２（人口規模で検索）'!C$4,'バックデータ１（事例集）'!$A$1:$W$1,0)))</f>
        <v>0</v>
      </c>
      <c r="D33" s="52">
        <f>IF($L33&gt;MAX('バックデータ１（事例集）'!$Q$4:$Q$303),"",INDEX('バックデータ１（事例集）'!$A$4:$W$303,MATCH('条件検索２（人口規模で検索）'!$L33,'バックデータ１（事例集）'!$Q$4:$Q$303,0),MATCH('条件検索２（人口規模で検索）'!D$4,'バックデータ１（事例集）'!$A$1:$W$1,0)))</f>
        <v>0</v>
      </c>
      <c r="E33" s="53" t="str">
        <f>IF($L33&gt;MAX('バックデータ１（事例集）'!$Q$4:$Q$303),"",INDEX('バックデータ１（事例集）'!$A$4:$W$303,MATCH('条件検索２（人口規模で検索）'!$L33,'バックデータ１（事例集）'!$Q$4:$Q$303,0),MATCH('条件検索２（人口規模で検索）'!E$4,'バックデータ１（事例集）'!$A$1:$W$1,0)))</f>
        <v/>
      </c>
      <c r="F33" s="54">
        <f>IF($L33&gt;MAX('バックデータ１（事例集）'!$Q$4:$Q$303),"",INDEX('バックデータ１（事例集）'!$A$4:$W$303,MATCH('条件検索２（人口規模で検索）'!$L33,'バックデータ１（事例集）'!$Q$4:$Q$303,0),MATCH('条件検索２（人口規模で検索）'!F$4,'バックデータ１（事例集）'!$A$1:$W$1,0)))</f>
        <v>0</v>
      </c>
      <c r="G33" s="55">
        <f>IF($L33&gt;MAX('バックデータ１（事例集）'!$Q$4:$Q$303),"",INDEX('バックデータ１（事例集）'!$A$4:$W$303,MATCH('条件検索２（人口規模で検索）'!$L33,'バックデータ１（事例集）'!$Q$4:$Q$303,0),MATCH('条件検索２（人口規模で検索）'!G$4,'バックデータ１（事例集）'!$A$1:$W$1,0)))</f>
        <v>0</v>
      </c>
      <c r="H33" s="52">
        <f>IF($L33&gt;MAX('バックデータ１（事例集）'!$Q$4:$Q$303),"",INDEX('バックデータ１（事例集）'!$A$4:$W$303,MATCH('条件検索２（人口規模で検索）'!$L33,'バックデータ１（事例集）'!$Q$4:$Q$303,0),MATCH('条件検索２（人口規模で検索）'!H$4,'バックデータ１（事例集）'!$A$1:$W$1,0)))</f>
        <v>0</v>
      </c>
      <c r="I33" s="54">
        <f>IF($L33&gt;MAX('バックデータ１（事例集）'!$Q$4:$Q$303),"",INDEX('バックデータ１（事例集）'!$A$4:$W$303,MATCH('条件検索２（人口規模で検索）'!$L33,'バックデータ１（事例集）'!$Q$4:$Q$303,0),MATCH('条件検索２（人口規模で検索）'!I$4,'バックデータ１（事例集）'!$A$1:$W$1,0)))</f>
        <v>0</v>
      </c>
      <c r="J33" s="81">
        <f t="shared" si="0"/>
        <v>0</v>
      </c>
      <c r="K33" s="146">
        <f>IF($L33&gt;MAX('バックデータ１（事例集）'!$Q$4:$Q$303),"",INDEX('バックデータ１（事例集）'!$A$4:$W$303,MATCH('条件検索２（人口規模で検索）'!$L33,'バックデータ１（事例集）'!$Q$4:$Q$303,0),MATCH('条件検索２（人口規模で検索）'!K$4,'バックデータ１（事例集）'!$A$1:$W$1,0)))</f>
        <v>0</v>
      </c>
      <c r="L33" s="48">
        <v>27</v>
      </c>
      <c r="M33" s="113">
        <f>IF($L33&gt;MAX('バックデータ１（事例集）'!$Q$4:$Q$303),"",INDEX('バックデータ１（事例集）'!$A$4:$W$303,MATCH('条件検索２（人口規模で検索）'!$L33,'バックデータ１（事例集）'!$Q$4:$Q$303,0),MATCH('条件検索２（人口規模で検索）'!J$4,'バックデータ１（事例集）'!$A$1:$W$1,0)))</f>
        <v>0</v>
      </c>
    </row>
    <row r="34" spans="2:13" ht="30" customHeight="1">
      <c r="B34" s="100">
        <v>28</v>
      </c>
      <c r="C34" s="101">
        <f>IF($L34&gt;MAX('バックデータ１（事例集）'!$Q$4:$Q$303),"",INDEX('バックデータ１（事例集）'!$A$4:$W$303,MATCH('条件検索２（人口規模で検索）'!$L34,'バックデータ１（事例集）'!$Q$4:$Q$303,0),MATCH('条件検索２（人口規模で検索）'!C$4,'バックデータ１（事例集）'!$A$1:$W$1,0)))</f>
        <v>0</v>
      </c>
      <c r="D34" s="101">
        <f>IF($L34&gt;MAX('バックデータ１（事例集）'!$Q$4:$Q$303),"",INDEX('バックデータ１（事例集）'!$A$4:$W$303,MATCH('条件検索２（人口規模で検索）'!$L34,'バックデータ１（事例集）'!$Q$4:$Q$303,0),MATCH('条件検索２（人口規模で検索）'!D$4,'バックデータ１（事例集）'!$A$1:$W$1,0)))</f>
        <v>0</v>
      </c>
      <c r="E34" s="102" t="str">
        <f>IF($L34&gt;MAX('バックデータ１（事例集）'!$Q$4:$Q$303),"",INDEX('バックデータ１（事例集）'!$A$4:$W$303,MATCH('条件検索２（人口規模で検索）'!$L34,'バックデータ１（事例集）'!$Q$4:$Q$303,0),MATCH('条件検索２（人口規模で検索）'!E$4,'バックデータ１（事例集）'!$A$1:$W$1,0)))</f>
        <v/>
      </c>
      <c r="F34" s="103">
        <f>IF($L34&gt;MAX('バックデータ１（事例集）'!$Q$4:$Q$303),"",INDEX('バックデータ１（事例集）'!$A$4:$W$303,MATCH('条件検索２（人口規模で検索）'!$L34,'バックデータ１（事例集）'!$Q$4:$Q$303,0),MATCH('条件検索２（人口規模で検索）'!F$4,'バックデータ１（事例集）'!$A$1:$W$1,0)))</f>
        <v>0</v>
      </c>
      <c r="G34" s="104">
        <f>IF($L34&gt;MAX('バックデータ１（事例集）'!$Q$4:$Q$303),"",INDEX('バックデータ１（事例集）'!$A$4:$W$303,MATCH('条件検索２（人口規模で検索）'!$L34,'バックデータ１（事例集）'!$Q$4:$Q$303,0),MATCH('条件検索２（人口規模で検索）'!G$4,'バックデータ１（事例集）'!$A$1:$W$1,0)))</f>
        <v>0</v>
      </c>
      <c r="H34" s="101">
        <f>IF($L34&gt;MAX('バックデータ１（事例集）'!$Q$4:$Q$303),"",INDEX('バックデータ１（事例集）'!$A$4:$W$303,MATCH('条件検索２（人口規模で検索）'!$L34,'バックデータ１（事例集）'!$Q$4:$Q$303,0),MATCH('条件検索２（人口規模で検索）'!H$4,'バックデータ１（事例集）'!$A$1:$W$1,0)))</f>
        <v>0</v>
      </c>
      <c r="I34" s="103">
        <f>IF($L34&gt;MAX('バックデータ１（事例集）'!$Q$4:$Q$303),"",INDEX('バックデータ１（事例集）'!$A$4:$W$303,MATCH('条件検索２（人口規模で検索）'!$L34,'バックデータ１（事例集）'!$Q$4:$Q$303,0),MATCH('条件検索２（人口規模で検索）'!I$4,'バックデータ１（事例集）'!$A$1:$W$1,0)))</f>
        <v>0</v>
      </c>
      <c r="J34" s="105">
        <f t="shared" si="0"/>
        <v>0</v>
      </c>
      <c r="K34" s="181">
        <f>IF($L34&gt;MAX('バックデータ１（事例集）'!$Q$4:$Q$303),"",INDEX('バックデータ１（事例集）'!$A$4:$W$303,MATCH('条件検索２（人口規模で検索）'!$L34,'バックデータ１（事例集）'!$Q$4:$Q$303,0),MATCH('条件検索２（人口規模で検索）'!K$4,'バックデータ１（事例集）'!$A$1:$W$1,0)))</f>
        <v>0</v>
      </c>
      <c r="L34" s="48">
        <v>28</v>
      </c>
      <c r="M34" s="113">
        <f>IF($L34&gt;MAX('バックデータ１（事例集）'!$Q$4:$Q$303),"",INDEX('バックデータ１（事例集）'!$A$4:$W$303,MATCH('条件検索２（人口規模で検索）'!$L34,'バックデータ１（事例集）'!$Q$4:$Q$303,0),MATCH('条件検索２（人口規模で検索）'!J$4,'バックデータ１（事例集）'!$A$1:$W$1,0)))</f>
        <v>0</v>
      </c>
    </row>
    <row r="35" spans="2:13" ht="30" customHeight="1">
      <c r="B35" s="51">
        <v>29</v>
      </c>
      <c r="C35" s="52">
        <f>IF($L35&gt;MAX('バックデータ１（事例集）'!$Q$4:$Q$303),"",INDEX('バックデータ１（事例集）'!$A$4:$W$303,MATCH('条件検索２（人口規模で検索）'!$L35,'バックデータ１（事例集）'!$Q$4:$Q$303,0),MATCH('条件検索２（人口規模で検索）'!C$4,'バックデータ１（事例集）'!$A$1:$W$1,0)))</f>
        <v>0</v>
      </c>
      <c r="D35" s="52">
        <f>IF($L35&gt;MAX('バックデータ１（事例集）'!$Q$4:$Q$303),"",INDEX('バックデータ１（事例集）'!$A$4:$W$303,MATCH('条件検索２（人口規模で検索）'!$L35,'バックデータ１（事例集）'!$Q$4:$Q$303,0),MATCH('条件検索２（人口規模で検索）'!D$4,'バックデータ１（事例集）'!$A$1:$W$1,0)))</f>
        <v>0</v>
      </c>
      <c r="E35" s="53" t="str">
        <f>IF($L35&gt;MAX('バックデータ１（事例集）'!$Q$4:$Q$303),"",INDEX('バックデータ１（事例集）'!$A$4:$W$303,MATCH('条件検索２（人口規模で検索）'!$L35,'バックデータ１（事例集）'!$Q$4:$Q$303,0),MATCH('条件検索２（人口規模で検索）'!E$4,'バックデータ１（事例集）'!$A$1:$W$1,0)))</f>
        <v/>
      </c>
      <c r="F35" s="54">
        <f>IF($L35&gt;MAX('バックデータ１（事例集）'!$Q$4:$Q$303),"",INDEX('バックデータ１（事例集）'!$A$4:$W$303,MATCH('条件検索２（人口規模で検索）'!$L35,'バックデータ１（事例集）'!$Q$4:$Q$303,0),MATCH('条件検索２（人口規模で検索）'!F$4,'バックデータ１（事例集）'!$A$1:$W$1,0)))</f>
        <v>0</v>
      </c>
      <c r="G35" s="55">
        <f>IF($L35&gt;MAX('バックデータ１（事例集）'!$Q$4:$Q$303),"",INDEX('バックデータ１（事例集）'!$A$4:$W$303,MATCH('条件検索２（人口規模で検索）'!$L35,'バックデータ１（事例集）'!$Q$4:$Q$303,0),MATCH('条件検索２（人口規模で検索）'!G$4,'バックデータ１（事例集）'!$A$1:$W$1,0)))</f>
        <v>0</v>
      </c>
      <c r="H35" s="52">
        <f>IF($L35&gt;MAX('バックデータ１（事例集）'!$Q$4:$Q$303),"",INDEX('バックデータ１（事例集）'!$A$4:$W$303,MATCH('条件検索２（人口規模で検索）'!$L35,'バックデータ１（事例集）'!$Q$4:$Q$303,0),MATCH('条件検索２（人口規模で検索）'!H$4,'バックデータ１（事例集）'!$A$1:$W$1,0)))</f>
        <v>0</v>
      </c>
      <c r="I35" s="54">
        <f>IF($L35&gt;MAX('バックデータ１（事例集）'!$Q$4:$Q$303),"",INDEX('バックデータ１（事例集）'!$A$4:$W$303,MATCH('条件検索２（人口規模で検索）'!$L35,'バックデータ１（事例集）'!$Q$4:$Q$303,0),MATCH('条件検索２（人口規模で検索）'!I$4,'バックデータ１（事例集）'!$A$1:$W$1,0)))</f>
        <v>0</v>
      </c>
      <c r="J35" s="81">
        <f t="shared" si="0"/>
        <v>0</v>
      </c>
      <c r="K35" s="146">
        <f>IF($L35&gt;MAX('バックデータ１（事例集）'!$Q$4:$Q$303),"",INDEX('バックデータ１（事例集）'!$A$4:$W$303,MATCH('条件検索２（人口規模で検索）'!$L35,'バックデータ１（事例集）'!$Q$4:$Q$303,0),MATCH('条件検索２（人口規模で検索）'!K$4,'バックデータ１（事例集）'!$A$1:$W$1,0)))</f>
        <v>0</v>
      </c>
      <c r="L35" s="48">
        <v>29</v>
      </c>
      <c r="M35" s="113">
        <f>IF($L35&gt;MAX('バックデータ１（事例集）'!$Q$4:$Q$303),"",INDEX('バックデータ１（事例集）'!$A$4:$W$303,MATCH('条件検索２（人口規模で検索）'!$L35,'バックデータ１（事例集）'!$Q$4:$Q$303,0),MATCH('条件検索２（人口規模で検索）'!J$4,'バックデータ１（事例集）'!$A$1:$W$1,0)))</f>
        <v>0</v>
      </c>
    </row>
    <row r="36" spans="2:13" ht="30" customHeight="1">
      <c r="B36" s="100">
        <v>30</v>
      </c>
      <c r="C36" s="101">
        <f>IF($L36&gt;MAX('バックデータ１（事例集）'!$Q$4:$Q$303),"",INDEX('バックデータ１（事例集）'!$A$4:$W$303,MATCH('条件検索２（人口規模で検索）'!$L36,'バックデータ１（事例集）'!$Q$4:$Q$303,0),MATCH('条件検索２（人口規模で検索）'!C$4,'バックデータ１（事例集）'!$A$1:$W$1,0)))</f>
        <v>0</v>
      </c>
      <c r="D36" s="101">
        <f>IF($L36&gt;MAX('バックデータ１（事例集）'!$Q$4:$Q$303),"",INDEX('バックデータ１（事例集）'!$A$4:$W$303,MATCH('条件検索２（人口規模で検索）'!$L36,'バックデータ１（事例集）'!$Q$4:$Q$303,0),MATCH('条件検索２（人口規模で検索）'!D$4,'バックデータ１（事例集）'!$A$1:$W$1,0)))</f>
        <v>0</v>
      </c>
      <c r="E36" s="102" t="str">
        <f>IF($L36&gt;MAX('バックデータ１（事例集）'!$Q$4:$Q$303),"",INDEX('バックデータ１（事例集）'!$A$4:$W$303,MATCH('条件検索２（人口規模で検索）'!$L36,'バックデータ１（事例集）'!$Q$4:$Q$303,0),MATCH('条件検索２（人口規模で検索）'!E$4,'バックデータ１（事例集）'!$A$1:$W$1,0)))</f>
        <v/>
      </c>
      <c r="F36" s="103">
        <f>IF($L36&gt;MAX('バックデータ１（事例集）'!$Q$4:$Q$303),"",INDEX('バックデータ１（事例集）'!$A$4:$W$303,MATCH('条件検索２（人口規模で検索）'!$L36,'バックデータ１（事例集）'!$Q$4:$Q$303,0),MATCH('条件検索２（人口規模で検索）'!F$4,'バックデータ１（事例集）'!$A$1:$W$1,0)))</f>
        <v>0</v>
      </c>
      <c r="G36" s="104">
        <f>IF($L36&gt;MAX('バックデータ１（事例集）'!$Q$4:$Q$303),"",INDEX('バックデータ１（事例集）'!$A$4:$W$303,MATCH('条件検索２（人口規模で検索）'!$L36,'バックデータ１（事例集）'!$Q$4:$Q$303,0),MATCH('条件検索２（人口規模で検索）'!G$4,'バックデータ１（事例集）'!$A$1:$W$1,0)))</f>
        <v>0</v>
      </c>
      <c r="H36" s="101">
        <f>IF($L36&gt;MAX('バックデータ１（事例集）'!$Q$4:$Q$303),"",INDEX('バックデータ１（事例集）'!$A$4:$W$303,MATCH('条件検索２（人口規模で検索）'!$L36,'バックデータ１（事例集）'!$Q$4:$Q$303,0),MATCH('条件検索２（人口規模で検索）'!H$4,'バックデータ１（事例集）'!$A$1:$W$1,0)))</f>
        <v>0</v>
      </c>
      <c r="I36" s="103">
        <f>IF($L36&gt;MAX('バックデータ１（事例集）'!$Q$4:$Q$303),"",INDEX('バックデータ１（事例集）'!$A$4:$W$303,MATCH('条件検索２（人口規模で検索）'!$L36,'バックデータ１（事例集）'!$Q$4:$Q$303,0),MATCH('条件検索２（人口規模で検索）'!I$4,'バックデータ１（事例集）'!$A$1:$W$1,0)))</f>
        <v>0</v>
      </c>
      <c r="J36" s="105">
        <f t="shared" si="0"/>
        <v>0</v>
      </c>
      <c r="K36" s="181">
        <f>IF($L36&gt;MAX('バックデータ１（事例集）'!$Q$4:$Q$303),"",INDEX('バックデータ１（事例集）'!$A$4:$W$303,MATCH('条件検索２（人口規模で検索）'!$L36,'バックデータ１（事例集）'!$Q$4:$Q$303,0),MATCH('条件検索２（人口規模で検索）'!K$4,'バックデータ１（事例集）'!$A$1:$W$1,0)))</f>
        <v>0</v>
      </c>
      <c r="L36" s="48">
        <v>30</v>
      </c>
      <c r="M36" s="113">
        <f>IF($L36&gt;MAX('バックデータ１（事例集）'!$Q$4:$Q$303),"",INDEX('バックデータ１（事例集）'!$A$4:$W$303,MATCH('条件検索２（人口規模で検索）'!$L36,'バックデータ１（事例集）'!$Q$4:$Q$303,0),MATCH('条件検索２（人口規模で検索）'!J$4,'バックデータ１（事例集）'!$A$1:$W$1,0)))</f>
        <v>0</v>
      </c>
    </row>
    <row r="37" spans="2:13" ht="30" customHeight="1">
      <c r="B37" s="51">
        <v>31</v>
      </c>
      <c r="C37" s="52">
        <f>IF($L37&gt;MAX('バックデータ１（事例集）'!$Q$4:$Q$303),"",INDEX('バックデータ１（事例集）'!$A$4:$W$303,MATCH('条件検索２（人口規模で検索）'!$L37,'バックデータ１（事例集）'!$Q$4:$Q$303,0),MATCH('条件検索２（人口規模で検索）'!C$4,'バックデータ１（事例集）'!$A$1:$W$1,0)))</f>
        <v>0</v>
      </c>
      <c r="D37" s="52">
        <f>IF($L37&gt;MAX('バックデータ１（事例集）'!$Q$4:$Q$303),"",INDEX('バックデータ１（事例集）'!$A$4:$W$303,MATCH('条件検索２（人口規模で検索）'!$L37,'バックデータ１（事例集）'!$Q$4:$Q$303,0),MATCH('条件検索２（人口規模で検索）'!D$4,'バックデータ１（事例集）'!$A$1:$W$1,0)))</f>
        <v>0</v>
      </c>
      <c r="E37" s="53" t="str">
        <f>IF($L37&gt;MAX('バックデータ１（事例集）'!$Q$4:$Q$303),"",INDEX('バックデータ１（事例集）'!$A$4:$W$303,MATCH('条件検索２（人口規模で検索）'!$L37,'バックデータ１（事例集）'!$Q$4:$Q$303,0),MATCH('条件検索２（人口規模で検索）'!E$4,'バックデータ１（事例集）'!$A$1:$W$1,0)))</f>
        <v/>
      </c>
      <c r="F37" s="54">
        <f>IF($L37&gt;MAX('バックデータ１（事例集）'!$Q$4:$Q$303),"",INDEX('バックデータ１（事例集）'!$A$4:$W$303,MATCH('条件検索２（人口規模で検索）'!$L37,'バックデータ１（事例集）'!$Q$4:$Q$303,0),MATCH('条件検索２（人口規模で検索）'!F$4,'バックデータ１（事例集）'!$A$1:$W$1,0)))</f>
        <v>0</v>
      </c>
      <c r="G37" s="55">
        <f>IF($L37&gt;MAX('バックデータ１（事例集）'!$Q$4:$Q$303),"",INDEX('バックデータ１（事例集）'!$A$4:$W$303,MATCH('条件検索２（人口規模で検索）'!$L37,'バックデータ１（事例集）'!$Q$4:$Q$303,0),MATCH('条件検索２（人口規模で検索）'!G$4,'バックデータ１（事例集）'!$A$1:$W$1,0)))</f>
        <v>0</v>
      </c>
      <c r="H37" s="52">
        <f>IF($L37&gt;MAX('バックデータ１（事例集）'!$Q$4:$Q$303),"",INDEX('バックデータ１（事例集）'!$A$4:$W$303,MATCH('条件検索２（人口規模で検索）'!$L37,'バックデータ１（事例集）'!$Q$4:$Q$303,0),MATCH('条件検索２（人口規模で検索）'!H$4,'バックデータ１（事例集）'!$A$1:$W$1,0)))</f>
        <v>0</v>
      </c>
      <c r="I37" s="54">
        <f>IF($L37&gt;MAX('バックデータ１（事例集）'!$Q$4:$Q$303),"",INDEX('バックデータ１（事例集）'!$A$4:$W$303,MATCH('条件検索２（人口規模で検索）'!$L37,'バックデータ１（事例集）'!$Q$4:$Q$303,0),MATCH('条件検索２（人口規模で検索）'!I$4,'バックデータ１（事例集）'!$A$1:$W$1,0)))</f>
        <v>0</v>
      </c>
      <c r="J37" s="81">
        <f t="shared" si="0"/>
        <v>0</v>
      </c>
      <c r="K37" s="146">
        <f>IF($L37&gt;MAX('バックデータ１（事例集）'!$Q$4:$Q$303),"",INDEX('バックデータ１（事例集）'!$A$4:$W$303,MATCH('条件検索２（人口規模で検索）'!$L37,'バックデータ１（事例集）'!$Q$4:$Q$303,0),MATCH('条件検索２（人口規模で検索）'!K$4,'バックデータ１（事例集）'!$A$1:$W$1,0)))</f>
        <v>0</v>
      </c>
      <c r="L37" s="48">
        <v>31</v>
      </c>
      <c r="M37" s="113">
        <f>IF($L37&gt;MAX('バックデータ１（事例集）'!$Q$4:$Q$303),"",INDEX('バックデータ１（事例集）'!$A$4:$W$303,MATCH('条件検索２（人口規模で検索）'!$L37,'バックデータ１（事例集）'!$Q$4:$Q$303,0),MATCH('条件検索２（人口規模で検索）'!J$4,'バックデータ１（事例集）'!$A$1:$W$1,0)))</f>
        <v>0</v>
      </c>
    </row>
    <row r="38" spans="2:13" ht="30" customHeight="1">
      <c r="B38" s="100">
        <v>32</v>
      </c>
      <c r="C38" s="101">
        <f>IF($L38&gt;MAX('バックデータ１（事例集）'!$Q$4:$Q$303),"",INDEX('バックデータ１（事例集）'!$A$4:$W$303,MATCH('条件検索２（人口規模で検索）'!$L38,'バックデータ１（事例集）'!$Q$4:$Q$303,0),MATCH('条件検索２（人口規模で検索）'!C$4,'バックデータ１（事例集）'!$A$1:$W$1,0)))</f>
        <v>0</v>
      </c>
      <c r="D38" s="101">
        <f>IF($L38&gt;MAX('バックデータ１（事例集）'!$Q$4:$Q$303),"",INDEX('バックデータ１（事例集）'!$A$4:$W$303,MATCH('条件検索２（人口規模で検索）'!$L38,'バックデータ１（事例集）'!$Q$4:$Q$303,0),MATCH('条件検索２（人口規模で検索）'!D$4,'バックデータ１（事例集）'!$A$1:$W$1,0)))</f>
        <v>0</v>
      </c>
      <c r="E38" s="102" t="str">
        <f>IF($L38&gt;MAX('バックデータ１（事例集）'!$Q$4:$Q$303),"",INDEX('バックデータ１（事例集）'!$A$4:$W$303,MATCH('条件検索２（人口規模で検索）'!$L38,'バックデータ１（事例集）'!$Q$4:$Q$303,0),MATCH('条件検索２（人口規模で検索）'!E$4,'バックデータ１（事例集）'!$A$1:$W$1,0)))</f>
        <v/>
      </c>
      <c r="F38" s="103">
        <f>IF($L38&gt;MAX('バックデータ１（事例集）'!$Q$4:$Q$303),"",INDEX('バックデータ１（事例集）'!$A$4:$W$303,MATCH('条件検索２（人口規模で検索）'!$L38,'バックデータ１（事例集）'!$Q$4:$Q$303,0),MATCH('条件検索２（人口規模で検索）'!F$4,'バックデータ１（事例集）'!$A$1:$W$1,0)))</f>
        <v>0</v>
      </c>
      <c r="G38" s="104">
        <f>IF($L38&gt;MAX('バックデータ１（事例集）'!$Q$4:$Q$303),"",INDEX('バックデータ１（事例集）'!$A$4:$W$303,MATCH('条件検索２（人口規模で検索）'!$L38,'バックデータ１（事例集）'!$Q$4:$Q$303,0),MATCH('条件検索２（人口規模で検索）'!G$4,'バックデータ１（事例集）'!$A$1:$W$1,0)))</f>
        <v>0</v>
      </c>
      <c r="H38" s="101">
        <f>IF($L38&gt;MAX('バックデータ１（事例集）'!$Q$4:$Q$303),"",INDEX('バックデータ１（事例集）'!$A$4:$W$303,MATCH('条件検索２（人口規模で検索）'!$L38,'バックデータ１（事例集）'!$Q$4:$Q$303,0),MATCH('条件検索２（人口規模で検索）'!H$4,'バックデータ１（事例集）'!$A$1:$W$1,0)))</f>
        <v>0</v>
      </c>
      <c r="I38" s="103">
        <f>IF($L38&gt;MAX('バックデータ１（事例集）'!$Q$4:$Q$303),"",INDEX('バックデータ１（事例集）'!$A$4:$W$303,MATCH('条件検索２（人口規模で検索）'!$L38,'バックデータ１（事例集）'!$Q$4:$Q$303,0),MATCH('条件検索２（人口規模で検索）'!I$4,'バックデータ１（事例集）'!$A$1:$W$1,0)))</f>
        <v>0</v>
      </c>
      <c r="J38" s="105">
        <f t="shared" si="0"/>
        <v>0</v>
      </c>
      <c r="K38" s="181">
        <f>IF($L38&gt;MAX('バックデータ１（事例集）'!$Q$4:$Q$303),"",INDEX('バックデータ１（事例集）'!$A$4:$W$303,MATCH('条件検索２（人口規模で検索）'!$L38,'バックデータ１（事例集）'!$Q$4:$Q$303,0),MATCH('条件検索２（人口規模で検索）'!K$4,'バックデータ１（事例集）'!$A$1:$W$1,0)))</f>
        <v>0</v>
      </c>
      <c r="L38" s="48">
        <v>32</v>
      </c>
      <c r="M38" s="113">
        <f>IF($L38&gt;MAX('バックデータ１（事例集）'!$Q$4:$Q$303),"",INDEX('バックデータ１（事例集）'!$A$4:$W$303,MATCH('条件検索２（人口規模で検索）'!$L38,'バックデータ１（事例集）'!$Q$4:$Q$303,0),MATCH('条件検索２（人口規模で検索）'!J$4,'バックデータ１（事例集）'!$A$1:$W$1,0)))</f>
        <v>0</v>
      </c>
    </row>
    <row r="39" spans="2:13" ht="30" customHeight="1">
      <c r="B39" s="51">
        <v>33</v>
      </c>
      <c r="C39" s="52">
        <f>IF($L39&gt;MAX('バックデータ１（事例集）'!$Q$4:$Q$303),"",INDEX('バックデータ１（事例集）'!$A$4:$W$303,MATCH('条件検索２（人口規模で検索）'!$L39,'バックデータ１（事例集）'!$Q$4:$Q$303,0),MATCH('条件検索２（人口規模で検索）'!C$4,'バックデータ１（事例集）'!$A$1:$W$1,0)))</f>
        <v>0</v>
      </c>
      <c r="D39" s="52">
        <f>IF($L39&gt;MAX('バックデータ１（事例集）'!$Q$4:$Q$303),"",INDEX('バックデータ１（事例集）'!$A$4:$W$303,MATCH('条件検索２（人口規模で検索）'!$L39,'バックデータ１（事例集）'!$Q$4:$Q$303,0),MATCH('条件検索２（人口規模で検索）'!D$4,'バックデータ１（事例集）'!$A$1:$W$1,0)))</f>
        <v>0</v>
      </c>
      <c r="E39" s="53" t="str">
        <f>IF($L39&gt;MAX('バックデータ１（事例集）'!$Q$4:$Q$303),"",INDEX('バックデータ１（事例集）'!$A$4:$W$303,MATCH('条件検索２（人口規模で検索）'!$L39,'バックデータ１（事例集）'!$Q$4:$Q$303,0),MATCH('条件検索２（人口規模で検索）'!E$4,'バックデータ１（事例集）'!$A$1:$W$1,0)))</f>
        <v/>
      </c>
      <c r="F39" s="54">
        <f>IF($L39&gt;MAX('バックデータ１（事例集）'!$Q$4:$Q$303),"",INDEX('バックデータ１（事例集）'!$A$4:$W$303,MATCH('条件検索２（人口規模で検索）'!$L39,'バックデータ１（事例集）'!$Q$4:$Q$303,0),MATCH('条件検索２（人口規模で検索）'!F$4,'バックデータ１（事例集）'!$A$1:$W$1,0)))</f>
        <v>0</v>
      </c>
      <c r="G39" s="55">
        <f>IF($L39&gt;MAX('バックデータ１（事例集）'!$Q$4:$Q$303),"",INDEX('バックデータ１（事例集）'!$A$4:$W$303,MATCH('条件検索２（人口規模で検索）'!$L39,'バックデータ１（事例集）'!$Q$4:$Q$303,0),MATCH('条件検索２（人口規模で検索）'!G$4,'バックデータ１（事例集）'!$A$1:$W$1,0)))</f>
        <v>0</v>
      </c>
      <c r="H39" s="52">
        <f>IF($L39&gt;MAX('バックデータ１（事例集）'!$Q$4:$Q$303),"",INDEX('バックデータ１（事例集）'!$A$4:$W$303,MATCH('条件検索２（人口規模で検索）'!$L39,'バックデータ１（事例集）'!$Q$4:$Q$303,0),MATCH('条件検索２（人口規模で検索）'!H$4,'バックデータ１（事例集）'!$A$1:$W$1,0)))</f>
        <v>0</v>
      </c>
      <c r="I39" s="54">
        <f>IF($L39&gt;MAX('バックデータ１（事例集）'!$Q$4:$Q$303),"",INDEX('バックデータ１（事例集）'!$A$4:$W$303,MATCH('条件検索２（人口規模で検索）'!$L39,'バックデータ１（事例集）'!$Q$4:$Q$303,0),MATCH('条件検索２（人口規模で検索）'!I$4,'バックデータ１（事例集）'!$A$1:$W$1,0)))</f>
        <v>0</v>
      </c>
      <c r="J39" s="81">
        <f t="shared" si="0"/>
        <v>0</v>
      </c>
      <c r="K39" s="146">
        <f>IF($L39&gt;MAX('バックデータ１（事例集）'!$Q$4:$Q$303),"",INDEX('バックデータ１（事例集）'!$A$4:$W$303,MATCH('条件検索２（人口規模で検索）'!$L39,'バックデータ１（事例集）'!$Q$4:$Q$303,0),MATCH('条件検索２（人口規模で検索）'!K$4,'バックデータ１（事例集）'!$A$1:$W$1,0)))</f>
        <v>0</v>
      </c>
      <c r="L39" s="48">
        <v>33</v>
      </c>
      <c r="M39" s="113">
        <f>IF($L39&gt;MAX('バックデータ１（事例集）'!$Q$4:$Q$303),"",INDEX('バックデータ１（事例集）'!$A$4:$W$303,MATCH('条件検索２（人口規模で検索）'!$L39,'バックデータ１（事例集）'!$Q$4:$Q$303,0),MATCH('条件検索２（人口規模で検索）'!J$4,'バックデータ１（事例集）'!$A$1:$W$1,0)))</f>
        <v>0</v>
      </c>
    </row>
    <row r="40" spans="2:13" ht="30" customHeight="1">
      <c r="B40" s="100">
        <v>34</v>
      </c>
      <c r="C40" s="101">
        <f>IF($L40&gt;MAX('バックデータ１（事例集）'!$Q$4:$Q$303),"",INDEX('バックデータ１（事例集）'!$A$4:$W$303,MATCH('条件検索２（人口規模で検索）'!$L40,'バックデータ１（事例集）'!$Q$4:$Q$303,0),MATCH('条件検索２（人口規模で検索）'!C$4,'バックデータ１（事例集）'!$A$1:$W$1,0)))</f>
        <v>0</v>
      </c>
      <c r="D40" s="101">
        <f>IF($L40&gt;MAX('バックデータ１（事例集）'!$Q$4:$Q$303),"",INDEX('バックデータ１（事例集）'!$A$4:$W$303,MATCH('条件検索２（人口規模で検索）'!$L40,'バックデータ１（事例集）'!$Q$4:$Q$303,0),MATCH('条件検索２（人口規模で検索）'!D$4,'バックデータ１（事例集）'!$A$1:$W$1,0)))</f>
        <v>0</v>
      </c>
      <c r="E40" s="102" t="str">
        <f>IF($L40&gt;MAX('バックデータ１（事例集）'!$Q$4:$Q$303),"",INDEX('バックデータ１（事例集）'!$A$4:$W$303,MATCH('条件検索２（人口規模で検索）'!$L40,'バックデータ１（事例集）'!$Q$4:$Q$303,0),MATCH('条件検索２（人口規模で検索）'!E$4,'バックデータ１（事例集）'!$A$1:$W$1,0)))</f>
        <v/>
      </c>
      <c r="F40" s="103">
        <f>IF($L40&gt;MAX('バックデータ１（事例集）'!$Q$4:$Q$303),"",INDEX('バックデータ１（事例集）'!$A$4:$W$303,MATCH('条件検索２（人口規模で検索）'!$L40,'バックデータ１（事例集）'!$Q$4:$Q$303,0),MATCH('条件検索２（人口規模で検索）'!F$4,'バックデータ１（事例集）'!$A$1:$W$1,0)))</f>
        <v>0</v>
      </c>
      <c r="G40" s="104">
        <f>IF($L40&gt;MAX('バックデータ１（事例集）'!$Q$4:$Q$303),"",INDEX('バックデータ１（事例集）'!$A$4:$W$303,MATCH('条件検索２（人口規模で検索）'!$L40,'バックデータ１（事例集）'!$Q$4:$Q$303,0),MATCH('条件検索２（人口規模で検索）'!G$4,'バックデータ１（事例集）'!$A$1:$W$1,0)))</f>
        <v>0</v>
      </c>
      <c r="H40" s="101">
        <f>IF($L40&gt;MAX('バックデータ１（事例集）'!$Q$4:$Q$303),"",INDEX('バックデータ１（事例集）'!$A$4:$W$303,MATCH('条件検索２（人口規模で検索）'!$L40,'バックデータ１（事例集）'!$Q$4:$Q$303,0),MATCH('条件検索２（人口規模で検索）'!H$4,'バックデータ１（事例集）'!$A$1:$W$1,0)))</f>
        <v>0</v>
      </c>
      <c r="I40" s="103">
        <f>IF($L40&gt;MAX('バックデータ１（事例集）'!$Q$4:$Q$303),"",INDEX('バックデータ１（事例集）'!$A$4:$W$303,MATCH('条件検索２（人口規模で検索）'!$L40,'バックデータ１（事例集）'!$Q$4:$Q$303,0),MATCH('条件検索２（人口規模で検索）'!I$4,'バックデータ１（事例集）'!$A$1:$W$1,0)))</f>
        <v>0</v>
      </c>
      <c r="J40" s="105">
        <f t="shared" si="0"/>
        <v>0</v>
      </c>
      <c r="K40" s="181">
        <f>IF($L40&gt;MAX('バックデータ１（事例集）'!$Q$4:$Q$303),"",INDEX('バックデータ１（事例集）'!$A$4:$W$303,MATCH('条件検索２（人口規模で検索）'!$L40,'バックデータ１（事例集）'!$Q$4:$Q$303,0),MATCH('条件検索２（人口規模で検索）'!K$4,'バックデータ１（事例集）'!$A$1:$W$1,0)))</f>
        <v>0</v>
      </c>
      <c r="L40" s="48">
        <v>34</v>
      </c>
      <c r="M40" s="113">
        <f>IF($L40&gt;MAX('バックデータ１（事例集）'!$Q$4:$Q$303),"",INDEX('バックデータ１（事例集）'!$A$4:$W$303,MATCH('条件検索２（人口規模で検索）'!$L40,'バックデータ１（事例集）'!$Q$4:$Q$303,0),MATCH('条件検索２（人口規模で検索）'!J$4,'バックデータ１（事例集）'!$A$1:$W$1,0)))</f>
        <v>0</v>
      </c>
    </row>
    <row r="41" spans="2:13" ht="30" customHeight="1">
      <c r="B41" s="51">
        <v>35</v>
      </c>
      <c r="C41" s="52">
        <f>IF($L41&gt;MAX('バックデータ１（事例集）'!$Q$4:$Q$303),"",INDEX('バックデータ１（事例集）'!$A$4:$W$303,MATCH('条件検索２（人口規模で検索）'!$L41,'バックデータ１（事例集）'!$Q$4:$Q$303,0),MATCH('条件検索２（人口規模で検索）'!C$4,'バックデータ１（事例集）'!$A$1:$W$1,0)))</f>
        <v>0</v>
      </c>
      <c r="D41" s="52">
        <f>IF($L41&gt;MAX('バックデータ１（事例集）'!$Q$4:$Q$303),"",INDEX('バックデータ１（事例集）'!$A$4:$W$303,MATCH('条件検索２（人口規模で検索）'!$L41,'バックデータ１（事例集）'!$Q$4:$Q$303,0),MATCH('条件検索２（人口規模で検索）'!D$4,'バックデータ１（事例集）'!$A$1:$W$1,0)))</f>
        <v>0</v>
      </c>
      <c r="E41" s="53" t="str">
        <f>IF($L41&gt;MAX('バックデータ１（事例集）'!$Q$4:$Q$303),"",INDEX('バックデータ１（事例集）'!$A$4:$W$303,MATCH('条件検索２（人口規模で検索）'!$L41,'バックデータ１（事例集）'!$Q$4:$Q$303,0),MATCH('条件検索２（人口規模で検索）'!E$4,'バックデータ１（事例集）'!$A$1:$W$1,0)))</f>
        <v/>
      </c>
      <c r="F41" s="54">
        <f>IF($L41&gt;MAX('バックデータ１（事例集）'!$Q$4:$Q$303),"",INDEX('バックデータ１（事例集）'!$A$4:$W$303,MATCH('条件検索２（人口規模で検索）'!$L41,'バックデータ１（事例集）'!$Q$4:$Q$303,0),MATCH('条件検索２（人口規模で検索）'!F$4,'バックデータ１（事例集）'!$A$1:$W$1,0)))</f>
        <v>0</v>
      </c>
      <c r="G41" s="55">
        <f>IF($L41&gt;MAX('バックデータ１（事例集）'!$Q$4:$Q$303),"",INDEX('バックデータ１（事例集）'!$A$4:$W$303,MATCH('条件検索２（人口規模で検索）'!$L41,'バックデータ１（事例集）'!$Q$4:$Q$303,0),MATCH('条件検索２（人口規模で検索）'!G$4,'バックデータ１（事例集）'!$A$1:$W$1,0)))</f>
        <v>0</v>
      </c>
      <c r="H41" s="52">
        <f>IF($L41&gt;MAX('バックデータ１（事例集）'!$Q$4:$Q$303),"",INDEX('バックデータ１（事例集）'!$A$4:$W$303,MATCH('条件検索２（人口規模で検索）'!$L41,'バックデータ１（事例集）'!$Q$4:$Q$303,0),MATCH('条件検索２（人口規模で検索）'!H$4,'バックデータ１（事例集）'!$A$1:$W$1,0)))</f>
        <v>0</v>
      </c>
      <c r="I41" s="54">
        <f>IF($L41&gt;MAX('バックデータ１（事例集）'!$Q$4:$Q$303),"",INDEX('バックデータ１（事例集）'!$A$4:$W$303,MATCH('条件検索２（人口規模で検索）'!$L41,'バックデータ１（事例集）'!$Q$4:$Q$303,0),MATCH('条件検索２（人口規模で検索）'!I$4,'バックデータ１（事例集）'!$A$1:$W$1,0)))</f>
        <v>0</v>
      </c>
      <c r="J41" s="81">
        <f t="shared" si="0"/>
        <v>0</v>
      </c>
      <c r="K41" s="146">
        <f>IF($L41&gt;MAX('バックデータ１（事例集）'!$Q$4:$Q$303),"",INDEX('バックデータ１（事例集）'!$A$4:$W$303,MATCH('条件検索２（人口規模で検索）'!$L41,'バックデータ１（事例集）'!$Q$4:$Q$303,0),MATCH('条件検索２（人口規模で検索）'!K$4,'バックデータ１（事例集）'!$A$1:$W$1,0)))</f>
        <v>0</v>
      </c>
      <c r="L41" s="48">
        <v>35</v>
      </c>
      <c r="M41" s="113">
        <f>IF($L41&gt;MAX('バックデータ１（事例集）'!$Q$4:$Q$303),"",INDEX('バックデータ１（事例集）'!$A$4:$W$303,MATCH('条件検索２（人口規模で検索）'!$L41,'バックデータ１（事例集）'!$Q$4:$Q$303,0),MATCH('条件検索２（人口規模で検索）'!J$4,'バックデータ１（事例集）'!$A$1:$W$1,0)))</f>
        <v>0</v>
      </c>
    </row>
    <row r="42" spans="2:13" ht="30" customHeight="1">
      <c r="B42" s="100">
        <v>36</v>
      </c>
      <c r="C42" s="101">
        <f>IF($L42&gt;MAX('バックデータ１（事例集）'!$Q$4:$Q$303),"",INDEX('バックデータ１（事例集）'!$A$4:$W$303,MATCH('条件検索２（人口規模で検索）'!$L42,'バックデータ１（事例集）'!$Q$4:$Q$303,0),MATCH('条件検索２（人口規模で検索）'!C$4,'バックデータ１（事例集）'!$A$1:$W$1,0)))</f>
        <v>0</v>
      </c>
      <c r="D42" s="101">
        <f>IF($L42&gt;MAX('バックデータ１（事例集）'!$Q$4:$Q$303),"",INDEX('バックデータ１（事例集）'!$A$4:$W$303,MATCH('条件検索２（人口規模で検索）'!$L42,'バックデータ１（事例集）'!$Q$4:$Q$303,0),MATCH('条件検索２（人口規模で検索）'!D$4,'バックデータ１（事例集）'!$A$1:$W$1,0)))</f>
        <v>0</v>
      </c>
      <c r="E42" s="102" t="str">
        <f>IF($L42&gt;MAX('バックデータ１（事例集）'!$Q$4:$Q$303),"",INDEX('バックデータ１（事例集）'!$A$4:$W$303,MATCH('条件検索２（人口規模で検索）'!$L42,'バックデータ１（事例集）'!$Q$4:$Q$303,0),MATCH('条件検索２（人口規模で検索）'!E$4,'バックデータ１（事例集）'!$A$1:$W$1,0)))</f>
        <v/>
      </c>
      <c r="F42" s="103">
        <f>IF($L42&gt;MAX('バックデータ１（事例集）'!$Q$4:$Q$303),"",INDEX('バックデータ１（事例集）'!$A$4:$W$303,MATCH('条件検索２（人口規模で検索）'!$L42,'バックデータ１（事例集）'!$Q$4:$Q$303,0),MATCH('条件検索２（人口規模で検索）'!F$4,'バックデータ１（事例集）'!$A$1:$W$1,0)))</f>
        <v>0</v>
      </c>
      <c r="G42" s="104">
        <f>IF($L42&gt;MAX('バックデータ１（事例集）'!$Q$4:$Q$303),"",INDEX('バックデータ１（事例集）'!$A$4:$W$303,MATCH('条件検索２（人口規模で検索）'!$L42,'バックデータ１（事例集）'!$Q$4:$Q$303,0),MATCH('条件検索２（人口規模で検索）'!G$4,'バックデータ１（事例集）'!$A$1:$W$1,0)))</f>
        <v>0</v>
      </c>
      <c r="H42" s="101">
        <f>IF($L42&gt;MAX('バックデータ１（事例集）'!$Q$4:$Q$303),"",INDEX('バックデータ１（事例集）'!$A$4:$W$303,MATCH('条件検索２（人口規模で検索）'!$L42,'バックデータ１（事例集）'!$Q$4:$Q$303,0),MATCH('条件検索２（人口規模で検索）'!H$4,'バックデータ１（事例集）'!$A$1:$W$1,0)))</f>
        <v>0</v>
      </c>
      <c r="I42" s="103">
        <f>IF($L42&gt;MAX('バックデータ１（事例集）'!$Q$4:$Q$303),"",INDEX('バックデータ１（事例集）'!$A$4:$W$303,MATCH('条件検索２（人口規模で検索）'!$L42,'バックデータ１（事例集）'!$Q$4:$Q$303,0),MATCH('条件検索２（人口規模で検索）'!I$4,'バックデータ１（事例集）'!$A$1:$W$1,0)))</f>
        <v>0</v>
      </c>
      <c r="J42" s="105">
        <f t="shared" si="0"/>
        <v>0</v>
      </c>
      <c r="K42" s="181">
        <f>IF($L42&gt;MAX('バックデータ１（事例集）'!$Q$4:$Q$303),"",INDEX('バックデータ１（事例集）'!$A$4:$W$303,MATCH('条件検索２（人口規模で検索）'!$L42,'バックデータ１（事例集）'!$Q$4:$Q$303,0),MATCH('条件検索２（人口規模で検索）'!K$4,'バックデータ１（事例集）'!$A$1:$W$1,0)))</f>
        <v>0</v>
      </c>
      <c r="L42" s="48">
        <v>36</v>
      </c>
      <c r="M42" s="113">
        <f>IF($L42&gt;MAX('バックデータ１（事例集）'!$Q$4:$Q$303),"",INDEX('バックデータ１（事例集）'!$A$4:$W$303,MATCH('条件検索２（人口規模で検索）'!$L42,'バックデータ１（事例集）'!$Q$4:$Q$303,0),MATCH('条件検索２（人口規模で検索）'!J$4,'バックデータ１（事例集）'!$A$1:$W$1,0)))</f>
        <v>0</v>
      </c>
    </row>
    <row r="43" spans="2:13" ht="30" customHeight="1">
      <c r="B43" s="51">
        <v>37</v>
      </c>
      <c r="C43" s="52">
        <f>IF($L43&gt;MAX('バックデータ１（事例集）'!$Q$4:$Q$303),"",INDEX('バックデータ１（事例集）'!$A$4:$W$303,MATCH('条件検索２（人口規模で検索）'!$L43,'バックデータ１（事例集）'!$Q$4:$Q$303,0),MATCH('条件検索２（人口規模で検索）'!C$4,'バックデータ１（事例集）'!$A$1:$W$1,0)))</f>
        <v>0</v>
      </c>
      <c r="D43" s="52">
        <f>IF($L43&gt;MAX('バックデータ１（事例集）'!$Q$4:$Q$303),"",INDEX('バックデータ１（事例集）'!$A$4:$W$303,MATCH('条件検索２（人口規模で検索）'!$L43,'バックデータ１（事例集）'!$Q$4:$Q$303,0),MATCH('条件検索２（人口規模で検索）'!D$4,'バックデータ１（事例集）'!$A$1:$W$1,0)))</f>
        <v>0</v>
      </c>
      <c r="E43" s="53" t="str">
        <f>IF($L43&gt;MAX('バックデータ１（事例集）'!$Q$4:$Q$303),"",INDEX('バックデータ１（事例集）'!$A$4:$W$303,MATCH('条件検索２（人口規模で検索）'!$L43,'バックデータ１（事例集）'!$Q$4:$Q$303,0),MATCH('条件検索２（人口規模で検索）'!E$4,'バックデータ１（事例集）'!$A$1:$W$1,0)))</f>
        <v/>
      </c>
      <c r="F43" s="54">
        <f>IF($L43&gt;MAX('バックデータ１（事例集）'!$Q$4:$Q$303),"",INDEX('バックデータ１（事例集）'!$A$4:$W$303,MATCH('条件検索２（人口規模で検索）'!$L43,'バックデータ１（事例集）'!$Q$4:$Q$303,0),MATCH('条件検索２（人口規模で検索）'!F$4,'バックデータ１（事例集）'!$A$1:$W$1,0)))</f>
        <v>0</v>
      </c>
      <c r="G43" s="55">
        <f>IF($L43&gt;MAX('バックデータ１（事例集）'!$Q$4:$Q$303),"",INDEX('バックデータ１（事例集）'!$A$4:$W$303,MATCH('条件検索２（人口規模で検索）'!$L43,'バックデータ１（事例集）'!$Q$4:$Q$303,0),MATCH('条件検索２（人口規模で検索）'!G$4,'バックデータ１（事例集）'!$A$1:$W$1,0)))</f>
        <v>0</v>
      </c>
      <c r="H43" s="52">
        <f>IF($L43&gt;MAX('バックデータ１（事例集）'!$Q$4:$Q$303),"",INDEX('バックデータ１（事例集）'!$A$4:$W$303,MATCH('条件検索２（人口規模で検索）'!$L43,'バックデータ１（事例集）'!$Q$4:$Q$303,0),MATCH('条件検索２（人口規模で検索）'!H$4,'バックデータ１（事例集）'!$A$1:$W$1,0)))</f>
        <v>0</v>
      </c>
      <c r="I43" s="54">
        <f>IF($L43&gt;MAX('バックデータ１（事例集）'!$Q$4:$Q$303),"",INDEX('バックデータ１（事例集）'!$A$4:$W$303,MATCH('条件検索２（人口規模で検索）'!$L43,'バックデータ１（事例集）'!$Q$4:$Q$303,0),MATCH('条件検索２（人口規模で検索）'!I$4,'バックデータ１（事例集）'!$A$1:$W$1,0)))</f>
        <v>0</v>
      </c>
      <c r="J43" s="81">
        <f t="shared" si="0"/>
        <v>0</v>
      </c>
      <c r="K43" s="146">
        <f>IF($L43&gt;MAX('バックデータ１（事例集）'!$Q$4:$Q$303),"",INDEX('バックデータ１（事例集）'!$A$4:$W$303,MATCH('条件検索２（人口規模で検索）'!$L43,'バックデータ１（事例集）'!$Q$4:$Q$303,0),MATCH('条件検索２（人口規模で検索）'!K$4,'バックデータ１（事例集）'!$A$1:$W$1,0)))</f>
        <v>0</v>
      </c>
      <c r="L43" s="48">
        <v>37</v>
      </c>
      <c r="M43" s="113">
        <f>IF($L43&gt;MAX('バックデータ１（事例集）'!$Q$4:$Q$303),"",INDEX('バックデータ１（事例集）'!$A$4:$W$303,MATCH('条件検索２（人口規模で検索）'!$L43,'バックデータ１（事例集）'!$Q$4:$Q$303,0),MATCH('条件検索２（人口規模で検索）'!J$4,'バックデータ１（事例集）'!$A$1:$W$1,0)))</f>
        <v>0</v>
      </c>
    </row>
    <row r="44" spans="2:13" ht="30" customHeight="1">
      <c r="B44" s="100">
        <v>38</v>
      </c>
      <c r="C44" s="101">
        <f>IF($L44&gt;MAX('バックデータ１（事例集）'!$Q$4:$Q$303),"",INDEX('バックデータ１（事例集）'!$A$4:$W$303,MATCH('条件検索２（人口規模で検索）'!$L44,'バックデータ１（事例集）'!$Q$4:$Q$303,0),MATCH('条件検索２（人口規模で検索）'!C$4,'バックデータ１（事例集）'!$A$1:$W$1,0)))</f>
        <v>0</v>
      </c>
      <c r="D44" s="101">
        <f>IF($L44&gt;MAX('バックデータ１（事例集）'!$Q$4:$Q$303),"",INDEX('バックデータ１（事例集）'!$A$4:$W$303,MATCH('条件検索２（人口規模で検索）'!$L44,'バックデータ１（事例集）'!$Q$4:$Q$303,0),MATCH('条件検索２（人口規模で検索）'!D$4,'バックデータ１（事例集）'!$A$1:$W$1,0)))</f>
        <v>0</v>
      </c>
      <c r="E44" s="102" t="str">
        <f>IF($L44&gt;MAX('バックデータ１（事例集）'!$Q$4:$Q$303),"",INDEX('バックデータ１（事例集）'!$A$4:$W$303,MATCH('条件検索２（人口規模で検索）'!$L44,'バックデータ１（事例集）'!$Q$4:$Q$303,0),MATCH('条件検索２（人口規模で検索）'!E$4,'バックデータ１（事例集）'!$A$1:$W$1,0)))</f>
        <v/>
      </c>
      <c r="F44" s="103">
        <f>IF($L44&gt;MAX('バックデータ１（事例集）'!$Q$4:$Q$303),"",INDEX('バックデータ１（事例集）'!$A$4:$W$303,MATCH('条件検索２（人口規模で検索）'!$L44,'バックデータ１（事例集）'!$Q$4:$Q$303,0),MATCH('条件検索２（人口規模で検索）'!F$4,'バックデータ１（事例集）'!$A$1:$W$1,0)))</f>
        <v>0</v>
      </c>
      <c r="G44" s="104">
        <f>IF($L44&gt;MAX('バックデータ１（事例集）'!$Q$4:$Q$303),"",INDEX('バックデータ１（事例集）'!$A$4:$W$303,MATCH('条件検索２（人口規模で検索）'!$L44,'バックデータ１（事例集）'!$Q$4:$Q$303,0),MATCH('条件検索２（人口規模で検索）'!G$4,'バックデータ１（事例集）'!$A$1:$W$1,0)))</f>
        <v>0</v>
      </c>
      <c r="H44" s="101">
        <f>IF($L44&gt;MAX('バックデータ１（事例集）'!$Q$4:$Q$303),"",INDEX('バックデータ１（事例集）'!$A$4:$W$303,MATCH('条件検索２（人口規模で検索）'!$L44,'バックデータ１（事例集）'!$Q$4:$Q$303,0),MATCH('条件検索２（人口規模で検索）'!H$4,'バックデータ１（事例集）'!$A$1:$W$1,0)))</f>
        <v>0</v>
      </c>
      <c r="I44" s="103">
        <f>IF($L44&gt;MAX('バックデータ１（事例集）'!$Q$4:$Q$303),"",INDEX('バックデータ１（事例集）'!$A$4:$W$303,MATCH('条件検索２（人口規模で検索）'!$L44,'バックデータ１（事例集）'!$Q$4:$Q$303,0),MATCH('条件検索２（人口規模で検索）'!I$4,'バックデータ１（事例集）'!$A$1:$W$1,0)))</f>
        <v>0</v>
      </c>
      <c r="J44" s="105">
        <f t="shared" si="0"/>
        <v>0</v>
      </c>
      <c r="K44" s="181">
        <f>IF($L44&gt;MAX('バックデータ１（事例集）'!$Q$4:$Q$303),"",INDEX('バックデータ１（事例集）'!$A$4:$W$303,MATCH('条件検索２（人口規模で検索）'!$L44,'バックデータ１（事例集）'!$Q$4:$Q$303,0),MATCH('条件検索２（人口規模で検索）'!K$4,'バックデータ１（事例集）'!$A$1:$W$1,0)))</f>
        <v>0</v>
      </c>
      <c r="L44" s="48">
        <v>38</v>
      </c>
      <c r="M44" s="113">
        <f>IF($L44&gt;MAX('バックデータ１（事例集）'!$Q$4:$Q$303),"",INDEX('バックデータ１（事例集）'!$A$4:$W$303,MATCH('条件検索２（人口規模で検索）'!$L44,'バックデータ１（事例集）'!$Q$4:$Q$303,0),MATCH('条件検索２（人口規模で検索）'!J$4,'バックデータ１（事例集）'!$A$1:$W$1,0)))</f>
        <v>0</v>
      </c>
    </row>
    <row r="45" spans="2:13" ht="30" customHeight="1">
      <c r="B45" s="51">
        <v>39</v>
      </c>
      <c r="C45" s="52">
        <f>IF($L45&gt;MAX('バックデータ１（事例集）'!$Q$4:$Q$303),"",INDEX('バックデータ１（事例集）'!$A$4:$W$303,MATCH('条件検索２（人口規模で検索）'!$L45,'バックデータ１（事例集）'!$Q$4:$Q$303,0),MATCH('条件検索２（人口規模で検索）'!C$4,'バックデータ１（事例集）'!$A$1:$W$1,0)))</f>
        <v>0</v>
      </c>
      <c r="D45" s="52">
        <f>IF($L45&gt;MAX('バックデータ１（事例集）'!$Q$4:$Q$303),"",INDEX('バックデータ１（事例集）'!$A$4:$W$303,MATCH('条件検索２（人口規模で検索）'!$L45,'バックデータ１（事例集）'!$Q$4:$Q$303,0),MATCH('条件検索２（人口規模で検索）'!D$4,'バックデータ１（事例集）'!$A$1:$W$1,0)))</f>
        <v>0</v>
      </c>
      <c r="E45" s="53" t="str">
        <f>IF($L45&gt;MAX('バックデータ１（事例集）'!$Q$4:$Q$303),"",INDEX('バックデータ１（事例集）'!$A$4:$W$303,MATCH('条件検索２（人口規模で検索）'!$L45,'バックデータ１（事例集）'!$Q$4:$Q$303,0),MATCH('条件検索２（人口規模で検索）'!E$4,'バックデータ１（事例集）'!$A$1:$W$1,0)))</f>
        <v/>
      </c>
      <c r="F45" s="54">
        <f>IF($L45&gt;MAX('バックデータ１（事例集）'!$Q$4:$Q$303),"",INDEX('バックデータ１（事例集）'!$A$4:$W$303,MATCH('条件検索２（人口規模で検索）'!$L45,'バックデータ１（事例集）'!$Q$4:$Q$303,0),MATCH('条件検索２（人口規模で検索）'!F$4,'バックデータ１（事例集）'!$A$1:$W$1,0)))</f>
        <v>0</v>
      </c>
      <c r="G45" s="55">
        <f>IF($L45&gt;MAX('バックデータ１（事例集）'!$Q$4:$Q$303),"",INDEX('バックデータ１（事例集）'!$A$4:$W$303,MATCH('条件検索２（人口規模で検索）'!$L45,'バックデータ１（事例集）'!$Q$4:$Q$303,0),MATCH('条件検索２（人口規模で検索）'!G$4,'バックデータ１（事例集）'!$A$1:$W$1,0)))</f>
        <v>0</v>
      </c>
      <c r="H45" s="52">
        <f>IF($L45&gt;MAX('バックデータ１（事例集）'!$Q$4:$Q$303),"",INDEX('バックデータ１（事例集）'!$A$4:$W$303,MATCH('条件検索２（人口規模で検索）'!$L45,'バックデータ１（事例集）'!$Q$4:$Q$303,0),MATCH('条件検索２（人口規模で検索）'!H$4,'バックデータ１（事例集）'!$A$1:$W$1,0)))</f>
        <v>0</v>
      </c>
      <c r="I45" s="54">
        <f>IF($L45&gt;MAX('バックデータ１（事例集）'!$Q$4:$Q$303),"",INDEX('バックデータ１（事例集）'!$A$4:$W$303,MATCH('条件検索２（人口規模で検索）'!$L45,'バックデータ１（事例集）'!$Q$4:$Q$303,0),MATCH('条件検索２（人口規模で検索）'!I$4,'バックデータ１（事例集）'!$A$1:$W$1,0)))</f>
        <v>0</v>
      </c>
      <c r="J45" s="81">
        <f t="shared" si="0"/>
        <v>0</v>
      </c>
      <c r="K45" s="146">
        <f>IF($L45&gt;MAX('バックデータ１（事例集）'!$Q$4:$Q$303),"",INDEX('バックデータ１（事例集）'!$A$4:$W$303,MATCH('条件検索２（人口規模で検索）'!$L45,'バックデータ１（事例集）'!$Q$4:$Q$303,0),MATCH('条件検索２（人口規模で検索）'!K$4,'バックデータ１（事例集）'!$A$1:$W$1,0)))</f>
        <v>0</v>
      </c>
      <c r="L45" s="48">
        <v>39</v>
      </c>
      <c r="M45" s="113">
        <f>IF($L45&gt;MAX('バックデータ１（事例集）'!$Q$4:$Q$303),"",INDEX('バックデータ１（事例集）'!$A$4:$W$303,MATCH('条件検索２（人口規模で検索）'!$L45,'バックデータ１（事例集）'!$Q$4:$Q$303,0),MATCH('条件検索２（人口規模で検索）'!J$4,'バックデータ１（事例集）'!$A$1:$W$1,0)))</f>
        <v>0</v>
      </c>
    </row>
    <row r="46" spans="2:13" ht="30" customHeight="1">
      <c r="B46" s="100">
        <v>40</v>
      </c>
      <c r="C46" s="101">
        <f>IF($L46&gt;MAX('バックデータ１（事例集）'!$Q$4:$Q$303),"",INDEX('バックデータ１（事例集）'!$A$4:$W$303,MATCH('条件検索２（人口規模で検索）'!$L46,'バックデータ１（事例集）'!$Q$4:$Q$303,0),MATCH('条件検索２（人口規模で検索）'!C$4,'バックデータ１（事例集）'!$A$1:$W$1,0)))</f>
        <v>0</v>
      </c>
      <c r="D46" s="101">
        <f>IF($L46&gt;MAX('バックデータ１（事例集）'!$Q$4:$Q$303),"",INDEX('バックデータ１（事例集）'!$A$4:$W$303,MATCH('条件検索２（人口規模で検索）'!$L46,'バックデータ１（事例集）'!$Q$4:$Q$303,0),MATCH('条件検索２（人口規模で検索）'!D$4,'バックデータ１（事例集）'!$A$1:$W$1,0)))</f>
        <v>0</v>
      </c>
      <c r="E46" s="102" t="str">
        <f>IF($L46&gt;MAX('バックデータ１（事例集）'!$Q$4:$Q$303),"",INDEX('バックデータ１（事例集）'!$A$4:$W$303,MATCH('条件検索２（人口規模で検索）'!$L46,'バックデータ１（事例集）'!$Q$4:$Q$303,0),MATCH('条件検索２（人口規模で検索）'!E$4,'バックデータ１（事例集）'!$A$1:$W$1,0)))</f>
        <v/>
      </c>
      <c r="F46" s="103">
        <f>IF($L46&gt;MAX('バックデータ１（事例集）'!$Q$4:$Q$303),"",INDEX('バックデータ１（事例集）'!$A$4:$W$303,MATCH('条件検索２（人口規模で検索）'!$L46,'バックデータ１（事例集）'!$Q$4:$Q$303,0),MATCH('条件検索２（人口規模で検索）'!F$4,'バックデータ１（事例集）'!$A$1:$W$1,0)))</f>
        <v>0</v>
      </c>
      <c r="G46" s="104">
        <f>IF($L46&gt;MAX('バックデータ１（事例集）'!$Q$4:$Q$303),"",INDEX('バックデータ１（事例集）'!$A$4:$W$303,MATCH('条件検索２（人口規模で検索）'!$L46,'バックデータ１（事例集）'!$Q$4:$Q$303,0),MATCH('条件検索２（人口規模で検索）'!G$4,'バックデータ１（事例集）'!$A$1:$W$1,0)))</f>
        <v>0</v>
      </c>
      <c r="H46" s="101">
        <f>IF($L46&gt;MAX('バックデータ１（事例集）'!$Q$4:$Q$303),"",INDEX('バックデータ１（事例集）'!$A$4:$W$303,MATCH('条件検索２（人口規模で検索）'!$L46,'バックデータ１（事例集）'!$Q$4:$Q$303,0),MATCH('条件検索２（人口規模で検索）'!H$4,'バックデータ１（事例集）'!$A$1:$W$1,0)))</f>
        <v>0</v>
      </c>
      <c r="I46" s="103">
        <f>IF($L46&gt;MAX('バックデータ１（事例集）'!$Q$4:$Q$303),"",INDEX('バックデータ１（事例集）'!$A$4:$W$303,MATCH('条件検索２（人口規模で検索）'!$L46,'バックデータ１（事例集）'!$Q$4:$Q$303,0),MATCH('条件検索２（人口規模で検索）'!I$4,'バックデータ１（事例集）'!$A$1:$W$1,0)))</f>
        <v>0</v>
      </c>
      <c r="J46" s="105">
        <f t="shared" si="0"/>
        <v>0</v>
      </c>
      <c r="K46" s="181">
        <f>IF($L46&gt;MAX('バックデータ１（事例集）'!$Q$4:$Q$303),"",INDEX('バックデータ１（事例集）'!$A$4:$W$303,MATCH('条件検索２（人口規模で検索）'!$L46,'バックデータ１（事例集）'!$Q$4:$Q$303,0),MATCH('条件検索２（人口規模で検索）'!K$4,'バックデータ１（事例集）'!$A$1:$W$1,0)))</f>
        <v>0</v>
      </c>
      <c r="L46" s="48">
        <v>40</v>
      </c>
      <c r="M46" s="113">
        <f>IF($L46&gt;MAX('バックデータ１（事例集）'!$Q$4:$Q$303),"",INDEX('バックデータ１（事例集）'!$A$4:$W$303,MATCH('条件検索２（人口規模で検索）'!$L46,'バックデータ１（事例集）'!$Q$4:$Q$303,0),MATCH('条件検索２（人口規模で検索）'!J$4,'バックデータ１（事例集）'!$A$1:$W$1,0)))</f>
        <v>0</v>
      </c>
    </row>
    <row r="47" spans="2:13" ht="30" customHeight="1">
      <c r="B47" s="51">
        <v>41</v>
      </c>
      <c r="C47" s="52">
        <f>IF($L47&gt;MAX('バックデータ１（事例集）'!$Q$4:$Q$303),"",INDEX('バックデータ１（事例集）'!$A$4:$W$303,MATCH('条件検索２（人口規模で検索）'!$L47,'バックデータ１（事例集）'!$Q$4:$Q$303,0),MATCH('条件検索２（人口規模で検索）'!C$4,'バックデータ１（事例集）'!$A$1:$W$1,0)))</f>
        <v>0</v>
      </c>
      <c r="D47" s="52">
        <f>IF($L47&gt;MAX('バックデータ１（事例集）'!$Q$4:$Q$303),"",INDEX('バックデータ１（事例集）'!$A$4:$W$303,MATCH('条件検索２（人口規模で検索）'!$L47,'バックデータ１（事例集）'!$Q$4:$Q$303,0),MATCH('条件検索２（人口規模で検索）'!D$4,'バックデータ１（事例集）'!$A$1:$W$1,0)))</f>
        <v>0</v>
      </c>
      <c r="E47" s="53" t="str">
        <f>IF($L47&gt;MAX('バックデータ１（事例集）'!$Q$4:$Q$303),"",INDEX('バックデータ１（事例集）'!$A$4:$W$303,MATCH('条件検索２（人口規模で検索）'!$L47,'バックデータ１（事例集）'!$Q$4:$Q$303,0),MATCH('条件検索２（人口規模で検索）'!E$4,'バックデータ１（事例集）'!$A$1:$W$1,0)))</f>
        <v/>
      </c>
      <c r="F47" s="54">
        <f>IF($L47&gt;MAX('バックデータ１（事例集）'!$Q$4:$Q$303),"",INDEX('バックデータ１（事例集）'!$A$4:$W$303,MATCH('条件検索２（人口規模で検索）'!$L47,'バックデータ１（事例集）'!$Q$4:$Q$303,0),MATCH('条件検索２（人口規模で検索）'!F$4,'バックデータ１（事例集）'!$A$1:$W$1,0)))</f>
        <v>0</v>
      </c>
      <c r="G47" s="55">
        <f>IF($L47&gt;MAX('バックデータ１（事例集）'!$Q$4:$Q$303),"",INDEX('バックデータ１（事例集）'!$A$4:$W$303,MATCH('条件検索２（人口規模で検索）'!$L47,'バックデータ１（事例集）'!$Q$4:$Q$303,0),MATCH('条件検索２（人口規模で検索）'!G$4,'バックデータ１（事例集）'!$A$1:$W$1,0)))</f>
        <v>0</v>
      </c>
      <c r="H47" s="52">
        <f>IF($L47&gt;MAX('バックデータ１（事例集）'!$Q$4:$Q$303),"",INDEX('バックデータ１（事例集）'!$A$4:$W$303,MATCH('条件検索２（人口規模で検索）'!$L47,'バックデータ１（事例集）'!$Q$4:$Q$303,0),MATCH('条件検索２（人口規模で検索）'!H$4,'バックデータ１（事例集）'!$A$1:$W$1,0)))</f>
        <v>0</v>
      </c>
      <c r="I47" s="54">
        <f>IF($L47&gt;MAX('バックデータ１（事例集）'!$Q$4:$Q$303),"",INDEX('バックデータ１（事例集）'!$A$4:$W$303,MATCH('条件検索２（人口規模で検索）'!$L47,'バックデータ１（事例集）'!$Q$4:$Q$303,0),MATCH('条件検索２（人口規模で検索）'!I$4,'バックデータ１（事例集）'!$A$1:$W$1,0)))</f>
        <v>0</v>
      </c>
      <c r="J47" s="81">
        <f t="shared" si="0"/>
        <v>0</v>
      </c>
      <c r="K47" s="146">
        <f>IF($L47&gt;MAX('バックデータ１（事例集）'!$Q$4:$Q$303),"",INDEX('バックデータ１（事例集）'!$A$4:$W$303,MATCH('条件検索２（人口規模で検索）'!$L47,'バックデータ１（事例集）'!$Q$4:$Q$303,0),MATCH('条件検索２（人口規模で検索）'!K$4,'バックデータ１（事例集）'!$A$1:$W$1,0)))</f>
        <v>0</v>
      </c>
      <c r="L47" s="48">
        <v>41</v>
      </c>
      <c r="M47" s="113">
        <f>IF($L47&gt;MAX('バックデータ１（事例集）'!$Q$4:$Q$303),"",INDEX('バックデータ１（事例集）'!$A$4:$W$303,MATCH('条件検索２（人口規模で検索）'!$L47,'バックデータ１（事例集）'!$Q$4:$Q$303,0),MATCH('条件検索２（人口規模で検索）'!J$4,'バックデータ１（事例集）'!$A$1:$W$1,0)))</f>
        <v>0</v>
      </c>
    </row>
    <row r="48" spans="2:13" ht="30" customHeight="1">
      <c r="B48" s="100">
        <v>42</v>
      </c>
      <c r="C48" s="101">
        <f>IF($L48&gt;MAX('バックデータ１（事例集）'!$Q$4:$Q$303),"",INDEX('バックデータ１（事例集）'!$A$4:$W$303,MATCH('条件検索２（人口規模で検索）'!$L48,'バックデータ１（事例集）'!$Q$4:$Q$303,0),MATCH('条件検索２（人口規模で検索）'!C$4,'バックデータ１（事例集）'!$A$1:$W$1,0)))</f>
        <v>0</v>
      </c>
      <c r="D48" s="101">
        <f>IF($L48&gt;MAX('バックデータ１（事例集）'!$Q$4:$Q$303),"",INDEX('バックデータ１（事例集）'!$A$4:$W$303,MATCH('条件検索２（人口規模で検索）'!$L48,'バックデータ１（事例集）'!$Q$4:$Q$303,0),MATCH('条件検索２（人口規模で検索）'!D$4,'バックデータ１（事例集）'!$A$1:$W$1,0)))</f>
        <v>0</v>
      </c>
      <c r="E48" s="102" t="str">
        <f>IF($L48&gt;MAX('バックデータ１（事例集）'!$Q$4:$Q$303),"",INDEX('バックデータ１（事例集）'!$A$4:$W$303,MATCH('条件検索２（人口規模で検索）'!$L48,'バックデータ１（事例集）'!$Q$4:$Q$303,0),MATCH('条件検索２（人口規模で検索）'!E$4,'バックデータ１（事例集）'!$A$1:$W$1,0)))</f>
        <v/>
      </c>
      <c r="F48" s="103">
        <f>IF($L48&gt;MAX('バックデータ１（事例集）'!$Q$4:$Q$303),"",INDEX('バックデータ１（事例集）'!$A$4:$W$303,MATCH('条件検索２（人口規模で検索）'!$L48,'バックデータ１（事例集）'!$Q$4:$Q$303,0),MATCH('条件検索２（人口規模で検索）'!F$4,'バックデータ１（事例集）'!$A$1:$W$1,0)))</f>
        <v>0</v>
      </c>
      <c r="G48" s="104">
        <f>IF($L48&gt;MAX('バックデータ１（事例集）'!$Q$4:$Q$303),"",INDEX('バックデータ１（事例集）'!$A$4:$W$303,MATCH('条件検索２（人口規模で検索）'!$L48,'バックデータ１（事例集）'!$Q$4:$Q$303,0),MATCH('条件検索２（人口規模で検索）'!G$4,'バックデータ１（事例集）'!$A$1:$W$1,0)))</f>
        <v>0</v>
      </c>
      <c r="H48" s="101">
        <f>IF($L48&gt;MAX('バックデータ１（事例集）'!$Q$4:$Q$303),"",INDEX('バックデータ１（事例集）'!$A$4:$W$303,MATCH('条件検索２（人口規模で検索）'!$L48,'バックデータ１（事例集）'!$Q$4:$Q$303,0),MATCH('条件検索２（人口規模で検索）'!H$4,'バックデータ１（事例集）'!$A$1:$W$1,0)))</f>
        <v>0</v>
      </c>
      <c r="I48" s="103">
        <f>IF($L48&gt;MAX('バックデータ１（事例集）'!$Q$4:$Q$303),"",INDEX('バックデータ１（事例集）'!$A$4:$W$303,MATCH('条件検索２（人口規模で検索）'!$L48,'バックデータ１（事例集）'!$Q$4:$Q$303,0),MATCH('条件検索２（人口規模で検索）'!I$4,'バックデータ１（事例集）'!$A$1:$W$1,0)))</f>
        <v>0</v>
      </c>
      <c r="J48" s="105">
        <f t="shared" si="0"/>
        <v>0</v>
      </c>
      <c r="K48" s="181">
        <f>IF($L48&gt;MAX('バックデータ１（事例集）'!$Q$4:$Q$303),"",INDEX('バックデータ１（事例集）'!$A$4:$W$303,MATCH('条件検索２（人口規模で検索）'!$L48,'バックデータ１（事例集）'!$Q$4:$Q$303,0),MATCH('条件検索２（人口規模で検索）'!K$4,'バックデータ１（事例集）'!$A$1:$W$1,0)))</f>
        <v>0</v>
      </c>
      <c r="L48" s="48">
        <v>42</v>
      </c>
      <c r="M48" s="113">
        <f>IF($L48&gt;MAX('バックデータ１（事例集）'!$Q$4:$Q$303),"",INDEX('バックデータ１（事例集）'!$A$4:$W$303,MATCH('条件検索２（人口規模で検索）'!$L48,'バックデータ１（事例集）'!$Q$4:$Q$303,0),MATCH('条件検索２（人口規模で検索）'!J$4,'バックデータ１（事例集）'!$A$1:$W$1,0)))</f>
        <v>0</v>
      </c>
    </row>
    <row r="49" spans="2:13" ht="30" customHeight="1">
      <c r="B49" s="51">
        <v>43</v>
      </c>
      <c r="C49" s="52">
        <f>IF($L49&gt;MAX('バックデータ１（事例集）'!$Q$4:$Q$303),"",INDEX('バックデータ１（事例集）'!$A$4:$W$303,MATCH('条件検索２（人口規模で検索）'!$L49,'バックデータ１（事例集）'!$Q$4:$Q$303,0),MATCH('条件検索２（人口規模で検索）'!C$4,'バックデータ１（事例集）'!$A$1:$W$1,0)))</f>
        <v>0</v>
      </c>
      <c r="D49" s="52">
        <f>IF($L49&gt;MAX('バックデータ１（事例集）'!$Q$4:$Q$303),"",INDEX('バックデータ１（事例集）'!$A$4:$W$303,MATCH('条件検索２（人口規模で検索）'!$L49,'バックデータ１（事例集）'!$Q$4:$Q$303,0),MATCH('条件検索２（人口規模で検索）'!D$4,'バックデータ１（事例集）'!$A$1:$W$1,0)))</f>
        <v>0</v>
      </c>
      <c r="E49" s="53" t="str">
        <f>IF($L49&gt;MAX('バックデータ１（事例集）'!$Q$4:$Q$303),"",INDEX('バックデータ１（事例集）'!$A$4:$W$303,MATCH('条件検索２（人口規模で検索）'!$L49,'バックデータ１（事例集）'!$Q$4:$Q$303,0),MATCH('条件検索２（人口規模で検索）'!E$4,'バックデータ１（事例集）'!$A$1:$W$1,0)))</f>
        <v/>
      </c>
      <c r="F49" s="54">
        <f>IF($L49&gt;MAX('バックデータ１（事例集）'!$Q$4:$Q$303),"",INDEX('バックデータ１（事例集）'!$A$4:$W$303,MATCH('条件検索２（人口規模で検索）'!$L49,'バックデータ１（事例集）'!$Q$4:$Q$303,0),MATCH('条件検索２（人口規模で検索）'!F$4,'バックデータ１（事例集）'!$A$1:$W$1,0)))</f>
        <v>0</v>
      </c>
      <c r="G49" s="55">
        <f>IF($L49&gt;MAX('バックデータ１（事例集）'!$Q$4:$Q$303),"",INDEX('バックデータ１（事例集）'!$A$4:$W$303,MATCH('条件検索２（人口規模で検索）'!$L49,'バックデータ１（事例集）'!$Q$4:$Q$303,0),MATCH('条件検索２（人口規模で検索）'!G$4,'バックデータ１（事例集）'!$A$1:$W$1,0)))</f>
        <v>0</v>
      </c>
      <c r="H49" s="52">
        <f>IF($L49&gt;MAX('バックデータ１（事例集）'!$Q$4:$Q$303),"",INDEX('バックデータ１（事例集）'!$A$4:$W$303,MATCH('条件検索２（人口規模で検索）'!$L49,'バックデータ１（事例集）'!$Q$4:$Q$303,0),MATCH('条件検索２（人口規模で検索）'!H$4,'バックデータ１（事例集）'!$A$1:$W$1,0)))</f>
        <v>0</v>
      </c>
      <c r="I49" s="54">
        <f>IF($L49&gt;MAX('バックデータ１（事例集）'!$Q$4:$Q$303),"",INDEX('バックデータ１（事例集）'!$A$4:$W$303,MATCH('条件検索２（人口規模で検索）'!$L49,'バックデータ１（事例集）'!$Q$4:$Q$303,0),MATCH('条件検索２（人口規模で検索）'!I$4,'バックデータ１（事例集）'!$A$1:$W$1,0)))</f>
        <v>0</v>
      </c>
      <c r="J49" s="81">
        <f t="shared" si="0"/>
        <v>0</v>
      </c>
      <c r="K49" s="146">
        <f>IF($L49&gt;MAX('バックデータ１（事例集）'!$Q$4:$Q$303),"",INDEX('バックデータ１（事例集）'!$A$4:$W$303,MATCH('条件検索２（人口規模で検索）'!$L49,'バックデータ１（事例集）'!$Q$4:$Q$303,0),MATCH('条件検索２（人口規模で検索）'!K$4,'バックデータ１（事例集）'!$A$1:$W$1,0)))</f>
        <v>0</v>
      </c>
      <c r="L49" s="48">
        <v>43</v>
      </c>
      <c r="M49" s="113">
        <f>IF($L49&gt;MAX('バックデータ１（事例集）'!$Q$4:$Q$303),"",INDEX('バックデータ１（事例集）'!$A$4:$W$303,MATCH('条件検索２（人口規模で検索）'!$L49,'バックデータ１（事例集）'!$Q$4:$Q$303,0),MATCH('条件検索２（人口規模で検索）'!J$4,'バックデータ１（事例集）'!$A$1:$W$1,0)))</f>
        <v>0</v>
      </c>
    </row>
    <row r="50" spans="2:13" ht="30" customHeight="1">
      <c r="B50" s="100">
        <v>44</v>
      </c>
      <c r="C50" s="101">
        <f>IF($L50&gt;MAX('バックデータ１（事例集）'!$Q$4:$Q$303),"",INDEX('バックデータ１（事例集）'!$A$4:$W$303,MATCH('条件検索２（人口規模で検索）'!$L50,'バックデータ１（事例集）'!$Q$4:$Q$303,0),MATCH('条件検索２（人口規模で検索）'!C$4,'バックデータ１（事例集）'!$A$1:$W$1,0)))</f>
        <v>0</v>
      </c>
      <c r="D50" s="101">
        <f>IF($L50&gt;MAX('バックデータ１（事例集）'!$Q$4:$Q$303),"",INDEX('バックデータ１（事例集）'!$A$4:$W$303,MATCH('条件検索２（人口規模で検索）'!$L50,'バックデータ１（事例集）'!$Q$4:$Q$303,0),MATCH('条件検索２（人口規模で検索）'!D$4,'バックデータ１（事例集）'!$A$1:$W$1,0)))</f>
        <v>0</v>
      </c>
      <c r="E50" s="102" t="str">
        <f>IF($L50&gt;MAX('バックデータ１（事例集）'!$Q$4:$Q$303),"",INDEX('バックデータ１（事例集）'!$A$4:$W$303,MATCH('条件検索２（人口規模で検索）'!$L50,'バックデータ１（事例集）'!$Q$4:$Q$303,0),MATCH('条件検索２（人口規模で検索）'!E$4,'バックデータ１（事例集）'!$A$1:$W$1,0)))</f>
        <v/>
      </c>
      <c r="F50" s="103">
        <f>IF($L50&gt;MAX('バックデータ１（事例集）'!$Q$4:$Q$303),"",INDEX('バックデータ１（事例集）'!$A$4:$W$303,MATCH('条件検索２（人口規模で検索）'!$L50,'バックデータ１（事例集）'!$Q$4:$Q$303,0),MATCH('条件検索２（人口規模で検索）'!F$4,'バックデータ１（事例集）'!$A$1:$W$1,0)))</f>
        <v>0</v>
      </c>
      <c r="G50" s="104">
        <f>IF($L50&gt;MAX('バックデータ１（事例集）'!$Q$4:$Q$303),"",INDEX('バックデータ１（事例集）'!$A$4:$W$303,MATCH('条件検索２（人口規模で検索）'!$L50,'バックデータ１（事例集）'!$Q$4:$Q$303,0),MATCH('条件検索２（人口規模で検索）'!G$4,'バックデータ１（事例集）'!$A$1:$W$1,0)))</f>
        <v>0</v>
      </c>
      <c r="H50" s="101">
        <f>IF($L50&gt;MAX('バックデータ１（事例集）'!$Q$4:$Q$303),"",INDEX('バックデータ１（事例集）'!$A$4:$W$303,MATCH('条件検索２（人口規模で検索）'!$L50,'バックデータ１（事例集）'!$Q$4:$Q$303,0),MATCH('条件検索２（人口規模で検索）'!H$4,'バックデータ１（事例集）'!$A$1:$W$1,0)))</f>
        <v>0</v>
      </c>
      <c r="I50" s="103">
        <f>IF($L50&gt;MAX('バックデータ１（事例集）'!$Q$4:$Q$303),"",INDEX('バックデータ１（事例集）'!$A$4:$W$303,MATCH('条件検索２（人口規模で検索）'!$L50,'バックデータ１（事例集）'!$Q$4:$Q$303,0),MATCH('条件検索２（人口規模で検索）'!I$4,'バックデータ１（事例集）'!$A$1:$W$1,0)))</f>
        <v>0</v>
      </c>
      <c r="J50" s="105">
        <f t="shared" si="0"/>
        <v>0</v>
      </c>
      <c r="K50" s="181">
        <f>IF($L50&gt;MAX('バックデータ１（事例集）'!$Q$4:$Q$303),"",INDEX('バックデータ１（事例集）'!$A$4:$W$303,MATCH('条件検索２（人口規模で検索）'!$L50,'バックデータ１（事例集）'!$Q$4:$Q$303,0),MATCH('条件検索２（人口規模で検索）'!K$4,'バックデータ１（事例集）'!$A$1:$W$1,0)))</f>
        <v>0</v>
      </c>
      <c r="L50" s="48">
        <v>44</v>
      </c>
      <c r="M50" s="113">
        <f>IF($L50&gt;MAX('バックデータ１（事例集）'!$Q$4:$Q$303),"",INDEX('バックデータ１（事例集）'!$A$4:$W$303,MATCH('条件検索２（人口規模で検索）'!$L50,'バックデータ１（事例集）'!$Q$4:$Q$303,0),MATCH('条件検索２（人口規模で検索）'!J$4,'バックデータ１（事例集）'!$A$1:$W$1,0)))</f>
        <v>0</v>
      </c>
    </row>
    <row r="51" spans="2:13" ht="30" customHeight="1">
      <c r="B51" s="51">
        <v>45</v>
      </c>
      <c r="C51" s="52">
        <f>IF($L51&gt;MAX('バックデータ１（事例集）'!$Q$4:$Q$303),"",INDEX('バックデータ１（事例集）'!$A$4:$W$303,MATCH('条件検索２（人口規模で検索）'!$L51,'バックデータ１（事例集）'!$Q$4:$Q$303,0),MATCH('条件検索２（人口規模で検索）'!C$4,'バックデータ１（事例集）'!$A$1:$W$1,0)))</f>
        <v>0</v>
      </c>
      <c r="D51" s="52">
        <f>IF($L51&gt;MAX('バックデータ１（事例集）'!$Q$4:$Q$303),"",INDEX('バックデータ１（事例集）'!$A$4:$W$303,MATCH('条件検索２（人口規模で検索）'!$L51,'バックデータ１（事例集）'!$Q$4:$Q$303,0),MATCH('条件検索２（人口規模で検索）'!D$4,'バックデータ１（事例集）'!$A$1:$W$1,0)))</f>
        <v>0</v>
      </c>
      <c r="E51" s="53" t="str">
        <f>IF($L51&gt;MAX('バックデータ１（事例集）'!$Q$4:$Q$303),"",INDEX('バックデータ１（事例集）'!$A$4:$W$303,MATCH('条件検索２（人口規模で検索）'!$L51,'バックデータ１（事例集）'!$Q$4:$Q$303,0),MATCH('条件検索２（人口規模で検索）'!E$4,'バックデータ１（事例集）'!$A$1:$W$1,0)))</f>
        <v/>
      </c>
      <c r="F51" s="54">
        <f>IF($L51&gt;MAX('バックデータ１（事例集）'!$Q$4:$Q$303),"",INDEX('バックデータ１（事例集）'!$A$4:$W$303,MATCH('条件検索２（人口規模で検索）'!$L51,'バックデータ１（事例集）'!$Q$4:$Q$303,0),MATCH('条件検索２（人口規模で検索）'!F$4,'バックデータ１（事例集）'!$A$1:$W$1,0)))</f>
        <v>0</v>
      </c>
      <c r="G51" s="55">
        <f>IF($L51&gt;MAX('バックデータ１（事例集）'!$Q$4:$Q$303),"",INDEX('バックデータ１（事例集）'!$A$4:$W$303,MATCH('条件検索２（人口規模で検索）'!$L51,'バックデータ１（事例集）'!$Q$4:$Q$303,0),MATCH('条件検索２（人口規模で検索）'!G$4,'バックデータ１（事例集）'!$A$1:$W$1,0)))</f>
        <v>0</v>
      </c>
      <c r="H51" s="52">
        <f>IF($L51&gt;MAX('バックデータ１（事例集）'!$Q$4:$Q$303),"",INDEX('バックデータ１（事例集）'!$A$4:$W$303,MATCH('条件検索２（人口規模で検索）'!$L51,'バックデータ１（事例集）'!$Q$4:$Q$303,0),MATCH('条件検索２（人口規模で検索）'!H$4,'バックデータ１（事例集）'!$A$1:$W$1,0)))</f>
        <v>0</v>
      </c>
      <c r="I51" s="54">
        <f>IF($L51&gt;MAX('バックデータ１（事例集）'!$Q$4:$Q$303),"",INDEX('バックデータ１（事例集）'!$A$4:$W$303,MATCH('条件検索２（人口規模で検索）'!$L51,'バックデータ１（事例集）'!$Q$4:$Q$303,0),MATCH('条件検索２（人口規模で検索）'!I$4,'バックデータ１（事例集）'!$A$1:$W$1,0)))</f>
        <v>0</v>
      </c>
      <c r="J51" s="81">
        <f t="shared" si="0"/>
        <v>0</v>
      </c>
      <c r="K51" s="146">
        <f>IF($L51&gt;MAX('バックデータ１（事例集）'!$Q$4:$Q$303),"",INDEX('バックデータ１（事例集）'!$A$4:$W$303,MATCH('条件検索２（人口規模で検索）'!$L51,'バックデータ１（事例集）'!$Q$4:$Q$303,0),MATCH('条件検索２（人口規模で検索）'!K$4,'バックデータ１（事例集）'!$A$1:$W$1,0)))</f>
        <v>0</v>
      </c>
      <c r="L51" s="48">
        <v>45</v>
      </c>
      <c r="M51" s="113">
        <f>IF($L51&gt;MAX('バックデータ１（事例集）'!$Q$4:$Q$303),"",INDEX('バックデータ１（事例集）'!$A$4:$W$303,MATCH('条件検索２（人口規模で検索）'!$L51,'バックデータ１（事例集）'!$Q$4:$Q$303,0),MATCH('条件検索２（人口規模で検索）'!J$4,'バックデータ１（事例集）'!$A$1:$W$1,0)))</f>
        <v>0</v>
      </c>
    </row>
    <row r="52" spans="2:13" ht="30" customHeight="1">
      <c r="B52" s="100">
        <v>46</v>
      </c>
      <c r="C52" s="101">
        <f>IF($L52&gt;MAX('バックデータ１（事例集）'!$Q$4:$Q$303),"",INDEX('バックデータ１（事例集）'!$A$4:$W$303,MATCH('条件検索２（人口規模で検索）'!$L52,'バックデータ１（事例集）'!$Q$4:$Q$303,0),MATCH('条件検索２（人口規模で検索）'!C$4,'バックデータ１（事例集）'!$A$1:$W$1,0)))</f>
        <v>0</v>
      </c>
      <c r="D52" s="101">
        <f>IF($L52&gt;MAX('バックデータ１（事例集）'!$Q$4:$Q$303),"",INDEX('バックデータ１（事例集）'!$A$4:$W$303,MATCH('条件検索２（人口規模で検索）'!$L52,'バックデータ１（事例集）'!$Q$4:$Q$303,0),MATCH('条件検索２（人口規模で検索）'!D$4,'バックデータ１（事例集）'!$A$1:$W$1,0)))</f>
        <v>0</v>
      </c>
      <c r="E52" s="102" t="str">
        <f>IF($L52&gt;MAX('バックデータ１（事例集）'!$Q$4:$Q$303),"",INDEX('バックデータ１（事例集）'!$A$4:$W$303,MATCH('条件検索２（人口規模で検索）'!$L52,'バックデータ１（事例集）'!$Q$4:$Q$303,0),MATCH('条件検索２（人口規模で検索）'!E$4,'バックデータ１（事例集）'!$A$1:$W$1,0)))</f>
        <v/>
      </c>
      <c r="F52" s="103">
        <f>IF($L52&gt;MAX('バックデータ１（事例集）'!$Q$4:$Q$303),"",INDEX('バックデータ１（事例集）'!$A$4:$W$303,MATCH('条件検索２（人口規模で検索）'!$L52,'バックデータ１（事例集）'!$Q$4:$Q$303,0),MATCH('条件検索２（人口規模で検索）'!F$4,'バックデータ１（事例集）'!$A$1:$W$1,0)))</f>
        <v>0</v>
      </c>
      <c r="G52" s="104">
        <f>IF($L52&gt;MAX('バックデータ１（事例集）'!$Q$4:$Q$303),"",INDEX('バックデータ１（事例集）'!$A$4:$W$303,MATCH('条件検索２（人口規模で検索）'!$L52,'バックデータ１（事例集）'!$Q$4:$Q$303,0),MATCH('条件検索２（人口規模で検索）'!G$4,'バックデータ１（事例集）'!$A$1:$W$1,0)))</f>
        <v>0</v>
      </c>
      <c r="H52" s="101">
        <f>IF($L52&gt;MAX('バックデータ１（事例集）'!$Q$4:$Q$303),"",INDEX('バックデータ１（事例集）'!$A$4:$W$303,MATCH('条件検索２（人口規模で検索）'!$L52,'バックデータ１（事例集）'!$Q$4:$Q$303,0),MATCH('条件検索２（人口規模で検索）'!H$4,'バックデータ１（事例集）'!$A$1:$W$1,0)))</f>
        <v>0</v>
      </c>
      <c r="I52" s="103">
        <f>IF($L52&gt;MAX('バックデータ１（事例集）'!$Q$4:$Q$303),"",INDEX('バックデータ１（事例集）'!$A$4:$W$303,MATCH('条件検索２（人口規模で検索）'!$L52,'バックデータ１（事例集）'!$Q$4:$Q$303,0),MATCH('条件検索２（人口規模で検索）'!I$4,'バックデータ１（事例集）'!$A$1:$W$1,0)))</f>
        <v>0</v>
      </c>
      <c r="J52" s="105">
        <f t="shared" si="0"/>
        <v>0</v>
      </c>
      <c r="K52" s="181">
        <f>IF($L52&gt;MAX('バックデータ１（事例集）'!$Q$4:$Q$303),"",INDEX('バックデータ１（事例集）'!$A$4:$W$303,MATCH('条件検索２（人口規模で検索）'!$L52,'バックデータ１（事例集）'!$Q$4:$Q$303,0),MATCH('条件検索２（人口規模で検索）'!K$4,'バックデータ１（事例集）'!$A$1:$W$1,0)))</f>
        <v>0</v>
      </c>
      <c r="L52" s="48">
        <v>46</v>
      </c>
      <c r="M52" s="113">
        <f>IF($L52&gt;MAX('バックデータ１（事例集）'!$Q$4:$Q$303),"",INDEX('バックデータ１（事例集）'!$A$4:$W$303,MATCH('条件検索２（人口規模で検索）'!$L52,'バックデータ１（事例集）'!$Q$4:$Q$303,0),MATCH('条件検索２（人口規模で検索）'!J$4,'バックデータ１（事例集）'!$A$1:$W$1,0)))</f>
        <v>0</v>
      </c>
    </row>
    <row r="53" spans="2:13" ht="30" customHeight="1">
      <c r="B53" s="51">
        <v>47</v>
      </c>
      <c r="C53" s="52">
        <f>IF($L53&gt;MAX('バックデータ１（事例集）'!$Q$4:$Q$303),"",INDEX('バックデータ１（事例集）'!$A$4:$W$303,MATCH('条件検索２（人口規模で検索）'!$L53,'バックデータ１（事例集）'!$Q$4:$Q$303,0),MATCH('条件検索２（人口規模で検索）'!C$4,'バックデータ１（事例集）'!$A$1:$W$1,0)))</f>
        <v>0</v>
      </c>
      <c r="D53" s="52">
        <f>IF($L53&gt;MAX('バックデータ１（事例集）'!$Q$4:$Q$303),"",INDEX('バックデータ１（事例集）'!$A$4:$W$303,MATCH('条件検索２（人口規模で検索）'!$L53,'バックデータ１（事例集）'!$Q$4:$Q$303,0),MATCH('条件検索２（人口規模で検索）'!D$4,'バックデータ１（事例集）'!$A$1:$W$1,0)))</f>
        <v>0</v>
      </c>
      <c r="E53" s="53" t="str">
        <f>IF($L53&gt;MAX('バックデータ１（事例集）'!$Q$4:$Q$303),"",INDEX('バックデータ１（事例集）'!$A$4:$W$303,MATCH('条件検索２（人口規模で検索）'!$L53,'バックデータ１（事例集）'!$Q$4:$Q$303,0),MATCH('条件検索２（人口規模で検索）'!E$4,'バックデータ１（事例集）'!$A$1:$W$1,0)))</f>
        <v/>
      </c>
      <c r="F53" s="54">
        <f>IF($L53&gt;MAX('バックデータ１（事例集）'!$Q$4:$Q$303),"",INDEX('バックデータ１（事例集）'!$A$4:$W$303,MATCH('条件検索２（人口規模で検索）'!$L53,'バックデータ１（事例集）'!$Q$4:$Q$303,0),MATCH('条件検索２（人口規模で検索）'!F$4,'バックデータ１（事例集）'!$A$1:$W$1,0)))</f>
        <v>0</v>
      </c>
      <c r="G53" s="55">
        <f>IF($L53&gt;MAX('バックデータ１（事例集）'!$Q$4:$Q$303),"",INDEX('バックデータ１（事例集）'!$A$4:$W$303,MATCH('条件検索２（人口規模で検索）'!$L53,'バックデータ１（事例集）'!$Q$4:$Q$303,0),MATCH('条件検索２（人口規模で検索）'!G$4,'バックデータ１（事例集）'!$A$1:$W$1,0)))</f>
        <v>0</v>
      </c>
      <c r="H53" s="52">
        <f>IF($L53&gt;MAX('バックデータ１（事例集）'!$Q$4:$Q$303),"",INDEX('バックデータ１（事例集）'!$A$4:$W$303,MATCH('条件検索２（人口規模で検索）'!$L53,'バックデータ１（事例集）'!$Q$4:$Q$303,0),MATCH('条件検索２（人口規模で検索）'!H$4,'バックデータ１（事例集）'!$A$1:$W$1,0)))</f>
        <v>0</v>
      </c>
      <c r="I53" s="54">
        <f>IF($L53&gt;MAX('バックデータ１（事例集）'!$Q$4:$Q$303),"",INDEX('バックデータ１（事例集）'!$A$4:$W$303,MATCH('条件検索２（人口規模で検索）'!$L53,'バックデータ１（事例集）'!$Q$4:$Q$303,0),MATCH('条件検索２（人口規模で検索）'!I$4,'バックデータ１（事例集）'!$A$1:$W$1,0)))</f>
        <v>0</v>
      </c>
      <c r="J53" s="81">
        <f t="shared" si="0"/>
        <v>0</v>
      </c>
      <c r="K53" s="146">
        <f>IF($L53&gt;MAX('バックデータ１（事例集）'!$Q$4:$Q$303),"",INDEX('バックデータ１（事例集）'!$A$4:$W$303,MATCH('条件検索２（人口規模で検索）'!$L53,'バックデータ１（事例集）'!$Q$4:$Q$303,0),MATCH('条件検索２（人口規模で検索）'!K$4,'バックデータ１（事例集）'!$A$1:$W$1,0)))</f>
        <v>0</v>
      </c>
      <c r="L53" s="48">
        <v>47</v>
      </c>
      <c r="M53" s="113">
        <f>IF($L53&gt;MAX('バックデータ１（事例集）'!$Q$4:$Q$303),"",INDEX('バックデータ１（事例集）'!$A$4:$W$303,MATCH('条件検索２（人口規模で検索）'!$L53,'バックデータ１（事例集）'!$Q$4:$Q$303,0),MATCH('条件検索２（人口規模で検索）'!J$4,'バックデータ１（事例集）'!$A$1:$W$1,0)))</f>
        <v>0</v>
      </c>
    </row>
    <row r="54" spans="2:13" ht="30" customHeight="1">
      <c r="B54" s="100">
        <v>48</v>
      </c>
      <c r="C54" s="101">
        <f>IF($L54&gt;MAX('バックデータ１（事例集）'!$Q$4:$Q$303),"",INDEX('バックデータ１（事例集）'!$A$4:$W$303,MATCH('条件検索２（人口規模で検索）'!$L54,'バックデータ１（事例集）'!$Q$4:$Q$303,0),MATCH('条件検索２（人口規模で検索）'!C$4,'バックデータ１（事例集）'!$A$1:$W$1,0)))</f>
        <v>0</v>
      </c>
      <c r="D54" s="101">
        <f>IF($L54&gt;MAX('バックデータ１（事例集）'!$Q$4:$Q$303),"",INDEX('バックデータ１（事例集）'!$A$4:$W$303,MATCH('条件検索２（人口規模で検索）'!$L54,'バックデータ１（事例集）'!$Q$4:$Q$303,0),MATCH('条件検索２（人口規模で検索）'!D$4,'バックデータ１（事例集）'!$A$1:$W$1,0)))</f>
        <v>0</v>
      </c>
      <c r="E54" s="102" t="str">
        <f>IF($L54&gt;MAX('バックデータ１（事例集）'!$Q$4:$Q$303),"",INDEX('バックデータ１（事例集）'!$A$4:$W$303,MATCH('条件検索２（人口規模で検索）'!$L54,'バックデータ１（事例集）'!$Q$4:$Q$303,0),MATCH('条件検索２（人口規模で検索）'!E$4,'バックデータ１（事例集）'!$A$1:$W$1,0)))</f>
        <v/>
      </c>
      <c r="F54" s="103">
        <f>IF($L54&gt;MAX('バックデータ１（事例集）'!$Q$4:$Q$303),"",INDEX('バックデータ１（事例集）'!$A$4:$W$303,MATCH('条件検索２（人口規模で検索）'!$L54,'バックデータ１（事例集）'!$Q$4:$Q$303,0),MATCH('条件検索２（人口規模で検索）'!F$4,'バックデータ１（事例集）'!$A$1:$W$1,0)))</f>
        <v>0</v>
      </c>
      <c r="G54" s="104">
        <f>IF($L54&gt;MAX('バックデータ１（事例集）'!$Q$4:$Q$303),"",INDEX('バックデータ１（事例集）'!$A$4:$W$303,MATCH('条件検索２（人口規模で検索）'!$L54,'バックデータ１（事例集）'!$Q$4:$Q$303,0),MATCH('条件検索２（人口規模で検索）'!G$4,'バックデータ１（事例集）'!$A$1:$W$1,0)))</f>
        <v>0</v>
      </c>
      <c r="H54" s="101">
        <f>IF($L54&gt;MAX('バックデータ１（事例集）'!$Q$4:$Q$303),"",INDEX('バックデータ１（事例集）'!$A$4:$W$303,MATCH('条件検索２（人口規模で検索）'!$L54,'バックデータ１（事例集）'!$Q$4:$Q$303,0),MATCH('条件検索２（人口規模で検索）'!H$4,'バックデータ１（事例集）'!$A$1:$W$1,0)))</f>
        <v>0</v>
      </c>
      <c r="I54" s="103">
        <f>IF($L54&gt;MAX('バックデータ１（事例集）'!$Q$4:$Q$303),"",INDEX('バックデータ１（事例集）'!$A$4:$W$303,MATCH('条件検索２（人口規模で検索）'!$L54,'バックデータ１（事例集）'!$Q$4:$Q$303,0),MATCH('条件検索２（人口規模で検索）'!I$4,'バックデータ１（事例集）'!$A$1:$W$1,0)))</f>
        <v>0</v>
      </c>
      <c r="J54" s="105">
        <f t="shared" si="0"/>
        <v>0</v>
      </c>
      <c r="K54" s="181">
        <f>IF($L54&gt;MAX('バックデータ１（事例集）'!$Q$4:$Q$303),"",INDEX('バックデータ１（事例集）'!$A$4:$W$303,MATCH('条件検索２（人口規模で検索）'!$L54,'バックデータ１（事例集）'!$Q$4:$Q$303,0),MATCH('条件検索２（人口規模で検索）'!K$4,'バックデータ１（事例集）'!$A$1:$W$1,0)))</f>
        <v>0</v>
      </c>
      <c r="L54" s="48">
        <v>48</v>
      </c>
      <c r="M54" s="113">
        <f>IF($L54&gt;MAX('バックデータ１（事例集）'!$Q$4:$Q$303),"",INDEX('バックデータ１（事例集）'!$A$4:$W$303,MATCH('条件検索２（人口規模で検索）'!$L54,'バックデータ１（事例集）'!$Q$4:$Q$303,0),MATCH('条件検索２（人口規模で検索）'!J$4,'バックデータ１（事例集）'!$A$1:$W$1,0)))</f>
        <v>0</v>
      </c>
    </row>
    <row r="55" spans="2:13" ht="30" customHeight="1">
      <c r="B55" s="51">
        <v>49</v>
      </c>
      <c r="C55" s="52">
        <f>IF($L55&gt;MAX('バックデータ１（事例集）'!$Q$4:$Q$303),"",INDEX('バックデータ１（事例集）'!$A$4:$W$303,MATCH('条件検索２（人口規模で検索）'!$L55,'バックデータ１（事例集）'!$Q$4:$Q$303,0),MATCH('条件検索２（人口規模で検索）'!C$4,'バックデータ１（事例集）'!$A$1:$W$1,0)))</f>
        <v>0</v>
      </c>
      <c r="D55" s="52">
        <f>IF($L55&gt;MAX('バックデータ１（事例集）'!$Q$4:$Q$303),"",INDEX('バックデータ１（事例集）'!$A$4:$W$303,MATCH('条件検索２（人口規模で検索）'!$L55,'バックデータ１（事例集）'!$Q$4:$Q$303,0),MATCH('条件検索２（人口規模で検索）'!D$4,'バックデータ１（事例集）'!$A$1:$W$1,0)))</f>
        <v>0</v>
      </c>
      <c r="E55" s="53" t="str">
        <f>IF($L55&gt;MAX('バックデータ１（事例集）'!$Q$4:$Q$303),"",INDEX('バックデータ１（事例集）'!$A$4:$W$303,MATCH('条件検索２（人口規模で検索）'!$L55,'バックデータ１（事例集）'!$Q$4:$Q$303,0),MATCH('条件検索２（人口規模で検索）'!E$4,'バックデータ１（事例集）'!$A$1:$W$1,0)))</f>
        <v/>
      </c>
      <c r="F55" s="54">
        <f>IF($L55&gt;MAX('バックデータ１（事例集）'!$Q$4:$Q$303),"",INDEX('バックデータ１（事例集）'!$A$4:$W$303,MATCH('条件検索２（人口規模で検索）'!$L55,'バックデータ１（事例集）'!$Q$4:$Q$303,0),MATCH('条件検索２（人口規模で検索）'!F$4,'バックデータ１（事例集）'!$A$1:$W$1,0)))</f>
        <v>0</v>
      </c>
      <c r="G55" s="55">
        <f>IF($L55&gt;MAX('バックデータ１（事例集）'!$Q$4:$Q$303),"",INDEX('バックデータ１（事例集）'!$A$4:$W$303,MATCH('条件検索２（人口規模で検索）'!$L55,'バックデータ１（事例集）'!$Q$4:$Q$303,0),MATCH('条件検索２（人口規模で検索）'!G$4,'バックデータ１（事例集）'!$A$1:$W$1,0)))</f>
        <v>0</v>
      </c>
      <c r="H55" s="52">
        <f>IF($L55&gt;MAX('バックデータ１（事例集）'!$Q$4:$Q$303),"",INDEX('バックデータ１（事例集）'!$A$4:$W$303,MATCH('条件検索２（人口規模で検索）'!$L55,'バックデータ１（事例集）'!$Q$4:$Q$303,0),MATCH('条件検索２（人口規模で検索）'!H$4,'バックデータ１（事例集）'!$A$1:$W$1,0)))</f>
        <v>0</v>
      </c>
      <c r="I55" s="54">
        <f>IF($L55&gt;MAX('バックデータ１（事例集）'!$Q$4:$Q$303),"",INDEX('バックデータ１（事例集）'!$A$4:$W$303,MATCH('条件検索２（人口規模で検索）'!$L55,'バックデータ１（事例集）'!$Q$4:$Q$303,0),MATCH('条件検索２（人口規模で検索）'!I$4,'バックデータ１（事例集）'!$A$1:$W$1,0)))</f>
        <v>0</v>
      </c>
      <c r="J55" s="81">
        <f t="shared" si="0"/>
        <v>0</v>
      </c>
      <c r="K55" s="146">
        <f>IF($L55&gt;MAX('バックデータ１（事例集）'!$Q$4:$Q$303),"",INDEX('バックデータ１（事例集）'!$A$4:$W$303,MATCH('条件検索２（人口規模で検索）'!$L55,'バックデータ１（事例集）'!$Q$4:$Q$303,0),MATCH('条件検索２（人口規模で検索）'!K$4,'バックデータ１（事例集）'!$A$1:$W$1,0)))</f>
        <v>0</v>
      </c>
      <c r="L55" s="48">
        <v>49</v>
      </c>
      <c r="M55" s="113">
        <f>IF($L55&gt;MAX('バックデータ１（事例集）'!$Q$4:$Q$303),"",INDEX('バックデータ１（事例集）'!$A$4:$W$303,MATCH('条件検索２（人口規模で検索）'!$L55,'バックデータ１（事例集）'!$Q$4:$Q$303,0),MATCH('条件検索２（人口規模で検索）'!J$4,'バックデータ１（事例集）'!$A$1:$W$1,0)))</f>
        <v>0</v>
      </c>
    </row>
    <row r="56" spans="2:13" ht="30" customHeight="1">
      <c r="B56" s="100">
        <v>50</v>
      </c>
      <c r="C56" s="101">
        <f>IF($L56&gt;MAX('バックデータ１（事例集）'!$Q$4:$Q$303),"",INDEX('バックデータ１（事例集）'!$A$4:$W$303,MATCH('条件検索２（人口規模で検索）'!$L56,'バックデータ１（事例集）'!$Q$4:$Q$303,0),MATCH('条件検索２（人口規模で検索）'!C$4,'バックデータ１（事例集）'!$A$1:$W$1,0)))</f>
        <v>0</v>
      </c>
      <c r="D56" s="101">
        <f>IF($L56&gt;MAX('バックデータ１（事例集）'!$Q$4:$Q$303),"",INDEX('バックデータ１（事例集）'!$A$4:$W$303,MATCH('条件検索２（人口規模で検索）'!$L56,'バックデータ１（事例集）'!$Q$4:$Q$303,0),MATCH('条件検索２（人口規模で検索）'!D$4,'バックデータ１（事例集）'!$A$1:$W$1,0)))</f>
        <v>0</v>
      </c>
      <c r="E56" s="102" t="str">
        <f>IF($L56&gt;MAX('バックデータ１（事例集）'!$Q$4:$Q$303),"",INDEX('バックデータ１（事例集）'!$A$4:$W$303,MATCH('条件検索２（人口規模で検索）'!$L56,'バックデータ１（事例集）'!$Q$4:$Q$303,0),MATCH('条件検索２（人口規模で検索）'!E$4,'バックデータ１（事例集）'!$A$1:$W$1,0)))</f>
        <v/>
      </c>
      <c r="F56" s="103">
        <f>IF($L56&gt;MAX('バックデータ１（事例集）'!$Q$4:$Q$303),"",INDEX('バックデータ１（事例集）'!$A$4:$W$303,MATCH('条件検索２（人口規模で検索）'!$L56,'バックデータ１（事例集）'!$Q$4:$Q$303,0),MATCH('条件検索２（人口規模で検索）'!F$4,'バックデータ１（事例集）'!$A$1:$W$1,0)))</f>
        <v>0</v>
      </c>
      <c r="G56" s="104">
        <f>IF($L56&gt;MAX('バックデータ１（事例集）'!$Q$4:$Q$303),"",INDEX('バックデータ１（事例集）'!$A$4:$W$303,MATCH('条件検索２（人口規模で検索）'!$L56,'バックデータ１（事例集）'!$Q$4:$Q$303,0),MATCH('条件検索２（人口規模で検索）'!G$4,'バックデータ１（事例集）'!$A$1:$W$1,0)))</f>
        <v>0</v>
      </c>
      <c r="H56" s="101">
        <f>IF($L56&gt;MAX('バックデータ１（事例集）'!$Q$4:$Q$303),"",INDEX('バックデータ１（事例集）'!$A$4:$W$303,MATCH('条件検索２（人口規模で検索）'!$L56,'バックデータ１（事例集）'!$Q$4:$Q$303,0),MATCH('条件検索２（人口規模で検索）'!H$4,'バックデータ１（事例集）'!$A$1:$W$1,0)))</f>
        <v>0</v>
      </c>
      <c r="I56" s="103">
        <f>IF($L56&gt;MAX('バックデータ１（事例集）'!$Q$4:$Q$303),"",INDEX('バックデータ１（事例集）'!$A$4:$W$303,MATCH('条件検索２（人口規模で検索）'!$L56,'バックデータ１（事例集）'!$Q$4:$Q$303,0),MATCH('条件検索２（人口規模で検索）'!I$4,'バックデータ１（事例集）'!$A$1:$W$1,0)))</f>
        <v>0</v>
      </c>
      <c r="J56" s="105">
        <f t="shared" si="0"/>
        <v>0</v>
      </c>
      <c r="K56" s="181">
        <f>IF($L56&gt;MAX('バックデータ１（事例集）'!$Q$4:$Q$303),"",INDEX('バックデータ１（事例集）'!$A$4:$W$303,MATCH('条件検索２（人口規模で検索）'!$L56,'バックデータ１（事例集）'!$Q$4:$Q$303,0),MATCH('条件検索２（人口規模で検索）'!K$4,'バックデータ１（事例集）'!$A$1:$W$1,0)))</f>
        <v>0</v>
      </c>
      <c r="L56" s="48">
        <v>50</v>
      </c>
      <c r="M56" s="113">
        <f>IF($L56&gt;MAX('バックデータ１（事例集）'!$Q$4:$Q$303),"",INDEX('バックデータ１（事例集）'!$A$4:$W$303,MATCH('条件検索２（人口規模で検索）'!$L56,'バックデータ１（事例集）'!$Q$4:$Q$303,0),MATCH('条件検索２（人口規模で検索）'!J$4,'バックデータ１（事例集）'!$A$1:$W$1,0)))</f>
        <v>0</v>
      </c>
    </row>
    <row r="57" spans="2:13" ht="30" customHeight="1">
      <c r="B57" s="51">
        <v>51</v>
      </c>
      <c r="C57" s="52">
        <f>IF($L57&gt;MAX('バックデータ１（事例集）'!$Q$4:$Q$303),"",INDEX('バックデータ１（事例集）'!$A$4:$W$303,MATCH('条件検索２（人口規模で検索）'!$L57,'バックデータ１（事例集）'!$Q$4:$Q$303,0),MATCH('条件検索２（人口規模で検索）'!C$4,'バックデータ１（事例集）'!$A$1:$W$1,0)))</f>
        <v>0</v>
      </c>
      <c r="D57" s="52">
        <f>IF($L57&gt;MAX('バックデータ１（事例集）'!$Q$4:$Q$303),"",INDEX('バックデータ１（事例集）'!$A$4:$W$303,MATCH('条件検索２（人口規模で検索）'!$L57,'バックデータ１（事例集）'!$Q$4:$Q$303,0),MATCH('条件検索２（人口規模で検索）'!D$4,'バックデータ１（事例集）'!$A$1:$W$1,0)))</f>
        <v>0</v>
      </c>
      <c r="E57" s="53" t="str">
        <f>IF($L57&gt;MAX('バックデータ１（事例集）'!$Q$4:$Q$303),"",INDEX('バックデータ１（事例集）'!$A$4:$W$303,MATCH('条件検索２（人口規模で検索）'!$L57,'バックデータ１（事例集）'!$Q$4:$Q$303,0),MATCH('条件検索２（人口規模で検索）'!E$4,'バックデータ１（事例集）'!$A$1:$W$1,0)))</f>
        <v/>
      </c>
      <c r="F57" s="54">
        <f>IF($L57&gt;MAX('バックデータ１（事例集）'!$Q$4:$Q$303),"",INDEX('バックデータ１（事例集）'!$A$4:$W$303,MATCH('条件検索２（人口規模で検索）'!$L57,'バックデータ１（事例集）'!$Q$4:$Q$303,0),MATCH('条件検索２（人口規模で検索）'!F$4,'バックデータ１（事例集）'!$A$1:$W$1,0)))</f>
        <v>0</v>
      </c>
      <c r="G57" s="55">
        <f>IF($L57&gt;MAX('バックデータ１（事例集）'!$Q$4:$Q$303),"",INDEX('バックデータ１（事例集）'!$A$4:$W$303,MATCH('条件検索２（人口規模で検索）'!$L57,'バックデータ１（事例集）'!$Q$4:$Q$303,0),MATCH('条件検索２（人口規模で検索）'!G$4,'バックデータ１（事例集）'!$A$1:$W$1,0)))</f>
        <v>0</v>
      </c>
      <c r="H57" s="52">
        <f>IF($L57&gt;MAX('バックデータ１（事例集）'!$Q$4:$Q$303),"",INDEX('バックデータ１（事例集）'!$A$4:$W$303,MATCH('条件検索２（人口規模で検索）'!$L57,'バックデータ１（事例集）'!$Q$4:$Q$303,0),MATCH('条件検索２（人口規模で検索）'!H$4,'バックデータ１（事例集）'!$A$1:$W$1,0)))</f>
        <v>0</v>
      </c>
      <c r="I57" s="54">
        <f>IF($L57&gt;MAX('バックデータ１（事例集）'!$Q$4:$Q$303),"",INDEX('バックデータ１（事例集）'!$A$4:$W$303,MATCH('条件検索２（人口規模で検索）'!$L57,'バックデータ１（事例集）'!$Q$4:$Q$303,0),MATCH('条件検索２（人口規模で検索）'!I$4,'バックデータ１（事例集）'!$A$1:$W$1,0)))</f>
        <v>0</v>
      </c>
      <c r="J57" s="81">
        <f t="shared" si="0"/>
        <v>0</v>
      </c>
      <c r="K57" s="146">
        <f>IF($L57&gt;MAX('バックデータ１（事例集）'!$Q$4:$Q$303),"",INDEX('バックデータ１（事例集）'!$A$4:$W$303,MATCH('条件検索２（人口規模で検索）'!$L57,'バックデータ１（事例集）'!$Q$4:$Q$303,0),MATCH('条件検索２（人口規模で検索）'!K$4,'バックデータ１（事例集）'!$A$1:$W$1,0)))</f>
        <v>0</v>
      </c>
      <c r="L57" s="48">
        <v>51</v>
      </c>
      <c r="M57" s="113">
        <f>IF($L57&gt;MAX('バックデータ１（事例集）'!$Q$4:$Q$303),"",INDEX('バックデータ１（事例集）'!$A$4:$W$303,MATCH('条件検索２（人口規模で検索）'!$L57,'バックデータ１（事例集）'!$Q$4:$Q$303,0),MATCH('条件検索２（人口規模で検索）'!J$4,'バックデータ１（事例集）'!$A$1:$W$1,0)))</f>
        <v>0</v>
      </c>
    </row>
    <row r="58" spans="2:13" ht="30" customHeight="1">
      <c r="B58" s="100">
        <v>52</v>
      </c>
      <c r="C58" s="101">
        <f>IF($L58&gt;MAX('バックデータ１（事例集）'!$Q$4:$Q$303),"",INDEX('バックデータ１（事例集）'!$A$4:$W$303,MATCH('条件検索２（人口規模で検索）'!$L58,'バックデータ１（事例集）'!$Q$4:$Q$303,0),MATCH('条件検索２（人口規模で検索）'!C$4,'バックデータ１（事例集）'!$A$1:$W$1,0)))</f>
        <v>0</v>
      </c>
      <c r="D58" s="101">
        <f>IF($L58&gt;MAX('バックデータ１（事例集）'!$Q$4:$Q$303),"",INDEX('バックデータ１（事例集）'!$A$4:$W$303,MATCH('条件検索２（人口規模で検索）'!$L58,'バックデータ１（事例集）'!$Q$4:$Q$303,0),MATCH('条件検索２（人口規模で検索）'!D$4,'バックデータ１（事例集）'!$A$1:$W$1,0)))</f>
        <v>0</v>
      </c>
      <c r="E58" s="102" t="str">
        <f>IF($L58&gt;MAX('バックデータ１（事例集）'!$Q$4:$Q$303),"",INDEX('バックデータ１（事例集）'!$A$4:$W$303,MATCH('条件検索２（人口規模で検索）'!$L58,'バックデータ１（事例集）'!$Q$4:$Q$303,0),MATCH('条件検索２（人口規模で検索）'!E$4,'バックデータ１（事例集）'!$A$1:$W$1,0)))</f>
        <v/>
      </c>
      <c r="F58" s="103">
        <f>IF($L58&gt;MAX('バックデータ１（事例集）'!$Q$4:$Q$303),"",INDEX('バックデータ１（事例集）'!$A$4:$W$303,MATCH('条件検索２（人口規模で検索）'!$L58,'バックデータ１（事例集）'!$Q$4:$Q$303,0),MATCH('条件検索２（人口規模で検索）'!F$4,'バックデータ１（事例集）'!$A$1:$W$1,0)))</f>
        <v>0</v>
      </c>
      <c r="G58" s="104">
        <f>IF($L58&gt;MAX('バックデータ１（事例集）'!$Q$4:$Q$303),"",INDEX('バックデータ１（事例集）'!$A$4:$W$303,MATCH('条件検索２（人口規模で検索）'!$L58,'バックデータ１（事例集）'!$Q$4:$Q$303,0),MATCH('条件検索２（人口規模で検索）'!G$4,'バックデータ１（事例集）'!$A$1:$W$1,0)))</f>
        <v>0</v>
      </c>
      <c r="H58" s="101">
        <f>IF($L58&gt;MAX('バックデータ１（事例集）'!$Q$4:$Q$303),"",INDEX('バックデータ１（事例集）'!$A$4:$W$303,MATCH('条件検索２（人口規模で検索）'!$L58,'バックデータ１（事例集）'!$Q$4:$Q$303,0),MATCH('条件検索２（人口規模で検索）'!H$4,'バックデータ１（事例集）'!$A$1:$W$1,0)))</f>
        <v>0</v>
      </c>
      <c r="I58" s="103">
        <f>IF($L58&gt;MAX('バックデータ１（事例集）'!$Q$4:$Q$303),"",INDEX('バックデータ１（事例集）'!$A$4:$W$303,MATCH('条件検索２（人口規模で検索）'!$L58,'バックデータ１（事例集）'!$Q$4:$Q$303,0),MATCH('条件検索２（人口規模で検索）'!I$4,'バックデータ１（事例集）'!$A$1:$W$1,0)))</f>
        <v>0</v>
      </c>
      <c r="J58" s="105">
        <f t="shared" si="0"/>
        <v>0</v>
      </c>
      <c r="K58" s="181">
        <f>IF($L58&gt;MAX('バックデータ１（事例集）'!$Q$4:$Q$303),"",INDEX('バックデータ１（事例集）'!$A$4:$W$303,MATCH('条件検索２（人口規模で検索）'!$L58,'バックデータ１（事例集）'!$Q$4:$Q$303,0),MATCH('条件検索２（人口規模で検索）'!K$4,'バックデータ１（事例集）'!$A$1:$W$1,0)))</f>
        <v>0</v>
      </c>
      <c r="L58" s="48">
        <v>52</v>
      </c>
      <c r="M58" s="113">
        <f>IF($L58&gt;MAX('バックデータ１（事例集）'!$Q$4:$Q$303),"",INDEX('バックデータ１（事例集）'!$A$4:$W$303,MATCH('条件検索２（人口規模で検索）'!$L58,'バックデータ１（事例集）'!$Q$4:$Q$303,0),MATCH('条件検索２（人口規模で検索）'!J$4,'バックデータ１（事例集）'!$A$1:$W$1,0)))</f>
        <v>0</v>
      </c>
    </row>
    <row r="59" spans="2:13" ht="30" customHeight="1">
      <c r="B59" s="51">
        <v>53</v>
      </c>
      <c r="C59" s="52">
        <f>IF($L59&gt;MAX('バックデータ１（事例集）'!$Q$4:$Q$303),"",INDEX('バックデータ１（事例集）'!$A$4:$W$303,MATCH('条件検索２（人口規模で検索）'!$L59,'バックデータ１（事例集）'!$Q$4:$Q$303,0),MATCH('条件検索２（人口規模で検索）'!C$4,'バックデータ１（事例集）'!$A$1:$W$1,0)))</f>
        <v>0</v>
      </c>
      <c r="D59" s="52">
        <f>IF($L59&gt;MAX('バックデータ１（事例集）'!$Q$4:$Q$303),"",INDEX('バックデータ１（事例集）'!$A$4:$W$303,MATCH('条件検索２（人口規模で検索）'!$L59,'バックデータ１（事例集）'!$Q$4:$Q$303,0),MATCH('条件検索２（人口規模で検索）'!D$4,'バックデータ１（事例集）'!$A$1:$W$1,0)))</f>
        <v>0</v>
      </c>
      <c r="E59" s="53" t="str">
        <f>IF($L59&gt;MAX('バックデータ１（事例集）'!$Q$4:$Q$303),"",INDEX('バックデータ１（事例集）'!$A$4:$W$303,MATCH('条件検索２（人口規模で検索）'!$L59,'バックデータ１（事例集）'!$Q$4:$Q$303,0),MATCH('条件検索２（人口規模で検索）'!E$4,'バックデータ１（事例集）'!$A$1:$W$1,0)))</f>
        <v/>
      </c>
      <c r="F59" s="54">
        <f>IF($L59&gt;MAX('バックデータ１（事例集）'!$Q$4:$Q$303),"",INDEX('バックデータ１（事例集）'!$A$4:$W$303,MATCH('条件検索２（人口規模で検索）'!$L59,'バックデータ１（事例集）'!$Q$4:$Q$303,0),MATCH('条件検索２（人口規模で検索）'!F$4,'バックデータ１（事例集）'!$A$1:$W$1,0)))</f>
        <v>0</v>
      </c>
      <c r="G59" s="55">
        <f>IF($L59&gt;MAX('バックデータ１（事例集）'!$Q$4:$Q$303),"",INDEX('バックデータ１（事例集）'!$A$4:$W$303,MATCH('条件検索２（人口規模で検索）'!$L59,'バックデータ１（事例集）'!$Q$4:$Q$303,0),MATCH('条件検索２（人口規模で検索）'!G$4,'バックデータ１（事例集）'!$A$1:$W$1,0)))</f>
        <v>0</v>
      </c>
      <c r="H59" s="52">
        <f>IF($L59&gt;MAX('バックデータ１（事例集）'!$Q$4:$Q$303),"",INDEX('バックデータ１（事例集）'!$A$4:$W$303,MATCH('条件検索２（人口規模で検索）'!$L59,'バックデータ１（事例集）'!$Q$4:$Q$303,0),MATCH('条件検索２（人口規模で検索）'!H$4,'バックデータ１（事例集）'!$A$1:$W$1,0)))</f>
        <v>0</v>
      </c>
      <c r="I59" s="54">
        <f>IF($L59&gt;MAX('バックデータ１（事例集）'!$Q$4:$Q$303),"",INDEX('バックデータ１（事例集）'!$A$4:$W$303,MATCH('条件検索２（人口規模で検索）'!$L59,'バックデータ１（事例集）'!$Q$4:$Q$303,0),MATCH('条件検索２（人口規模で検索）'!I$4,'バックデータ１（事例集）'!$A$1:$W$1,0)))</f>
        <v>0</v>
      </c>
      <c r="J59" s="81">
        <f t="shared" si="0"/>
        <v>0</v>
      </c>
      <c r="K59" s="146">
        <f>IF($L59&gt;MAX('バックデータ１（事例集）'!$Q$4:$Q$303),"",INDEX('バックデータ１（事例集）'!$A$4:$W$303,MATCH('条件検索２（人口規模で検索）'!$L59,'バックデータ１（事例集）'!$Q$4:$Q$303,0),MATCH('条件検索２（人口規模で検索）'!K$4,'バックデータ１（事例集）'!$A$1:$W$1,0)))</f>
        <v>0</v>
      </c>
      <c r="L59" s="48">
        <v>53</v>
      </c>
      <c r="M59" s="113">
        <f>IF($L59&gt;MAX('バックデータ１（事例集）'!$Q$4:$Q$303),"",INDEX('バックデータ１（事例集）'!$A$4:$W$303,MATCH('条件検索２（人口規模で検索）'!$L59,'バックデータ１（事例集）'!$Q$4:$Q$303,0),MATCH('条件検索２（人口規模で検索）'!J$4,'バックデータ１（事例集）'!$A$1:$W$1,0)))</f>
        <v>0</v>
      </c>
    </row>
    <row r="60" spans="2:13" ht="30" customHeight="1">
      <c r="B60" s="100">
        <v>54</v>
      </c>
      <c r="C60" s="101">
        <f>IF($L60&gt;MAX('バックデータ１（事例集）'!$Q$4:$Q$303),"",INDEX('バックデータ１（事例集）'!$A$4:$W$303,MATCH('条件検索２（人口規模で検索）'!$L60,'バックデータ１（事例集）'!$Q$4:$Q$303,0),MATCH('条件検索２（人口規模で検索）'!C$4,'バックデータ１（事例集）'!$A$1:$W$1,0)))</f>
        <v>0</v>
      </c>
      <c r="D60" s="101">
        <f>IF($L60&gt;MAX('バックデータ１（事例集）'!$Q$4:$Q$303),"",INDEX('バックデータ１（事例集）'!$A$4:$W$303,MATCH('条件検索２（人口規模で検索）'!$L60,'バックデータ１（事例集）'!$Q$4:$Q$303,0),MATCH('条件検索２（人口規模で検索）'!D$4,'バックデータ１（事例集）'!$A$1:$W$1,0)))</f>
        <v>0</v>
      </c>
      <c r="E60" s="102" t="str">
        <f>IF($L60&gt;MAX('バックデータ１（事例集）'!$Q$4:$Q$303),"",INDEX('バックデータ１（事例集）'!$A$4:$W$303,MATCH('条件検索２（人口規模で検索）'!$L60,'バックデータ１（事例集）'!$Q$4:$Q$303,0),MATCH('条件検索２（人口規模で検索）'!E$4,'バックデータ１（事例集）'!$A$1:$W$1,0)))</f>
        <v/>
      </c>
      <c r="F60" s="103">
        <f>IF($L60&gt;MAX('バックデータ１（事例集）'!$Q$4:$Q$303),"",INDEX('バックデータ１（事例集）'!$A$4:$W$303,MATCH('条件検索２（人口規模で検索）'!$L60,'バックデータ１（事例集）'!$Q$4:$Q$303,0),MATCH('条件検索２（人口規模で検索）'!F$4,'バックデータ１（事例集）'!$A$1:$W$1,0)))</f>
        <v>0</v>
      </c>
      <c r="G60" s="104">
        <f>IF($L60&gt;MAX('バックデータ１（事例集）'!$Q$4:$Q$303),"",INDEX('バックデータ１（事例集）'!$A$4:$W$303,MATCH('条件検索２（人口規模で検索）'!$L60,'バックデータ１（事例集）'!$Q$4:$Q$303,0),MATCH('条件検索２（人口規模で検索）'!G$4,'バックデータ１（事例集）'!$A$1:$W$1,0)))</f>
        <v>0</v>
      </c>
      <c r="H60" s="101">
        <f>IF($L60&gt;MAX('バックデータ１（事例集）'!$Q$4:$Q$303),"",INDEX('バックデータ１（事例集）'!$A$4:$W$303,MATCH('条件検索２（人口規模で検索）'!$L60,'バックデータ１（事例集）'!$Q$4:$Q$303,0),MATCH('条件検索２（人口規模で検索）'!H$4,'バックデータ１（事例集）'!$A$1:$W$1,0)))</f>
        <v>0</v>
      </c>
      <c r="I60" s="103">
        <f>IF($L60&gt;MAX('バックデータ１（事例集）'!$Q$4:$Q$303),"",INDEX('バックデータ１（事例集）'!$A$4:$W$303,MATCH('条件検索２（人口規模で検索）'!$L60,'バックデータ１（事例集）'!$Q$4:$Q$303,0),MATCH('条件検索２（人口規模で検索）'!I$4,'バックデータ１（事例集）'!$A$1:$W$1,0)))</f>
        <v>0</v>
      </c>
      <c r="J60" s="105">
        <f t="shared" si="0"/>
        <v>0</v>
      </c>
      <c r="K60" s="181">
        <f>IF($L60&gt;MAX('バックデータ１（事例集）'!$Q$4:$Q$303),"",INDEX('バックデータ１（事例集）'!$A$4:$W$303,MATCH('条件検索２（人口規模で検索）'!$L60,'バックデータ１（事例集）'!$Q$4:$Q$303,0),MATCH('条件検索２（人口規模で検索）'!K$4,'バックデータ１（事例集）'!$A$1:$W$1,0)))</f>
        <v>0</v>
      </c>
      <c r="L60" s="48">
        <v>54</v>
      </c>
      <c r="M60" s="113">
        <f>IF($L60&gt;MAX('バックデータ１（事例集）'!$Q$4:$Q$303),"",INDEX('バックデータ１（事例集）'!$A$4:$W$303,MATCH('条件検索２（人口規模で検索）'!$L60,'バックデータ１（事例集）'!$Q$4:$Q$303,0),MATCH('条件検索２（人口規模で検索）'!J$4,'バックデータ１（事例集）'!$A$1:$W$1,0)))</f>
        <v>0</v>
      </c>
    </row>
    <row r="61" spans="2:13" ht="30" customHeight="1">
      <c r="B61" s="51">
        <v>55</v>
      </c>
      <c r="C61" s="52">
        <f>IF($L61&gt;MAX('バックデータ１（事例集）'!$Q$4:$Q$303),"",INDEX('バックデータ１（事例集）'!$A$4:$W$303,MATCH('条件検索２（人口規模で検索）'!$L61,'バックデータ１（事例集）'!$Q$4:$Q$303,0),MATCH('条件検索２（人口規模で検索）'!C$4,'バックデータ１（事例集）'!$A$1:$W$1,0)))</f>
        <v>0</v>
      </c>
      <c r="D61" s="52">
        <f>IF($L61&gt;MAX('バックデータ１（事例集）'!$Q$4:$Q$303),"",INDEX('バックデータ１（事例集）'!$A$4:$W$303,MATCH('条件検索２（人口規模で検索）'!$L61,'バックデータ１（事例集）'!$Q$4:$Q$303,0),MATCH('条件検索２（人口規模で検索）'!D$4,'バックデータ１（事例集）'!$A$1:$W$1,0)))</f>
        <v>0</v>
      </c>
      <c r="E61" s="53" t="str">
        <f>IF($L61&gt;MAX('バックデータ１（事例集）'!$Q$4:$Q$303),"",INDEX('バックデータ１（事例集）'!$A$4:$W$303,MATCH('条件検索２（人口規模で検索）'!$L61,'バックデータ１（事例集）'!$Q$4:$Q$303,0),MATCH('条件検索２（人口規模で検索）'!E$4,'バックデータ１（事例集）'!$A$1:$W$1,0)))</f>
        <v/>
      </c>
      <c r="F61" s="54">
        <f>IF($L61&gt;MAX('バックデータ１（事例集）'!$Q$4:$Q$303),"",INDEX('バックデータ１（事例集）'!$A$4:$W$303,MATCH('条件検索２（人口規模で検索）'!$L61,'バックデータ１（事例集）'!$Q$4:$Q$303,0),MATCH('条件検索２（人口規模で検索）'!F$4,'バックデータ１（事例集）'!$A$1:$W$1,0)))</f>
        <v>0</v>
      </c>
      <c r="G61" s="55">
        <f>IF($L61&gt;MAX('バックデータ１（事例集）'!$Q$4:$Q$303),"",INDEX('バックデータ１（事例集）'!$A$4:$W$303,MATCH('条件検索２（人口規模で検索）'!$L61,'バックデータ１（事例集）'!$Q$4:$Q$303,0),MATCH('条件検索２（人口規模で検索）'!G$4,'バックデータ１（事例集）'!$A$1:$W$1,0)))</f>
        <v>0</v>
      </c>
      <c r="H61" s="52">
        <f>IF($L61&gt;MAX('バックデータ１（事例集）'!$Q$4:$Q$303),"",INDEX('バックデータ１（事例集）'!$A$4:$W$303,MATCH('条件検索２（人口規模で検索）'!$L61,'バックデータ１（事例集）'!$Q$4:$Q$303,0),MATCH('条件検索２（人口規模で検索）'!H$4,'バックデータ１（事例集）'!$A$1:$W$1,0)))</f>
        <v>0</v>
      </c>
      <c r="I61" s="54">
        <f>IF($L61&gt;MAX('バックデータ１（事例集）'!$Q$4:$Q$303),"",INDEX('バックデータ１（事例集）'!$A$4:$W$303,MATCH('条件検索２（人口規模で検索）'!$L61,'バックデータ１（事例集）'!$Q$4:$Q$303,0),MATCH('条件検索２（人口規模で検索）'!I$4,'バックデータ１（事例集）'!$A$1:$W$1,0)))</f>
        <v>0</v>
      </c>
      <c r="J61" s="81">
        <f t="shared" si="0"/>
        <v>0</v>
      </c>
      <c r="K61" s="146">
        <f>IF($L61&gt;MAX('バックデータ１（事例集）'!$Q$4:$Q$303),"",INDEX('バックデータ１（事例集）'!$A$4:$W$303,MATCH('条件検索２（人口規模で検索）'!$L61,'バックデータ１（事例集）'!$Q$4:$Q$303,0),MATCH('条件検索２（人口規模で検索）'!K$4,'バックデータ１（事例集）'!$A$1:$W$1,0)))</f>
        <v>0</v>
      </c>
      <c r="L61" s="48">
        <v>55</v>
      </c>
      <c r="M61" s="113">
        <f>IF($L61&gt;MAX('バックデータ１（事例集）'!$Q$4:$Q$303),"",INDEX('バックデータ１（事例集）'!$A$4:$W$303,MATCH('条件検索２（人口規模で検索）'!$L61,'バックデータ１（事例集）'!$Q$4:$Q$303,0),MATCH('条件検索２（人口規模で検索）'!J$4,'バックデータ１（事例集）'!$A$1:$W$1,0)))</f>
        <v>0</v>
      </c>
    </row>
    <row r="62" spans="2:13" ht="30" customHeight="1">
      <c r="B62" s="100">
        <v>56</v>
      </c>
      <c r="C62" s="101">
        <f>IF($L62&gt;MAX('バックデータ１（事例集）'!$Q$4:$Q$303),"",INDEX('バックデータ１（事例集）'!$A$4:$W$303,MATCH('条件検索２（人口規模で検索）'!$L62,'バックデータ１（事例集）'!$Q$4:$Q$303,0),MATCH('条件検索２（人口規模で検索）'!C$4,'バックデータ１（事例集）'!$A$1:$W$1,0)))</f>
        <v>0</v>
      </c>
      <c r="D62" s="101">
        <f>IF($L62&gt;MAX('バックデータ１（事例集）'!$Q$4:$Q$303),"",INDEX('バックデータ１（事例集）'!$A$4:$W$303,MATCH('条件検索２（人口規模で検索）'!$L62,'バックデータ１（事例集）'!$Q$4:$Q$303,0),MATCH('条件検索２（人口規模で検索）'!D$4,'バックデータ１（事例集）'!$A$1:$W$1,0)))</f>
        <v>0</v>
      </c>
      <c r="E62" s="102" t="str">
        <f>IF($L62&gt;MAX('バックデータ１（事例集）'!$Q$4:$Q$303),"",INDEX('バックデータ１（事例集）'!$A$4:$W$303,MATCH('条件検索２（人口規模で検索）'!$L62,'バックデータ１（事例集）'!$Q$4:$Q$303,0),MATCH('条件検索２（人口規模で検索）'!E$4,'バックデータ１（事例集）'!$A$1:$W$1,0)))</f>
        <v/>
      </c>
      <c r="F62" s="103">
        <f>IF($L62&gt;MAX('バックデータ１（事例集）'!$Q$4:$Q$303),"",INDEX('バックデータ１（事例集）'!$A$4:$W$303,MATCH('条件検索２（人口規模で検索）'!$L62,'バックデータ１（事例集）'!$Q$4:$Q$303,0),MATCH('条件検索２（人口規模で検索）'!F$4,'バックデータ１（事例集）'!$A$1:$W$1,0)))</f>
        <v>0</v>
      </c>
      <c r="G62" s="104">
        <f>IF($L62&gt;MAX('バックデータ１（事例集）'!$Q$4:$Q$303),"",INDEX('バックデータ１（事例集）'!$A$4:$W$303,MATCH('条件検索２（人口規模で検索）'!$L62,'バックデータ１（事例集）'!$Q$4:$Q$303,0),MATCH('条件検索２（人口規模で検索）'!G$4,'バックデータ１（事例集）'!$A$1:$W$1,0)))</f>
        <v>0</v>
      </c>
      <c r="H62" s="101">
        <f>IF($L62&gt;MAX('バックデータ１（事例集）'!$Q$4:$Q$303),"",INDEX('バックデータ１（事例集）'!$A$4:$W$303,MATCH('条件検索２（人口規模で検索）'!$L62,'バックデータ１（事例集）'!$Q$4:$Q$303,0),MATCH('条件検索２（人口規模で検索）'!H$4,'バックデータ１（事例集）'!$A$1:$W$1,0)))</f>
        <v>0</v>
      </c>
      <c r="I62" s="103">
        <f>IF($L62&gt;MAX('バックデータ１（事例集）'!$Q$4:$Q$303),"",INDEX('バックデータ１（事例集）'!$A$4:$W$303,MATCH('条件検索２（人口規模で検索）'!$L62,'バックデータ１（事例集）'!$Q$4:$Q$303,0),MATCH('条件検索２（人口規模で検索）'!I$4,'バックデータ１（事例集）'!$A$1:$W$1,0)))</f>
        <v>0</v>
      </c>
      <c r="J62" s="105">
        <f t="shared" si="0"/>
        <v>0</v>
      </c>
      <c r="K62" s="181">
        <f>IF($L62&gt;MAX('バックデータ１（事例集）'!$Q$4:$Q$303),"",INDEX('バックデータ１（事例集）'!$A$4:$W$303,MATCH('条件検索２（人口規模で検索）'!$L62,'バックデータ１（事例集）'!$Q$4:$Q$303,0),MATCH('条件検索２（人口規模で検索）'!K$4,'バックデータ１（事例集）'!$A$1:$W$1,0)))</f>
        <v>0</v>
      </c>
      <c r="L62" s="48">
        <v>56</v>
      </c>
      <c r="M62" s="113">
        <f>IF($L62&gt;MAX('バックデータ１（事例集）'!$Q$4:$Q$303),"",INDEX('バックデータ１（事例集）'!$A$4:$W$303,MATCH('条件検索２（人口規模で検索）'!$L62,'バックデータ１（事例集）'!$Q$4:$Q$303,0),MATCH('条件検索２（人口規模で検索）'!J$4,'バックデータ１（事例集）'!$A$1:$W$1,0)))</f>
        <v>0</v>
      </c>
    </row>
    <row r="63" spans="2:13" ht="30" customHeight="1">
      <c r="B63" s="51">
        <v>57</v>
      </c>
      <c r="C63" s="52">
        <f>IF($L63&gt;MAX('バックデータ１（事例集）'!$Q$4:$Q$303),"",INDEX('バックデータ１（事例集）'!$A$4:$W$303,MATCH('条件検索２（人口規模で検索）'!$L63,'バックデータ１（事例集）'!$Q$4:$Q$303,0),MATCH('条件検索２（人口規模で検索）'!C$4,'バックデータ１（事例集）'!$A$1:$W$1,0)))</f>
        <v>0</v>
      </c>
      <c r="D63" s="52">
        <f>IF($L63&gt;MAX('バックデータ１（事例集）'!$Q$4:$Q$303),"",INDEX('バックデータ１（事例集）'!$A$4:$W$303,MATCH('条件検索２（人口規模で検索）'!$L63,'バックデータ１（事例集）'!$Q$4:$Q$303,0),MATCH('条件検索２（人口規模で検索）'!D$4,'バックデータ１（事例集）'!$A$1:$W$1,0)))</f>
        <v>0</v>
      </c>
      <c r="E63" s="53" t="str">
        <f>IF($L63&gt;MAX('バックデータ１（事例集）'!$Q$4:$Q$303),"",INDEX('バックデータ１（事例集）'!$A$4:$W$303,MATCH('条件検索２（人口規模で検索）'!$L63,'バックデータ１（事例集）'!$Q$4:$Q$303,0),MATCH('条件検索２（人口規模で検索）'!E$4,'バックデータ１（事例集）'!$A$1:$W$1,0)))</f>
        <v/>
      </c>
      <c r="F63" s="54">
        <f>IF($L63&gt;MAX('バックデータ１（事例集）'!$Q$4:$Q$303),"",INDEX('バックデータ１（事例集）'!$A$4:$W$303,MATCH('条件検索２（人口規模で検索）'!$L63,'バックデータ１（事例集）'!$Q$4:$Q$303,0),MATCH('条件検索２（人口規模で検索）'!F$4,'バックデータ１（事例集）'!$A$1:$W$1,0)))</f>
        <v>0</v>
      </c>
      <c r="G63" s="55">
        <f>IF($L63&gt;MAX('バックデータ１（事例集）'!$Q$4:$Q$303),"",INDEX('バックデータ１（事例集）'!$A$4:$W$303,MATCH('条件検索２（人口規模で検索）'!$L63,'バックデータ１（事例集）'!$Q$4:$Q$303,0),MATCH('条件検索２（人口規模で検索）'!G$4,'バックデータ１（事例集）'!$A$1:$W$1,0)))</f>
        <v>0</v>
      </c>
      <c r="H63" s="52">
        <f>IF($L63&gt;MAX('バックデータ１（事例集）'!$Q$4:$Q$303),"",INDEX('バックデータ１（事例集）'!$A$4:$W$303,MATCH('条件検索２（人口規模で検索）'!$L63,'バックデータ１（事例集）'!$Q$4:$Q$303,0),MATCH('条件検索２（人口規模で検索）'!H$4,'バックデータ１（事例集）'!$A$1:$W$1,0)))</f>
        <v>0</v>
      </c>
      <c r="I63" s="54">
        <f>IF($L63&gt;MAX('バックデータ１（事例集）'!$Q$4:$Q$303),"",INDEX('バックデータ１（事例集）'!$A$4:$W$303,MATCH('条件検索２（人口規模で検索）'!$L63,'バックデータ１（事例集）'!$Q$4:$Q$303,0),MATCH('条件検索２（人口規模で検索）'!I$4,'バックデータ１（事例集）'!$A$1:$W$1,0)))</f>
        <v>0</v>
      </c>
      <c r="J63" s="81">
        <f t="shared" si="0"/>
        <v>0</v>
      </c>
      <c r="K63" s="146">
        <f>IF($L63&gt;MAX('バックデータ１（事例集）'!$Q$4:$Q$303),"",INDEX('バックデータ１（事例集）'!$A$4:$W$303,MATCH('条件検索２（人口規模で検索）'!$L63,'バックデータ１（事例集）'!$Q$4:$Q$303,0),MATCH('条件検索２（人口規模で検索）'!K$4,'バックデータ１（事例集）'!$A$1:$W$1,0)))</f>
        <v>0</v>
      </c>
      <c r="L63" s="48">
        <v>57</v>
      </c>
      <c r="M63" s="113">
        <f>IF($L63&gt;MAX('バックデータ１（事例集）'!$Q$4:$Q$303),"",INDEX('バックデータ１（事例集）'!$A$4:$W$303,MATCH('条件検索２（人口規模で検索）'!$L63,'バックデータ１（事例集）'!$Q$4:$Q$303,0),MATCH('条件検索２（人口規模で検索）'!J$4,'バックデータ１（事例集）'!$A$1:$W$1,0)))</f>
        <v>0</v>
      </c>
    </row>
    <row r="64" spans="2:13" ht="30" customHeight="1">
      <c r="B64" s="100">
        <v>58</v>
      </c>
      <c r="C64" s="101">
        <f>IF($L64&gt;MAX('バックデータ１（事例集）'!$Q$4:$Q$303),"",INDEX('バックデータ１（事例集）'!$A$4:$W$303,MATCH('条件検索２（人口規模で検索）'!$L64,'バックデータ１（事例集）'!$Q$4:$Q$303,0),MATCH('条件検索２（人口規模で検索）'!C$4,'バックデータ１（事例集）'!$A$1:$W$1,0)))</f>
        <v>0</v>
      </c>
      <c r="D64" s="101">
        <f>IF($L64&gt;MAX('バックデータ１（事例集）'!$Q$4:$Q$303),"",INDEX('バックデータ１（事例集）'!$A$4:$W$303,MATCH('条件検索２（人口規模で検索）'!$L64,'バックデータ１（事例集）'!$Q$4:$Q$303,0),MATCH('条件検索２（人口規模で検索）'!D$4,'バックデータ１（事例集）'!$A$1:$W$1,0)))</f>
        <v>0</v>
      </c>
      <c r="E64" s="102" t="str">
        <f>IF($L64&gt;MAX('バックデータ１（事例集）'!$Q$4:$Q$303),"",INDEX('バックデータ１（事例集）'!$A$4:$W$303,MATCH('条件検索２（人口規模で検索）'!$L64,'バックデータ１（事例集）'!$Q$4:$Q$303,0),MATCH('条件検索２（人口規模で検索）'!E$4,'バックデータ１（事例集）'!$A$1:$W$1,0)))</f>
        <v/>
      </c>
      <c r="F64" s="103">
        <f>IF($L64&gt;MAX('バックデータ１（事例集）'!$Q$4:$Q$303),"",INDEX('バックデータ１（事例集）'!$A$4:$W$303,MATCH('条件検索２（人口規模で検索）'!$L64,'バックデータ１（事例集）'!$Q$4:$Q$303,0),MATCH('条件検索２（人口規模で検索）'!F$4,'バックデータ１（事例集）'!$A$1:$W$1,0)))</f>
        <v>0</v>
      </c>
      <c r="G64" s="104">
        <f>IF($L64&gt;MAX('バックデータ１（事例集）'!$Q$4:$Q$303),"",INDEX('バックデータ１（事例集）'!$A$4:$W$303,MATCH('条件検索２（人口規模で検索）'!$L64,'バックデータ１（事例集）'!$Q$4:$Q$303,0),MATCH('条件検索２（人口規模で検索）'!G$4,'バックデータ１（事例集）'!$A$1:$W$1,0)))</f>
        <v>0</v>
      </c>
      <c r="H64" s="101">
        <f>IF($L64&gt;MAX('バックデータ１（事例集）'!$Q$4:$Q$303),"",INDEX('バックデータ１（事例集）'!$A$4:$W$303,MATCH('条件検索２（人口規模で検索）'!$L64,'バックデータ１（事例集）'!$Q$4:$Q$303,0),MATCH('条件検索２（人口規模で検索）'!H$4,'バックデータ１（事例集）'!$A$1:$W$1,0)))</f>
        <v>0</v>
      </c>
      <c r="I64" s="103">
        <f>IF($L64&gt;MAX('バックデータ１（事例集）'!$Q$4:$Q$303),"",INDEX('バックデータ１（事例集）'!$A$4:$W$303,MATCH('条件検索２（人口規模で検索）'!$L64,'バックデータ１（事例集）'!$Q$4:$Q$303,0),MATCH('条件検索２（人口規模で検索）'!I$4,'バックデータ１（事例集）'!$A$1:$W$1,0)))</f>
        <v>0</v>
      </c>
      <c r="J64" s="105">
        <f t="shared" si="0"/>
        <v>0</v>
      </c>
      <c r="K64" s="181">
        <f>IF($L64&gt;MAX('バックデータ１（事例集）'!$Q$4:$Q$303),"",INDEX('バックデータ１（事例集）'!$A$4:$W$303,MATCH('条件検索２（人口規模で検索）'!$L64,'バックデータ１（事例集）'!$Q$4:$Q$303,0),MATCH('条件検索２（人口規模で検索）'!K$4,'バックデータ１（事例集）'!$A$1:$W$1,0)))</f>
        <v>0</v>
      </c>
      <c r="L64" s="48">
        <v>58</v>
      </c>
      <c r="M64" s="113">
        <f>IF($L64&gt;MAX('バックデータ１（事例集）'!$Q$4:$Q$303),"",INDEX('バックデータ１（事例集）'!$A$4:$W$303,MATCH('条件検索２（人口規模で検索）'!$L64,'バックデータ１（事例集）'!$Q$4:$Q$303,0),MATCH('条件検索２（人口規模で検索）'!J$4,'バックデータ１（事例集）'!$A$1:$W$1,0)))</f>
        <v>0</v>
      </c>
    </row>
    <row r="65" spans="2:13" ht="30" customHeight="1">
      <c r="B65" s="51">
        <v>59</v>
      </c>
      <c r="C65" s="52">
        <f>IF($L65&gt;MAX('バックデータ１（事例集）'!$Q$4:$Q$303),"",INDEX('バックデータ１（事例集）'!$A$4:$W$303,MATCH('条件検索２（人口規模で検索）'!$L65,'バックデータ１（事例集）'!$Q$4:$Q$303,0),MATCH('条件検索２（人口規模で検索）'!C$4,'バックデータ１（事例集）'!$A$1:$W$1,0)))</f>
        <v>0</v>
      </c>
      <c r="D65" s="52">
        <f>IF($L65&gt;MAX('バックデータ１（事例集）'!$Q$4:$Q$303),"",INDEX('バックデータ１（事例集）'!$A$4:$W$303,MATCH('条件検索２（人口規模で検索）'!$L65,'バックデータ１（事例集）'!$Q$4:$Q$303,0),MATCH('条件検索２（人口規模で検索）'!D$4,'バックデータ１（事例集）'!$A$1:$W$1,0)))</f>
        <v>0</v>
      </c>
      <c r="E65" s="53" t="str">
        <f>IF($L65&gt;MAX('バックデータ１（事例集）'!$Q$4:$Q$303),"",INDEX('バックデータ１（事例集）'!$A$4:$W$303,MATCH('条件検索２（人口規模で検索）'!$L65,'バックデータ１（事例集）'!$Q$4:$Q$303,0),MATCH('条件検索２（人口規模で検索）'!E$4,'バックデータ１（事例集）'!$A$1:$W$1,0)))</f>
        <v/>
      </c>
      <c r="F65" s="54">
        <f>IF($L65&gt;MAX('バックデータ１（事例集）'!$Q$4:$Q$303),"",INDEX('バックデータ１（事例集）'!$A$4:$W$303,MATCH('条件検索２（人口規模で検索）'!$L65,'バックデータ１（事例集）'!$Q$4:$Q$303,0),MATCH('条件検索２（人口規模で検索）'!F$4,'バックデータ１（事例集）'!$A$1:$W$1,0)))</f>
        <v>0</v>
      </c>
      <c r="G65" s="55">
        <f>IF($L65&gt;MAX('バックデータ１（事例集）'!$Q$4:$Q$303),"",INDEX('バックデータ１（事例集）'!$A$4:$W$303,MATCH('条件検索２（人口規模で検索）'!$L65,'バックデータ１（事例集）'!$Q$4:$Q$303,0),MATCH('条件検索２（人口規模で検索）'!G$4,'バックデータ１（事例集）'!$A$1:$W$1,0)))</f>
        <v>0</v>
      </c>
      <c r="H65" s="52">
        <f>IF($L65&gt;MAX('バックデータ１（事例集）'!$Q$4:$Q$303),"",INDEX('バックデータ１（事例集）'!$A$4:$W$303,MATCH('条件検索２（人口規模で検索）'!$L65,'バックデータ１（事例集）'!$Q$4:$Q$303,0),MATCH('条件検索２（人口規模で検索）'!H$4,'バックデータ１（事例集）'!$A$1:$W$1,0)))</f>
        <v>0</v>
      </c>
      <c r="I65" s="54">
        <f>IF($L65&gt;MAX('バックデータ１（事例集）'!$Q$4:$Q$303),"",INDEX('バックデータ１（事例集）'!$A$4:$W$303,MATCH('条件検索２（人口規模で検索）'!$L65,'バックデータ１（事例集）'!$Q$4:$Q$303,0),MATCH('条件検索２（人口規模で検索）'!I$4,'バックデータ１（事例集）'!$A$1:$W$1,0)))</f>
        <v>0</v>
      </c>
      <c r="J65" s="81">
        <f t="shared" si="0"/>
        <v>0</v>
      </c>
      <c r="K65" s="146">
        <f>IF($L65&gt;MAX('バックデータ１（事例集）'!$Q$4:$Q$303),"",INDEX('バックデータ１（事例集）'!$A$4:$W$303,MATCH('条件検索２（人口規模で検索）'!$L65,'バックデータ１（事例集）'!$Q$4:$Q$303,0),MATCH('条件検索２（人口規模で検索）'!K$4,'バックデータ１（事例集）'!$A$1:$W$1,0)))</f>
        <v>0</v>
      </c>
      <c r="L65" s="48">
        <v>59</v>
      </c>
      <c r="M65" s="113">
        <f>IF($L65&gt;MAX('バックデータ１（事例集）'!$Q$4:$Q$303),"",INDEX('バックデータ１（事例集）'!$A$4:$W$303,MATCH('条件検索２（人口規模で検索）'!$L65,'バックデータ１（事例集）'!$Q$4:$Q$303,0),MATCH('条件検索２（人口規模で検索）'!J$4,'バックデータ１（事例集）'!$A$1:$W$1,0)))</f>
        <v>0</v>
      </c>
    </row>
    <row r="66" spans="2:13" ht="30" customHeight="1">
      <c r="B66" s="100">
        <v>60</v>
      </c>
      <c r="C66" s="101">
        <f>IF($L66&gt;MAX('バックデータ１（事例集）'!$Q$4:$Q$303),"",INDEX('バックデータ１（事例集）'!$A$4:$W$303,MATCH('条件検索２（人口規模で検索）'!$L66,'バックデータ１（事例集）'!$Q$4:$Q$303,0),MATCH('条件検索２（人口規模で検索）'!C$4,'バックデータ１（事例集）'!$A$1:$W$1,0)))</f>
        <v>0</v>
      </c>
      <c r="D66" s="101">
        <f>IF($L66&gt;MAX('バックデータ１（事例集）'!$Q$4:$Q$303),"",INDEX('バックデータ１（事例集）'!$A$4:$W$303,MATCH('条件検索２（人口規模で検索）'!$L66,'バックデータ１（事例集）'!$Q$4:$Q$303,0),MATCH('条件検索２（人口規模で検索）'!D$4,'バックデータ１（事例集）'!$A$1:$W$1,0)))</f>
        <v>0</v>
      </c>
      <c r="E66" s="102" t="str">
        <f>IF($L66&gt;MAX('バックデータ１（事例集）'!$Q$4:$Q$303),"",INDEX('バックデータ１（事例集）'!$A$4:$W$303,MATCH('条件検索２（人口規模で検索）'!$L66,'バックデータ１（事例集）'!$Q$4:$Q$303,0),MATCH('条件検索２（人口規模で検索）'!E$4,'バックデータ１（事例集）'!$A$1:$W$1,0)))</f>
        <v/>
      </c>
      <c r="F66" s="103">
        <f>IF($L66&gt;MAX('バックデータ１（事例集）'!$Q$4:$Q$303),"",INDEX('バックデータ１（事例集）'!$A$4:$W$303,MATCH('条件検索２（人口規模で検索）'!$L66,'バックデータ１（事例集）'!$Q$4:$Q$303,0),MATCH('条件検索２（人口規模で検索）'!F$4,'バックデータ１（事例集）'!$A$1:$W$1,0)))</f>
        <v>0</v>
      </c>
      <c r="G66" s="104">
        <f>IF($L66&gt;MAX('バックデータ１（事例集）'!$Q$4:$Q$303),"",INDEX('バックデータ１（事例集）'!$A$4:$W$303,MATCH('条件検索２（人口規模で検索）'!$L66,'バックデータ１（事例集）'!$Q$4:$Q$303,0),MATCH('条件検索２（人口規模で検索）'!G$4,'バックデータ１（事例集）'!$A$1:$W$1,0)))</f>
        <v>0</v>
      </c>
      <c r="H66" s="101">
        <f>IF($L66&gt;MAX('バックデータ１（事例集）'!$Q$4:$Q$303),"",INDEX('バックデータ１（事例集）'!$A$4:$W$303,MATCH('条件検索２（人口規模で検索）'!$L66,'バックデータ１（事例集）'!$Q$4:$Q$303,0),MATCH('条件検索２（人口規模で検索）'!H$4,'バックデータ１（事例集）'!$A$1:$W$1,0)))</f>
        <v>0</v>
      </c>
      <c r="I66" s="103">
        <f>IF($L66&gt;MAX('バックデータ１（事例集）'!$Q$4:$Q$303),"",INDEX('バックデータ１（事例集）'!$A$4:$W$303,MATCH('条件検索２（人口規模で検索）'!$L66,'バックデータ１（事例集）'!$Q$4:$Q$303,0),MATCH('条件検索２（人口規模で検索）'!I$4,'バックデータ１（事例集）'!$A$1:$W$1,0)))</f>
        <v>0</v>
      </c>
      <c r="J66" s="105">
        <f t="shared" si="0"/>
        <v>0</v>
      </c>
      <c r="K66" s="181">
        <f>IF($L66&gt;MAX('バックデータ１（事例集）'!$Q$4:$Q$303),"",INDEX('バックデータ１（事例集）'!$A$4:$W$303,MATCH('条件検索２（人口規模で検索）'!$L66,'バックデータ１（事例集）'!$Q$4:$Q$303,0),MATCH('条件検索２（人口規模で検索）'!K$4,'バックデータ１（事例集）'!$A$1:$W$1,0)))</f>
        <v>0</v>
      </c>
      <c r="L66" s="48">
        <v>60</v>
      </c>
      <c r="M66" s="113">
        <f>IF($L66&gt;MAX('バックデータ１（事例集）'!$Q$4:$Q$303),"",INDEX('バックデータ１（事例集）'!$A$4:$W$303,MATCH('条件検索２（人口規模で検索）'!$L66,'バックデータ１（事例集）'!$Q$4:$Q$303,0),MATCH('条件検索２（人口規模で検索）'!J$4,'バックデータ１（事例集）'!$A$1:$W$1,0)))</f>
        <v>0</v>
      </c>
    </row>
    <row r="67" spans="2:13" ht="30" customHeight="1">
      <c r="B67" s="51">
        <v>61</v>
      </c>
      <c r="C67" s="52">
        <f>IF($L67&gt;MAX('バックデータ１（事例集）'!$Q$4:$Q$303),"",INDEX('バックデータ１（事例集）'!$A$4:$W$303,MATCH('条件検索２（人口規模で検索）'!$L67,'バックデータ１（事例集）'!$Q$4:$Q$303,0),MATCH('条件検索２（人口規模で検索）'!C$4,'バックデータ１（事例集）'!$A$1:$W$1,0)))</f>
        <v>0</v>
      </c>
      <c r="D67" s="52">
        <f>IF($L67&gt;MAX('バックデータ１（事例集）'!$Q$4:$Q$303),"",INDEX('バックデータ１（事例集）'!$A$4:$W$303,MATCH('条件検索２（人口規模で検索）'!$L67,'バックデータ１（事例集）'!$Q$4:$Q$303,0),MATCH('条件検索２（人口規模で検索）'!D$4,'バックデータ１（事例集）'!$A$1:$W$1,0)))</f>
        <v>0</v>
      </c>
      <c r="E67" s="53" t="str">
        <f>IF($L67&gt;MAX('バックデータ１（事例集）'!$Q$4:$Q$303),"",INDEX('バックデータ１（事例集）'!$A$4:$W$303,MATCH('条件検索２（人口規模で検索）'!$L67,'バックデータ１（事例集）'!$Q$4:$Q$303,0),MATCH('条件検索２（人口規模で検索）'!E$4,'バックデータ１（事例集）'!$A$1:$W$1,0)))</f>
        <v/>
      </c>
      <c r="F67" s="54">
        <f>IF($L67&gt;MAX('バックデータ１（事例集）'!$Q$4:$Q$303),"",INDEX('バックデータ１（事例集）'!$A$4:$W$303,MATCH('条件検索２（人口規模で検索）'!$L67,'バックデータ１（事例集）'!$Q$4:$Q$303,0),MATCH('条件検索２（人口規模で検索）'!F$4,'バックデータ１（事例集）'!$A$1:$W$1,0)))</f>
        <v>0</v>
      </c>
      <c r="G67" s="55">
        <f>IF($L67&gt;MAX('バックデータ１（事例集）'!$Q$4:$Q$303),"",INDEX('バックデータ１（事例集）'!$A$4:$W$303,MATCH('条件検索２（人口規模で検索）'!$L67,'バックデータ１（事例集）'!$Q$4:$Q$303,0),MATCH('条件検索２（人口規模で検索）'!G$4,'バックデータ１（事例集）'!$A$1:$W$1,0)))</f>
        <v>0</v>
      </c>
      <c r="H67" s="52">
        <f>IF($L67&gt;MAX('バックデータ１（事例集）'!$Q$4:$Q$303),"",INDEX('バックデータ１（事例集）'!$A$4:$W$303,MATCH('条件検索２（人口規模で検索）'!$L67,'バックデータ１（事例集）'!$Q$4:$Q$303,0),MATCH('条件検索２（人口規模で検索）'!H$4,'バックデータ１（事例集）'!$A$1:$W$1,0)))</f>
        <v>0</v>
      </c>
      <c r="I67" s="54">
        <f>IF($L67&gt;MAX('バックデータ１（事例集）'!$Q$4:$Q$303),"",INDEX('バックデータ１（事例集）'!$A$4:$W$303,MATCH('条件検索２（人口規模で検索）'!$L67,'バックデータ１（事例集）'!$Q$4:$Q$303,0),MATCH('条件検索２（人口規模で検索）'!I$4,'バックデータ１（事例集）'!$A$1:$W$1,0)))</f>
        <v>0</v>
      </c>
      <c r="J67" s="81">
        <f t="shared" si="0"/>
        <v>0</v>
      </c>
      <c r="K67" s="146">
        <f>IF($L67&gt;MAX('バックデータ１（事例集）'!$Q$4:$Q$303),"",INDEX('バックデータ１（事例集）'!$A$4:$W$303,MATCH('条件検索２（人口規模で検索）'!$L67,'バックデータ１（事例集）'!$Q$4:$Q$303,0),MATCH('条件検索２（人口規模で検索）'!K$4,'バックデータ１（事例集）'!$A$1:$W$1,0)))</f>
        <v>0</v>
      </c>
      <c r="L67" s="48">
        <v>61</v>
      </c>
      <c r="M67" s="113">
        <f>IF($L67&gt;MAX('バックデータ１（事例集）'!$Q$4:$Q$303),"",INDEX('バックデータ１（事例集）'!$A$4:$W$303,MATCH('条件検索２（人口規模で検索）'!$L67,'バックデータ１（事例集）'!$Q$4:$Q$303,0),MATCH('条件検索２（人口規模で検索）'!J$4,'バックデータ１（事例集）'!$A$1:$W$1,0)))</f>
        <v>0</v>
      </c>
    </row>
    <row r="68" spans="2:13" ht="30" customHeight="1">
      <c r="B68" s="100">
        <v>62</v>
      </c>
      <c r="C68" s="101">
        <f>IF($L68&gt;MAX('バックデータ１（事例集）'!$Q$4:$Q$303),"",INDEX('バックデータ１（事例集）'!$A$4:$W$303,MATCH('条件検索２（人口規模で検索）'!$L68,'バックデータ１（事例集）'!$Q$4:$Q$303,0),MATCH('条件検索２（人口規模で検索）'!C$4,'バックデータ１（事例集）'!$A$1:$W$1,0)))</f>
        <v>0</v>
      </c>
      <c r="D68" s="101">
        <f>IF($L68&gt;MAX('バックデータ１（事例集）'!$Q$4:$Q$303),"",INDEX('バックデータ１（事例集）'!$A$4:$W$303,MATCH('条件検索２（人口規模で検索）'!$L68,'バックデータ１（事例集）'!$Q$4:$Q$303,0),MATCH('条件検索２（人口規模で検索）'!D$4,'バックデータ１（事例集）'!$A$1:$W$1,0)))</f>
        <v>0</v>
      </c>
      <c r="E68" s="102" t="str">
        <f>IF($L68&gt;MAX('バックデータ１（事例集）'!$Q$4:$Q$303),"",INDEX('バックデータ１（事例集）'!$A$4:$W$303,MATCH('条件検索２（人口規模で検索）'!$L68,'バックデータ１（事例集）'!$Q$4:$Q$303,0),MATCH('条件検索２（人口規模で検索）'!E$4,'バックデータ１（事例集）'!$A$1:$W$1,0)))</f>
        <v/>
      </c>
      <c r="F68" s="103">
        <f>IF($L68&gt;MAX('バックデータ１（事例集）'!$Q$4:$Q$303),"",INDEX('バックデータ１（事例集）'!$A$4:$W$303,MATCH('条件検索２（人口規模で検索）'!$L68,'バックデータ１（事例集）'!$Q$4:$Q$303,0),MATCH('条件検索２（人口規模で検索）'!F$4,'バックデータ１（事例集）'!$A$1:$W$1,0)))</f>
        <v>0</v>
      </c>
      <c r="G68" s="104">
        <f>IF($L68&gt;MAX('バックデータ１（事例集）'!$Q$4:$Q$303),"",INDEX('バックデータ１（事例集）'!$A$4:$W$303,MATCH('条件検索２（人口規模で検索）'!$L68,'バックデータ１（事例集）'!$Q$4:$Q$303,0),MATCH('条件検索２（人口規模で検索）'!G$4,'バックデータ１（事例集）'!$A$1:$W$1,0)))</f>
        <v>0</v>
      </c>
      <c r="H68" s="101">
        <f>IF($L68&gt;MAX('バックデータ１（事例集）'!$Q$4:$Q$303),"",INDEX('バックデータ１（事例集）'!$A$4:$W$303,MATCH('条件検索２（人口規模で検索）'!$L68,'バックデータ１（事例集）'!$Q$4:$Q$303,0),MATCH('条件検索２（人口規模で検索）'!H$4,'バックデータ１（事例集）'!$A$1:$W$1,0)))</f>
        <v>0</v>
      </c>
      <c r="I68" s="103">
        <f>IF($L68&gt;MAX('バックデータ１（事例集）'!$Q$4:$Q$303),"",INDEX('バックデータ１（事例集）'!$A$4:$W$303,MATCH('条件検索２（人口規模で検索）'!$L68,'バックデータ１（事例集）'!$Q$4:$Q$303,0),MATCH('条件検索２（人口規模で検索）'!I$4,'バックデータ１（事例集）'!$A$1:$W$1,0)))</f>
        <v>0</v>
      </c>
      <c r="J68" s="105">
        <f t="shared" si="0"/>
        <v>0</v>
      </c>
      <c r="K68" s="181">
        <f>IF($L68&gt;MAX('バックデータ１（事例集）'!$Q$4:$Q$303),"",INDEX('バックデータ１（事例集）'!$A$4:$W$303,MATCH('条件検索２（人口規模で検索）'!$L68,'バックデータ１（事例集）'!$Q$4:$Q$303,0),MATCH('条件検索２（人口規模で検索）'!K$4,'バックデータ１（事例集）'!$A$1:$W$1,0)))</f>
        <v>0</v>
      </c>
      <c r="L68" s="48">
        <v>62</v>
      </c>
      <c r="M68" s="113">
        <f>IF($L68&gt;MAX('バックデータ１（事例集）'!$Q$4:$Q$303),"",INDEX('バックデータ１（事例集）'!$A$4:$W$303,MATCH('条件検索２（人口規模で検索）'!$L68,'バックデータ１（事例集）'!$Q$4:$Q$303,0),MATCH('条件検索２（人口規模で検索）'!J$4,'バックデータ１（事例集）'!$A$1:$W$1,0)))</f>
        <v>0</v>
      </c>
    </row>
    <row r="69" spans="2:13" ht="30" customHeight="1">
      <c r="B69" s="51">
        <v>63</v>
      </c>
      <c r="C69" s="52">
        <f>IF($L69&gt;MAX('バックデータ１（事例集）'!$Q$4:$Q$303),"",INDEX('バックデータ１（事例集）'!$A$4:$W$303,MATCH('条件検索２（人口規模で検索）'!$L69,'バックデータ１（事例集）'!$Q$4:$Q$303,0),MATCH('条件検索２（人口規模で検索）'!C$4,'バックデータ１（事例集）'!$A$1:$W$1,0)))</f>
        <v>0</v>
      </c>
      <c r="D69" s="52">
        <f>IF($L69&gt;MAX('バックデータ１（事例集）'!$Q$4:$Q$303),"",INDEX('バックデータ１（事例集）'!$A$4:$W$303,MATCH('条件検索２（人口規模で検索）'!$L69,'バックデータ１（事例集）'!$Q$4:$Q$303,0),MATCH('条件検索２（人口規模で検索）'!D$4,'バックデータ１（事例集）'!$A$1:$W$1,0)))</f>
        <v>0</v>
      </c>
      <c r="E69" s="53" t="str">
        <f>IF($L69&gt;MAX('バックデータ１（事例集）'!$Q$4:$Q$303),"",INDEX('バックデータ１（事例集）'!$A$4:$W$303,MATCH('条件検索２（人口規模で検索）'!$L69,'バックデータ１（事例集）'!$Q$4:$Q$303,0),MATCH('条件検索２（人口規模で検索）'!E$4,'バックデータ１（事例集）'!$A$1:$W$1,0)))</f>
        <v/>
      </c>
      <c r="F69" s="54">
        <f>IF($L69&gt;MAX('バックデータ１（事例集）'!$Q$4:$Q$303),"",INDEX('バックデータ１（事例集）'!$A$4:$W$303,MATCH('条件検索２（人口規模で検索）'!$L69,'バックデータ１（事例集）'!$Q$4:$Q$303,0),MATCH('条件検索２（人口規模で検索）'!F$4,'バックデータ１（事例集）'!$A$1:$W$1,0)))</f>
        <v>0</v>
      </c>
      <c r="G69" s="55">
        <f>IF($L69&gt;MAX('バックデータ１（事例集）'!$Q$4:$Q$303),"",INDEX('バックデータ１（事例集）'!$A$4:$W$303,MATCH('条件検索２（人口規模で検索）'!$L69,'バックデータ１（事例集）'!$Q$4:$Q$303,0),MATCH('条件検索２（人口規模で検索）'!G$4,'バックデータ１（事例集）'!$A$1:$W$1,0)))</f>
        <v>0</v>
      </c>
      <c r="H69" s="52">
        <f>IF($L69&gt;MAX('バックデータ１（事例集）'!$Q$4:$Q$303),"",INDEX('バックデータ１（事例集）'!$A$4:$W$303,MATCH('条件検索２（人口規模で検索）'!$L69,'バックデータ１（事例集）'!$Q$4:$Q$303,0),MATCH('条件検索２（人口規模で検索）'!H$4,'バックデータ１（事例集）'!$A$1:$W$1,0)))</f>
        <v>0</v>
      </c>
      <c r="I69" s="54">
        <f>IF($L69&gt;MAX('バックデータ１（事例集）'!$Q$4:$Q$303),"",INDEX('バックデータ１（事例集）'!$A$4:$W$303,MATCH('条件検索２（人口規模で検索）'!$L69,'バックデータ１（事例集）'!$Q$4:$Q$303,0),MATCH('条件検索２（人口規模で検索）'!I$4,'バックデータ１（事例集）'!$A$1:$W$1,0)))</f>
        <v>0</v>
      </c>
      <c r="J69" s="81">
        <f t="shared" si="0"/>
        <v>0</v>
      </c>
      <c r="K69" s="146">
        <f>IF($L69&gt;MAX('バックデータ１（事例集）'!$Q$4:$Q$303),"",INDEX('バックデータ１（事例集）'!$A$4:$W$303,MATCH('条件検索２（人口規模で検索）'!$L69,'バックデータ１（事例集）'!$Q$4:$Q$303,0),MATCH('条件検索２（人口規模で検索）'!K$4,'バックデータ１（事例集）'!$A$1:$W$1,0)))</f>
        <v>0</v>
      </c>
      <c r="L69" s="48">
        <v>63</v>
      </c>
      <c r="M69" s="113">
        <f>IF($L69&gt;MAX('バックデータ１（事例集）'!$Q$4:$Q$303),"",INDEX('バックデータ１（事例集）'!$A$4:$W$303,MATCH('条件検索２（人口規模で検索）'!$L69,'バックデータ１（事例集）'!$Q$4:$Q$303,0),MATCH('条件検索２（人口規模で検索）'!J$4,'バックデータ１（事例集）'!$A$1:$W$1,0)))</f>
        <v>0</v>
      </c>
    </row>
    <row r="70" spans="2:13" ht="30" customHeight="1">
      <c r="B70" s="100">
        <v>64</v>
      </c>
      <c r="C70" s="101">
        <f>IF($L70&gt;MAX('バックデータ１（事例集）'!$Q$4:$Q$303),"",INDEX('バックデータ１（事例集）'!$A$4:$W$303,MATCH('条件検索２（人口規模で検索）'!$L70,'バックデータ１（事例集）'!$Q$4:$Q$303,0),MATCH('条件検索２（人口規模で検索）'!C$4,'バックデータ１（事例集）'!$A$1:$W$1,0)))</f>
        <v>0</v>
      </c>
      <c r="D70" s="101">
        <f>IF($L70&gt;MAX('バックデータ１（事例集）'!$Q$4:$Q$303),"",INDEX('バックデータ１（事例集）'!$A$4:$W$303,MATCH('条件検索２（人口規模で検索）'!$L70,'バックデータ１（事例集）'!$Q$4:$Q$303,0),MATCH('条件検索２（人口規模で検索）'!D$4,'バックデータ１（事例集）'!$A$1:$W$1,0)))</f>
        <v>0</v>
      </c>
      <c r="E70" s="102" t="str">
        <f>IF($L70&gt;MAX('バックデータ１（事例集）'!$Q$4:$Q$303),"",INDEX('バックデータ１（事例集）'!$A$4:$W$303,MATCH('条件検索２（人口規模で検索）'!$L70,'バックデータ１（事例集）'!$Q$4:$Q$303,0),MATCH('条件検索２（人口規模で検索）'!E$4,'バックデータ１（事例集）'!$A$1:$W$1,0)))</f>
        <v/>
      </c>
      <c r="F70" s="103">
        <f>IF($L70&gt;MAX('バックデータ１（事例集）'!$Q$4:$Q$303),"",INDEX('バックデータ１（事例集）'!$A$4:$W$303,MATCH('条件検索２（人口規模で検索）'!$L70,'バックデータ１（事例集）'!$Q$4:$Q$303,0),MATCH('条件検索２（人口規模で検索）'!F$4,'バックデータ１（事例集）'!$A$1:$W$1,0)))</f>
        <v>0</v>
      </c>
      <c r="G70" s="104">
        <f>IF($L70&gt;MAX('バックデータ１（事例集）'!$Q$4:$Q$303),"",INDEX('バックデータ１（事例集）'!$A$4:$W$303,MATCH('条件検索２（人口規模で検索）'!$L70,'バックデータ１（事例集）'!$Q$4:$Q$303,0),MATCH('条件検索２（人口規模で検索）'!G$4,'バックデータ１（事例集）'!$A$1:$W$1,0)))</f>
        <v>0</v>
      </c>
      <c r="H70" s="101">
        <f>IF($L70&gt;MAX('バックデータ１（事例集）'!$Q$4:$Q$303),"",INDEX('バックデータ１（事例集）'!$A$4:$W$303,MATCH('条件検索２（人口規模で検索）'!$L70,'バックデータ１（事例集）'!$Q$4:$Q$303,0),MATCH('条件検索２（人口規模で検索）'!H$4,'バックデータ１（事例集）'!$A$1:$W$1,0)))</f>
        <v>0</v>
      </c>
      <c r="I70" s="103">
        <f>IF($L70&gt;MAX('バックデータ１（事例集）'!$Q$4:$Q$303),"",INDEX('バックデータ１（事例集）'!$A$4:$W$303,MATCH('条件検索２（人口規模で検索）'!$L70,'バックデータ１（事例集）'!$Q$4:$Q$303,0),MATCH('条件検索２（人口規模で検索）'!I$4,'バックデータ１（事例集）'!$A$1:$W$1,0)))</f>
        <v>0</v>
      </c>
      <c r="J70" s="105">
        <f t="shared" si="0"/>
        <v>0</v>
      </c>
      <c r="K70" s="181">
        <f>IF($L70&gt;MAX('バックデータ１（事例集）'!$Q$4:$Q$303),"",INDEX('バックデータ１（事例集）'!$A$4:$W$303,MATCH('条件検索２（人口規模で検索）'!$L70,'バックデータ１（事例集）'!$Q$4:$Q$303,0),MATCH('条件検索２（人口規模で検索）'!K$4,'バックデータ１（事例集）'!$A$1:$W$1,0)))</f>
        <v>0</v>
      </c>
      <c r="L70" s="48">
        <v>64</v>
      </c>
      <c r="M70" s="113">
        <f>IF($L70&gt;MAX('バックデータ１（事例集）'!$Q$4:$Q$303),"",INDEX('バックデータ１（事例集）'!$A$4:$W$303,MATCH('条件検索２（人口規模で検索）'!$L70,'バックデータ１（事例集）'!$Q$4:$Q$303,0),MATCH('条件検索２（人口規模で検索）'!J$4,'バックデータ１（事例集）'!$A$1:$W$1,0)))</f>
        <v>0</v>
      </c>
    </row>
    <row r="71" spans="2:13" ht="30" customHeight="1">
      <c r="B71" s="51">
        <v>65</v>
      </c>
      <c r="C71" s="52">
        <f>IF($L71&gt;MAX('バックデータ１（事例集）'!$Q$4:$Q$303),"",INDEX('バックデータ１（事例集）'!$A$4:$W$303,MATCH('条件検索２（人口規模で検索）'!$L71,'バックデータ１（事例集）'!$Q$4:$Q$303,0),MATCH('条件検索２（人口規模で検索）'!C$4,'バックデータ１（事例集）'!$A$1:$W$1,0)))</f>
        <v>0</v>
      </c>
      <c r="D71" s="52">
        <f>IF($L71&gt;MAX('バックデータ１（事例集）'!$Q$4:$Q$303),"",INDEX('バックデータ１（事例集）'!$A$4:$W$303,MATCH('条件検索２（人口規模で検索）'!$L71,'バックデータ１（事例集）'!$Q$4:$Q$303,0),MATCH('条件検索２（人口規模で検索）'!D$4,'バックデータ１（事例集）'!$A$1:$W$1,0)))</f>
        <v>0</v>
      </c>
      <c r="E71" s="53" t="str">
        <f>IF($L71&gt;MAX('バックデータ１（事例集）'!$Q$4:$Q$303),"",INDEX('バックデータ１（事例集）'!$A$4:$W$303,MATCH('条件検索２（人口規模で検索）'!$L71,'バックデータ１（事例集）'!$Q$4:$Q$303,0),MATCH('条件検索２（人口規模で検索）'!E$4,'バックデータ１（事例集）'!$A$1:$W$1,0)))</f>
        <v/>
      </c>
      <c r="F71" s="54">
        <f>IF($L71&gt;MAX('バックデータ１（事例集）'!$Q$4:$Q$303),"",INDEX('バックデータ１（事例集）'!$A$4:$W$303,MATCH('条件検索２（人口規模で検索）'!$L71,'バックデータ１（事例集）'!$Q$4:$Q$303,0),MATCH('条件検索２（人口規模で検索）'!F$4,'バックデータ１（事例集）'!$A$1:$W$1,0)))</f>
        <v>0</v>
      </c>
      <c r="G71" s="55">
        <f>IF($L71&gt;MAX('バックデータ１（事例集）'!$Q$4:$Q$303),"",INDEX('バックデータ１（事例集）'!$A$4:$W$303,MATCH('条件検索２（人口規模で検索）'!$L71,'バックデータ１（事例集）'!$Q$4:$Q$303,0),MATCH('条件検索２（人口規模で検索）'!G$4,'バックデータ１（事例集）'!$A$1:$W$1,0)))</f>
        <v>0</v>
      </c>
      <c r="H71" s="52">
        <f>IF($L71&gt;MAX('バックデータ１（事例集）'!$Q$4:$Q$303),"",INDEX('バックデータ１（事例集）'!$A$4:$W$303,MATCH('条件検索２（人口規模で検索）'!$L71,'バックデータ１（事例集）'!$Q$4:$Q$303,0),MATCH('条件検索２（人口規模で検索）'!H$4,'バックデータ１（事例集）'!$A$1:$W$1,0)))</f>
        <v>0</v>
      </c>
      <c r="I71" s="54">
        <f>IF($L71&gt;MAX('バックデータ１（事例集）'!$Q$4:$Q$303),"",INDEX('バックデータ１（事例集）'!$A$4:$W$303,MATCH('条件検索２（人口規模で検索）'!$L71,'バックデータ１（事例集）'!$Q$4:$Q$303,0),MATCH('条件検索２（人口規模で検索）'!I$4,'バックデータ１（事例集）'!$A$1:$W$1,0)))</f>
        <v>0</v>
      </c>
      <c r="J71" s="81">
        <f t="shared" si="0"/>
        <v>0</v>
      </c>
      <c r="K71" s="146">
        <f>IF($L71&gt;MAX('バックデータ１（事例集）'!$Q$4:$Q$303),"",INDEX('バックデータ１（事例集）'!$A$4:$W$303,MATCH('条件検索２（人口規模で検索）'!$L71,'バックデータ１（事例集）'!$Q$4:$Q$303,0),MATCH('条件検索２（人口規模で検索）'!K$4,'バックデータ１（事例集）'!$A$1:$W$1,0)))</f>
        <v>0</v>
      </c>
      <c r="L71" s="48">
        <v>65</v>
      </c>
      <c r="M71" s="113">
        <f>IF($L71&gt;MAX('バックデータ１（事例集）'!$Q$4:$Q$303),"",INDEX('バックデータ１（事例集）'!$A$4:$W$303,MATCH('条件検索２（人口規模で検索）'!$L71,'バックデータ１（事例集）'!$Q$4:$Q$303,0),MATCH('条件検索２（人口規模で検索）'!J$4,'バックデータ１（事例集）'!$A$1:$W$1,0)))</f>
        <v>0</v>
      </c>
    </row>
    <row r="72" spans="2:13" ht="30" customHeight="1">
      <c r="B72" s="100">
        <v>66</v>
      </c>
      <c r="C72" s="101">
        <f>IF($L72&gt;MAX('バックデータ１（事例集）'!$Q$4:$Q$303),"",INDEX('バックデータ１（事例集）'!$A$4:$W$303,MATCH('条件検索２（人口規模で検索）'!$L72,'バックデータ１（事例集）'!$Q$4:$Q$303,0),MATCH('条件検索２（人口規模で検索）'!C$4,'バックデータ１（事例集）'!$A$1:$W$1,0)))</f>
        <v>0</v>
      </c>
      <c r="D72" s="101">
        <f>IF($L72&gt;MAX('バックデータ１（事例集）'!$Q$4:$Q$303),"",INDEX('バックデータ１（事例集）'!$A$4:$W$303,MATCH('条件検索２（人口規模で検索）'!$L72,'バックデータ１（事例集）'!$Q$4:$Q$303,0),MATCH('条件検索２（人口規模で検索）'!D$4,'バックデータ１（事例集）'!$A$1:$W$1,0)))</f>
        <v>0</v>
      </c>
      <c r="E72" s="102" t="str">
        <f>IF($L72&gt;MAX('バックデータ１（事例集）'!$Q$4:$Q$303),"",INDEX('バックデータ１（事例集）'!$A$4:$W$303,MATCH('条件検索２（人口規模で検索）'!$L72,'バックデータ１（事例集）'!$Q$4:$Q$303,0),MATCH('条件検索２（人口規模で検索）'!E$4,'バックデータ１（事例集）'!$A$1:$W$1,0)))</f>
        <v/>
      </c>
      <c r="F72" s="103">
        <f>IF($L72&gt;MAX('バックデータ１（事例集）'!$Q$4:$Q$303),"",INDEX('バックデータ１（事例集）'!$A$4:$W$303,MATCH('条件検索２（人口規模で検索）'!$L72,'バックデータ１（事例集）'!$Q$4:$Q$303,0),MATCH('条件検索２（人口規模で検索）'!F$4,'バックデータ１（事例集）'!$A$1:$W$1,0)))</f>
        <v>0</v>
      </c>
      <c r="G72" s="104">
        <f>IF($L72&gt;MAX('バックデータ１（事例集）'!$Q$4:$Q$303),"",INDEX('バックデータ１（事例集）'!$A$4:$W$303,MATCH('条件検索２（人口規模で検索）'!$L72,'バックデータ１（事例集）'!$Q$4:$Q$303,0),MATCH('条件検索２（人口規模で検索）'!G$4,'バックデータ１（事例集）'!$A$1:$W$1,0)))</f>
        <v>0</v>
      </c>
      <c r="H72" s="101">
        <f>IF($L72&gt;MAX('バックデータ１（事例集）'!$Q$4:$Q$303),"",INDEX('バックデータ１（事例集）'!$A$4:$W$303,MATCH('条件検索２（人口規模で検索）'!$L72,'バックデータ１（事例集）'!$Q$4:$Q$303,0),MATCH('条件検索２（人口規模で検索）'!H$4,'バックデータ１（事例集）'!$A$1:$W$1,0)))</f>
        <v>0</v>
      </c>
      <c r="I72" s="103">
        <f>IF($L72&gt;MAX('バックデータ１（事例集）'!$Q$4:$Q$303),"",INDEX('バックデータ１（事例集）'!$A$4:$W$303,MATCH('条件検索２（人口規模で検索）'!$L72,'バックデータ１（事例集）'!$Q$4:$Q$303,0),MATCH('条件検索２（人口規模で検索）'!I$4,'バックデータ１（事例集）'!$A$1:$W$1,0)))</f>
        <v>0</v>
      </c>
      <c r="J72" s="105">
        <f t="shared" ref="J72:J86" si="1">HYPERLINK(K72,M72)</f>
        <v>0</v>
      </c>
      <c r="K72" s="181">
        <f>IF($L72&gt;MAX('バックデータ１（事例集）'!$Q$4:$Q$303),"",INDEX('バックデータ１（事例集）'!$A$4:$W$303,MATCH('条件検索２（人口規模で検索）'!$L72,'バックデータ１（事例集）'!$Q$4:$Q$303,0),MATCH('条件検索２（人口規模で検索）'!K$4,'バックデータ１（事例集）'!$A$1:$W$1,0)))</f>
        <v>0</v>
      </c>
      <c r="L72" s="48">
        <v>66</v>
      </c>
      <c r="M72" s="113">
        <f>IF($L72&gt;MAX('バックデータ１（事例集）'!$Q$4:$Q$303),"",INDEX('バックデータ１（事例集）'!$A$4:$W$303,MATCH('条件検索２（人口規模で検索）'!$L72,'バックデータ１（事例集）'!$Q$4:$Q$303,0),MATCH('条件検索２（人口規模で検索）'!J$4,'バックデータ１（事例集）'!$A$1:$W$1,0)))</f>
        <v>0</v>
      </c>
    </row>
    <row r="73" spans="2:13" ht="30" customHeight="1">
      <c r="B73" s="51">
        <v>67</v>
      </c>
      <c r="C73" s="52">
        <f>IF($L73&gt;MAX('バックデータ１（事例集）'!$Q$4:$Q$303),"",INDEX('バックデータ１（事例集）'!$A$4:$W$303,MATCH('条件検索２（人口規模で検索）'!$L73,'バックデータ１（事例集）'!$Q$4:$Q$303,0),MATCH('条件検索２（人口規模で検索）'!C$4,'バックデータ１（事例集）'!$A$1:$W$1,0)))</f>
        <v>0</v>
      </c>
      <c r="D73" s="52">
        <f>IF($L73&gt;MAX('バックデータ１（事例集）'!$Q$4:$Q$303),"",INDEX('バックデータ１（事例集）'!$A$4:$W$303,MATCH('条件検索２（人口規模で検索）'!$L73,'バックデータ１（事例集）'!$Q$4:$Q$303,0),MATCH('条件検索２（人口規模で検索）'!D$4,'バックデータ１（事例集）'!$A$1:$W$1,0)))</f>
        <v>0</v>
      </c>
      <c r="E73" s="53" t="str">
        <f>IF($L73&gt;MAX('バックデータ１（事例集）'!$Q$4:$Q$303),"",INDEX('バックデータ１（事例集）'!$A$4:$W$303,MATCH('条件検索２（人口規模で検索）'!$L73,'バックデータ１（事例集）'!$Q$4:$Q$303,0),MATCH('条件検索２（人口規模で検索）'!E$4,'バックデータ１（事例集）'!$A$1:$W$1,0)))</f>
        <v/>
      </c>
      <c r="F73" s="54">
        <f>IF($L73&gt;MAX('バックデータ１（事例集）'!$Q$4:$Q$303),"",INDEX('バックデータ１（事例集）'!$A$4:$W$303,MATCH('条件検索２（人口規模で検索）'!$L73,'バックデータ１（事例集）'!$Q$4:$Q$303,0),MATCH('条件検索２（人口規模で検索）'!F$4,'バックデータ１（事例集）'!$A$1:$W$1,0)))</f>
        <v>0</v>
      </c>
      <c r="G73" s="55">
        <f>IF($L73&gt;MAX('バックデータ１（事例集）'!$Q$4:$Q$303),"",INDEX('バックデータ１（事例集）'!$A$4:$W$303,MATCH('条件検索２（人口規模で検索）'!$L73,'バックデータ１（事例集）'!$Q$4:$Q$303,0),MATCH('条件検索２（人口規模で検索）'!G$4,'バックデータ１（事例集）'!$A$1:$W$1,0)))</f>
        <v>0</v>
      </c>
      <c r="H73" s="52">
        <f>IF($L73&gt;MAX('バックデータ１（事例集）'!$Q$4:$Q$303),"",INDEX('バックデータ１（事例集）'!$A$4:$W$303,MATCH('条件検索２（人口規模で検索）'!$L73,'バックデータ１（事例集）'!$Q$4:$Q$303,0),MATCH('条件検索２（人口規模で検索）'!H$4,'バックデータ１（事例集）'!$A$1:$W$1,0)))</f>
        <v>0</v>
      </c>
      <c r="I73" s="54">
        <f>IF($L73&gt;MAX('バックデータ１（事例集）'!$Q$4:$Q$303),"",INDEX('バックデータ１（事例集）'!$A$4:$W$303,MATCH('条件検索２（人口規模で検索）'!$L73,'バックデータ１（事例集）'!$Q$4:$Q$303,0),MATCH('条件検索２（人口規模で検索）'!I$4,'バックデータ１（事例集）'!$A$1:$W$1,0)))</f>
        <v>0</v>
      </c>
      <c r="J73" s="81">
        <f t="shared" si="1"/>
        <v>0</v>
      </c>
      <c r="K73" s="146">
        <f>IF($L73&gt;MAX('バックデータ１（事例集）'!$Q$4:$Q$303),"",INDEX('バックデータ１（事例集）'!$A$4:$W$303,MATCH('条件検索２（人口規模で検索）'!$L73,'バックデータ１（事例集）'!$Q$4:$Q$303,0),MATCH('条件検索２（人口規模で検索）'!K$4,'バックデータ１（事例集）'!$A$1:$W$1,0)))</f>
        <v>0</v>
      </c>
      <c r="L73" s="48">
        <v>67</v>
      </c>
      <c r="M73" s="113">
        <f>IF($L73&gt;MAX('バックデータ１（事例集）'!$Q$4:$Q$303),"",INDEX('バックデータ１（事例集）'!$A$4:$W$303,MATCH('条件検索２（人口規模で検索）'!$L73,'バックデータ１（事例集）'!$Q$4:$Q$303,0),MATCH('条件検索２（人口規模で検索）'!J$4,'バックデータ１（事例集）'!$A$1:$W$1,0)))</f>
        <v>0</v>
      </c>
    </row>
    <row r="74" spans="2:13" ht="30" customHeight="1">
      <c r="B74" s="100">
        <v>68</v>
      </c>
      <c r="C74" s="101">
        <f>IF($L74&gt;MAX('バックデータ１（事例集）'!$Q$4:$Q$303),"",INDEX('バックデータ１（事例集）'!$A$4:$W$303,MATCH('条件検索２（人口規模で検索）'!$L74,'バックデータ１（事例集）'!$Q$4:$Q$303,0),MATCH('条件検索２（人口規模で検索）'!C$4,'バックデータ１（事例集）'!$A$1:$W$1,0)))</f>
        <v>0</v>
      </c>
      <c r="D74" s="101">
        <f>IF($L74&gt;MAX('バックデータ１（事例集）'!$Q$4:$Q$303),"",INDEX('バックデータ１（事例集）'!$A$4:$W$303,MATCH('条件検索２（人口規模で検索）'!$L74,'バックデータ１（事例集）'!$Q$4:$Q$303,0),MATCH('条件検索２（人口規模で検索）'!D$4,'バックデータ１（事例集）'!$A$1:$W$1,0)))</f>
        <v>0</v>
      </c>
      <c r="E74" s="102" t="str">
        <f>IF($L74&gt;MAX('バックデータ１（事例集）'!$Q$4:$Q$303),"",INDEX('バックデータ１（事例集）'!$A$4:$W$303,MATCH('条件検索２（人口規模で検索）'!$L74,'バックデータ１（事例集）'!$Q$4:$Q$303,0),MATCH('条件検索２（人口規模で検索）'!E$4,'バックデータ１（事例集）'!$A$1:$W$1,0)))</f>
        <v/>
      </c>
      <c r="F74" s="103">
        <f>IF($L74&gt;MAX('バックデータ１（事例集）'!$Q$4:$Q$303),"",INDEX('バックデータ１（事例集）'!$A$4:$W$303,MATCH('条件検索２（人口規模で検索）'!$L74,'バックデータ１（事例集）'!$Q$4:$Q$303,0),MATCH('条件検索２（人口規模で検索）'!F$4,'バックデータ１（事例集）'!$A$1:$W$1,0)))</f>
        <v>0</v>
      </c>
      <c r="G74" s="104">
        <f>IF($L74&gt;MAX('バックデータ１（事例集）'!$Q$4:$Q$303),"",INDEX('バックデータ１（事例集）'!$A$4:$W$303,MATCH('条件検索２（人口規模で検索）'!$L74,'バックデータ１（事例集）'!$Q$4:$Q$303,0),MATCH('条件検索２（人口規模で検索）'!G$4,'バックデータ１（事例集）'!$A$1:$W$1,0)))</f>
        <v>0</v>
      </c>
      <c r="H74" s="101">
        <f>IF($L74&gt;MAX('バックデータ１（事例集）'!$Q$4:$Q$303),"",INDEX('バックデータ１（事例集）'!$A$4:$W$303,MATCH('条件検索２（人口規模で検索）'!$L74,'バックデータ１（事例集）'!$Q$4:$Q$303,0),MATCH('条件検索２（人口規模で検索）'!H$4,'バックデータ１（事例集）'!$A$1:$W$1,0)))</f>
        <v>0</v>
      </c>
      <c r="I74" s="103">
        <f>IF($L74&gt;MAX('バックデータ１（事例集）'!$Q$4:$Q$303),"",INDEX('バックデータ１（事例集）'!$A$4:$W$303,MATCH('条件検索２（人口規模で検索）'!$L74,'バックデータ１（事例集）'!$Q$4:$Q$303,0),MATCH('条件検索２（人口規模で検索）'!I$4,'バックデータ１（事例集）'!$A$1:$W$1,0)))</f>
        <v>0</v>
      </c>
      <c r="J74" s="105">
        <f t="shared" si="1"/>
        <v>0</v>
      </c>
      <c r="K74" s="181">
        <f>IF($L74&gt;MAX('バックデータ１（事例集）'!$Q$4:$Q$303),"",INDEX('バックデータ１（事例集）'!$A$4:$W$303,MATCH('条件検索２（人口規模で検索）'!$L74,'バックデータ１（事例集）'!$Q$4:$Q$303,0),MATCH('条件検索２（人口規模で検索）'!K$4,'バックデータ１（事例集）'!$A$1:$W$1,0)))</f>
        <v>0</v>
      </c>
      <c r="L74" s="48">
        <v>68</v>
      </c>
      <c r="M74" s="113">
        <f>IF($L74&gt;MAX('バックデータ１（事例集）'!$Q$4:$Q$303),"",INDEX('バックデータ１（事例集）'!$A$4:$W$303,MATCH('条件検索２（人口規模で検索）'!$L74,'バックデータ１（事例集）'!$Q$4:$Q$303,0),MATCH('条件検索２（人口規模で検索）'!J$4,'バックデータ１（事例集）'!$A$1:$W$1,0)))</f>
        <v>0</v>
      </c>
    </row>
    <row r="75" spans="2:13" ht="30" customHeight="1">
      <c r="B75" s="51">
        <v>69</v>
      </c>
      <c r="C75" s="52">
        <f>IF($L75&gt;MAX('バックデータ１（事例集）'!$Q$4:$Q$303),"",INDEX('バックデータ１（事例集）'!$A$4:$W$303,MATCH('条件検索２（人口規模で検索）'!$L75,'バックデータ１（事例集）'!$Q$4:$Q$303,0),MATCH('条件検索２（人口規模で検索）'!C$4,'バックデータ１（事例集）'!$A$1:$W$1,0)))</f>
        <v>0</v>
      </c>
      <c r="D75" s="52">
        <f>IF($L75&gt;MAX('バックデータ１（事例集）'!$Q$4:$Q$303),"",INDEX('バックデータ１（事例集）'!$A$4:$W$303,MATCH('条件検索２（人口規模で検索）'!$L75,'バックデータ１（事例集）'!$Q$4:$Q$303,0),MATCH('条件検索２（人口規模で検索）'!D$4,'バックデータ１（事例集）'!$A$1:$W$1,0)))</f>
        <v>0</v>
      </c>
      <c r="E75" s="53" t="str">
        <f>IF($L75&gt;MAX('バックデータ１（事例集）'!$Q$4:$Q$303),"",INDEX('バックデータ１（事例集）'!$A$4:$W$303,MATCH('条件検索２（人口規模で検索）'!$L75,'バックデータ１（事例集）'!$Q$4:$Q$303,0),MATCH('条件検索２（人口規模で検索）'!E$4,'バックデータ１（事例集）'!$A$1:$W$1,0)))</f>
        <v/>
      </c>
      <c r="F75" s="54">
        <f>IF($L75&gt;MAX('バックデータ１（事例集）'!$Q$4:$Q$303),"",INDEX('バックデータ１（事例集）'!$A$4:$W$303,MATCH('条件検索２（人口規模で検索）'!$L75,'バックデータ１（事例集）'!$Q$4:$Q$303,0),MATCH('条件検索２（人口規模で検索）'!F$4,'バックデータ１（事例集）'!$A$1:$W$1,0)))</f>
        <v>0</v>
      </c>
      <c r="G75" s="55">
        <f>IF($L75&gt;MAX('バックデータ１（事例集）'!$Q$4:$Q$303),"",INDEX('バックデータ１（事例集）'!$A$4:$W$303,MATCH('条件検索２（人口規模で検索）'!$L75,'バックデータ１（事例集）'!$Q$4:$Q$303,0),MATCH('条件検索２（人口規模で検索）'!G$4,'バックデータ１（事例集）'!$A$1:$W$1,0)))</f>
        <v>0</v>
      </c>
      <c r="H75" s="52">
        <f>IF($L75&gt;MAX('バックデータ１（事例集）'!$Q$4:$Q$303),"",INDEX('バックデータ１（事例集）'!$A$4:$W$303,MATCH('条件検索２（人口規模で検索）'!$L75,'バックデータ１（事例集）'!$Q$4:$Q$303,0),MATCH('条件検索２（人口規模で検索）'!H$4,'バックデータ１（事例集）'!$A$1:$W$1,0)))</f>
        <v>0</v>
      </c>
      <c r="I75" s="54">
        <f>IF($L75&gt;MAX('バックデータ１（事例集）'!$Q$4:$Q$303),"",INDEX('バックデータ１（事例集）'!$A$4:$W$303,MATCH('条件検索２（人口規模で検索）'!$L75,'バックデータ１（事例集）'!$Q$4:$Q$303,0),MATCH('条件検索２（人口規模で検索）'!I$4,'バックデータ１（事例集）'!$A$1:$W$1,0)))</f>
        <v>0</v>
      </c>
      <c r="J75" s="81">
        <f t="shared" si="1"/>
        <v>0</v>
      </c>
      <c r="K75" s="146">
        <f>IF($L75&gt;MAX('バックデータ１（事例集）'!$Q$4:$Q$303),"",INDEX('バックデータ１（事例集）'!$A$4:$W$303,MATCH('条件検索２（人口規模で検索）'!$L75,'バックデータ１（事例集）'!$Q$4:$Q$303,0),MATCH('条件検索２（人口規模で検索）'!K$4,'バックデータ１（事例集）'!$A$1:$W$1,0)))</f>
        <v>0</v>
      </c>
      <c r="L75" s="48">
        <v>69</v>
      </c>
      <c r="M75" s="113">
        <f>IF($L75&gt;MAX('バックデータ１（事例集）'!$Q$4:$Q$303),"",INDEX('バックデータ１（事例集）'!$A$4:$W$303,MATCH('条件検索２（人口規模で検索）'!$L75,'バックデータ１（事例集）'!$Q$4:$Q$303,0),MATCH('条件検索２（人口規模で検索）'!J$4,'バックデータ１（事例集）'!$A$1:$W$1,0)))</f>
        <v>0</v>
      </c>
    </row>
    <row r="76" spans="2:13" ht="30" customHeight="1">
      <c r="B76" s="100">
        <v>70</v>
      </c>
      <c r="C76" s="101">
        <f>IF($L76&gt;MAX('バックデータ１（事例集）'!$Q$4:$Q$303),"",INDEX('バックデータ１（事例集）'!$A$4:$W$303,MATCH('条件検索２（人口規模で検索）'!$L76,'バックデータ１（事例集）'!$Q$4:$Q$303,0),MATCH('条件検索２（人口規模で検索）'!C$4,'バックデータ１（事例集）'!$A$1:$W$1,0)))</f>
        <v>0</v>
      </c>
      <c r="D76" s="101">
        <f>IF($L76&gt;MAX('バックデータ１（事例集）'!$Q$4:$Q$303),"",INDEX('バックデータ１（事例集）'!$A$4:$W$303,MATCH('条件検索２（人口規模で検索）'!$L76,'バックデータ１（事例集）'!$Q$4:$Q$303,0),MATCH('条件検索２（人口規模で検索）'!D$4,'バックデータ１（事例集）'!$A$1:$W$1,0)))</f>
        <v>0</v>
      </c>
      <c r="E76" s="102" t="str">
        <f>IF($L76&gt;MAX('バックデータ１（事例集）'!$Q$4:$Q$303),"",INDEX('バックデータ１（事例集）'!$A$4:$W$303,MATCH('条件検索２（人口規模で検索）'!$L76,'バックデータ１（事例集）'!$Q$4:$Q$303,0),MATCH('条件検索２（人口規模で検索）'!E$4,'バックデータ１（事例集）'!$A$1:$W$1,0)))</f>
        <v/>
      </c>
      <c r="F76" s="103">
        <f>IF($L76&gt;MAX('バックデータ１（事例集）'!$Q$4:$Q$303),"",INDEX('バックデータ１（事例集）'!$A$4:$W$303,MATCH('条件検索２（人口規模で検索）'!$L76,'バックデータ１（事例集）'!$Q$4:$Q$303,0),MATCH('条件検索２（人口規模で検索）'!F$4,'バックデータ１（事例集）'!$A$1:$W$1,0)))</f>
        <v>0</v>
      </c>
      <c r="G76" s="104">
        <f>IF($L76&gt;MAX('バックデータ１（事例集）'!$Q$4:$Q$303),"",INDEX('バックデータ１（事例集）'!$A$4:$W$303,MATCH('条件検索２（人口規模で検索）'!$L76,'バックデータ１（事例集）'!$Q$4:$Q$303,0),MATCH('条件検索２（人口規模で検索）'!G$4,'バックデータ１（事例集）'!$A$1:$W$1,0)))</f>
        <v>0</v>
      </c>
      <c r="H76" s="101">
        <f>IF($L76&gt;MAX('バックデータ１（事例集）'!$Q$4:$Q$303),"",INDEX('バックデータ１（事例集）'!$A$4:$W$303,MATCH('条件検索２（人口規模で検索）'!$L76,'バックデータ１（事例集）'!$Q$4:$Q$303,0),MATCH('条件検索２（人口規模で検索）'!H$4,'バックデータ１（事例集）'!$A$1:$W$1,0)))</f>
        <v>0</v>
      </c>
      <c r="I76" s="103">
        <f>IF($L76&gt;MAX('バックデータ１（事例集）'!$Q$4:$Q$303),"",INDEX('バックデータ１（事例集）'!$A$4:$W$303,MATCH('条件検索２（人口規模で検索）'!$L76,'バックデータ１（事例集）'!$Q$4:$Q$303,0),MATCH('条件検索２（人口規模で検索）'!I$4,'バックデータ１（事例集）'!$A$1:$W$1,0)))</f>
        <v>0</v>
      </c>
      <c r="J76" s="105">
        <f t="shared" si="1"/>
        <v>0</v>
      </c>
      <c r="K76" s="181">
        <f>IF($L76&gt;MAX('バックデータ１（事例集）'!$Q$4:$Q$303),"",INDEX('バックデータ１（事例集）'!$A$4:$W$303,MATCH('条件検索２（人口規模で検索）'!$L76,'バックデータ１（事例集）'!$Q$4:$Q$303,0),MATCH('条件検索２（人口規模で検索）'!K$4,'バックデータ１（事例集）'!$A$1:$W$1,0)))</f>
        <v>0</v>
      </c>
      <c r="L76" s="48">
        <v>70</v>
      </c>
      <c r="M76" s="113">
        <f>IF($L76&gt;MAX('バックデータ１（事例集）'!$Q$4:$Q$303),"",INDEX('バックデータ１（事例集）'!$A$4:$W$303,MATCH('条件検索２（人口規模で検索）'!$L76,'バックデータ１（事例集）'!$Q$4:$Q$303,0),MATCH('条件検索２（人口規模で検索）'!J$4,'バックデータ１（事例集）'!$A$1:$W$1,0)))</f>
        <v>0</v>
      </c>
    </row>
    <row r="77" spans="2:13" ht="30" customHeight="1">
      <c r="B77" s="51">
        <v>71</v>
      </c>
      <c r="C77" s="52">
        <f>IF($L77&gt;MAX('バックデータ１（事例集）'!$Q$4:$Q$303),"",INDEX('バックデータ１（事例集）'!$A$4:$W$303,MATCH('条件検索２（人口規模で検索）'!$L77,'バックデータ１（事例集）'!$Q$4:$Q$303,0),MATCH('条件検索２（人口規模で検索）'!C$4,'バックデータ１（事例集）'!$A$1:$W$1,0)))</f>
        <v>0</v>
      </c>
      <c r="D77" s="52">
        <f>IF($L77&gt;MAX('バックデータ１（事例集）'!$Q$4:$Q$303),"",INDEX('バックデータ１（事例集）'!$A$4:$W$303,MATCH('条件検索２（人口規模で検索）'!$L77,'バックデータ１（事例集）'!$Q$4:$Q$303,0),MATCH('条件検索２（人口規模で検索）'!D$4,'バックデータ１（事例集）'!$A$1:$W$1,0)))</f>
        <v>0</v>
      </c>
      <c r="E77" s="53" t="str">
        <f>IF($L77&gt;MAX('バックデータ１（事例集）'!$Q$4:$Q$303),"",INDEX('バックデータ１（事例集）'!$A$4:$W$303,MATCH('条件検索２（人口規模で検索）'!$L77,'バックデータ１（事例集）'!$Q$4:$Q$303,0),MATCH('条件検索２（人口規模で検索）'!E$4,'バックデータ１（事例集）'!$A$1:$W$1,0)))</f>
        <v/>
      </c>
      <c r="F77" s="54">
        <f>IF($L77&gt;MAX('バックデータ１（事例集）'!$Q$4:$Q$303),"",INDEX('バックデータ１（事例集）'!$A$4:$W$303,MATCH('条件検索２（人口規模で検索）'!$L77,'バックデータ１（事例集）'!$Q$4:$Q$303,0),MATCH('条件検索２（人口規模で検索）'!F$4,'バックデータ１（事例集）'!$A$1:$W$1,0)))</f>
        <v>0</v>
      </c>
      <c r="G77" s="55">
        <f>IF($L77&gt;MAX('バックデータ１（事例集）'!$Q$4:$Q$303),"",INDEX('バックデータ１（事例集）'!$A$4:$W$303,MATCH('条件検索２（人口規模で検索）'!$L77,'バックデータ１（事例集）'!$Q$4:$Q$303,0),MATCH('条件検索２（人口規模で検索）'!G$4,'バックデータ１（事例集）'!$A$1:$W$1,0)))</f>
        <v>0</v>
      </c>
      <c r="H77" s="52">
        <f>IF($L77&gt;MAX('バックデータ１（事例集）'!$Q$4:$Q$303),"",INDEX('バックデータ１（事例集）'!$A$4:$W$303,MATCH('条件検索２（人口規模で検索）'!$L77,'バックデータ１（事例集）'!$Q$4:$Q$303,0),MATCH('条件検索２（人口規模で検索）'!H$4,'バックデータ１（事例集）'!$A$1:$W$1,0)))</f>
        <v>0</v>
      </c>
      <c r="I77" s="54">
        <f>IF($L77&gt;MAX('バックデータ１（事例集）'!$Q$4:$Q$303),"",INDEX('バックデータ１（事例集）'!$A$4:$W$303,MATCH('条件検索２（人口規模で検索）'!$L77,'バックデータ１（事例集）'!$Q$4:$Q$303,0),MATCH('条件検索２（人口規模で検索）'!I$4,'バックデータ１（事例集）'!$A$1:$W$1,0)))</f>
        <v>0</v>
      </c>
      <c r="J77" s="81">
        <f t="shared" si="1"/>
        <v>0</v>
      </c>
      <c r="K77" s="146">
        <f>IF($L77&gt;MAX('バックデータ１（事例集）'!$Q$4:$Q$303),"",INDEX('バックデータ１（事例集）'!$A$4:$W$303,MATCH('条件検索２（人口規模で検索）'!$L77,'バックデータ１（事例集）'!$Q$4:$Q$303,0),MATCH('条件検索２（人口規模で検索）'!K$4,'バックデータ１（事例集）'!$A$1:$W$1,0)))</f>
        <v>0</v>
      </c>
      <c r="L77" s="48">
        <v>71</v>
      </c>
      <c r="M77" s="113">
        <f>IF($L77&gt;MAX('バックデータ１（事例集）'!$Q$4:$Q$303),"",INDEX('バックデータ１（事例集）'!$A$4:$W$303,MATCH('条件検索２（人口規模で検索）'!$L77,'バックデータ１（事例集）'!$Q$4:$Q$303,0),MATCH('条件検索２（人口規模で検索）'!J$4,'バックデータ１（事例集）'!$A$1:$W$1,0)))</f>
        <v>0</v>
      </c>
    </row>
    <row r="78" spans="2:13" ht="30" customHeight="1">
      <c r="B78" s="100">
        <v>72</v>
      </c>
      <c r="C78" s="101">
        <f>IF($L78&gt;MAX('バックデータ１（事例集）'!$Q$4:$Q$303),"",INDEX('バックデータ１（事例集）'!$A$4:$W$303,MATCH('条件検索２（人口規模で検索）'!$L78,'バックデータ１（事例集）'!$Q$4:$Q$303,0),MATCH('条件検索２（人口規模で検索）'!C$4,'バックデータ１（事例集）'!$A$1:$W$1,0)))</f>
        <v>0</v>
      </c>
      <c r="D78" s="101">
        <f>IF($L78&gt;MAX('バックデータ１（事例集）'!$Q$4:$Q$303),"",INDEX('バックデータ１（事例集）'!$A$4:$W$303,MATCH('条件検索２（人口規模で検索）'!$L78,'バックデータ１（事例集）'!$Q$4:$Q$303,0),MATCH('条件検索２（人口規模で検索）'!D$4,'バックデータ１（事例集）'!$A$1:$W$1,0)))</f>
        <v>0</v>
      </c>
      <c r="E78" s="102" t="str">
        <f>IF($L78&gt;MAX('バックデータ１（事例集）'!$Q$4:$Q$303),"",INDEX('バックデータ１（事例集）'!$A$4:$W$303,MATCH('条件検索２（人口規模で検索）'!$L78,'バックデータ１（事例集）'!$Q$4:$Q$303,0),MATCH('条件検索２（人口規模で検索）'!E$4,'バックデータ１（事例集）'!$A$1:$W$1,0)))</f>
        <v/>
      </c>
      <c r="F78" s="103">
        <f>IF($L78&gt;MAX('バックデータ１（事例集）'!$Q$4:$Q$303),"",INDEX('バックデータ１（事例集）'!$A$4:$W$303,MATCH('条件検索２（人口規模で検索）'!$L78,'バックデータ１（事例集）'!$Q$4:$Q$303,0),MATCH('条件検索２（人口規模で検索）'!F$4,'バックデータ１（事例集）'!$A$1:$W$1,0)))</f>
        <v>0</v>
      </c>
      <c r="G78" s="104">
        <f>IF($L78&gt;MAX('バックデータ１（事例集）'!$Q$4:$Q$303),"",INDEX('バックデータ１（事例集）'!$A$4:$W$303,MATCH('条件検索２（人口規模で検索）'!$L78,'バックデータ１（事例集）'!$Q$4:$Q$303,0),MATCH('条件検索２（人口規模で検索）'!G$4,'バックデータ１（事例集）'!$A$1:$W$1,0)))</f>
        <v>0</v>
      </c>
      <c r="H78" s="101">
        <f>IF($L78&gt;MAX('バックデータ１（事例集）'!$Q$4:$Q$303),"",INDEX('バックデータ１（事例集）'!$A$4:$W$303,MATCH('条件検索２（人口規模で検索）'!$L78,'バックデータ１（事例集）'!$Q$4:$Q$303,0),MATCH('条件検索２（人口規模で検索）'!H$4,'バックデータ１（事例集）'!$A$1:$W$1,0)))</f>
        <v>0</v>
      </c>
      <c r="I78" s="103">
        <f>IF($L78&gt;MAX('バックデータ１（事例集）'!$Q$4:$Q$303),"",INDEX('バックデータ１（事例集）'!$A$4:$W$303,MATCH('条件検索２（人口規模で検索）'!$L78,'バックデータ１（事例集）'!$Q$4:$Q$303,0),MATCH('条件検索２（人口規模で検索）'!I$4,'バックデータ１（事例集）'!$A$1:$W$1,0)))</f>
        <v>0</v>
      </c>
      <c r="J78" s="105">
        <f t="shared" si="1"/>
        <v>0</v>
      </c>
      <c r="K78" s="181">
        <f>IF($L78&gt;MAX('バックデータ１（事例集）'!$Q$4:$Q$303),"",INDEX('バックデータ１（事例集）'!$A$4:$W$303,MATCH('条件検索２（人口規模で検索）'!$L78,'バックデータ１（事例集）'!$Q$4:$Q$303,0),MATCH('条件検索２（人口規模で検索）'!K$4,'バックデータ１（事例集）'!$A$1:$W$1,0)))</f>
        <v>0</v>
      </c>
      <c r="L78" s="48">
        <v>72</v>
      </c>
      <c r="M78" s="113">
        <f>IF($L78&gt;MAX('バックデータ１（事例集）'!$Q$4:$Q$303),"",INDEX('バックデータ１（事例集）'!$A$4:$W$303,MATCH('条件検索２（人口規模で検索）'!$L78,'バックデータ１（事例集）'!$Q$4:$Q$303,0),MATCH('条件検索２（人口規模で検索）'!J$4,'バックデータ１（事例集）'!$A$1:$W$1,0)))</f>
        <v>0</v>
      </c>
    </row>
    <row r="79" spans="2:13" ht="30" customHeight="1">
      <c r="B79" s="51">
        <v>73</v>
      </c>
      <c r="C79" s="52">
        <f>IF($L79&gt;MAX('バックデータ１（事例集）'!$Q$4:$Q$303),"",INDEX('バックデータ１（事例集）'!$A$4:$W$303,MATCH('条件検索２（人口規模で検索）'!$L79,'バックデータ１（事例集）'!$Q$4:$Q$303,0),MATCH('条件検索２（人口規模で検索）'!C$4,'バックデータ１（事例集）'!$A$1:$W$1,0)))</f>
        <v>0</v>
      </c>
      <c r="D79" s="52">
        <f>IF($L79&gt;MAX('バックデータ１（事例集）'!$Q$4:$Q$303),"",INDEX('バックデータ１（事例集）'!$A$4:$W$303,MATCH('条件検索２（人口規模で検索）'!$L79,'バックデータ１（事例集）'!$Q$4:$Q$303,0),MATCH('条件検索２（人口規模で検索）'!D$4,'バックデータ１（事例集）'!$A$1:$W$1,0)))</f>
        <v>0</v>
      </c>
      <c r="E79" s="53" t="str">
        <f>IF($L79&gt;MAX('バックデータ１（事例集）'!$Q$4:$Q$303),"",INDEX('バックデータ１（事例集）'!$A$4:$W$303,MATCH('条件検索２（人口規模で検索）'!$L79,'バックデータ１（事例集）'!$Q$4:$Q$303,0),MATCH('条件検索２（人口規模で検索）'!E$4,'バックデータ１（事例集）'!$A$1:$W$1,0)))</f>
        <v/>
      </c>
      <c r="F79" s="54">
        <f>IF($L79&gt;MAX('バックデータ１（事例集）'!$Q$4:$Q$303),"",INDEX('バックデータ１（事例集）'!$A$4:$W$303,MATCH('条件検索２（人口規模で検索）'!$L79,'バックデータ１（事例集）'!$Q$4:$Q$303,0),MATCH('条件検索２（人口規模で検索）'!F$4,'バックデータ１（事例集）'!$A$1:$W$1,0)))</f>
        <v>0</v>
      </c>
      <c r="G79" s="55">
        <f>IF($L79&gt;MAX('バックデータ１（事例集）'!$Q$4:$Q$303),"",INDEX('バックデータ１（事例集）'!$A$4:$W$303,MATCH('条件検索２（人口規模で検索）'!$L79,'バックデータ１（事例集）'!$Q$4:$Q$303,0),MATCH('条件検索２（人口規模で検索）'!G$4,'バックデータ１（事例集）'!$A$1:$W$1,0)))</f>
        <v>0</v>
      </c>
      <c r="H79" s="52">
        <f>IF($L79&gt;MAX('バックデータ１（事例集）'!$Q$4:$Q$303),"",INDEX('バックデータ１（事例集）'!$A$4:$W$303,MATCH('条件検索２（人口規模で検索）'!$L79,'バックデータ１（事例集）'!$Q$4:$Q$303,0),MATCH('条件検索２（人口規模で検索）'!H$4,'バックデータ１（事例集）'!$A$1:$W$1,0)))</f>
        <v>0</v>
      </c>
      <c r="I79" s="54">
        <f>IF($L79&gt;MAX('バックデータ１（事例集）'!$Q$4:$Q$303),"",INDEX('バックデータ１（事例集）'!$A$4:$W$303,MATCH('条件検索２（人口規模で検索）'!$L79,'バックデータ１（事例集）'!$Q$4:$Q$303,0),MATCH('条件検索２（人口規模で検索）'!I$4,'バックデータ１（事例集）'!$A$1:$W$1,0)))</f>
        <v>0</v>
      </c>
      <c r="J79" s="81">
        <f t="shared" si="1"/>
        <v>0</v>
      </c>
      <c r="K79" s="146">
        <f>IF($L79&gt;MAX('バックデータ１（事例集）'!$Q$4:$Q$303),"",INDEX('バックデータ１（事例集）'!$A$4:$W$303,MATCH('条件検索２（人口規模で検索）'!$L79,'バックデータ１（事例集）'!$Q$4:$Q$303,0),MATCH('条件検索２（人口規模で検索）'!K$4,'バックデータ１（事例集）'!$A$1:$W$1,0)))</f>
        <v>0</v>
      </c>
      <c r="L79" s="48">
        <v>73</v>
      </c>
      <c r="M79" s="113">
        <f>IF($L79&gt;MAX('バックデータ１（事例集）'!$Q$4:$Q$303),"",INDEX('バックデータ１（事例集）'!$A$4:$W$303,MATCH('条件検索２（人口規模で検索）'!$L79,'バックデータ１（事例集）'!$Q$4:$Q$303,0),MATCH('条件検索２（人口規模で検索）'!J$4,'バックデータ１（事例集）'!$A$1:$W$1,0)))</f>
        <v>0</v>
      </c>
    </row>
    <row r="80" spans="2:13" ht="30" customHeight="1">
      <c r="B80" s="100">
        <v>74</v>
      </c>
      <c r="C80" s="101">
        <f>IF($L80&gt;MAX('バックデータ１（事例集）'!$Q$4:$Q$303),"",INDEX('バックデータ１（事例集）'!$A$4:$W$303,MATCH('条件検索２（人口規模で検索）'!$L80,'バックデータ１（事例集）'!$Q$4:$Q$303,0),MATCH('条件検索２（人口規模で検索）'!C$4,'バックデータ１（事例集）'!$A$1:$W$1,0)))</f>
        <v>0</v>
      </c>
      <c r="D80" s="101">
        <f>IF($L80&gt;MAX('バックデータ１（事例集）'!$Q$4:$Q$303),"",INDEX('バックデータ１（事例集）'!$A$4:$W$303,MATCH('条件検索２（人口規模で検索）'!$L80,'バックデータ１（事例集）'!$Q$4:$Q$303,0),MATCH('条件検索２（人口規模で検索）'!D$4,'バックデータ１（事例集）'!$A$1:$W$1,0)))</f>
        <v>0</v>
      </c>
      <c r="E80" s="102" t="str">
        <f>IF($L80&gt;MAX('バックデータ１（事例集）'!$Q$4:$Q$303),"",INDEX('バックデータ１（事例集）'!$A$4:$W$303,MATCH('条件検索２（人口規模で検索）'!$L80,'バックデータ１（事例集）'!$Q$4:$Q$303,0),MATCH('条件検索２（人口規模で検索）'!E$4,'バックデータ１（事例集）'!$A$1:$W$1,0)))</f>
        <v/>
      </c>
      <c r="F80" s="103">
        <f>IF($L80&gt;MAX('バックデータ１（事例集）'!$Q$4:$Q$303),"",INDEX('バックデータ１（事例集）'!$A$4:$W$303,MATCH('条件検索２（人口規模で検索）'!$L80,'バックデータ１（事例集）'!$Q$4:$Q$303,0),MATCH('条件検索２（人口規模で検索）'!F$4,'バックデータ１（事例集）'!$A$1:$W$1,0)))</f>
        <v>0</v>
      </c>
      <c r="G80" s="104">
        <f>IF($L80&gt;MAX('バックデータ１（事例集）'!$Q$4:$Q$303),"",INDEX('バックデータ１（事例集）'!$A$4:$W$303,MATCH('条件検索２（人口規模で検索）'!$L80,'バックデータ１（事例集）'!$Q$4:$Q$303,0),MATCH('条件検索２（人口規模で検索）'!G$4,'バックデータ１（事例集）'!$A$1:$W$1,0)))</f>
        <v>0</v>
      </c>
      <c r="H80" s="101">
        <f>IF($L80&gt;MAX('バックデータ１（事例集）'!$Q$4:$Q$303),"",INDEX('バックデータ１（事例集）'!$A$4:$W$303,MATCH('条件検索２（人口規模で検索）'!$L80,'バックデータ１（事例集）'!$Q$4:$Q$303,0),MATCH('条件検索２（人口規模で検索）'!H$4,'バックデータ１（事例集）'!$A$1:$W$1,0)))</f>
        <v>0</v>
      </c>
      <c r="I80" s="103">
        <f>IF($L80&gt;MAX('バックデータ１（事例集）'!$Q$4:$Q$303),"",INDEX('バックデータ１（事例集）'!$A$4:$W$303,MATCH('条件検索２（人口規模で検索）'!$L80,'バックデータ１（事例集）'!$Q$4:$Q$303,0),MATCH('条件検索２（人口規模で検索）'!I$4,'バックデータ１（事例集）'!$A$1:$W$1,0)))</f>
        <v>0</v>
      </c>
      <c r="J80" s="105">
        <f t="shared" si="1"/>
        <v>0</v>
      </c>
      <c r="K80" s="181">
        <f>IF($L80&gt;MAX('バックデータ１（事例集）'!$Q$4:$Q$303),"",INDEX('バックデータ１（事例集）'!$A$4:$W$303,MATCH('条件検索２（人口規模で検索）'!$L80,'バックデータ１（事例集）'!$Q$4:$Q$303,0),MATCH('条件検索２（人口規模で検索）'!K$4,'バックデータ１（事例集）'!$A$1:$W$1,0)))</f>
        <v>0</v>
      </c>
      <c r="L80" s="48">
        <v>74</v>
      </c>
      <c r="M80" s="113">
        <f>IF($L80&gt;MAX('バックデータ１（事例集）'!$Q$4:$Q$303),"",INDEX('バックデータ１（事例集）'!$A$4:$W$303,MATCH('条件検索２（人口規模で検索）'!$L80,'バックデータ１（事例集）'!$Q$4:$Q$303,0),MATCH('条件検索２（人口規模で検索）'!J$4,'バックデータ１（事例集）'!$A$1:$W$1,0)))</f>
        <v>0</v>
      </c>
    </row>
    <row r="81" spans="2:13" ht="30" customHeight="1">
      <c r="B81" s="51">
        <v>75</v>
      </c>
      <c r="C81" s="52">
        <f>IF($L81&gt;MAX('バックデータ１（事例集）'!$Q$4:$Q$303),"",INDEX('バックデータ１（事例集）'!$A$4:$W$303,MATCH('条件検索２（人口規模で検索）'!$L81,'バックデータ１（事例集）'!$Q$4:$Q$303,0),MATCH('条件検索２（人口規模で検索）'!C$4,'バックデータ１（事例集）'!$A$1:$W$1,0)))</f>
        <v>0</v>
      </c>
      <c r="D81" s="52">
        <f>IF($L81&gt;MAX('バックデータ１（事例集）'!$Q$4:$Q$303),"",INDEX('バックデータ１（事例集）'!$A$4:$W$303,MATCH('条件検索２（人口規模で検索）'!$L81,'バックデータ１（事例集）'!$Q$4:$Q$303,0),MATCH('条件検索２（人口規模で検索）'!D$4,'バックデータ１（事例集）'!$A$1:$W$1,0)))</f>
        <v>0</v>
      </c>
      <c r="E81" s="53" t="str">
        <f>IF($L81&gt;MAX('バックデータ１（事例集）'!$Q$4:$Q$303),"",INDEX('バックデータ１（事例集）'!$A$4:$W$303,MATCH('条件検索２（人口規模で検索）'!$L81,'バックデータ１（事例集）'!$Q$4:$Q$303,0),MATCH('条件検索２（人口規模で検索）'!E$4,'バックデータ１（事例集）'!$A$1:$W$1,0)))</f>
        <v/>
      </c>
      <c r="F81" s="54">
        <f>IF($L81&gt;MAX('バックデータ１（事例集）'!$Q$4:$Q$303),"",INDEX('バックデータ１（事例集）'!$A$4:$W$303,MATCH('条件検索２（人口規模で検索）'!$L81,'バックデータ１（事例集）'!$Q$4:$Q$303,0),MATCH('条件検索２（人口規模で検索）'!F$4,'バックデータ１（事例集）'!$A$1:$W$1,0)))</f>
        <v>0</v>
      </c>
      <c r="G81" s="55">
        <f>IF($L81&gt;MAX('バックデータ１（事例集）'!$Q$4:$Q$303),"",INDEX('バックデータ１（事例集）'!$A$4:$W$303,MATCH('条件検索２（人口規模で検索）'!$L81,'バックデータ１（事例集）'!$Q$4:$Q$303,0),MATCH('条件検索２（人口規模で検索）'!G$4,'バックデータ１（事例集）'!$A$1:$W$1,0)))</f>
        <v>0</v>
      </c>
      <c r="H81" s="52">
        <f>IF($L81&gt;MAX('バックデータ１（事例集）'!$Q$4:$Q$303),"",INDEX('バックデータ１（事例集）'!$A$4:$W$303,MATCH('条件検索２（人口規模で検索）'!$L81,'バックデータ１（事例集）'!$Q$4:$Q$303,0),MATCH('条件検索２（人口規模で検索）'!H$4,'バックデータ１（事例集）'!$A$1:$W$1,0)))</f>
        <v>0</v>
      </c>
      <c r="I81" s="54">
        <f>IF($L81&gt;MAX('バックデータ１（事例集）'!$Q$4:$Q$303),"",INDEX('バックデータ１（事例集）'!$A$4:$W$303,MATCH('条件検索２（人口規模で検索）'!$L81,'バックデータ１（事例集）'!$Q$4:$Q$303,0),MATCH('条件検索２（人口規模で検索）'!I$4,'バックデータ１（事例集）'!$A$1:$W$1,0)))</f>
        <v>0</v>
      </c>
      <c r="J81" s="81">
        <f t="shared" si="1"/>
        <v>0</v>
      </c>
      <c r="K81" s="146">
        <f>IF($L81&gt;MAX('バックデータ１（事例集）'!$Q$4:$Q$303),"",INDEX('バックデータ１（事例集）'!$A$4:$W$303,MATCH('条件検索２（人口規模で検索）'!$L81,'バックデータ１（事例集）'!$Q$4:$Q$303,0),MATCH('条件検索２（人口規模で検索）'!K$4,'バックデータ１（事例集）'!$A$1:$W$1,0)))</f>
        <v>0</v>
      </c>
      <c r="L81" s="48">
        <v>75</v>
      </c>
      <c r="M81" s="113">
        <f>IF($L81&gt;MAX('バックデータ１（事例集）'!$Q$4:$Q$303),"",INDEX('バックデータ１（事例集）'!$A$4:$W$303,MATCH('条件検索２（人口規模で検索）'!$L81,'バックデータ１（事例集）'!$Q$4:$Q$303,0),MATCH('条件検索２（人口規模で検索）'!J$4,'バックデータ１（事例集）'!$A$1:$W$1,0)))</f>
        <v>0</v>
      </c>
    </row>
    <row r="82" spans="2:13" ht="30" customHeight="1">
      <c r="B82" s="100">
        <v>76</v>
      </c>
      <c r="C82" s="101">
        <f>IF($L82&gt;MAX('バックデータ１（事例集）'!$Q$4:$Q$303),"",INDEX('バックデータ１（事例集）'!$A$4:$W$303,MATCH('条件検索２（人口規模で検索）'!$L82,'バックデータ１（事例集）'!$Q$4:$Q$303,0),MATCH('条件検索２（人口規模で検索）'!C$4,'バックデータ１（事例集）'!$A$1:$W$1,0)))</f>
        <v>0</v>
      </c>
      <c r="D82" s="101">
        <f>IF($L82&gt;MAX('バックデータ１（事例集）'!$Q$4:$Q$303),"",INDEX('バックデータ１（事例集）'!$A$4:$W$303,MATCH('条件検索２（人口規模で検索）'!$L82,'バックデータ１（事例集）'!$Q$4:$Q$303,0),MATCH('条件検索２（人口規模で検索）'!D$4,'バックデータ１（事例集）'!$A$1:$W$1,0)))</f>
        <v>0</v>
      </c>
      <c r="E82" s="102" t="str">
        <f>IF($L82&gt;MAX('バックデータ１（事例集）'!$Q$4:$Q$303),"",INDEX('バックデータ１（事例集）'!$A$4:$W$303,MATCH('条件検索２（人口規模で検索）'!$L82,'バックデータ１（事例集）'!$Q$4:$Q$303,0),MATCH('条件検索２（人口規模で検索）'!E$4,'バックデータ１（事例集）'!$A$1:$W$1,0)))</f>
        <v/>
      </c>
      <c r="F82" s="103">
        <f>IF($L82&gt;MAX('バックデータ１（事例集）'!$Q$4:$Q$303),"",INDEX('バックデータ１（事例集）'!$A$4:$W$303,MATCH('条件検索２（人口規模で検索）'!$L82,'バックデータ１（事例集）'!$Q$4:$Q$303,0),MATCH('条件検索２（人口規模で検索）'!F$4,'バックデータ１（事例集）'!$A$1:$W$1,0)))</f>
        <v>0</v>
      </c>
      <c r="G82" s="104">
        <f>IF($L82&gt;MAX('バックデータ１（事例集）'!$Q$4:$Q$303),"",INDEX('バックデータ１（事例集）'!$A$4:$W$303,MATCH('条件検索２（人口規模で検索）'!$L82,'バックデータ１（事例集）'!$Q$4:$Q$303,0),MATCH('条件検索２（人口規模で検索）'!G$4,'バックデータ１（事例集）'!$A$1:$W$1,0)))</f>
        <v>0</v>
      </c>
      <c r="H82" s="101">
        <f>IF($L82&gt;MAX('バックデータ１（事例集）'!$Q$4:$Q$303),"",INDEX('バックデータ１（事例集）'!$A$4:$W$303,MATCH('条件検索２（人口規模で検索）'!$L82,'バックデータ１（事例集）'!$Q$4:$Q$303,0),MATCH('条件検索２（人口規模で検索）'!H$4,'バックデータ１（事例集）'!$A$1:$W$1,0)))</f>
        <v>0</v>
      </c>
      <c r="I82" s="103">
        <f>IF($L82&gt;MAX('バックデータ１（事例集）'!$Q$4:$Q$303),"",INDEX('バックデータ１（事例集）'!$A$4:$W$303,MATCH('条件検索２（人口規模で検索）'!$L82,'バックデータ１（事例集）'!$Q$4:$Q$303,0),MATCH('条件検索２（人口規模で検索）'!I$4,'バックデータ１（事例集）'!$A$1:$W$1,0)))</f>
        <v>0</v>
      </c>
      <c r="J82" s="105">
        <f t="shared" si="1"/>
        <v>0</v>
      </c>
      <c r="K82" s="181">
        <f>IF($L82&gt;MAX('バックデータ１（事例集）'!$Q$4:$Q$303),"",INDEX('バックデータ１（事例集）'!$A$4:$W$303,MATCH('条件検索２（人口規模で検索）'!$L82,'バックデータ１（事例集）'!$Q$4:$Q$303,0),MATCH('条件検索２（人口規模で検索）'!K$4,'バックデータ１（事例集）'!$A$1:$W$1,0)))</f>
        <v>0</v>
      </c>
      <c r="L82" s="48">
        <v>76</v>
      </c>
      <c r="M82" s="113">
        <f>IF($L82&gt;MAX('バックデータ１（事例集）'!$Q$4:$Q$303),"",INDEX('バックデータ１（事例集）'!$A$4:$W$303,MATCH('条件検索２（人口規模で検索）'!$L82,'バックデータ１（事例集）'!$Q$4:$Q$303,0),MATCH('条件検索２（人口規模で検索）'!J$4,'バックデータ１（事例集）'!$A$1:$W$1,0)))</f>
        <v>0</v>
      </c>
    </row>
    <row r="83" spans="2:13" ht="30" customHeight="1">
      <c r="B83" s="51">
        <v>77</v>
      </c>
      <c r="C83" s="52">
        <f>IF($L83&gt;MAX('バックデータ１（事例集）'!$Q$4:$Q$303),"",INDEX('バックデータ１（事例集）'!$A$4:$W$303,MATCH('条件検索２（人口規模で検索）'!$L83,'バックデータ１（事例集）'!$Q$4:$Q$303,0),MATCH('条件検索２（人口規模で検索）'!C$4,'バックデータ１（事例集）'!$A$1:$W$1,0)))</f>
        <v>0</v>
      </c>
      <c r="D83" s="52">
        <f>IF($L83&gt;MAX('バックデータ１（事例集）'!$Q$4:$Q$303),"",INDEX('バックデータ１（事例集）'!$A$4:$W$303,MATCH('条件検索２（人口規模で検索）'!$L83,'バックデータ１（事例集）'!$Q$4:$Q$303,0),MATCH('条件検索２（人口規模で検索）'!D$4,'バックデータ１（事例集）'!$A$1:$W$1,0)))</f>
        <v>0</v>
      </c>
      <c r="E83" s="53" t="str">
        <f>IF($L83&gt;MAX('バックデータ１（事例集）'!$Q$4:$Q$303),"",INDEX('バックデータ１（事例集）'!$A$4:$W$303,MATCH('条件検索２（人口規模で検索）'!$L83,'バックデータ１（事例集）'!$Q$4:$Q$303,0),MATCH('条件検索２（人口規模で検索）'!E$4,'バックデータ１（事例集）'!$A$1:$W$1,0)))</f>
        <v/>
      </c>
      <c r="F83" s="54">
        <f>IF($L83&gt;MAX('バックデータ１（事例集）'!$Q$4:$Q$303),"",INDEX('バックデータ１（事例集）'!$A$4:$W$303,MATCH('条件検索２（人口規模で検索）'!$L83,'バックデータ１（事例集）'!$Q$4:$Q$303,0),MATCH('条件検索２（人口規模で検索）'!F$4,'バックデータ１（事例集）'!$A$1:$W$1,0)))</f>
        <v>0</v>
      </c>
      <c r="G83" s="55">
        <f>IF($L83&gt;MAX('バックデータ１（事例集）'!$Q$4:$Q$303),"",INDEX('バックデータ１（事例集）'!$A$4:$W$303,MATCH('条件検索２（人口規模で検索）'!$L83,'バックデータ１（事例集）'!$Q$4:$Q$303,0),MATCH('条件検索２（人口規模で検索）'!G$4,'バックデータ１（事例集）'!$A$1:$W$1,0)))</f>
        <v>0</v>
      </c>
      <c r="H83" s="52">
        <f>IF($L83&gt;MAX('バックデータ１（事例集）'!$Q$4:$Q$303),"",INDEX('バックデータ１（事例集）'!$A$4:$W$303,MATCH('条件検索２（人口規模で検索）'!$L83,'バックデータ１（事例集）'!$Q$4:$Q$303,0),MATCH('条件検索２（人口規模で検索）'!H$4,'バックデータ１（事例集）'!$A$1:$W$1,0)))</f>
        <v>0</v>
      </c>
      <c r="I83" s="54">
        <f>IF($L83&gt;MAX('バックデータ１（事例集）'!$Q$4:$Q$303),"",INDEX('バックデータ１（事例集）'!$A$4:$W$303,MATCH('条件検索２（人口規模で検索）'!$L83,'バックデータ１（事例集）'!$Q$4:$Q$303,0),MATCH('条件検索２（人口規模で検索）'!I$4,'バックデータ１（事例集）'!$A$1:$W$1,0)))</f>
        <v>0</v>
      </c>
      <c r="J83" s="81">
        <f t="shared" si="1"/>
        <v>0</v>
      </c>
      <c r="K83" s="146">
        <f>IF($L83&gt;MAX('バックデータ１（事例集）'!$Q$4:$Q$303),"",INDEX('バックデータ１（事例集）'!$A$4:$W$303,MATCH('条件検索２（人口規模で検索）'!$L83,'バックデータ１（事例集）'!$Q$4:$Q$303,0),MATCH('条件検索２（人口規模で検索）'!K$4,'バックデータ１（事例集）'!$A$1:$W$1,0)))</f>
        <v>0</v>
      </c>
      <c r="L83" s="48">
        <v>77</v>
      </c>
      <c r="M83" s="113">
        <f>IF($L83&gt;MAX('バックデータ１（事例集）'!$Q$4:$Q$303),"",INDEX('バックデータ１（事例集）'!$A$4:$W$303,MATCH('条件検索２（人口規模で検索）'!$L83,'バックデータ１（事例集）'!$Q$4:$Q$303,0),MATCH('条件検索２（人口規模で検索）'!J$4,'バックデータ１（事例集）'!$A$1:$W$1,0)))</f>
        <v>0</v>
      </c>
    </row>
    <row r="84" spans="2:13" ht="30" customHeight="1">
      <c r="B84" s="100">
        <v>78</v>
      </c>
      <c r="C84" s="101">
        <f>IF($L84&gt;MAX('バックデータ１（事例集）'!$Q$4:$Q$303),"",INDEX('バックデータ１（事例集）'!$A$4:$W$303,MATCH('条件検索２（人口規模で検索）'!$L84,'バックデータ１（事例集）'!$Q$4:$Q$303,0),MATCH('条件検索２（人口規模で検索）'!C$4,'バックデータ１（事例集）'!$A$1:$W$1,0)))</f>
        <v>0</v>
      </c>
      <c r="D84" s="101">
        <f>IF($L84&gt;MAX('バックデータ１（事例集）'!$Q$4:$Q$303),"",INDEX('バックデータ１（事例集）'!$A$4:$W$303,MATCH('条件検索２（人口規模で検索）'!$L84,'バックデータ１（事例集）'!$Q$4:$Q$303,0),MATCH('条件検索２（人口規模で検索）'!D$4,'バックデータ１（事例集）'!$A$1:$W$1,0)))</f>
        <v>0</v>
      </c>
      <c r="E84" s="102" t="str">
        <f>IF($L84&gt;MAX('バックデータ１（事例集）'!$Q$4:$Q$303),"",INDEX('バックデータ１（事例集）'!$A$4:$W$303,MATCH('条件検索２（人口規模で検索）'!$L84,'バックデータ１（事例集）'!$Q$4:$Q$303,0),MATCH('条件検索２（人口規模で検索）'!E$4,'バックデータ１（事例集）'!$A$1:$W$1,0)))</f>
        <v/>
      </c>
      <c r="F84" s="103">
        <f>IF($L84&gt;MAX('バックデータ１（事例集）'!$Q$4:$Q$303),"",INDEX('バックデータ１（事例集）'!$A$4:$W$303,MATCH('条件検索２（人口規模で検索）'!$L84,'バックデータ１（事例集）'!$Q$4:$Q$303,0),MATCH('条件検索２（人口規模で検索）'!F$4,'バックデータ１（事例集）'!$A$1:$W$1,0)))</f>
        <v>0</v>
      </c>
      <c r="G84" s="104">
        <f>IF($L84&gt;MAX('バックデータ１（事例集）'!$Q$4:$Q$303),"",INDEX('バックデータ１（事例集）'!$A$4:$W$303,MATCH('条件検索２（人口規模で検索）'!$L84,'バックデータ１（事例集）'!$Q$4:$Q$303,0),MATCH('条件検索２（人口規模で検索）'!G$4,'バックデータ１（事例集）'!$A$1:$W$1,0)))</f>
        <v>0</v>
      </c>
      <c r="H84" s="101">
        <f>IF($L84&gt;MAX('バックデータ１（事例集）'!$Q$4:$Q$303),"",INDEX('バックデータ１（事例集）'!$A$4:$W$303,MATCH('条件検索２（人口規模で検索）'!$L84,'バックデータ１（事例集）'!$Q$4:$Q$303,0),MATCH('条件検索２（人口規模で検索）'!H$4,'バックデータ１（事例集）'!$A$1:$W$1,0)))</f>
        <v>0</v>
      </c>
      <c r="I84" s="103">
        <f>IF($L84&gt;MAX('バックデータ１（事例集）'!$Q$4:$Q$303),"",INDEX('バックデータ１（事例集）'!$A$4:$W$303,MATCH('条件検索２（人口規模で検索）'!$L84,'バックデータ１（事例集）'!$Q$4:$Q$303,0),MATCH('条件検索２（人口規模で検索）'!I$4,'バックデータ１（事例集）'!$A$1:$W$1,0)))</f>
        <v>0</v>
      </c>
      <c r="J84" s="105">
        <f t="shared" si="1"/>
        <v>0</v>
      </c>
      <c r="K84" s="181">
        <f>IF($L84&gt;MAX('バックデータ１（事例集）'!$Q$4:$Q$303),"",INDEX('バックデータ１（事例集）'!$A$4:$W$303,MATCH('条件検索２（人口規模で検索）'!$L84,'バックデータ１（事例集）'!$Q$4:$Q$303,0),MATCH('条件検索２（人口規模で検索）'!K$4,'バックデータ１（事例集）'!$A$1:$W$1,0)))</f>
        <v>0</v>
      </c>
      <c r="L84" s="48">
        <v>78</v>
      </c>
      <c r="M84" s="113">
        <f>IF($L84&gt;MAX('バックデータ１（事例集）'!$Q$4:$Q$303),"",INDEX('バックデータ１（事例集）'!$A$4:$W$303,MATCH('条件検索２（人口規模で検索）'!$L84,'バックデータ１（事例集）'!$Q$4:$Q$303,0),MATCH('条件検索２（人口規模で検索）'!J$4,'バックデータ１（事例集）'!$A$1:$W$1,0)))</f>
        <v>0</v>
      </c>
    </row>
    <row r="85" spans="2:13" ht="30" customHeight="1">
      <c r="B85" s="51">
        <v>79</v>
      </c>
      <c r="C85" s="52">
        <f>IF($L85&gt;MAX('バックデータ１（事例集）'!$Q$4:$Q$303),"",INDEX('バックデータ１（事例集）'!$A$4:$W$303,MATCH('条件検索２（人口規模で検索）'!$L85,'バックデータ１（事例集）'!$Q$4:$Q$303,0),MATCH('条件検索２（人口規模で検索）'!C$4,'バックデータ１（事例集）'!$A$1:$W$1,0)))</f>
        <v>0</v>
      </c>
      <c r="D85" s="52">
        <f>IF($L85&gt;MAX('バックデータ１（事例集）'!$Q$4:$Q$303),"",INDEX('バックデータ１（事例集）'!$A$4:$W$303,MATCH('条件検索２（人口規模で検索）'!$L85,'バックデータ１（事例集）'!$Q$4:$Q$303,0),MATCH('条件検索２（人口規模で検索）'!D$4,'バックデータ１（事例集）'!$A$1:$W$1,0)))</f>
        <v>0</v>
      </c>
      <c r="E85" s="53" t="str">
        <f>IF($L85&gt;MAX('バックデータ１（事例集）'!$Q$4:$Q$303),"",INDEX('バックデータ１（事例集）'!$A$4:$W$303,MATCH('条件検索２（人口規模で検索）'!$L85,'バックデータ１（事例集）'!$Q$4:$Q$303,0),MATCH('条件検索２（人口規模で検索）'!E$4,'バックデータ１（事例集）'!$A$1:$W$1,0)))</f>
        <v/>
      </c>
      <c r="F85" s="54">
        <f>IF($L85&gt;MAX('バックデータ１（事例集）'!$Q$4:$Q$303),"",INDEX('バックデータ１（事例集）'!$A$4:$W$303,MATCH('条件検索２（人口規模で検索）'!$L85,'バックデータ１（事例集）'!$Q$4:$Q$303,0),MATCH('条件検索２（人口規模で検索）'!F$4,'バックデータ１（事例集）'!$A$1:$W$1,0)))</f>
        <v>0</v>
      </c>
      <c r="G85" s="55">
        <f>IF($L85&gt;MAX('バックデータ１（事例集）'!$Q$4:$Q$303),"",INDEX('バックデータ１（事例集）'!$A$4:$W$303,MATCH('条件検索２（人口規模で検索）'!$L85,'バックデータ１（事例集）'!$Q$4:$Q$303,0),MATCH('条件検索２（人口規模で検索）'!G$4,'バックデータ１（事例集）'!$A$1:$W$1,0)))</f>
        <v>0</v>
      </c>
      <c r="H85" s="52">
        <f>IF($L85&gt;MAX('バックデータ１（事例集）'!$Q$4:$Q$303),"",INDEX('バックデータ１（事例集）'!$A$4:$W$303,MATCH('条件検索２（人口規模で検索）'!$L85,'バックデータ１（事例集）'!$Q$4:$Q$303,0),MATCH('条件検索２（人口規模で検索）'!H$4,'バックデータ１（事例集）'!$A$1:$W$1,0)))</f>
        <v>0</v>
      </c>
      <c r="I85" s="54">
        <f>IF($L85&gt;MAX('バックデータ１（事例集）'!$Q$4:$Q$303),"",INDEX('バックデータ１（事例集）'!$A$4:$W$303,MATCH('条件検索２（人口規模で検索）'!$L85,'バックデータ１（事例集）'!$Q$4:$Q$303,0),MATCH('条件検索２（人口規模で検索）'!I$4,'バックデータ１（事例集）'!$A$1:$W$1,0)))</f>
        <v>0</v>
      </c>
      <c r="J85" s="81">
        <f t="shared" si="1"/>
        <v>0</v>
      </c>
      <c r="K85" s="146">
        <f>IF($L85&gt;MAX('バックデータ１（事例集）'!$Q$4:$Q$303),"",INDEX('バックデータ１（事例集）'!$A$4:$W$303,MATCH('条件検索２（人口規模で検索）'!$L85,'バックデータ１（事例集）'!$Q$4:$Q$303,0),MATCH('条件検索２（人口規模で検索）'!K$4,'バックデータ１（事例集）'!$A$1:$W$1,0)))</f>
        <v>0</v>
      </c>
      <c r="L85" s="48">
        <v>79</v>
      </c>
      <c r="M85" s="113">
        <f>IF($L85&gt;MAX('バックデータ１（事例集）'!$Q$4:$Q$303),"",INDEX('バックデータ１（事例集）'!$A$4:$W$303,MATCH('条件検索２（人口規模で検索）'!$L85,'バックデータ１（事例集）'!$Q$4:$Q$303,0),MATCH('条件検索２（人口規模で検索）'!J$4,'バックデータ１（事例集）'!$A$1:$W$1,0)))</f>
        <v>0</v>
      </c>
    </row>
    <row r="86" spans="2:13" ht="30" customHeight="1" thickBot="1">
      <c r="B86" s="106">
        <v>80</v>
      </c>
      <c r="C86" s="107">
        <f>IF($L86&gt;MAX('バックデータ１（事例集）'!$Q$4:$Q$303),"",INDEX('バックデータ１（事例集）'!$A$4:$W$303,MATCH('条件検索２（人口規模で検索）'!$L86,'バックデータ１（事例集）'!$Q$4:$Q$303,0),MATCH('条件検索２（人口規模で検索）'!C$4,'バックデータ１（事例集）'!$A$1:$W$1,0)))</f>
        <v>0</v>
      </c>
      <c r="D86" s="107">
        <f>IF($L86&gt;MAX('バックデータ１（事例集）'!$Q$4:$Q$303),"",INDEX('バックデータ１（事例集）'!$A$4:$W$303,MATCH('条件検索２（人口規模で検索）'!$L86,'バックデータ１（事例集）'!$Q$4:$Q$303,0),MATCH('条件検索２（人口規模で検索）'!D$4,'バックデータ１（事例集）'!$A$1:$W$1,0)))</f>
        <v>0</v>
      </c>
      <c r="E86" s="108" t="str">
        <f>IF($L86&gt;MAX('バックデータ１（事例集）'!$Q$4:$Q$303),"",INDEX('バックデータ１（事例集）'!$A$4:$W$303,MATCH('条件検索２（人口規模で検索）'!$L86,'バックデータ１（事例集）'!$Q$4:$Q$303,0),MATCH('条件検索２（人口規模で検索）'!E$4,'バックデータ１（事例集）'!$A$1:$W$1,0)))</f>
        <v/>
      </c>
      <c r="F86" s="109">
        <f>IF($L86&gt;MAX('バックデータ１（事例集）'!$Q$4:$Q$303),"",INDEX('バックデータ１（事例集）'!$A$4:$W$303,MATCH('条件検索２（人口規模で検索）'!$L86,'バックデータ１（事例集）'!$Q$4:$Q$303,0),MATCH('条件検索２（人口規模で検索）'!F$4,'バックデータ１（事例集）'!$A$1:$W$1,0)))</f>
        <v>0</v>
      </c>
      <c r="G86" s="110">
        <f>IF($L86&gt;MAX('バックデータ１（事例集）'!$Q$4:$Q$303),"",INDEX('バックデータ１（事例集）'!$A$4:$W$303,MATCH('条件検索２（人口規模で検索）'!$L86,'バックデータ１（事例集）'!$Q$4:$Q$303,0),MATCH('条件検索２（人口規模で検索）'!G$4,'バックデータ１（事例集）'!$A$1:$W$1,0)))</f>
        <v>0</v>
      </c>
      <c r="H86" s="107">
        <f>IF($L86&gt;MAX('バックデータ１（事例集）'!$Q$4:$Q$303),"",INDEX('バックデータ１（事例集）'!$A$4:$W$303,MATCH('条件検索２（人口規模で検索）'!$L86,'バックデータ１（事例集）'!$Q$4:$Q$303,0),MATCH('条件検索２（人口規模で検索）'!H$4,'バックデータ１（事例集）'!$A$1:$W$1,0)))</f>
        <v>0</v>
      </c>
      <c r="I86" s="109">
        <f>IF($L86&gt;MAX('バックデータ１（事例集）'!$Q$4:$Q$303),"",INDEX('バックデータ１（事例集）'!$A$4:$W$303,MATCH('条件検索２（人口規模で検索）'!$L86,'バックデータ１（事例集）'!$Q$4:$Q$303,0),MATCH('条件検索２（人口規模で検索）'!I$4,'バックデータ１（事例集）'!$A$1:$W$1,0)))</f>
        <v>0</v>
      </c>
      <c r="J86" s="111">
        <f t="shared" si="1"/>
        <v>0</v>
      </c>
      <c r="K86" s="182">
        <f>IF($L86&gt;MAX('バックデータ１（事例集）'!$Q$4:$Q$303),"",INDEX('バックデータ１（事例集）'!$A$4:$W$303,MATCH('条件検索２（人口規模で検索）'!$L86,'バックデータ１（事例集）'!$Q$4:$Q$303,0),MATCH('条件検索２（人口規模で検索）'!K$4,'バックデータ１（事例集）'!$A$1:$W$1,0)))</f>
        <v>0</v>
      </c>
      <c r="L86" s="48">
        <v>80</v>
      </c>
      <c r="M86" s="113">
        <f>IF($L86&gt;MAX('バックデータ１（事例集）'!$Q$4:$Q$303),"",INDEX('バックデータ１（事例集）'!$A$4:$W$303,MATCH('条件検索２（人口規模で検索）'!$L86,'バックデータ１（事例集）'!$Q$4:$Q$303,0),MATCH('条件検索２（人口規模で検索）'!J$4,'バックデータ１（事例集）'!$A$1:$W$1,0)))</f>
        <v>0</v>
      </c>
    </row>
    <row r="87" spans="2:13" ht="30" customHeight="1"/>
  </sheetData>
  <sheetProtection password="D806" sheet="1"/>
  <customSheetViews>
    <customSheetView guid="{163C4649-6C98-42EE-918F-0191EC0E4558}" scale="70" showPageBreaks="1" zeroValues="0" printArea="1" view="pageBreakPreview">
      <pane ySplit="6" topLeftCell="A7" activePane="bottomLeft" state="frozen"/>
      <selection pane="bottomLeft" activeCell="J7" sqref="J7"/>
      <pageMargins left="0.7" right="0.7" top="0.75" bottom="0.75" header="0.3" footer="0.3"/>
      <pageSetup paperSize="9" scale="38" orientation="portrait" r:id="rId1"/>
    </customSheetView>
  </customSheetViews>
  <mergeCells count="4">
    <mergeCell ref="B1:K1"/>
    <mergeCell ref="B3:D3"/>
    <mergeCell ref="E3:F3"/>
    <mergeCell ref="B5:J5"/>
  </mergeCells>
  <phoneticPr fontId="1"/>
  <conditionalFormatting sqref="G3">
    <cfRule type="expression" dxfId="5" priority="1">
      <formula>$E$3=""</formula>
    </cfRule>
  </conditionalFormatting>
  <dataValidations count="1">
    <dataValidation type="list" allowBlank="1" showInputMessage="1" showErrorMessage="1" sqref="E3:F3">
      <formula1>"2万人未満,2万人以上～5万人未満,5万人以上～10万人未満,10万人以上～20万人未満,20万人以上～30万人未満,30万人以上～40万人未満,40万人以上～50万人未満,50万人以上"</formula1>
    </dataValidation>
  </dataValidations>
  <pageMargins left="0.7" right="0.7" top="0.75" bottom="0.75" header="0.3" footer="0.3"/>
  <pageSetup paperSize="9" scale="34"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8"/>
  <sheetViews>
    <sheetView showZeros="0" view="pageBreakPreview" zoomScale="70" zoomScaleNormal="70" zoomScaleSheetLayoutView="70" workbookViewId="0">
      <pane ySplit="6" topLeftCell="A7" activePane="bottomLeft" state="frozen"/>
      <selection activeCell="E1" sqref="E1"/>
      <selection pane="bottomLeft" activeCell="J4" sqref="J4"/>
    </sheetView>
  </sheetViews>
  <sheetFormatPr defaultRowHeight="13.5"/>
  <cols>
    <col min="1" max="1" width="4.125" style="3" customWidth="1"/>
    <col min="2" max="2" width="3.5" style="3" customWidth="1"/>
    <col min="3" max="5" width="11.25" style="3" customWidth="1"/>
    <col min="6" max="6" width="25.75" style="3" bestFit="1" customWidth="1"/>
    <col min="7" max="7" width="87.75" style="3" customWidth="1"/>
    <col min="8" max="8" width="38" style="3" bestFit="1" customWidth="1"/>
    <col min="9" max="9" width="23.625" style="3" bestFit="1" customWidth="1"/>
    <col min="10" max="10" width="10" style="3" bestFit="1" customWidth="1"/>
    <col min="11" max="11" width="43.125" style="3" hidden="1" customWidth="1"/>
    <col min="12" max="12" width="4" style="18" customWidth="1"/>
    <col min="13" max="13" width="3.875" style="114" bestFit="1" customWidth="1"/>
    <col min="14" max="16384" width="9" style="3"/>
  </cols>
  <sheetData>
    <row r="1" spans="2:14" ht="50.25" customHeight="1">
      <c r="B1" s="278"/>
      <c r="C1" s="278"/>
      <c r="D1" s="278"/>
      <c r="E1" s="278"/>
      <c r="F1" s="278"/>
      <c r="G1" s="278"/>
      <c r="H1" s="278"/>
      <c r="I1" s="278"/>
      <c r="J1" s="278"/>
      <c r="K1" s="278"/>
    </row>
    <row r="2" spans="2:14" ht="14.25" thickBot="1"/>
    <row r="3" spans="2:14" ht="30" customHeight="1" thickTop="1" thickBot="1">
      <c r="B3" s="279" t="s">
        <v>19</v>
      </c>
      <c r="C3" s="280"/>
      <c r="D3" s="280"/>
      <c r="E3" s="269"/>
      <c r="F3" s="270"/>
      <c r="G3" s="76" t="str">
        <f>IF(E3=""," ← 事業名を選択してください（プルダウン方式）。","")</f>
        <v xml:space="preserve"> ← 事業名を選択してください（プルダウン方式）。</v>
      </c>
    </row>
    <row r="4" spans="2:14" s="18" customFormat="1" ht="14.25" thickBot="1">
      <c r="C4" s="20" t="s">
        <v>1561</v>
      </c>
      <c r="D4" s="20" t="s">
        <v>1562</v>
      </c>
      <c r="E4" s="20" t="s">
        <v>1563</v>
      </c>
      <c r="F4" s="20" t="s">
        <v>1564</v>
      </c>
      <c r="G4" s="20" t="s">
        <v>1565</v>
      </c>
      <c r="H4" s="20" t="s">
        <v>1566</v>
      </c>
      <c r="I4" s="20" t="s">
        <v>1567</v>
      </c>
      <c r="J4" s="20" t="s">
        <v>1568</v>
      </c>
      <c r="K4" s="20" t="s">
        <v>1569</v>
      </c>
      <c r="M4" s="114"/>
    </row>
    <row r="5" spans="2:14" ht="28.5" customHeight="1">
      <c r="B5" s="281" t="s">
        <v>1</v>
      </c>
      <c r="C5" s="282"/>
      <c r="D5" s="282"/>
      <c r="E5" s="282"/>
      <c r="F5" s="282"/>
      <c r="G5" s="282"/>
      <c r="H5" s="282"/>
      <c r="I5" s="282"/>
      <c r="J5" s="283"/>
      <c r="K5" s="82"/>
    </row>
    <row r="6" spans="2:14" ht="25.5" customHeight="1" thickBot="1">
      <c r="B6" s="9" t="s">
        <v>49</v>
      </c>
      <c r="C6" s="10" t="s">
        <v>11</v>
      </c>
      <c r="D6" s="10" t="s">
        <v>12</v>
      </c>
      <c r="E6" s="126" t="s">
        <v>1593</v>
      </c>
      <c r="F6" s="10" t="s">
        <v>7</v>
      </c>
      <c r="G6" s="10" t="s">
        <v>15</v>
      </c>
      <c r="H6" s="10" t="s">
        <v>17</v>
      </c>
      <c r="I6" s="10" t="s">
        <v>20</v>
      </c>
      <c r="J6" s="85" t="s">
        <v>1584</v>
      </c>
      <c r="K6" s="83" t="s">
        <v>51</v>
      </c>
    </row>
    <row r="7" spans="2:14" ht="30" customHeight="1">
      <c r="B7" s="6">
        <v>1</v>
      </c>
      <c r="C7" s="7">
        <f>IF($L7&gt;MAX('バックデータ１（事例集）'!$S$4:$S$303),"",INDEX('バックデータ１（事例集）'!$A$4:$W$303,MATCH('条件検索３（事業名で検索）'!$L7,'バックデータ１（事例集）'!$S$4:$S$303,0),MATCH('条件検索３（事業名で検索）'!C$4,'バックデータ１（事例集）'!$A$1:$W$1,0)))</f>
        <v>0</v>
      </c>
      <c r="D7" s="7">
        <f>IF($L7&gt;MAX('バックデータ１（事例集）'!$S$4:$S$303),"",INDEX('バックデータ１（事例集）'!$A$4:$W$303,MATCH('条件検索３（事業名で検索）'!$L7,'バックデータ１（事例集）'!$S$4:$S$303,0),MATCH('条件検索３（事業名で検索）'!D$4,'バックデータ１（事例集）'!$A$1:$W$1,0)))</f>
        <v>0</v>
      </c>
      <c r="E7" s="19" t="str">
        <f>IF($L7&gt;MAX('バックデータ１（事例集）'!$S$4:$S$303),"",INDEX('バックデータ１（事例集）'!$A$4:$W$303,MATCH('条件検索３（事業名で検索）'!$L7,'バックデータ１（事例集）'!$S$4:$S$303,0),MATCH('条件検索３（事業名で検索）'!E$4,'バックデータ１（事例集）'!$A$1:$W$1,0)))</f>
        <v/>
      </c>
      <c r="F7" s="58">
        <f>IF($L7&gt;MAX('バックデータ１（事例集）'!$S$4:$S$303),"",INDEX('バックデータ１（事例集）'!$A$4:$W$303,MATCH('条件検索３（事業名で検索）'!$L7,'バックデータ１（事例集）'!$S$4:$S$303,0),MATCH('条件検索３（事業名で検索）'!F$4,'バックデータ１（事例集）'!$A$1:$W$1,0)))</f>
        <v>0</v>
      </c>
      <c r="G7" s="8">
        <f>IF($L7&gt;MAX('バックデータ１（事例集）'!$S$4:$S$303),"",INDEX('バックデータ１（事例集）'!$A$4:$W$303,MATCH('条件検索３（事業名で検索）'!$L7,'バックデータ１（事例集）'!$S$4:$S$303,0),MATCH('条件検索３（事業名で検索）'!G$4,'バックデータ１（事例集）'!$A$1:$W$1,0)))</f>
        <v>0</v>
      </c>
      <c r="H7" s="8">
        <f>IF($L7&gt;MAX('バックデータ１（事例集）'!$S$4:$S$303),"",INDEX('バックデータ１（事例集）'!$A$4:$W$303,MATCH('条件検索３（事業名で検索）'!$L7,'バックデータ１（事例集）'!$S$4:$S$303,0),MATCH('条件検索３（事業名で検索）'!H$4,'バックデータ１（事例集）'!$A$1:$W$1,0)))</f>
        <v>0</v>
      </c>
      <c r="I7" s="58">
        <f>IF($L7&gt;MAX('バックデータ１（事例集）'!$S$4:$S$303),"",INDEX('バックデータ１（事例集）'!$A$4:$W$303,MATCH('条件検索３（事業名で検索）'!$L7,'バックデータ１（事例集）'!$S$4:$S$303,0),MATCH('条件検索３（事業名で検索）'!I$4,'バックデータ１（事例集）'!$A$1:$W$1,0)))</f>
        <v>0</v>
      </c>
      <c r="J7" s="86">
        <f>HYPERLINK(K7,M7)</f>
        <v>0</v>
      </c>
      <c r="K7" s="84">
        <f>IF($L7&gt;MAX('バックデータ１（事例集）'!$S$4:$S$303),"",INDEX('バックデータ１（事例集）'!$A$4:$W$303,MATCH('条件検索３（事業名で検索）'!$L7,'バックデータ１（事例集）'!$S$4:$S$303,0),MATCH('条件検索３（事業名で検索）'!K$4,'バックデータ１（事例集）'!$A$1:$W$1,0)))</f>
        <v>0</v>
      </c>
      <c r="L7" s="18">
        <v>1</v>
      </c>
      <c r="M7" s="115">
        <f>IF($L7&gt;MAX('バックデータ１（事例集）'!$S$4:$S$303),"",INDEX('バックデータ１（事例集）'!$A$4:$W$303,MATCH('条件検索３（事業名で検索）'!$L7,'バックデータ１（事例集）'!$S$4:$S$303,0),MATCH('条件検索３（事業名で検索）'!J$4,'バックデータ１（事例集）'!$A$1:$W$1,0)))</f>
        <v>0</v>
      </c>
      <c r="N7" s="11"/>
    </row>
    <row r="8" spans="2:14" ht="30" customHeight="1">
      <c r="B8" s="87">
        <v>2</v>
      </c>
      <c r="C8" s="88">
        <f>IF($L8&gt;MAX('バックデータ１（事例集）'!$S$4:$S$303),"",INDEX('バックデータ１（事例集）'!$A$4:$W$303,MATCH('条件検索３（事業名で検索）'!$L8,'バックデータ１（事例集）'!$S$4:$S$303,0),MATCH('条件検索３（事業名で検索）'!C$4,'バックデータ１（事例集）'!$A$1:$W$1,0)))</f>
        <v>0</v>
      </c>
      <c r="D8" s="88">
        <f>IF($L8&gt;MAX('バックデータ１（事例集）'!$S$4:$S$303),"",INDEX('バックデータ１（事例集）'!$A$4:$W$303,MATCH('条件検索３（事業名で検索）'!$L8,'バックデータ１（事例集）'!$S$4:$S$303,0),MATCH('条件検索３（事業名で検索）'!D$4,'バックデータ１（事例集）'!$A$1:$W$1,0)))</f>
        <v>0</v>
      </c>
      <c r="E8" s="89" t="str">
        <f>IF($L8&gt;MAX('バックデータ１（事例集）'!$S$4:$S$303),"",INDEX('バックデータ１（事例集）'!$A$4:$W$303,MATCH('条件検索３（事業名で検索）'!$L8,'バックデータ１（事例集）'!$S$4:$S$303,0),MATCH('条件検索３（事業名で検索）'!E$4,'バックデータ１（事例集）'!$A$1:$W$1,0)))</f>
        <v/>
      </c>
      <c r="F8" s="90">
        <f>IF($L8&gt;MAX('バックデータ１（事例集）'!$S$4:$S$303),"",INDEX('バックデータ１（事例集）'!$A$4:$W$303,MATCH('条件検索３（事業名で検索）'!$L8,'バックデータ１（事例集）'!$S$4:$S$303,0),MATCH('条件検索３（事業名で検索）'!F$4,'バックデータ１（事例集）'!$A$1:$W$1,0)))</f>
        <v>0</v>
      </c>
      <c r="G8" s="91">
        <f>IF($L8&gt;MAX('バックデータ１（事例集）'!$S$4:$S$303),"",INDEX('バックデータ１（事例集）'!$A$4:$W$303,MATCH('条件検索３（事業名で検索）'!$L8,'バックデータ１（事例集）'!$S$4:$S$303,0),MATCH('条件検索３（事業名で検索）'!G$4,'バックデータ１（事例集）'!$A$1:$W$1,0)))</f>
        <v>0</v>
      </c>
      <c r="H8" s="91">
        <f>IF($L8&gt;MAX('バックデータ１（事例集）'!$S$4:$S$303),"",INDEX('バックデータ１（事例集）'!$A$4:$W$303,MATCH('条件検索３（事業名で検索）'!$L8,'バックデータ１（事例集）'!$S$4:$S$303,0),MATCH('条件検索３（事業名で検索）'!H$4,'バックデータ１（事例集）'!$A$1:$W$1,0)))</f>
        <v>0</v>
      </c>
      <c r="I8" s="90">
        <f>IF($L8&gt;MAX('バックデータ１（事例集）'!$S$4:$S$303),"",INDEX('バックデータ１（事例集）'!$A$4:$W$303,MATCH('条件検索３（事業名で検索）'!$L8,'バックデータ１（事例集）'!$S$4:$S$303,0),MATCH('条件検索３（事業名で検索）'!I$4,'バックデータ１（事例集）'!$A$1:$W$1,0)))</f>
        <v>0</v>
      </c>
      <c r="J8" s="92">
        <f t="shared" ref="J8:J71" si="0">HYPERLINK(K8,M8)</f>
        <v>0</v>
      </c>
      <c r="K8" s="84">
        <f>IF($L8&gt;MAX('バックデータ１（事例集）'!$S$4:$S$303),"",INDEX('バックデータ１（事例集）'!$A$4:$W$303,MATCH('条件検索３（事業名で検索）'!$L8,'バックデータ１（事例集）'!$S$4:$S$303,0),MATCH('条件検索３（事業名で検索）'!K$4,'バックデータ１（事例集）'!$A$1:$W$1,0)))</f>
        <v>0</v>
      </c>
      <c r="L8" s="18">
        <v>2</v>
      </c>
      <c r="M8" s="115">
        <f>IF($L8&gt;MAX('バックデータ１（事例集）'!$S$4:$S$303),"",INDEX('バックデータ１（事例集）'!$A$4:$W$303,MATCH('条件検索３（事業名で検索）'!$L8,'バックデータ１（事例集）'!$S$4:$S$303,0),MATCH('条件検索３（事業名で検索）'!J$4,'バックデータ１（事例集）'!$A$1:$W$1,0)))</f>
        <v>0</v>
      </c>
    </row>
    <row r="9" spans="2:14" ht="30" customHeight="1">
      <c r="B9" s="6">
        <v>3</v>
      </c>
      <c r="C9" s="7">
        <f>IF($L9&gt;MAX('バックデータ１（事例集）'!$S$4:$S$303),"",INDEX('バックデータ１（事例集）'!$A$4:$W$303,MATCH('条件検索３（事業名で検索）'!$L9,'バックデータ１（事例集）'!$S$4:$S$303,0),MATCH('条件検索３（事業名で検索）'!C$4,'バックデータ１（事例集）'!$A$1:$W$1,0)))</f>
        <v>0</v>
      </c>
      <c r="D9" s="7">
        <f>IF($L9&gt;MAX('バックデータ１（事例集）'!$S$4:$S$303),"",INDEX('バックデータ１（事例集）'!$A$4:$W$303,MATCH('条件検索３（事業名で検索）'!$L9,'バックデータ１（事例集）'!$S$4:$S$303,0),MATCH('条件検索３（事業名で検索）'!D$4,'バックデータ１（事例集）'!$A$1:$W$1,0)))</f>
        <v>0</v>
      </c>
      <c r="E9" s="19" t="str">
        <f>IF($L9&gt;MAX('バックデータ１（事例集）'!$S$4:$S$303),"",INDEX('バックデータ１（事例集）'!$A$4:$W$303,MATCH('条件検索３（事業名で検索）'!$L9,'バックデータ１（事例集）'!$S$4:$S$303,0),MATCH('条件検索３（事業名で検索）'!E$4,'バックデータ１（事例集）'!$A$1:$W$1,0)))</f>
        <v/>
      </c>
      <c r="F9" s="58">
        <f>IF($L9&gt;MAX('バックデータ１（事例集）'!$S$4:$S$303),"",INDEX('バックデータ１（事例集）'!$A$4:$W$303,MATCH('条件検索３（事業名で検索）'!$L9,'バックデータ１（事例集）'!$S$4:$S$303,0),MATCH('条件検索３（事業名で検索）'!F$4,'バックデータ１（事例集）'!$A$1:$W$1,0)))</f>
        <v>0</v>
      </c>
      <c r="G9" s="8">
        <f>IF($L9&gt;MAX('バックデータ１（事例集）'!$S$4:$S$303),"",INDEX('バックデータ１（事例集）'!$A$4:$W$303,MATCH('条件検索３（事業名で検索）'!$L9,'バックデータ１（事例集）'!$S$4:$S$303,0),MATCH('条件検索３（事業名で検索）'!G$4,'バックデータ１（事例集）'!$A$1:$W$1,0)))</f>
        <v>0</v>
      </c>
      <c r="H9" s="8">
        <f>IF($L9&gt;MAX('バックデータ１（事例集）'!$S$4:$S$303),"",INDEX('バックデータ１（事例集）'!$A$4:$W$303,MATCH('条件検索３（事業名で検索）'!$L9,'バックデータ１（事例集）'!$S$4:$S$303,0),MATCH('条件検索３（事業名で検索）'!H$4,'バックデータ１（事例集）'!$A$1:$W$1,0)))</f>
        <v>0</v>
      </c>
      <c r="I9" s="58">
        <f>IF($L9&gt;MAX('バックデータ１（事例集）'!$S$4:$S$303),"",INDEX('バックデータ１（事例集）'!$A$4:$W$303,MATCH('条件検索３（事業名で検索）'!$L9,'バックデータ１（事例集）'!$S$4:$S$303,0),MATCH('条件検索３（事業名で検索）'!I$4,'バックデータ１（事例集）'!$A$1:$W$1,0)))</f>
        <v>0</v>
      </c>
      <c r="J9" s="86">
        <f t="shared" si="0"/>
        <v>0</v>
      </c>
      <c r="K9" s="84">
        <f>IF($L9&gt;MAX('バックデータ１（事例集）'!$S$4:$S$303),"",INDEX('バックデータ１（事例集）'!$A$4:$W$303,MATCH('条件検索３（事業名で検索）'!$L9,'バックデータ１（事例集）'!$S$4:$S$303,0),MATCH('条件検索３（事業名で検索）'!K$4,'バックデータ１（事例集）'!$A$1:$W$1,0)))</f>
        <v>0</v>
      </c>
      <c r="L9" s="18">
        <v>3</v>
      </c>
      <c r="M9" s="115">
        <f>IF($L9&gt;MAX('バックデータ１（事例集）'!$S$4:$S$303),"",INDEX('バックデータ１（事例集）'!$A$4:$W$303,MATCH('条件検索３（事業名で検索）'!$L9,'バックデータ１（事例集）'!$S$4:$S$303,0),MATCH('条件検索３（事業名で検索）'!J$4,'バックデータ１（事例集）'!$A$1:$W$1,0)))</f>
        <v>0</v>
      </c>
    </row>
    <row r="10" spans="2:14" ht="30" customHeight="1">
      <c r="B10" s="87">
        <v>4</v>
      </c>
      <c r="C10" s="88">
        <f>IF($L10&gt;MAX('バックデータ１（事例集）'!$S$4:$S$303),"",INDEX('バックデータ１（事例集）'!$A$4:$W$303,MATCH('条件検索３（事業名で検索）'!$L10,'バックデータ１（事例集）'!$S$4:$S$303,0),MATCH('条件検索３（事業名で検索）'!C$4,'バックデータ１（事例集）'!$A$1:$W$1,0)))</f>
        <v>0</v>
      </c>
      <c r="D10" s="88">
        <f>IF($L10&gt;MAX('バックデータ１（事例集）'!$S$4:$S$303),"",INDEX('バックデータ１（事例集）'!$A$4:$W$303,MATCH('条件検索３（事業名で検索）'!$L10,'バックデータ１（事例集）'!$S$4:$S$303,0),MATCH('条件検索３（事業名で検索）'!D$4,'バックデータ１（事例集）'!$A$1:$W$1,0)))</f>
        <v>0</v>
      </c>
      <c r="E10" s="89" t="str">
        <f>IF($L10&gt;MAX('バックデータ１（事例集）'!$S$4:$S$303),"",INDEX('バックデータ１（事例集）'!$A$4:$W$303,MATCH('条件検索３（事業名で検索）'!$L10,'バックデータ１（事例集）'!$S$4:$S$303,0),MATCH('条件検索３（事業名で検索）'!E$4,'バックデータ１（事例集）'!$A$1:$W$1,0)))</f>
        <v/>
      </c>
      <c r="F10" s="90">
        <f>IF($L10&gt;MAX('バックデータ１（事例集）'!$S$4:$S$303),"",INDEX('バックデータ１（事例集）'!$A$4:$W$303,MATCH('条件検索３（事業名で検索）'!$L10,'バックデータ１（事例集）'!$S$4:$S$303,0),MATCH('条件検索３（事業名で検索）'!F$4,'バックデータ１（事例集）'!$A$1:$W$1,0)))</f>
        <v>0</v>
      </c>
      <c r="G10" s="91">
        <f>IF($L10&gt;MAX('バックデータ１（事例集）'!$S$4:$S$303),"",INDEX('バックデータ１（事例集）'!$A$4:$W$303,MATCH('条件検索３（事業名で検索）'!$L10,'バックデータ１（事例集）'!$S$4:$S$303,0),MATCH('条件検索３（事業名で検索）'!G$4,'バックデータ１（事例集）'!$A$1:$W$1,0)))</f>
        <v>0</v>
      </c>
      <c r="H10" s="91">
        <f>IF($L10&gt;MAX('バックデータ１（事例集）'!$S$4:$S$303),"",INDEX('バックデータ１（事例集）'!$A$4:$W$303,MATCH('条件検索３（事業名で検索）'!$L10,'バックデータ１（事例集）'!$S$4:$S$303,0),MATCH('条件検索３（事業名で検索）'!H$4,'バックデータ１（事例集）'!$A$1:$W$1,0)))</f>
        <v>0</v>
      </c>
      <c r="I10" s="90">
        <f>IF($L10&gt;MAX('バックデータ１（事例集）'!$S$4:$S$303),"",INDEX('バックデータ１（事例集）'!$A$4:$W$303,MATCH('条件検索３（事業名で検索）'!$L10,'バックデータ１（事例集）'!$S$4:$S$303,0),MATCH('条件検索３（事業名で検索）'!I$4,'バックデータ１（事例集）'!$A$1:$W$1,0)))</f>
        <v>0</v>
      </c>
      <c r="J10" s="92">
        <f t="shared" si="0"/>
        <v>0</v>
      </c>
      <c r="K10" s="84">
        <f>IF($L10&gt;MAX('バックデータ１（事例集）'!$S$4:$S$303),"",INDEX('バックデータ１（事例集）'!$A$4:$W$303,MATCH('条件検索３（事業名で検索）'!$L10,'バックデータ１（事例集）'!$S$4:$S$303,0),MATCH('条件検索３（事業名で検索）'!K$4,'バックデータ１（事例集）'!$A$1:$W$1,0)))</f>
        <v>0</v>
      </c>
      <c r="L10" s="18">
        <v>4</v>
      </c>
      <c r="M10" s="115">
        <f>IF($L10&gt;MAX('バックデータ１（事例集）'!$S$4:$S$303),"",INDEX('バックデータ１（事例集）'!$A$4:$W$303,MATCH('条件検索３（事業名で検索）'!$L10,'バックデータ１（事例集）'!$S$4:$S$303,0),MATCH('条件検索３（事業名で検索）'!J$4,'バックデータ１（事例集）'!$A$1:$W$1,0)))</f>
        <v>0</v>
      </c>
    </row>
    <row r="11" spans="2:14" ht="30" customHeight="1">
      <c r="B11" s="6">
        <v>5</v>
      </c>
      <c r="C11" s="7">
        <f>IF($L11&gt;MAX('バックデータ１（事例集）'!$S$4:$S$303),"",INDEX('バックデータ１（事例集）'!$A$4:$W$303,MATCH('条件検索３（事業名で検索）'!$L11,'バックデータ１（事例集）'!$S$4:$S$303,0),MATCH('条件検索３（事業名で検索）'!C$4,'バックデータ１（事例集）'!$A$1:$W$1,0)))</f>
        <v>0</v>
      </c>
      <c r="D11" s="7">
        <f>IF($L11&gt;MAX('バックデータ１（事例集）'!$S$4:$S$303),"",INDEX('バックデータ１（事例集）'!$A$4:$W$303,MATCH('条件検索３（事業名で検索）'!$L11,'バックデータ１（事例集）'!$S$4:$S$303,0),MATCH('条件検索３（事業名で検索）'!D$4,'バックデータ１（事例集）'!$A$1:$W$1,0)))</f>
        <v>0</v>
      </c>
      <c r="E11" s="19" t="str">
        <f>IF($L11&gt;MAX('バックデータ１（事例集）'!$S$4:$S$303),"",INDEX('バックデータ１（事例集）'!$A$4:$W$303,MATCH('条件検索３（事業名で検索）'!$L11,'バックデータ１（事例集）'!$S$4:$S$303,0),MATCH('条件検索３（事業名で検索）'!E$4,'バックデータ１（事例集）'!$A$1:$W$1,0)))</f>
        <v/>
      </c>
      <c r="F11" s="58">
        <f>IF($L11&gt;MAX('バックデータ１（事例集）'!$S$4:$S$303),"",INDEX('バックデータ１（事例集）'!$A$4:$W$303,MATCH('条件検索３（事業名で検索）'!$L11,'バックデータ１（事例集）'!$S$4:$S$303,0),MATCH('条件検索３（事業名で検索）'!F$4,'バックデータ１（事例集）'!$A$1:$W$1,0)))</f>
        <v>0</v>
      </c>
      <c r="G11" s="8">
        <f>IF($L11&gt;MAX('バックデータ１（事例集）'!$S$4:$S$303),"",INDEX('バックデータ１（事例集）'!$A$4:$W$303,MATCH('条件検索３（事業名で検索）'!$L11,'バックデータ１（事例集）'!$S$4:$S$303,0),MATCH('条件検索３（事業名で検索）'!G$4,'バックデータ１（事例集）'!$A$1:$W$1,0)))</f>
        <v>0</v>
      </c>
      <c r="H11" s="8">
        <f>IF($L11&gt;MAX('バックデータ１（事例集）'!$S$4:$S$303),"",INDEX('バックデータ１（事例集）'!$A$4:$W$303,MATCH('条件検索３（事業名で検索）'!$L11,'バックデータ１（事例集）'!$S$4:$S$303,0),MATCH('条件検索３（事業名で検索）'!H$4,'バックデータ１（事例集）'!$A$1:$W$1,0)))</f>
        <v>0</v>
      </c>
      <c r="I11" s="58">
        <f>IF($L11&gt;MAX('バックデータ１（事例集）'!$S$4:$S$303),"",INDEX('バックデータ１（事例集）'!$A$4:$W$303,MATCH('条件検索３（事業名で検索）'!$L11,'バックデータ１（事例集）'!$S$4:$S$303,0),MATCH('条件検索３（事業名で検索）'!I$4,'バックデータ１（事例集）'!$A$1:$W$1,0)))</f>
        <v>0</v>
      </c>
      <c r="J11" s="86">
        <f t="shared" si="0"/>
        <v>0</v>
      </c>
      <c r="K11" s="84">
        <f>IF($L11&gt;MAX('バックデータ１（事例集）'!$S$4:$S$303),"",INDEX('バックデータ１（事例集）'!$A$4:$W$303,MATCH('条件検索３（事業名で検索）'!$L11,'バックデータ１（事例集）'!$S$4:$S$303,0),MATCH('条件検索３（事業名で検索）'!K$4,'バックデータ１（事例集）'!$A$1:$W$1,0)))</f>
        <v>0</v>
      </c>
      <c r="L11" s="18">
        <v>5</v>
      </c>
      <c r="M11" s="115">
        <f>IF($L11&gt;MAX('バックデータ１（事例集）'!$S$4:$S$303),"",INDEX('バックデータ１（事例集）'!$A$4:$W$303,MATCH('条件検索３（事業名で検索）'!$L11,'バックデータ１（事例集）'!$S$4:$S$303,0),MATCH('条件検索３（事業名で検索）'!J$4,'バックデータ１（事例集）'!$A$1:$W$1,0)))</f>
        <v>0</v>
      </c>
    </row>
    <row r="12" spans="2:14" ht="30" customHeight="1">
      <c r="B12" s="87">
        <v>6</v>
      </c>
      <c r="C12" s="88">
        <f>IF($L12&gt;MAX('バックデータ１（事例集）'!$S$4:$S$303),"",INDEX('バックデータ１（事例集）'!$A$4:$W$303,MATCH('条件検索３（事業名で検索）'!$L12,'バックデータ１（事例集）'!$S$4:$S$303,0),MATCH('条件検索３（事業名で検索）'!C$4,'バックデータ１（事例集）'!$A$1:$W$1,0)))</f>
        <v>0</v>
      </c>
      <c r="D12" s="88">
        <f>IF($L12&gt;MAX('バックデータ１（事例集）'!$S$4:$S$303),"",INDEX('バックデータ１（事例集）'!$A$4:$W$303,MATCH('条件検索３（事業名で検索）'!$L12,'バックデータ１（事例集）'!$S$4:$S$303,0),MATCH('条件検索３（事業名で検索）'!D$4,'バックデータ１（事例集）'!$A$1:$W$1,0)))</f>
        <v>0</v>
      </c>
      <c r="E12" s="89" t="str">
        <f>IF($L12&gt;MAX('バックデータ１（事例集）'!$S$4:$S$303),"",INDEX('バックデータ１（事例集）'!$A$4:$W$303,MATCH('条件検索３（事業名で検索）'!$L12,'バックデータ１（事例集）'!$S$4:$S$303,0),MATCH('条件検索３（事業名で検索）'!E$4,'バックデータ１（事例集）'!$A$1:$W$1,0)))</f>
        <v/>
      </c>
      <c r="F12" s="90">
        <f>IF($L12&gt;MAX('バックデータ１（事例集）'!$S$4:$S$303),"",INDEX('バックデータ１（事例集）'!$A$4:$W$303,MATCH('条件検索３（事業名で検索）'!$L12,'バックデータ１（事例集）'!$S$4:$S$303,0),MATCH('条件検索３（事業名で検索）'!F$4,'バックデータ１（事例集）'!$A$1:$W$1,0)))</f>
        <v>0</v>
      </c>
      <c r="G12" s="91">
        <f>IF($L12&gt;MAX('バックデータ１（事例集）'!$S$4:$S$303),"",INDEX('バックデータ１（事例集）'!$A$4:$W$303,MATCH('条件検索３（事業名で検索）'!$L12,'バックデータ１（事例集）'!$S$4:$S$303,0),MATCH('条件検索３（事業名で検索）'!G$4,'バックデータ１（事例集）'!$A$1:$W$1,0)))</f>
        <v>0</v>
      </c>
      <c r="H12" s="91">
        <f>IF($L12&gt;MAX('バックデータ１（事例集）'!$S$4:$S$303),"",INDEX('バックデータ１（事例集）'!$A$4:$W$303,MATCH('条件検索３（事業名で検索）'!$L12,'バックデータ１（事例集）'!$S$4:$S$303,0),MATCH('条件検索３（事業名で検索）'!H$4,'バックデータ１（事例集）'!$A$1:$W$1,0)))</f>
        <v>0</v>
      </c>
      <c r="I12" s="90">
        <f>IF($L12&gt;MAX('バックデータ１（事例集）'!$S$4:$S$303),"",INDEX('バックデータ１（事例集）'!$A$4:$W$303,MATCH('条件検索３（事業名で検索）'!$L12,'バックデータ１（事例集）'!$S$4:$S$303,0),MATCH('条件検索３（事業名で検索）'!I$4,'バックデータ１（事例集）'!$A$1:$W$1,0)))</f>
        <v>0</v>
      </c>
      <c r="J12" s="92">
        <f t="shared" si="0"/>
        <v>0</v>
      </c>
      <c r="K12" s="84">
        <f>IF($L12&gt;MAX('バックデータ１（事例集）'!$S$4:$S$303),"",INDEX('バックデータ１（事例集）'!$A$4:$W$303,MATCH('条件検索３（事業名で検索）'!$L12,'バックデータ１（事例集）'!$S$4:$S$303,0),MATCH('条件検索３（事業名で検索）'!K$4,'バックデータ１（事例集）'!$A$1:$W$1,0)))</f>
        <v>0</v>
      </c>
      <c r="L12" s="18">
        <v>6</v>
      </c>
      <c r="M12" s="115">
        <f>IF($L12&gt;MAX('バックデータ１（事例集）'!$S$4:$S$303),"",INDEX('バックデータ１（事例集）'!$A$4:$W$303,MATCH('条件検索３（事業名で検索）'!$L12,'バックデータ１（事例集）'!$S$4:$S$303,0),MATCH('条件検索３（事業名で検索）'!J$4,'バックデータ１（事例集）'!$A$1:$W$1,0)))</f>
        <v>0</v>
      </c>
    </row>
    <row r="13" spans="2:14" ht="30" customHeight="1">
      <c r="B13" s="6">
        <v>7</v>
      </c>
      <c r="C13" s="7">
        <f>IF($L13&gt;MAX('バックデータ１（事例集）'!$S$4:$S$303),"",INDEX('バックデータ１（事例集）'!$A$4:$W$303,MATCH('条件検索３（事業名で検索）'!$L13,'バックデータ１（事例集）'!$S$4:$S$303,0),MATCH('条件検索３（事業名で検索）'!C$4,'バックデータ１（事例集）'!$A$1:$W$1,0)))</f>
        <v>0</v>
      </c>
      <c r="D13" s="7">
        <f>IF($L13&gt;MAX('バックデータ１（事例集）'!$S$4:$S$303),"",INDEX('バックデータ１（事例集）'!$A$4:$W$303,MATCH('条件検索３（事業名で検索）'!$L13,'バックデータ１（事例集）'!$S$4:$S$303,0),MATCH('条件検索３（事業名で検索）'!D$4,'バックデータ１（事例集）'!$A$1:$W$1,0)))</f>
        <v>0</v>
      </c>
      <c r="E13" s="19" t="str">
        <f>IF($L13&gt;MAX('バックデータ１（事例集）'!$S$4:$S$303),"",INDEX('バックデータ１（事例集）'!$A$4:$W$303,MATCH('条件検索３（事業名で検索）'!$L13,'バックデータ１（事例集）'!$S$4:$S$303,0),MATCH('条件検索３（事業名で検索）'!E$4,'バックデータ１（事例集）'!$A$1:$W$1,0)))</f>
        <v/>
      </c>
      <c r="F13" s="58">
        <f>IF($L13&gt;MAX('バックデータ１（事例集）'!$S$4:$S$303),"",INDEX('バックデータ１（事例集）'!$A$4:$W$303,MATCH('条件検索３（事業名で検索）'!$L13,'バックデータ１（事例集）'!$S$4:$S$303,0),MATCH('条件検索３（事業名で検索）'!F$4,'バックデータ１（事例集）'!$A$1:$W$1,0)))</f>
        <v>0</v>
      </c>
      <c r="G13" s="8">
        <f>IF($L13&gt;MAX('バックデータ１（事例集）'!$S$4:$S$303),"",INDEX('バックデータ１（事例集）'!$A$4:$W$303,MATCH('条件検索３（事業名で検索）'!$L13,'バックデータ１（事例集）'!$S$4:$S$303,0),MATCH('条件検索３（事業名で検索）'!G$4,'バックデータ１（事例集）'!$A$1:$W$1,0)))</f>
        <v>0</v>
      </c>
      <c r="H13" s="8">
        <f>IF($L13&gt;MAX('バックデータ１（事例集）'!$S$4:$S$303),"",INDEX('バックデータ１（事例集）'!$A$4:$W$303,MATCH('条件検索３（事業名で検索）'!$L13,'バックデータ１（事例集）'!$S$4:$S$303,0),MATCH('条件検索３（事業名で検索）'!H$4,'バックデータ１（事例集）'!$A$1:$W$1,0)))</f>
        <v>0</v>
      </c>
      <c r="I13" s="58">
        <f>IF($L13&gt;MAX('バックデータ１（事例集）'!$S$4:$S$303),"",INDEX('バックデータ１（事例集）'!$A$4:$W$303,MATCH('条件検索３（事業名で検索）'!$L13,'バックデータ１（事例集）'!$S$4:$S$303,0),MATCH('条件検索３（事業名で検索）'!I$4,'バックデータ１（事例集）'!$A$1:$W$1,0)))</f>
        <v>0</v>
      </c>
      <c r="J13" s="86">
        <f t="shared" si="0"/>
        <v>0</v>
      </c>
      <c r="K13" s="84">
        <f>IF($L13&gt;MAX('バックデータ１（事例集）'!$S$4:$S$303),"",INDEX('バックデータ１（事例集）'!$A$4:$W$303,MATCH('条件検索３（事業名で検索）'!$L13,'バックデータ１（事例集）'!$S$4:$S$303,0),MATCH('条件検索３（事業名で検索）'!K$4,'バックデータ１（事例集）'!$A$1:$W$1,0)))</f>
        <v>0</v>
      </c>
      <c r="L13" s="18">
        <v>7</v>
      </c>
      <c r="M13" s="115">
        <f>IF($L13&gt;MAX('バックデータ１（事例集）'!$S$4:$S$303),"",INDEX('バックデータ１（事例集）'!$A$4:$W$303,MATCH('条件検索３（事業名で検索）'!$L13,'バックデータ１（事例集）'!$S$4:$S$303,0),MATCH('条件検索３（事業名で検索）'!J$4,'バックデータ１（事例集）'!$A$1:$W$1,0)))</f>
        <v>0</v>
      </c>
    </row>
    <row r="14" spans="2:14" ht="30" customHeight="1">
      <c r="B14" s="87">
        <v>8</v>
      </c>
      <c r="C14" s="88">
        <f>IF($L14&gt;MAX('バックデータ１（事例集）'!$S$4:$S$303),"",INDEX('バックデータ１（事例集）'!$A$4:$W$303,MATCH('条件検索３（事業名で検索）'!$L14,'バックデータ１（事例集）'!$S$4:$S$303,0),MATCH('条件検索３（事業名で検索）'!C$4,'バックデータ１（事例集）'!$A$1:$W$1,0)))</f>
        <v>0</v>
      </c>
      <c r="D14" s="88">
        <f>IF($L14&gt;MAX('バックデータ１（事例集）'!$S$4:$S$303),"",INDEX('バックデータ１（事例集）'!$A$4:$W$303,MATCH('条件検索３（事業名で検索）'!$L14,'バックデータ１（事例集）'!$S$4:$S$303,0),MATCH('条件検索３（事業名で検索）'!D$4,'バックデータ１（事例集）'!$A$1:$W$1,0)))</f>
        <v>0</v>
      </c>
      <c r="E14" s="89" t="str">
        <f>IF($L14&gt;MAX('バックデータ１（事例集）'!$S$4:$S$303),"",INDEX('バックデータ１（事例集）'!$A$4:$W$303,MATCH('条件検索３（事業名で検索）'!$L14,'バックデータ１（事例集）'!$S$4:$S$303,0),MATCH('条件検索３（事業名で検索）'!E$4,'バックデータ１（事例集）'!$A$1:$W$1,0)))</f>
        <v/>
      </c>
      <c r="F14" s="90">
        <f>IF($L14&gt;MAX('バックデータ１（事例集）'!$S$4:$S$303),"",INDEX('バックデータ１（事例集）'!$A$4:$W$303,MATCH('条件検索３（事業名で検索）'!$L14,'バックデータ１（事例集）'!$S$4:$S$303,0),MATCH('条件検索３（事業名で検索）'!F$4,'バックデータ１（事例集）'!$A$1:$W$1,0)))</f>
        <v>0</v>
      </c>
      <c r="G14" s="91">
        <f>IF($L14&gt;MAX('バックデータ１（事例集）'!$S$4:$S$303),"",INDEX('バックデータ１（事例集）'!$A$4:$W$303,MATCH('条件検索３（事業名で検索）'!$L14,'バックデータ１（事例集）'!$S$4:$S$303,0),MATCH('条件検索３（事業名で検索）'!G$4,'バックデータ１（事例集）'!$A$1:$W$1,0)))</f>
        <v>0</v>
      </c>
      <c r="H14" s="91">
        <f>IF($L14&gt;MAX('バックデータ１（事例集）'!$S$4:$S$303),"",INDEX('バックデータ１（事例集）'!$A$4:$W$303,MATCH('条件検索３（事業名で検索）'!$L14,'バックデータ１（事例集）'!$S$4:$S$303,0),MATCH('条件検索３（事業名で検索）'!H$4,'バックデータ１（事例集）'!$A$1:$W$1,0)))</f>
        <v>0</v>
      </c>
      <c r="I14" s="90">
        <f>IF($L14&gt;MAX('バックデータ１（事例集）'!$S$4:$S$303),"",INDEX('バックデータ１（事例集）'!$A$4:$W$303,MATCH('条件検索３（事業名で検索）'!$L14,'バックデータ１（事例集）'!$S$4:$S$303,0),MATCH('条件検索３（事業名で検索）'!I$4,'バックデータ１（事例集）'!$A$1:$W$1,0)))</f>
        <v>0</v>
      </c>
      <c r="J14" s="92">
        <f t="shared" si="0"/>
        <v>0</v>
      </c>
      <c r="K14" s="84">
        <f>IF($L14&gt;MAX('バックデータ１（事例集）'!$S$4:$S$303),"",INDEX('バックデータ１（事例集）'!$A$4:$W$303,MATCH('条件検索３（事業名で検索）'!$L14,'バックデータ１（事例集）'!$S$4:$S$303,0),MATCH('条件検索３（事業名で検索）'!K$4,'バックデータ１（事例集）'!$A$1:$W$1,0)))</f>
        <v>0</v>
      </c>
      <c r="L14" s="18">
        <v>8</v>
      </c>
      <c r="M14" s="115">
        <f>IF($L14&gt;MAX('バックデータ１（事例集）'!$S$4:$S$303),"",INDEX('バックデータ１（事例集）'!$A$4:$W$303,MATCH('条件検索３（事業名で検索）'!$L14,'バックデータ１（事例集）'!$S$4:$S$303,0),MATCH('条件検索３（事業名で検索）'!J$4,'バックデータ１（事例集）'!$A$1:$W$1,0)))</f>
        <v>0</v>
      </c>
    </row>
    <row r="15" spans="2:14" ht="30" customHeight="1">
      <c r="B15" s="6">
        <v>9</v>
      </c>
      <c r="C15" s="7">
        <f>IF($L15&gt;MAX('バックデータ１（事例集）'!$S$4:$S$303),"",INDEX('バックデータ１（事例集）'!$A$4:$W$303,MATCH('条件検索３（事業名で検索）'!$L15,'バックデータ１（事例集）'!$S$4:$S$303,0),MATCH('条件検索３（事業名で検索）'!C$4,'バックデータ１（事例集）'!$A$1:$W$1,0)))</f>
        <v>0</v>
      </c>
      <c r="D15" s="7">
        <f>IF($L15&gt;MAX('バックデータ１（事例集）'!$S$4:$S$303),"",INDEX('バックデータ１（事例集）'!$A$4:$W$303,MATCH('条件検索３（事業名で検索）'!$L15,'バックデータ１（事例集）'!$S$4:$S$303,0),MATCH('条件検索３（事業名で検索）'!D$4,'バックデータ１（事例集）'!$A$1:$W$1,0)))</f>
        <v>0</v>
      </c>
      <c r="E15" s="19" t="str">
        <f>IF($L15&gt;MAX('バックデータ１（事例集）'!$S$4:$S$303),"",INDEX('バックデータ１（事例集）'!$A$4:$W$303,MATCH('条件検索３（事業名で検索）'!$L15,'バックデータ１（事例集）'!$S$4:$S$303,0),MATCH('条件検索３（事業名で検索）'!E$4,'バックデータ１（事例集）'!$A$1:$W$1,0)))</f>
        <v/>
      </c>
      <c r="F15" s="58">
        <f>IF($L15&gt;MAX('バックデータ１（事例集）'!$S$4:$S$303),"",INDEX('バックデータ１（事例集）'!$A$4:$W$303,MATCH('条件検索３（事業名で検索）'!$L15,'バックデータ１（事例集）'!$S$4:$S$303,0),MATCH('条件検索３（事業名で検索）'!F$4,'バックデータ１（事例集）'!$A$1:$W$1,0)))</f>
        <v>0</v>
      </c>
      <c r="G15" s="8">
        <f>IF($L15&gt;MAX('バックデータ１（事例集）'!$S$4:$S$303),"",INDEX('バックデータ１（事例集）'!$A$4:$W$303,MATCH('条件検索３（事業名で検索）'!$L15,'バックデータ１（事例集）'!$S$4:$S$303,0),MATCH('条件検索３（事業名で検索）'!G$4,'バックデータ１（事例集）'!$A$1:$W$1,0)))</f>
        <v>0</v>
      </c>
      <c r="H15" s="8">
        <f>IF($L15&gt;MAX('バックデータ１（事例集）'!$S$4:$S$303),"",INDEX('バックデータ１（事例集）'!$A$4:$W$303,MATCH('条件検索３（事業名で検索）'!$L15,'バックデータ１（事例集）'!$S$4:$S$303,0),MATCH('条件検索３（事業名で検索）'!H$4,'バックデータ１（事例集）'!$A$1:$W$1,0)))</f>
        <v>0</v>
      </c>
      <c r="I15" s="58">
        <f>IF($L15&gt;MAX('バックデータ１（事例集）'!$S$4:$S$303),"",INDEX('バックデータ１（事例集）'!$A$4:$W$303,MATCH('条件検索３（事業名で検索）'!$L15,'バックデータ１（事例集）'!$S$4:$S$303,0),MATCH('条件検索３（事業名で検索）'!I$4,'バックデータ１（事例集）'!$A$1:$W$1,0)))</f>
        <v>0</v>
      </c>
      <c r="J15" s="86">
        <f t="shared" si="0"/>
        <v>0</v>
      </c>
      <c r="K15" s="84">
        <f>IF($L15&gt;MAX('バックデータ１（事例集）'!$S$4:$S$303),"",INDEX('バックデータ１（事例集）'!$A$4:$W$303,MATCH('条件検索３（事業名で検索）'!$L15,'バックデータ１（事例集）'!$S$4:$S$303,0),MATCH('条件検索３（事業名で検索）'!K$4,'バックデータ１（事例集）'!$A$1:$W$1,0)))</f>
        <v>0</v>
      </c>
      <c r="L15" s="18">
        <v>9</v>
      </c>
      <c r="M15" s="115">
        <f>IF($L15&gt;MAX('バックデータ１（事例集）'!$S$4:$S$303),"",INDEX('バックデータ１（事例集）'!$A$4:$W$303,MATCH('条件検索３（事業名で検索）'!$L15,'バックデータ１（事例集）'!$S$4:$S$303,0),MATCH('条件検索３（事業名で検索）'!J$4,'バックデータ１（事例集）'!$A$1:$W$1,0)))</f>
        <v>0</v>
      </c>
    </row>
    <row r="16" spans="2:14" ht="30" customHeight="1">
      <c r="B16" s="87">
        <v>10</v>
      </c>
      <c r="C16" s="88">
        <f>IF($L16&gt;MAX('バックデータ１（事例集）'!$S$4:$S$303),"",INDEX('バックデータ１（事例集）'!$A$4:$W$303,MATCH('条件検索３（事業名で検索）'!$L16,'バックデータ１（事例集）'!$S$4:$S$303,0),MATCH('条件検索３（事業名で検索）'!C$4,'バックデータ１（事例集）'!$A$1:$W$1,0)))</f>
        <v>0</v>
      </c>
      <c r="D16" s="88">
        <f>IF($L16&gt;MAX('バックデータ１（事例集）'!$S$4:$S$303),"",INDEX('バックデータ１（事例集）'!$A$4:$W$303,MATCH('条件検索３（事業名で検索）'!$L16,'バックデータ１（事例集）'!$S$4:$S$303,0),MATCH('条件検索３（事業名で検索）'!D$4,'バックデータ１（事例集）'!$A$1:$W$1,0)))</f>
        <v>0</v>
      </c>
      <c r="E16" s="89" t="str">
        <f>IF($L16&gt;MAX('バックデータ１（事例集）'!$S$4:$S$303),"",INDEX('バックデータ１（事例集）'!$A$4:$W$303,MATCH('条件検索３（事業名で検索）'!$L16,'バックデータ１（事例集）'!$S$4:$S$303,0),MATCH('条件検索３（事業名で検索）'!E$4,'バックデータ１（事例集）'!$A$1:$W$1,0)))</f>
        <v/>
      </c>
      <c r="F16" s="90">
        <f>IF($L16&gt;MAX('バックデータ１（事例集）'!$S$4:$S$303),"",INDEX('バックデータ１（事例集）'!$A$4:$W$303,MATCH('条件検索３（事業名で検索）'!$L16,'バックデータ１（事例集）'!$S$4:$S$303,0),MATCH('条件検索３（事業名で検索）'!F$4,'バックデータ１（事例集）'!$A$1:$W$1,0)))</f>
        <v>0</v>
      </c>
      <c r="G16" s="91">
        <f>IF($L16&gt;MAX('バックデータ１（事例集）'!$S$4:$S$303),"",INDEX('バックデータ１（事例集）'!$A$4:$W$303,MATCH('条件検索３（事業名で検索）'!$L16,'バックデータ１（事例集）'!$S$4:$S$303,0),MATCH('条件検索３（事業名で検索）'!G$4,'バックデータ１（事例集）'!$A$1:$W$1,0)))</f>
        <v>0</v>
      </c>
      <c r="H16" s="91">
        <f>IF($L16&gt;MAX('バックデータ１（事例集）'!$S$4:$S$303),"",INDEX('バックデータ１（事例集）'!$A$4:$W$303,MATCH('条件検索３（事業名で検索）'!$L16,'バックデータ１（事例集）'!$S$4:$S$303,0),MATCH('条件検索３（事業名で検索）'!H$4,'バックデータ１（事例集）'!$A$1:$W$1,0)))</f>
        <v>0</v>
      </c>
      <c r="I16" s="90">
        <f>IF($L16&gt;MAX('バックデータ１（事例集）'!$S$4:$S$303),"",INDEX('バックデータ１（事例集）'!$A$4:$W$303,MATCH('条件検索３（事業名で検索）'!$L16,'バックデータ１（事例集）'!$S$4:$S$303,0),MATCH('条件検索３（事業名で検索）'!I$4,'バックデータ１（事例集）'!$A$1:$W$1,0)))</f>
        <v>0</v>
      </c>
      <c r="J16" s="92">
        <f t="shared" si="0"/>
        <v>0</v>
      </c>
      <c r="K16" s="84">
        <f>IF($L16&gt;MAX('バックデータ１（事例集）'!$S$4:$S$303),"",INDEX('バックデータ１（事例集）'!$A$4:$W$303,MATCH('条件検索３（事業名で検索）'!$L16,'バックデータ１（事例集）'!$S$4:$S$303,0),MATCH('条件検索３（事業名で検索）'!K$4,'バックデータ１（事例集）'!$A$1:$W$1,0)))</f>
        <v>0</v>
      </c>
      <c r="L16" s="18">
        <v>10</v>
      </c>
      <c r="M16" s="115">
        <f>IF($L16&gt;MAX('バックデータ１（事例集）'!$S$4:$S$303),"",INDEX('バックデータ１（事例集）'!$A$4:$W$303,MATCH('条件検索３（事業名で検索）'!$L16,'バックデータ１（事例集）'!$S$4:$S$303,0),MATCH('条件検索３（事業名で検索）'!J$4,'バックデータ１（事例集）'!$A$1:$W$1,0)))</f>
        <v>0</v>
      </c>
    </row>
    <row r="17" spans="2:13" ht="30" customHeight="1">
      <c r="B17" s="6">
        <v>11</v>
      </c>
      <c r="C17" s="7">
        <f>IF($L17&gt;MAX('バックデータ１（事例集）'!$S$4:$S$303),"",INDEX('バックデータ１（事例集）'!$A$4:$W$303,MATCH('条件検索３（事業名で検索）'!$L17,'バックデータ１（事例集）'!$S$4:$S$303,0),MATCH('条件検索３（事業名で検索）'!C$4,'バックデータ１（事例集）'!$A$1:$W$1,0)))</f>
        <v>0</v>
      </c>
      <c r="D17" s="7">
        <f>IF($L17&gt;MAX('バックデータ１（事例集）'!$S$4:$S$303),"",INDEX('バックデータ１（事例集）'!$A$4:$W$303,MATCH('条件検索３（事業名で検索）'!$L17,'バックデータ１（事例集）'!$S$4:$S$303,0),MATCH('条件検索３（事業名で検索）'!D$4,'バックデータ１（事例集）'!$A$1:$W$1,0)))</f>
        <v>0</v>
      </c>
      <c r="E17" s="19" t="str">
        <f>IF($L17&gt;MAX('バックデータ１（事例集）'!$S$4:$S$303),"",INDEX('バックデータ１（事例集）'!$A$4:$W$303,MATCH('条件検索３（事業名で検索）'!$L17,'バックデータ１（事例集）'!$S$4:$S$303,0),MATCH('条件検索３（事業名で検索）'!E$4,'バックデータ１（事例集）'!$A$1:$W$1,0)))</f>
        <v/>
      </c>
      <c r="F17" s="58">
        <f>IF($L17&gt;MAX('バックデータ１（事例集）'!$S$4:$S$303),"",INDEX('バックデータ１（事例集）'!$A$4:$W$303,MATCH('条件検索３（事業名で検索）'!$L17,'バックデータ１（事例集）'!$S$4:$S$303,0),MATCH('条件検索３（事業名で検索）'!F$4,'バックデータ１（事例集）'!$A$1:$W$1,0)))</f>
        <v>0</v>
      </c>
      <c r="G17" s="8">
        <f>IF($L17&gt;MAX('バックデータ１（事例集）'!$S$4:$S$303),"",INDEX('バックデータ１（事例集）'!$A$4:$W$303,MATCH('条件検索３（事業名で検索）'!$L17,'バックデータ１（事例集）'!$S$4:$S$303,0),MATCH('条件検索３（事業名で検索）'!G$4,'バックデータ１（事例集）'!$A$1:$W$1,0)))</f>
        <v>0</v>
      </c>
      <c r="H17" s="8">
        <f>IF($L17&gt;MAX('バックデータ１（事例集）'!$S$4:$S$303),"",INDEX('バックデータ１（事例集）'!$A$4:$W$303,MATCH('条件検索３（事業名で検索）'!$L17,'バックデータ１（事例集）'!$S$4:$S$303,0),MATCH('条件検索３（事業名で検索）'!H$4,'バックデータ１（事例集）'!$A$1:$W$1,0)))</f>
        <v>0</v>
      </c>
      <c r="I17" s="58">
        <f>IF($L17&gt;MAX('バックデータ１（事例集）'!$S$4:$S$303),"",INDEX('バックデータ１（事例集）'!$A$4:$W$303,MATCH('条件検索３（事業名で検索）'!$L17,'バックデータ１（事例集）'!$S$4:$S$303,0),MATCH('条件検索３（事業名で検索）'!I$4,'バックデータ１（事例集）'!$A$1:$W$1,0)))</f>
        <v>0</v>
      </c>
      <c r="J17" s="86">
        <f t="shared" si="0"/>
        <v>0</v>
      </c>
      <c r="K17" s="84">
        <f>IF($L17&gt;MAX('バックデータ１（事例集）'!$S$4:$S$303),"",INDEX('バックデータ１（事例集）'!$A$4:$W$303,MATCH('条件検索３（事業名で検索）'!$L17,'バックデータ１（事例集）'!$S$4:$S$303,0),MATCH('条件検索３（事業名で検索）'!K$4,'バックデータ１（事例集）'!$A$1:$W$1,0)))</f>
        <v>0</v>
      </c>
      <c r="L17" s="18">
        <v>11</v>
      </c>
      <c r="M17" s="115">
        <f>IF($L17&gt;MAX('バックデータ１（事例集）'!$S$4:$S$303),"",INDEX('バックデータ１（事例集）'!$A$4:$W$303,MATCH('条件検索３（事業名で検索）'!$L17,'バックデータ１（事例集）'!$S$4:$S$303,0),MATCH('条件検索３（事業名で検索）'!J$4,'バックデータ１（事例集）'!$A$1:$W$1,0)))</f>
        <v>0</v>
      </c>
    </row>
    <row r="18" spans="2:13" ht="30" customHeight="1">
      <c r="B18" s="87">
        <v>12</v>
      </c>
      <c r="C18" s="88">
        <f>IF($L18&gt;MAX('バックデータ１（事例集）'!$S$4:$S$303),"",INDEX('バックデータ１（事例集）'!$A$4:$W$303,MATCH('条件検索３（事業名で検索）'!$L18,'バックデータ１（事例集）'!$S$4:$S$303,0),MATCH('条件検索３（事業名で検索）'!C$4,'バックデータ１（事例集）'!$A$1:$W$1,0)))</f>
        <v>0</v>
      </c>
      <c r="D18" s="88">
        <f>IF($L18&gt;MAX('バックデータ１（事例集）'!$S$4:$S$303),"",INDEX('バックデータ１（事例集）'!$A$4:$W$303,MATCH('条件検索３（事業名で検索）'!$L18,'バックデータ１（事例集）'!$S$4:$S$303,0),MATCH('条件検索３（事業名で検索）'!D$4,'バックデータ１（事例集）'!$A$1:$W$1,0)))</f>
        <v>0</v>
      </c>
      <c r="E18" s="89" t="str">
        <f>IF($L18&gt;MAX('バックデータ１（事例集）'!$S$4:$S$303),"",INDEX('バックデータ１（事例集）'!$A$4:$W$303,MATCH('条件検索３（事業名で検索）'!$L18,'バックデータ１（事例集）'!$S$4:$S$303,0),MATCH('条件検索３（事業名で検索）'!E$4,'バックデータ１（事例集）'!$A$1:$W$1,0)))</f>
        <v/>
      </c>
      <c r="F18" s="90">
        <f>IF($L18&gt;MAX('バックデータ１（事例集）'!$S$4:$S$303),"",INDEX('バックデータ１（事例集）'!$A$4:$W$303,MATCH('条件検索３（事業名で検索）'!$L18,'バックデータ１（事例集）'!$S$4:$S$303,0),MATCH('条件検索３（事業名で検索）'!F$4,'バックデータ１（事例集）'!$A$1:$W$1,0)))</f>
        <v>0</v>
      </c>
      <c r="G18" s="91">
        <f>IF($L18&gt;MAX('バックデータ１（事例集）'!$S$4:$S$303),"",INDEX('バックデータ１（事例集）'!$A$4:$W$303,MATCH('条件検索３（事業名で検索）'!$L18,'バックデータ１（事例集）'!$S$4:$S$303,0),MATCH('条件検索３（事業名で検索）'!G$4,'バックデータ１（事例集）'!$A$1:$W$1,0)))</f>
        <v>0</v>
      </c>
      <c r="H18" s="91">
        <f>IF($L18&gt;MAX('バックデータ１（事例集）'!$S$4:$S$303),"",INDEX('バックデータ１（事例集）'!$A$4:$W$303,MATCH('条件検索３（事業名で検索）'!$L18,'バックデータ１（事例集）'!$S$4:$S$303,0),MATCH('条件検索３（事業名で検索）'!H$4,'バックデータ１（事例集）'!$A$1:$W$1,0)))</f>
        <v>0</v>
      </c>
      <c r="I18" s="90">
        <f>IF($L18&gt;MAX('バックデータ１（事例集）'!$S$4:$S$303),"",INDEX('バックデータ１（事例集）'!$A$4:$W$303,MATCH('条件検索３（事業名で検索）'!$L18,'バックデータ１（事例集）'!$S$4:$S$303,0),MATCH('条件検索３（事業名で検索）'!I$4,'バックデータ１（事例集）'!$A$1:$W$1,0)))</f>
        <v>0</v>
      </c>
      <c r="J18" s="92">
        <f t="shared" si="0"/>
        <v>0</v>
      </c>
      <c r="K18" s="84">
        <f>IF($L18&gt;MAX('バックデータ１（事例集）'!$S$4:$S$303),"",INDEX('バックデータ１（事例集）'!$A$4:$W$303,MATCH('条件検索３（事業名で検索）'!$L18,'バックデータ１（事例集）'!$S$4:$S$303,0),MATCH('条件検索３（事業名で検索）'!K$4,'バックデータ１（事例集）'!$A$1:$W$1,0)))</f>
        <v>0</v>
      </c>
      <c r="L18" s="18">
        <v>12</v>
      </c>
      <c r="M18" s="115">
        <f>IF($L18&gt;MAX('バックデータ１（事例集）'!$S$4:$S$303),"",INDEX('バックデータ１（事例集）'!$A$4:$W$303,MATCH('条件検索３（事業名で検索）'!$L18,'バックデータ１（事例集）'!$S$4:$S$303,0),MATCH('条件検索３（事業名で検索）'!J$4,'バックデータ１（事例集）'!$A$1:$W$1,0)))</f>
        <v>0</v>
      </c>
    </row>
    <row r="19" spans="2:13" ht="30" customHeight="1">
      <c r="B19" s="6">
        <v>13</v>
      </c>
      <c r="C19" s="7">
        <f>IF($L19&gt;MAX('バックデータ１（事例集）'!$S$4:$S$303),"",INDEX('バックデータ１（事例集）'!$A$4:$W$303,MATCH('条件検索３（事業名で検索）'!$L19,'バックデータ１（事例集）'!$S$4:$S$303,0),MATCH('条件検索３（事業名で検索）'!C$4,'バックデータ１（事例集）'!$A$1:$W$1,0)))</f>
        <v>0</v>
      </c>
      <c r="D19" s="7">
        <f>IF($L19&gt;MAX('バックデータ１（事例集）'!$S$4:$S$303),"",INDEX('バックデータ１（事例集）'!$A$4:$W$303,MATCH('条件検索３（事業名で検索）'!$L19,'バックデータ１（事例集）'!$S$4:$S$303,0),MATCH('条件検索３（事業名で検索）'!D$4,'バックデータ１（事例集）'!$A$1:$W$1,0)))</f>
        <v>0</v>
      </c>
      <c r="E19" s="19" t="str">
        <f>IF($L19&gt;MAX('バックデータ１（事例集）'!$S$4:$S$303),"",INDEX('バックデータ１（事例集）'!$A$4:$W$303,MATCH('条件検索３（事業名で検索）'!$L19,'バックデータ１（事例集）'!$S$4:$S$303,0),MATCH('条件検索３（事業名で検索）'!E$4,'バックデータ１（事例集）'!$A$1:$W$1,0)))</f>
        <v/>
      </c>
      <c r="F19" s="58">
        <f>IF($L19&gt;MAX('バックデータ１（事例集）'!$S$4:$S$303),"",INDEX('バックデータ１（事例集）'!$A$4:$W$303,MATCH('条件検索３（事業名で検索）'!$L19,'バックデータ１（事例集）'!$S$4:$S$303,0),MATCH('条件検索３（事業名で検索）'!F$4,'バックデータ１（事例集）'!$A$1:$W$1,0)))</f>
        <v>0</v>
      </c>
      <c r="G19" s="8">
        <f>IF($L19&gt;MAX('バックデータ１（事例集）'!$S$4:$S$303),"",INDEX('バックデータ１（事例集）'!$A$4:$W$303,MATCH('条件検索３（事業名で検索）'!$L19,'バックデータ１（事例集）'!$S$4:$S$303,0),MATCH('条件検索３（事業名で検索）'!G$4,'バックデータ１（事例集）'!$A$1:$W$1,0)))</f>
        <v>0</v>
      </c>
      <c r="H19" s="8">
        <f>IF($L19&gt;MAX('バックデータ１（事例集）'!$S$4:$S$303),"",INDEX('バックデータ１（事例集）'!$A$4:$W$303,MATCH('条件検索３（事業名で検索）'!$L19,'バックデータ１（事例集）'!$S$4:$S$303,0),MATCH('条件検索３（事業名で検索）'!H$4,'バックデータ１（事例集）'!$A$1:$W$1,0)))</f>
        <v>0</v>
      </c>
      <c r="I19" s="58">
        <f>IF($L19&gt;MAX('バックデータ１（事例集）'!$S$4:$S$303),"",INDEX('バックデータ１（事例集）'!$A$4:$W$303,MATCH('条件検索３（事業名で検索）'!$L19,'バックデータ１（事例集）'!$S$4:$S$303,0),MATCH('条件検索３（事業名で検索）'!I$4,'バックデータ１（事例集）'!$A$1:$W$1,0)))</f>
        <v>0</v>
      </c>
      <c r="J19" s="86">
        <f t="shared" si="0"/>
        <v>0</v>
      </c>
      <c r="K19" s="84">
        <f>IF($L19&gt;MAX('バックデータ１（事例集）'!$S$4:$S$303),"",INDEX('バックデータ１（事例集）'!$A$4:$W$303,MATCH('条件検索３（事業名で検索）'!$L19,'バックデータ１（事例集）'!$S$4:$S$303,0),MATCH('条件検索３（事業名で検索）'!K$4,'バックデータ１（事例集）'!$A$1:$W$1,0)))</f>
        <v>0</v>
      </c>
      <c r="L19" s="18">
        <v>13</v>
      </c>
      <c r="M19" s="115">
        <f>IF($L19&gt;MAX('バックデータ１（事例集）'!$S$4:$S$303),"",INDEX('バックデータ１（事例集）'!$A$4:$W$303,MATCH('条件検索３（事業名で検索）'!$L19,'バックデータ１（事例集）'!$S$4:$S$303,0),MATCH('条件検索３（事業名で検索）'!J$4,'バックデータ１（事例集）'!$A$1:$W$1,0)))</f>
        <v>0</v>
      </c>
    </row>
    <row r="20" spans="2:13" ht="30" customHeight="1">
      <c r="B20" s="87">
        <v>14</v>
      </c>
      <c r="C20" s="88">
        <f>IF($L20&gt;MAX('バックデータ１（事例集）'!$S$4:$S$303),"",INDEX('バックデータ１（事例集）'!$A$4:$W$303,MATCH('条件検索３（事業名で検索）'!$L20,'バックデータ１（事例集）'!$S$4:$S$303,0),MATCH('条件検索３（事業名で検索）'!C$4,'バックデータ１（事例集）'!$A$1:$W$1,0)))</f>
        <v>0</v>
      </c>
      <c r="D20" s="88">
        <f>IF($L20&gt;MAX('バックデータ１（事例集）'!$S$4:$S$303),"",INDEX('バックデータ１（事例集）'!$A$4:$W$303,MATCH('条件検索３（事業名で検索）'!$L20,'バックデータ１（事例集）'!$S$4:$S$303,0),MATCH('条件検索３（事業名で検索）'!D$4,'バックデータ１（事例集）'!$A$1:$W$1,0)))</f>
        <v>0</v>
      </c>
      <c r="E20" s="89" t="str">
        <f>IF($L20&gt;MAX('バックデータ１（事例集）'!$S$4:$S$303),"",INDEX('バックデータ１（事例集）'!$A$4:$W$303,MATCH('条件検索３（事業名で検索）'!$L20,'バックデータ１（事例集）'!$S$4:$S$303,0),MATCH('条件検索３（事業名で検索）'!E$4,'バックデータ１（事例集）'!$A$1:$W$1,0)))</f>
        <v/>
      </c>
      <c r="F20" s="90">
        <f>IF($L20&gt;MAX('バックデータ１（事例集）'!$S$4:$S$303),"",INDEX('バックデータ１（事例集）'!$A$4:$W$303,MATCH('条件検索３（事業名で検索）'!$L20,'バックデータ１（事例集）'!$S$4:$S$303,0),MATCH('条件検索３（事業名で検索）'!F$4,'バックデータ１（事例集）'!$A$1:$W$1,0)))</f>
        <v>0</v>
      </c>
      <c r="G20" s="91">
        <f>IF($L20&gt;MAX('バックデータ１（事例集）'!$S$4:$S$303),"",INDEX('バックデータ１（事例集）'!$A$4:$W$303,MATCH('条件検索３（事業名で検索）'!$L20,'バックデータ１（事例集）'!$S$4:$S$303,0),MATCH('条件検索３（事業名で検索）'!G$4,'バックデータ１（事例集）'!$A$1:$W$1,0)))</f>
        <v>0</v>
      </c>
      <c r="H20" s="91">
        <f>IF($L20&gt;MAX('バックデータ１（事例集）'!$S$4:$S$303),"",INDEX('バックデータ１（事例集）'!$A$4:$W$303,MATCH('条件検索３（事業名で検索）'!$L20,'バックデータ１（事例集）'!$S$4:$S$303,0),MATCH('条件検索３（事業名で検索）'!H$4,'バックデータ１（事例集）'!$A$1:$W$1,0)))</f>
        <v>0</v>
      </c>
      <c r="I20" s="90">
        <f>IF($L20&gt;MAX('バックデータ１（事例集）'!$S$4:$S$303),"",INDEX('バックデータ１（事例集）'!$A$4:$W$303,MATCH('条件検索３（事業名で検索）'!$L20,'バックデータ１（事例集）'!$S$4:$S$303,0),MATCH('条件検索３（事業名で検索）'!I$4,'バックデータ１（事例集）'!$A$1:$W$1,0)))</f>
        <v>0</v>
      </c>
      <c r="J20" s="92">
        <f t="shared" si="0"/>
        <v>0</v>
      </c>
      <c r="K20" s="84">
        <f>IF($L20&gt;MAX('バックデータ１（事例集）'!$S$4:$S$303),"",INDEX('バックデータ１（事例集）'!$A$4:$W$303,MATCH('条件検索３（事業名で検索）'!$L20,'バックデータ１（事例集）'!$S$4:$S$303,0),MATCH('条件検索３（事業名で検索）'!K$4,'バックデータ１（事例集）'!$A$1:$W$1,0)))</f>
        <v>0</v>
      </c>
      <c r="L20" s="18">
        <v>14</v>
      </c>
      <c r="M20" s="115">
        <f>IF($L20&gt;MAX('バックデータ１（事例集）'!$S$4:$S$303),"",INDEX('バックデータ１（事例集）'!$A$4:$W$303,MATCH('条件検索３（事業名で検索）'!$L20,'バックデータ１（事例集）'!$S$4:$S$303,0),MATCH('条件検索３（事業名で検索）'!J$4,'バックデータ１（事例集）'!$A$1:$W$1,0)))</f>
        <v>0</v>
      </c>
    </row>
    <row r="21" spans="2:13" ht="30" customHeight="1">
      <c r="B21" s="6">
        <v>15</v>
      </c>
      <c r="C21" s="7">
        <f>IF($L21&gt;MAX('バックデータ１（事例集）'!$S$4:$S$303),"",INDEX('バックデータ１（事例集）'!$A$4:$W$303,MATCH('条件検索３（事業名で検索）'!$L21,'バックデータ１（事例集）'!$S$4:$S$303,0),MATCH('条件検索３（事業名で検索）'!C$4,'バックデータ１（事例集）'!$A$1:$W$1,0)))</f>
        <v>0</v>
      </c>
      <c r="D21" s="7">
        <f>IF($L21&gt;MAX('バックデータ１（事例集）'!$S$4:$S$303),"",INDEX('バックデータ１（事例集）'!$A$4:$W$303,MATCH('条件検索３（事業名で検索）'!$L21,'バックデータ１（事例集）'!$S$4:$S$303,0),MATCH('条件検索３（事業名で検索）'!D$4,'バックデータ１（事例集）'!$A$1:$W$1,0)))</f>
        <v>0</v>
      </c>
      <c r="E21" s="19" t="str">
        <f>IF($L21&gt;MAX('バックデータ１（事例集）'!$S$4:$S$303),"",INDEX('バックデータ１（事例集）'!$A$4:$W$303,MATCH('条件検索３（事業名で検索）'!$L21,'バックデータ１（事例集）'!$S$4:$S$303,0),MATCH('条件検索３（事業名で検索）'!E$4,'バックデータ１（事例集）'!$A$1:$W$1,0)))</f>
        <v/>
      </c>
      <c r="F21" s="58">
        <f>IF($L21&gt;MAX('バックデータ１（事例集）'!$S$4:$S$303),"",INDEX('バックデータ１（事例集）'!$A$4:$W$303,MATCH('条件検索３（事業名で検索）'!$L21,'バックデータ１（事例集）'!$S$4:$S$303,0),MATCH('条件検索３（事業名で検索）'!F$4,'バックデータ１（事例集）'!$A$1:$W$1,0)))</f>
        <v>0</v>
      </c>
      <c r="G21" s="8">
        <f>IF($L21&gt;MAX('バックデータ１（事例集）'!$S$4:$S$303),"",INDEX('バックデータ１（事例集）'!$A$4:$W$303,MATCH('条件検索３（事業名で検索）'!$L21,'バックデータ１（事例集）'!$S$4:$S$303,0),MATCH('条件検索３（事業名で検索）'!G$4,'バックデータ１（事例集）'!$A$1:$W$1,0)))</f>
        <v>0</v>
      </c>
      <c r="H21" s="8">
        <f>IF($L21&gt;MAX('バックデータ１（事例集）'!$S$4:$S$303),"",INDEX('バックデータ１（事例集）'!$A$4:$W$303,MATCH('条件検索３（事業名で検索）'!$L21,'バックデータ１（事例集）'!$S$4:$S$303,0),MATCH('条件検索３（事業名で検索）'!H$4,'バックデータ１（事例集）'!$A$1:$W$1,0)))</f>
        <v>0</v>
      </c>
      <c r="I21" s="58">
        <f>IF($L21&gt;MAX('バックデータ１（事例集）'!$S$4:$S$303),"",INDEX('バックデータ１（事例集）'!$A$4:$W$303,MATCH('条件検索３（事業名で検索）'!$L21,'バックデータ１（事例集）'!$S$4:$S$303,0),MATCH('条件検索３（事業名で検索）'!I$4,'バックデータ１（事例集）'!$A$1:$W$1,0)))</f>
        <v>0</v>
      </c>
      <c r="J21" s="86">
        <f t="shared" si="0"/>
        <v>0</v>
      </c>
      <c r="K21" s="84">
        <f>IF($L21&gt;MAX('バックデータ１（事例集）'!$S$4:$S$303),"",INDEX('バックデータ１（事例集）'!$A$4:$W$303,MATCH('条件検索３（事業名で検索）'!$L21,'バックデータ１（事例集）'!$S$4:$S$303,0),MATCH('条件検索３（事業名で検索）'!K$4,'バックデータ１（事例集）'!$A$1:$W$1,0)))</f>
        <v>0</v>
      </c>
      <c r="L21" s="18">
        <v>15</v>
      </c>
      <c r="M21" s="115">
        <f>IF($L21&gt;MAX('バックデータ１（事例集）'!$S$4:$S$303),"",INDEX('バックデータ１（事例集）'!$A$4:$W$303,MATCH('条件検索３（事業名で検索）'!$L21,'バックデータ１（事例集）'!$S$4:$S$303,0),MATCH('条件検索３（事業名で検索）'!J$4,'バックデータ１（事例集）'!$A$1:$W$1,0)))</f>
        <v>0</v>
      </c>
    </row>
    <row r="22" spans="2:13" ht="30" customHeight="1">
      <c r="B22" s="87">
        <v>16</v>
      </c>
      <c r="C22" s="88">
        <f>IF($L22&gt;MAX('バックデータ１（事例集）'!$S$4:$S$303),"",INDEX('バックデータ１（事例集）'!$A$4:$W$303,MATCH('条件検索３（事業名で検索）'!$L22,'バックデータ１（事例集）'!$S$4:$S$303,0),MATCH('条件検索３（事業名で検索）'!C$4,'バックデータ１（事例集）'!$A$1:$W$1,0)))</f>
        <v>0</v>
      </c>
      <c r="D22" s="88">
        <f>IF($L22&gt;MAX('バックデータ１（事例集）'!$S$4:$S$303),"",INDEX('バックデータ１（事例集）'!$A$4:$W$303,MATCH('条件検索３（事業名で検索）'!$L22,'バックデータ１（事例集）'!$S$4:$S$303,0),MATCH('条件検索３（事業名で検索）'!D$4,'バックデータ１（事例集）'!$A$1:$W$1,0)))</f>
        <v>0</v>
      </c>
      <c r="E22" s="89" t="str">
        <f>IF($L22&gt;MAX('バックデータ１（事例集）'!$S$4:$S$303),"",INDEX('バックデータ１（事例集）'!$A$4:$W$303,MATCH('条件検索３（事業名で検索）'!$L22,'バックデータ１（事例集）'!$S$4:$S$303,0),MATCH('条件検索３（事業名で検索）'!E$4,'バックデータ１（事例集）'!$A$1:$W$1,0)))</f>
        <v/>
      </c>
      <c r="F22" s="90">
        <f>IF($L22&gt;MAX('バックデータ１（事例集）'!$S$4:$S$303),"",INDEX('バックデータ１（事例集）'!$A$4:$W$303,MATCH('条件検索３（事業名で検索）'!$L22,'バックデータ１（事例集）'!$S$4:$S$303,0),MATCH('条件検索３（事業名で検索）'!F$4,'バックデータ１（事例集）'!$A$1:$W$1,0)))</f>
        <v>0</v>
      </c>
      <c r="G22" s="91">
        <f>IF($L22&gt;MAX('バックデータ１（事例集）'!$S$4:$S$303),"",INDEX('バックデータ１（事例集）'!$A$4:$W$303,MATCH('条件検索３（事業名で検索）'!$L22,'バックデータ１（事例集）'!$S$4:$S$303,0),MATCH('条件検索３（事業名で検索）'!G$4,'バックデータ１（事例集）'!$A$1:$W$1,0)))</f>
        <v>0</v>
      </c>
      <c r="H22" s="91">
        <f>IF($L22&gt;MAX('バックデータ１（事例集）'!$S$4:$S$303),"",INDEX('バックデータ１（事例集）'!$A$4:$W$303,MATCH('条件検索３（事業名で検索）'!$L22,'バックデータ１（事例集）'!$S$4:$S$303,0),MATCH('条件検索３（事業名で検索）'!H$4,'バックデータ１（事例集）'!$A$1:$W$1,0)))</f>
        <v>0</v>
      </c>
      <c r="I22" s="90">
        <f>IF($L22&gt;MAX('バックデータ１（事例集）'!$S$4:$S$303),"",INDEX('バックデータ１（事例集）'!$A$4:$W$303,MATCH('条件検索３（事業名で検索）'!$L22,'バックデータ１（事例集）'!$S$4:$S$303,0),MATCH('条件検索３（事業名で検索）'!I$4,'バックデータ１（事例集）'!$A$1:$W$1,0)))</f>
        <v>0</v>
      </c>
      <c r="J22" s="92">
        <f t="shared" si="0"/>
        <v>0</v>
      </c>
      <c r="K22" s="84">
        <f>IF($L22&gt;MAX('バックデータ１（事例集）'!$S$4:$S$303),"",INDEX('バックデータ１（事例集）'!$A$4:$W$303,MATCH('条件検索３（事業名で検索）'!$L22,'バックデータ１（事例集）'!$S$4:$S$303,0),MATCH('条件検索３（事業名で検索）'!K$4,'バックデータ１（事例集）'!$A$1:$W$1,0)))</f>
        <v>0</v>
      </c>
      <c r="L22" s="18">
        <v>16</v>
      </c>
      <c r="M22" s="115">
        <f>IF($L22&gt;MAX('バックデータ１（事例集）'!$S$4:$S$303),"",INDEX('バックデータ１（事例集）'!$A$4:$W$303,MATCH('条件検索３（事業名で検索）'!$L22,'バックデータ１（事例集）'!$S$4:$S$303,0),MATCH('条件検索３（事業名で検索）'!J$4,'バックデータ１（事例集）'!$A$1:$W$1,0)))</f>
        <v>0</v>
      </c>
    </row>
    <row r="23" spans="2:13" ht="30" customHeight="1">
      <c r="B23" s="6">
        <v>17</v>
      </c>
      <c r="C23" s="7">
        <f>IF($L23&gt;MAX('バックデータ１（事例集）'!$S$4:$S$303),"",INDEX('バックデータ１（事例集）'!$A$4:$W$303,MATCH('条件検索３（事業名で検索）'!$L23,'バックデータ１（事例集）'!$S$4:$S$303,0),MATCH('条件検索３（事業名で検索）'!C$4,'バックデータ１（事例集）'!$A$1:$W$1,0)))</f>
        <v>0</v>
      </c>
      <c r="D23" s="7">
        <f>IF($L23&gt;MAX('バックデータ１（事例集）'!$S$4:$S$303),"",INDEX('バックデータ１（事例集）'!$A$4:$W$303,MATCH('条件検索３（事業名で検索）'!$L23,'バックデータ１（事例集）'!$S$4:$S$303,0),MATCH('条件検索３（事業名で検索）'!D$4,'バックデータ１（事例集）'!$A$1:$W$1,0)))</f>
        <v>0</v>
      </c>
      <c r="E23" s="19" t="str">
        <f>IF($L23&gt;MAX('バックデータ１（事例集）'!$S$4:$S$303),"",INDEX('バックデータ１（事例集）'!$A$4:$W$303,MATCH('条件検索３（事業名で検索）'!$L23,'バックデータ１（事例集）'!$S$4:$S$303,0),MATCH('条件検索３（事業名で検索）'!E$4,'バックデータ１（事例集）'!$A$1:$W$1,0)))</f>
        <v/>
      </c>
      <c r="F23" s="58">
        <f>IF($L23&gt;MAX('バックデータ１（事例集）'!$S$4:$S$303),"",INDEX('バックデータ１（事例集）'!$A$4:$W$303,MATCH('条件検索３（事業名で検索）'!$L23,'バックデータ１（事例集）'!$S$4:$S$303,0),MATCH('条件検索３（事業名で検索）'!F$4,'バックデータ１（事例集）'!$A$1:$W$1,0)))</f>
        <v>0</v>
      </c>
      <c r="G23" s="8">
        <f>IF($L23&gt;MAX('バックデータ１（事例集）'!$S$4:$S$303),"",INDEX('バックデータ１（事例集）'!$A$4:$W$303,MATCH('条件検索３（事業名で検索）'!$L23,'バックデータ１（事例集）'!$S$4:$S$303,0),MATCH('条件検索３（事業名で検索）'!G$4,'バックデータ１（事例集）'!$A$1:$W$1,0)))</f>
        <v>0</v>
      </c>
      <c r="H23" s="8">
        <f>IF($L23&gt;MAX('バックデータ１（事例集）'!$S$4:$S$303),"",INDEX('バックデータ１（事例集）'!$A$4:$W$303,MATCH('条件検索３（事業名で検索）'!$L23,'バックデータ１（事例集）'!$S$4:$S$303,0),MATCH('条件検索３（事業名で検索）'!H$4,'バックデータ１（事例集）'!$A$1:$W$1,0)))</f>
        <v>0</v>
      </c>
      <c r="I23" s="58">
        <f>IF($L23&gt;MAX('バックデータ１（事例集）'!$S$4:$S$303),"",INDEX('バックデータ１（事例集）'!$A$4:$W$303,MATCH('条件検索３（事業名で検索）'!$L23,'バックデータ１（事例集）'!$S$4:$S$303,0),MATCH('条件検索３（事業名で検索）'!I$4,'バックデータ１（事例集）'!$A$1:$W$1,0)))</f>
        <v>0</v>
      </c>
      <c r="J23" s="86">
        <f t="shared" si="0"/>
        <v>0</v>
      </c>
      <c r="K23" s="84">
        <f>IF($L23&gt;MAX('バックデータ１（事例集）'!$S$4:$S$303),"",INDEX('バックデータ１（事例集）'!$A$4:$W$303,MATCH('条件検索３（事業名で検索）'!$L23,'バックデータ１（事例集）'!$S$4:$S$303,0),MATCH('条件検索３（事業名で検索）'!K$4,'バックデータ１（事例集）'!$A$1:$W$1,0)))</f>
        <v>0</v>
      </c>
      <c r="L23" s="18">
        <v>17</v>
      </c>
      <c r="M23" s="115">
        <f>IF($L23&gt;MAX('バックデータ１（事例集）'!$S$4:$S$303),"",INDEX('バックデータ１（事例集）'!$A$4:$W$303,MATCH('条件検索３（事業名で検索）'!$L23,'バックデータ１（事例集）'!$S$4:$S$303,0),MATCH('条件検索３（事業名で検索）'!J$4,'バックデータ１（事例集）'!$A$1:$W$1,0)))</f>
        <v>0</v>
      </c>
    </row>
    <row r="24" spans="2:13" ht="30" customHeight="1">
      <c r="B24" s="87">
        <v>18</v>
      </c>
      <c r="C24" s="88">
        <f>IF($L24&gt;MAX('バックデータ１（事例集）'!$S$4:$S$303),"",INDEX('バックデータ１（事例集）'!$A$4:$W$303,MATCH('条件検索３（事業名で検索）'!$L24,'バックデータ１（事例集）'!$S$4:$S$303,0),MATCH('条件検索３（事業名で検索）'!C$4,'バックデータ１（事例集）'!$A$1:$W$1,0)))</f>
        <v>0</v>
      </c>
      <c r="D24" s="88">
        <f>IF($L24&gt;MAX('バックデータ１（事例集）'!$S$4:$S$303),"",INDEX('バックデータ１（事例集）'!$A$4:$W$303,MATCH('条件検索３（事業名で検索）'!$L24,'バックデータ１（事例集）'!$S$4:$S$303,0),MATCH('条件検索３（事業名で検索）'!D$4,'バックデータ１（事例集）'!$A$1:$W$1,0)))</f>
        <v>0</v>
      </c>
      <c r="E24" s="89" t="str">
        <f>IF($L24&gt;MAX('バックデータ１（事例集）'!$S$4:$S$303),"",INDEX('バックデータ１（事例集）'!$A$4:$W$303,MATCH('条件検索３（事業名で検索）'!$L24,'バックデータ１（事例集）'!$S$4:$S$303,0),MATCH('条件検索３（事業名で検索）'!E$4,'バックデータ１（事例集）'!$A$1:$W$1,0)))</f>
        <v/>
      </c>
      <c r="F24" s="90">
        <f>IF($L24&gt;MAX('バックデータ１（事例集）'!$S$4:$S$303),"",INDEX('バックデータ１（事例集）'!$A$4:$W$303,MATCH('条件検索３（事業名で検索）'!$L24,'バックデータ１（事例集）'!$S$4:$S$303,0),MATCH('条件検索３（事業名で検索）'!F$4,'バックデータ１（事例集）'!$A$1:$W$1,0)))</f>
        <v>0</v>
      </c>
      <c r="G24" s="91">
        <f>IF($L24&gt;MAX('バックデータ１（事例集）'!$S$4:$S$303),"",INDEX('バックデータ１（事例集）'!$A$4:$W$303,MATCH('条件検索３（事業名で検索）'!$L24,'バックデータ１（事例集）'!$S$4:$S$303,0),MATCH('条件検索３（事業名で検索）'!G$4,'バックデータ１（事例集）'!$A$1:$W$1,0)))</f>
        <v>0</v>
      </c>
      <c r="H24" s="91">
        <f>IF($L24&gt;MAX('バックデータ１（事例集）'!$S$4:$S$303),"",INDEX('バックデータ１（事例集）'!$A$4:$W$303,MATCH('条件検索３（事業名で検索）'!$L24,'バックデータ１（事例集）'!$S$4:$S$303,0),MATCH('条件検索３（事業名で検索）'!H$4,'バックデータ１（事例集）'!$A$1:$W$1,0)))</f>
        <v>0</v>
      </c>
      <c r="I24" s="90">
        <f>IF($L24&gt;MAX('バックデータ１（事例集）'!$S$4:$S$303),"",INDEX('バックデータ１（事例集）'!$A$4:$W$303,MATCH('条件検索３（事業名で検索）'!$L24,'バックデータ１（事例集）'!$S$4:$S$303,0),MATCH('条件検索３（事業名で検索）'!I$4,'バックデータ１（事例集）'!$A$1:$W$1,0)))</f>
        <v>0</v>
      </c>
      <c r="J24" s="92">
        <f t="shared" si="0"/>
        <v>0</v>
      </c>
      <c r="K24" s="84">
        <f>IF($L24&gt;MAX('バックデータ１（事例集）'!$S$4:$S$303),"",INDEX('バックデータ１（事例集）'!$A$4:$W$303,MATCH('条件検索３（事業名で検索）'!$L24,'バックデータ１（事例集）'!$S$4:$S$303,0),MATCH('条件検索３（事業名で検索）'!K$4,'バックデータ１（事例集）'!$A$1:$W$1,0)))</f>
        <v>0</v>
      </c>
      <c r="L24" s="18">
        <v>18</v>
      </c>
      <c r="M24" s="115">
        <f>IF($L24&gt;MAX('バックデータ１（事例集）'!$S$4:$S$303),"",INDEX('バックデータ１（事例集）'!$A$4:$W$303,MATCH('条件検索３（事業名で検索）'!$L24,'バックデータ１（事例集）'!$S$4:$S$303,0),MATCH('条件検索３（事業名で検索）'!J$4,'バックデータ１（事例集）'!$A$1:$W$1,0)))</f>
        <v>0</v>
      </c>
    </row>
    <row r="25" spans="2:13" ht="30" customHeight="1">
      <c r="B25" s="6">
        <v>19</v>
      </c>
      <c r="C25" s="7">
        <f>IF($L25&gt;MAX('バックデータ１（事例集）'!$S$4:$S$303),"",INDEX('バックデータ１（事例集）'!$A$4:$W$303,MATCH('条件検索３（事業名で検索）'!$L25,'バックデータ１（事例集）'!$S$4:$S$303,0),MATCH('条件検索３（事業名で検索）'!C$4,'バックデータ１（事例集）'!$A$1:$W$1,0)))</f>
        <v>0</v>
      </c>
      <c r="D25" s="7">
        <f>IF($L25&gt;MAX('バックデータ１（事例集）'!$S$4:$S$303),"",INDEX('バックデータ１（事例集）'!$A$4:$W$303,MATCH('条件検索３（事業名で検索）'!$L25,'バックデータ１（事例集）'!$S$4:$S$303,0),MATCH('条件検索３（事業名で検索）'!D$4,'バックデータ１（事例集）'!$A$1:$W$1,0)))</f>
        <v>0</v>
      </c>
      <c r="E25" s="19" t="str">
        <f>IF($L25&gt;MAX('バックデータ１（事例集）'!$S$4:$S$303),"",INDEX('バックデータ１（事例集）'!$A$4:$W$303,MATCH('条件検索３（事業名で検索）'!$L25,'バックデータ１（事例集）'!$S$4:$S$303,0),MATCH('条件検索３（事業名で検索）'!E$4,'バックデータ１（事例集）'!$A$1:$W$1,0)))</f>
        <v/>
      </c>
      <c r="F25" s="58">
        <f>IF($L25&gt;MAX('バックデータ１（事例集）'!$S$4:$S$303),"",INDEX('バックデータ１（事例集）'!$A$4:$W$303,MATCH('条件検索３（事業名で検索）'!$L25,'バックデータ１（事例集）'!$S$4:$S$303,0),MATCH('条件検索３（事業名で検索）'!F$4,'バックデータ１（事例集）'!$A$1:$W$1,0)))</f>
        <v>0</v>
      </c>
      <c r="G25" s="8">
        <f>IF($L25&gt;MAX('バックデータ１（事例集）'!$S$4:$S$303),"",INDEX('バックデータ１（事例集）'!$A$4:$W$303,MATCH('条件検索３（事業名で検索）'!$L25,'バックデータ１（事例集）'!$S$4:$S$303,0),MATCH('条件検索３（事業名で検索）'!G$4,'バックデータ１（事例集）'!$A$1:$W$1,0)))</f>
        <v>0</v>
      </c>
      <c r="H25" s="8">
        <f>IF($L25&gt;MAX('バックデータ１（事例集）'!$S$4:$S$303),"",INDEX('バックデータ１（事例集）'!$A$4:$W$303,MATCH('条件検索３（事業名で検索）'!$L25,'バックデータ１（事例集）'!$S$4:$S$303,0),MATCH('条件検索３（事業名で検索）'!H$4,'バックデータ１（事例集）'!$A$1:$W$1,0)))</f>
        <v>0</v>
      </c>
      <c r="I25" s="58">
        <f>IF($L25&gt;MAX('バックデータ１（事例集）'!$S$4:$S$303),"",INDEX('バックデータ１（事例集）'!$A$4:$W$303,MATCH('条件検索３（事業名で検索）'!$L25,'バックデータ１（事例集）'!$S$4:$S$303,0),MATCH('条件検索３（事業名で検索）'!I$4,'バックデータ１（事例集）'!$A$1:$W$1,0)))</f>
        <v>0</v>
      </c>
      <c r="J25" s="86">
        <f t="shared" si="0"/>
        <v>0</v>
      </c>
      <c r="K25" s="84">
        <f>IF($L25&gt;MAX('バックデータ１（事例集）'!$S$4:$S$303),"",INDEX('バックデータ１（事例集）'!$A$4:$W$303,MATCH('条件検索３（事業名で検索）'!$L25,'バックデータ１（事例集）'!$S$4:$S$303,0),MATCH('条件検索３（事業名で検索）'!K$4,'バックデータ１（事例集）'!$A$1:$W$1,0)))</f>
        <v>0</v>
      </c>
      <c r="L25" s="18">
        <v>19</v>
      </c>
      <c r="M25" s="115">
        <f>IF($L25&gt;MAX('バックデータ１（事例集）'!$S$4:$S$303),"",INDEX('バックデータ１（事例集）'!$A$4:$W$303,MATCH('条件検索３（事業名で検索）'!$L25,'バックデータ１（事例集）'!$S$4:$S$303,0),MATCH('条件検索３（事業名で検索）'!J$4,'バックデータ１（事例集）'!$A$1:$W$1,0)))</f>
        <v>0</v>
      </c>
    </row>
    <row r="26" spans="2:13" ht="30" customHeight="1">
      <c r="B26" s="87">
        <v>20</v>
      </c>
      <c r="C26" s="88">
        <f>IF($L26&gt;MAX('バックデータ１（事例集）'!$S$4:$S$303),"",INDEX('バックデータ１（事例集）'!$A$4:$W$303,MATCH('条件検索３（事業名で検索）'!$L26,'バックデータ１（事例集）'!$S$4:$S$303,0),MATCH('条件検索３（事業名で検索）'!C$4,'バックデータ１（事例集）'!$A$1:$W$1,0)))</f>
        <v>0</v>
      </c>
      <c r="D26" s="88">
        <f>IF($L26&gt;MAX('バックデータ１（事例集）'!$S$4:$S$303),"",INDEX('バックデータ１（事例集）'!$A$4:$W$303,MATCH('条件検索３（事業名で検索）'!$L26,'バックデータ１（事例集）'!$S$4:$S$303,0),MATCH('条件検索３（事業名で検索）'!D$4,'バックデータ１（事例集）'!$A$1:$W$1,0)))</f>
        <v>0</v>
      </c>
      <c r="E26" s="89" t="str">
        <f>IF($L26&gt;MAX('バックデータ１（事例集）'!$S$4:$S$303),"",INDEX('バックデータ１（事例集）'!$A$4:$W$303,MATCH('条件検索３（事業名で検索）'!$L26,'バックデータ１（事例集）'!$S$4:$S$303,0),MATCH('条件検索３（事業名で検索）'!E$4,'バックデータ１（事例集）'!$A$1:$W$1,0)))</f>
        <v/>
      </c>
      <c r="F26" s="90">
        <f>IF($L26&gt;MAX('バックデータ１（事例集）'!$S$4:$S$303),"",INDEX('バックデータ１（事例集）'!$A$4:$W$303,MATCH('条件検索３（事業名で検索）'!$L26,'バックデータ１（事例集）'!$S$4:$S$303,0),MATCH('条件検索３（事業名で検索）'!F$4,'バックデータ１（事例集）'!$A$1:$W$1,0)))</f>
        <v>0</v>
      </c>
      <c r="G26" s="91">
        <f>IF($L26&gt;MAX('バックデータ１（事例集）'!$S$4:$S$303),"",INDEX('バックデータ１（事例集）'!$A$4:$W$303,MATCH('条件検索３（事業名で検索）'!$L26,'バックデータ１（事例集）'!$S$4:$S$303,0),MATCH('条件検索３（事業名で検索）'!G$4,'バックデータ１（事例集）'!$A$1:$W$1,0)))</f>
        <v>0</v>
      </c>
      <c r="H26" s="91">
        <f>IF($L26&gt;MAX('バックデータ１（事例集）'!$S$4:$S$303),"",INDEX('バックデータ１（事例集）'!$A$4:$W$303,MATCH('条件検索３（事業名で検索）'!$L26,'バックデータ１（事例集）'!$S$4:$S$303,0),MATCH('条件検索３（事業名で検索）'!H$4,'バックデータ１（事例集）'!$A$1:$W$1,0)))</f>
        <v>0</v>
      </c>
      <c r="I26" s="90">
        <f>IF($L26&gt;MAX('バックデータ１（事例集）'!$S$4:$S$303),"",INDEX('バックデータ１（事例集）'!$A$4:$W$303,MATCH('条件検索３（事業名で検索）'!$L26,'バックデータ１（事例集）'!$S$4:$S$303,0),MATCH('条件検索３（事業名で検索）'!I$4,'バックデータ１（事例集）'!$A$1:$W$1,0)))</f>
        <v>0</v>
      </c>
      <c r="J26" s="92">
        <f t="shared" si="0"/>
        <v>0</v>
      </c>
      <c r="K26" s="84">
        <f>IF($L26&gt;MAX('バックデータ１（事例集）'!$S$4:$S$303),"",INDEX('バックデータ１（事例集）'!$A$4:$W$303,MATCH('条件検索３（事業名で検索）'!$L26,'バックデータ１（事例集）'!$S$4:$S$303,0),MATCH('条件検索３（事業名で検索）'!K$4,'バックデータ１（事例集）'!$A$1:$W$1,0)))</f>
        <v>0</v>
      </c>
      <c r="L26" s="18">
        <v>20</v>
      </c>
      <c r="M26" s="115">
        <f>IF($L26&gt;MAX('バックデータ１（事例集）'!$S$4:$S$303),"",INDEX('バックデータ１（事例集）'!$A$4:$W$303,MATCH('条件検索３（事業名で検索）'!$L26,'バックデータ１（事例集）'!$S$4:$S$303,0),MATCH('条件検索３（事業名で検索）'!J$4,'バックデータ１（事例集）'!$A$1:$W$1,0)))</f>
        <v>0</v>
      </c>
    </row>
    <row r="27" spans="2:13" ht="30" customHeight="1">
      <c r="B27" s="6">
        <v>21</v>
      </c>
      <c r="C27" s="7">
        <f>IF($L27&gt;MAX('バックデータ１（事例集）'!$S$4:$S$303),"",INDEX('バックデータ１（事例集）'!$A$4:$W$303,MATCH('条件検索３（事業名で検索）'!$L27,'バックデータ１（事例集）'!$S$4:$S$303,0),MATCH('条件検索３（事業名で検索）'!C$4,'バックデータ１（事例集）'!$A$1:$W$1,0)))</f>
        <v>0</v>
      </c>
      <c r="D27" s="7">
        <f>IF($L27&gt;MAX('バックデータ１（事例集）'!$S$4:$S$303),"",INDEX('バックデータ１（事例集）'!$A$4:$W$303,MATCH('条件検索３（事業名で検索）'!$L27,'バックデータ１（事例集）'!$S$4:$S$303,0),MATCH('条件検索３（事業名で検索）'!D$4,'バックデータ１（事例集）'!$A$1:$W$1,0)))</f>
        <v>0</v>
      </c>
      <c r="E27" s="19" t="str">
        <f>IF($L27&gt;MAX('バックデータ１（事例集）'!$S$4:$S$303),"",INDEX('バックデータ１（事例集）'!$A$4:$W$303,MATCH('条件検索３（事業名で検索）'!$L27,'バックデータ１（事例集）'!$S$4:$S$303,0),MATCH('条件検索３（事業名で検索）'!E$4,'バックデータ１（事例集）'!$A$1:$W$1,0)))</f>
        <v/>
      </c>
      <c r="F27" s="58">
        <f>IF($L27&gt;MAX('バックデータ１（事例集）'!$S$4:$S$303),"",INDEX('バックデータ１（事例集）'!$A$4:$W$303,MATCH('条件検索３（事業名で検索）'!$L27,'バックデータ１（事例集）'!$S$4:$S$303,0),MATCH('条件検索３（事業名で検索）'!F$4,'バックデータ１（事例集）'!$A$1:$W$1,0)))</f>
        <v>0</v>
      </c>
      <c r="G27" s="8">
        <f>IF($L27&gt;MAX('バックデータ１（事例集）'!$S$4:$S$303),"",INDEX('バックデータ１（事例集）'!$A$4:$W$303,MATCH('条件検索３（事業名で検索）'!$L27,'バックデータ１（事例集）'!$S$4:$S$303,0),MATCH('条件検索３（事業名で検索）'!G$4,'バックデータ１（事例集）'!$A$1:$W$1,0)))</f>
        <v>0</v>
      </c>
      <c r="H27" s="8">
        <f>IF($L27&gt;MAX('バックデータ１（事例集）'!$S$4:$S$303),"",INDEX('バックデータ１（事例集）'!$A$4:$W$303,MATCH('条件検索３（事業名で検索）'!$L27,'バックデータ１（事例集）'!$S$4:$S$303,0),MATCH('条件検索３（事業名で検索）'!H$4,'バックデータ１（事例集）'!$A$1:$W$1,0)))</f>
        <v>0</v>
      </c>
      <c r="I27" s="58">
        <f>IF($L27&gt;MAX('バックデータ１（事例集）'!$S$4:$S$303),"",INDEX('バックデータ１（事例集）'!$A$4:$W$303,MATCH('条件検索３（事業名で検索）'!$L27,'バックデータ１（事例集）'!$S$4:$S$303,0),MATCH('条件検索３（事業名で検索）'!I$4,'バックデータ１（事例集）'!$A$1:$W$1,0)))</f>
        <v>0</v>
      </c>
      <c r="J27" s="86">
        <f t="shared" si="0"/>
        <v>0</v>
      </c>
      <c r="K27" s="84">
        <f>IF($L27&gt;MAX('バックデータ１（事例集）'!$S$4:$S$303),"",INDEX('バックデータ１（事例集）'!$A$4:$W$303,MATCH('条件検索３（事業名で検索）'!$L27,'バックデータ１（事例集）'!$S$4:$S$303,0),MATCH('条件検索３（事業名で検索）'!K$4,'バックデータ１（事例集）'!$A$1:$W$1,0)))</f>
        <v>0</v>
      </c>
      <c r="L27" s="18">
        <v>21</v>
      </c>
      <c r="M27" s="115">
        <f>IF($L27&gt;MAX('バックデータ１（事例集）'!$S$4:$S$303),"",INDEX('バックデータ１（事例集）'!$A$4:$W$303,MATCH('条件検索３（事業名で検索）'!$L27,'バックデータ１（事例集）'!$S$4:$S$303,0),MATCH('条件検索３（事業名で検索）'!J$4,'バックデータ１（事例集）'!$A$1:$W$1,0)))</f>
        <v>0</v>
      </c>
    </row>
    <row r="28" spans="2:13" ht="30" customHeight="1">
      <c r="B28" s="87">
        <v>22</v>
      </c>
      <c r="C28" s="88">
        <f>IF($L28&gt;MAX('バックデータ１（事例集）'!$S$4:$S$303),"",INDEX('バックデータ１（事例集）'!$A$4:$W$303,MATCH('条件検索３（事業名で検索）'!$L28,'バックデータ１（事例集）'!$S$4:$S$303,0),MATCH('条件検索３（事業名で検索）'!C$4,'バックデータ１（事例集）'!$A$1:$W$1,0)))</f>
        <v>0</v>
      </c>
      <c r="D28" s="88">
        <f>IF($L28&gt;MAX('バックデータ１（事例集）'!$S$4:$S$303),"",INDEX('バックデータ１（事例集）'!$A$4:$W$303,MATCH('条件検索３（事業名で検索）'!$L28,'バックデータ１（事例集）'!$S$4:$S$303,0),MATCH('条件検索３（事業名で検索）'!D$4,'バックデータ１（事例集）'!$A$1:$W$1,0)))</f>
        <v>0</v>
      </c>
      <c r="E28" s="89" t="str">
        <f>IF($L28&gt;MAX('バックデータ１（事例集）'!$S$4:$S$303),"",INDEX('バックデータ１（事例集）'!$A$4:$W$303,MATCH('条件検索３（事業名で検索）'!$L28,'バックデータ１（事例集）'!$S$4:$S$303,0),MATCH('条件検索３（事業名で検索）'!E$4,'バックデータ１（事例集）'!$A$1:$W$1,0)))</f>
        <v/>
      </c>
      <c r="F28" s="90">
        <f>IF($L28&gt;MAX('バックデータ１（事例集）'!$S$4:$S$303),"",INDEX('バックデータ１（事例集）'!$A$4:$W$303,MATCH('条件検索３（事業名で検索）'!$L28,'バックデータ１（事例集）'!$S$4:$S$303,0),MATCH('条件検索３（事業名で検索）'!F$4,'バックデータ１（事例集）'!$A$1:$W$1,0)))</f>
        <v>0</v>
      </c>
      <c r="G28" s="91">
        <f>IF($L28&gt;MAX('バックデータ１（事例集）'!$S$4:$S$303),"",INDEX('バックデータ１（事例集）'!$A$4:$W$303,MATCH('条件検索３（事業名で検索）'!$L28,'バックデータ１（事例集）'!$S$4:$S$303,0),MATCH('条件検索３（事業名で検索）'!G$4,'バックデータ１（事例集）'!$A$1:$W$1,0)))</f>
        <v>0</v>
      </c>
      <c r="H28" s="91">
        <f>IF($L28&gt;MAX('バックデータ１（事例集）'!$S$4:$S$303),"",INDEX('バックデータ１（事例集）'!$A$4:$W$303,MATCH('条件検索３（事業名で検索）'!$L28,'バックデータ１（事例集）'!$S$4:$S$303,0),MATCH('条件検索３（事業名で検索）'!H$4,'バックデータ１（事例集）'!$A$1:$W$1,0)))</f>
        <v>0</v>
      </c>
      <c r="I28" s="90">
        <f>IF($L28&gt;MAX('バックデータ１（事例集）'!$S$4:$S$303),"",INDEX('バックデータ１（事例集）'!$A$4:$W$303,MATCH('条件検索３（事業名で検索）'!$L28,'バックデータ１（事例集）'!$S$4:$S$303,0),MATCH('条件検索３（事業名で検索）'!I$4,'バックデータ１（事例集）'!$A$1:$W$1,0)))</f>
        <v>0</v>
      </c>
      <c r="J28" s="92">
        <f t="shared" si="0"/>
        <v>0</v>
      </c>
      <c r="K28" s="84">
        <f>IF($L28&gt;MAX('バックデータ１（事例集）'!$S$4:$S$303),"",INDEX('バックデータ１（事例集）'!$A$4:$W$303,MATCH('条件検索３（事業名で検索）'!$L28,'バックデータ１（事例集）'!$S$4:$S$303,0),MATCH('条件検索３（事業名で検索）'!K$4,'バックデータ１（事例集）'!$A$1:$W$1,0)))</f>
        <v>0</v>
      </c>
      <c r="L28" s="18">
        <v>22</v>
      </c>
      <c r="M28" s="115">
        <f>IF($L28&gt;MAX('バックデータ１（事例集）'!$S$4:$S$303),"",INDEX('バックデータ１（事例集）'!$A$4:$W$303,MATCH('条件検索３（事業名で検索）'!$L28,'バックデータ１（事例集）'!$S$4:$S$303,0),MATCH('条件検索３（事業名で検索）'!J$4,'バックデータ１（事例集）'!$A$1:$W$1,0)))</f>
        <v>0</v>
      </c>
    </row>
    <row r="29" spans="2:13" ht="30" customHeight="1">
      <c r="B29" s="6">
        <v>23</v>
      </c>
      <c r="C29" s="7">
        <f>IF($L29&gt;MAX('バックデータ１（事例集）'!$S$4:$S$303),"",INDEX('バックデータ１（事例集）'!$A$4:$W$303,MATCH('条件検索３（事業名で検索）'!$L29,'バックデータ１（事例集）'!$S$4:$S$303,0),MATCH('条件検索３（事業名で検索）'!C$4,'バックデータ１（事例集）'!$A$1:$W$1,0)))</f>
        <v>0</v>
      </c>
      <c r="D29" s="7">
        <f>IF($L29&gt;MAX('バックデータ１（事例集）'!$S$4:$S$303),"",INDEX('バックデータ１（事例集）'!$A$4:$W$303,MATCH('条件検索３（事業名で検索）'!$L29,'バックデータ１（事例集）'!$S$4:$S$303,0),MATCH('条件検索３（事業名で検索）'!D$4,'バックデータ１（事例集）'!$A$1:$W$1,0)))</f>
        <v>0</v>
      </c>
      <c r="E29" s="19" t="str">
        <f>IF($L29&gt;MAX('バックデータ１（事例集）'!$S$4:$S$303),"",INDEX('バックデータ１（事例集）'!$A$4:$W$303,MATCH('条件検索３（事業名で検索）'!$L29,'バックデータ１（事例集）'!$S$4:$S$303,0),MATCH('条件検索３（事業名で検索）'!E$4,'バックデータ１（事例集）'!$A$1:$W$1,0)))</f>
        <v/>
      </c>
      <c r="F29" s="58">
        <f>IF($L29&gt;MAX('バックデータ１（事例集）'!$S$4:$S$303),"",INDEX('バックデータ１（事例集）'!$A$4:$W$303,MATCH('条件検索３（事業名で検索）'!$L29,'バックデータ１（事例集）'!$S$4:$S$303,0),MATCH('条件検索３（事業名で検索）'!F$4,'バックデータ１（事例集）'!$A$1:$W$1,0)))</f>
        <v>0</v>
      </c>
      <c r="G29" s="8">
        <f>IF($L29&gt;MAX('バックデータ１（事例集）'!$S$4:$S$303),"",INDEX('バックデータ１（事例集）'!$A$4:$W$303,MATCH('条件検索３（事業名で検索）'!$L29,'バックデータ１（事例集）'!$S$4:$S$303,0),MATCH('条件検索３（事業名で検索）'!G$4,'バックデータ１（事例集）'!$A$1:$W$1,0)))</f>
        <v>0</v>
      </c>
      <c r="H29" s="8">
        <f>IF($L29&gt;MAX('バックデータ１（事例集）'!$S$4:$S$303),"",INDEX('バックデータ１（事例集）'!$A$4:$W$303,MATCH('条件検索３（事業名で検索）'!$L29,'バックデータ１（事例集）'!$S$4:$S$303,0),MATCH('条件検索３（事業名で検索）'!H$4,'バックデータ１（事例集）'!$A$1:$W$1,0)))</f>
        <v>0</v>
      </c>
      <c r="I29" s="58">
        <f>IF($L29&gt;MAX('バックデータ１（事例集）'!$S$4:$S$303),"",INDEX('バックデータ１（事例集）'!$A$4:$W$303,MATCH('条件検索３（事業名で検索）'!$L29,'バックデータ１（事例集）'!$S$4:$S$303,0),MATCH('条件検索３（事業名で検索）'!I$4,'バックデータ１（事例集）'!$A$1:$W$1,0)))</f>
        <v>0</v>
      </c>
      <c r="J29" s="86">
        <f t="shared" si="0"/>
        <v>0</v>
      </c>
      <c r="K29" s="84">
        <f>IF($L29&gt;MAX('バックデータ１（事例集）'!$S$4:$S$303),"",INDEX('バックデータ１（事例集）'!$A$4:$W$303,MATCH('条件検索３（事業名で検索）'!$L29,'バックデータ１（事例集）'!$S$4:$S$303,0),MATCH('条件検索３（事業名で検索）'!K$4,'バックデータ１（事例集）'!$A$1:$W$1,0)))</f>
        <v>0</v>
      </c>
      <c r="L29" s="18">
        <v>23</v>
      </c>
      <c r="M29" s="115">
        <f>IF($L29&gt;MAX('バックデータ１（事例集）'!$S$4:$S$303),"",INDEX('バックデータ１（事例集）'!$A$4:$W$303,MATCH('条件検索３（事業名で検索）'!$L29,'バックデータ１（事例集）'!$S$4:$S$303,0),MATCH('条件検索３（事業名で検索）'!J$4,'バックデータ１（事例集）'!$A$1:$W$1,0)))</f>
        <v>0</v>
      </c>
    </row>
    <row r="30" spans="2:13" ht="30" customHeight="1">
      <c r="B30" s="87">
        <v>24</v>
      </c>
      <c r="C30" s="88">
        <f>IF($L30&gt;MAX('バックデータ１（事例集）'!$S$4:$S$303),"",INDEX('バックデータ１（事例集）'!$A$4:$W$303,MATCH('条件検索３（事業名で検索）'!$L30,'バックデータ１（事例集）'!$S$4:$S$303,0),MATCH('条件検索３（事業名で検索）'!C$4,'バックデータ１（事例集）'!$A$1:$W$1,0)))</f>
        <v>0</v>
      </c>
      <c r="D30" s="88">
        <f>IF($L30&gt;MAX('バックデータ１（事例集）'!$S$4:$S$303),"",INDEX('バックデータ１（事例集）'!$A$4:$W$303,MATCH('条件検索３（事業名で検索）'!$L30,'バックデータ１（事例集）'!$S$4:$S$303,0),MATCH('条件検索３（事業名で検索）'!D$4,'バックデータ１（事例集）'!$A$1:$W$1,0)))</f>
        <v>0</v>
      </c>
      <c r="E30" s="89" t="str">
        <f>IF($L30&gt;MAX('バックデータ１（事例集）'!$S$4:$S$303),"",INDEX('バックデータ１（事例集）'!$A$4:$W$303,MATCH('条件検索３（事業名で検索）'!$L30,'バックデータ１（事例集）'!$S$4:$S$303,0),MATCH('条件検索３（事業名で検索）'!E$4,'バックデータ１（事例集）'!$A$1:$W$1,0)))</f>
        <v/>
      </c>
      <c r="F30" s="90">
        <f>IF($L30&gt;MAX('バックデータ１（事例集）'!$S$4:$S$303),"",INDEX('バックデータ１（事例集）'!$A$4:$W$303,MATCH('条件検索３（事業名で検索）'!$L30,'バックデータ１（事例集）'!$S$4:$S$303,0),MATCH('条件検索３（事業名で検索）'!F$4,'バックデータ１（事例集）'!$A$1:$W$1,0)))</f>
        <v>0</v>
      </c>
      <c r="G30" s="91">
        <f>IF($L30&gt;MAX('バックデータ１（事例集）'!$S$4:$S$303),"",INDEX('バックデータ１（事例集）'!$A$4:$W$303,MATCH('条件検索３（事業名で検索）'!$L30,'バックデータ１（事例集）'!$S$4:$S$303,0),MATCH('条件検索３（事業名で検索）'!G$4,'バックデータ１（事例集）'!$A$1:$W$1,0)))</f>
        <v>0</v>
      </c>
      <c r="H30" s="91">
        <f>IF($L30&gt;MAX('バックデータ１（事例集）'!$S$4:$S$303),"",INDEX('バックデータ１（事例集）'!$A$4:$W$303,MATCH('条件検索３（事業名で検索）'!$L30,'バックデータ１（事例集）'!$S$4:$S$303,0),MATCH('条件検索３（事業名で検索）'!H$4,'バックデータ１（事例集）'!$A$1:$W$1,0)))</f>
        <v>0</v>
      </c>
      <c r="I30" s="90">
        <f>IF($L30&gt;MAX('バックデータ１（事例集）'!$S$4:$S$303),"",INDEX('バックデータ１（事例集）'!$A$4:$W$303,MATCH('条件検索３（事業名で検索）'!$L30,'バックデータ１（事例集）'!$S$4:$S$303,0),MATCH('条件検索３（事業名で検索）'!I$4,'バックデータ１（事例集）'!$A$1:$W$1,0)))</f>
        <v>0</v>
      </c>
      <c r="J30" s="92">
        <f t="shared" si="0"/>
        <v>0</v>
      </c>
      <c r="K30" s="84">
        <f>IF($L30&gt;MAX('バックデータ１（事例集）'!$S$4:$S$303),"",INDEX('バックデータ１（事例集）'!$A$4:$W$303,MATCH('条件検索３（事業名で検索）'!$L30,'バックデータ１（事例集）'!$S$4:$S$303,0),MATCH('条件検索３（事業名で検索）'!K$4,'バックデータ１（事例集）'!$A$1:$W$1,0)))</f>
        <v>0</v>
      </c>
      <c r="L30" s="18">
        <v>24</v>
      </c>
      <c r="M30" s="115">
        <f>IF($L30&gt;MAX('バックデータ１（事例集）'!$S$4:$S$303),"",INDEX('バックデータ１（事例集）'!$A$4:$W$303,MATCH('条件検索３（事業名で検索）'!$L30,'バックデータ１（事例集）'!$S$4:$S$303,0),MATCH('条件検索３（事業名で検索）'!J$4,'バックデータ１（事例集）'!$A$1:$W$1,0)))</f>
        <v>0</v>
      </c>
    </row>
    <row r="31" spans="2:13" ht="30" customHeight="1">
      <c r="B31" s="6">
        <v>25</v>
      </c>
      <c r="C31" s="7">
        <f>IF($L31&gt;MAX('バックデータ１（事例集）'!$S$4:$S$303),"",INDEX('バックデータ１（事例集）'!$A$4:$W$303,MATCH('条件検索３（事業名で検索）'!$L31,'バックデータ１（事例集）'!$S$4:$S$303,0),MATCH('条件検索３（事業名で検索）'!C$4,'バックデータ１（事例集）'!$A$1:$W$1,0)))</f>
        <v>0</v>
      </c>
      <c r="D31" s="7">
        <f>IF($L31&gt;MAX('バックデータ１（事例集）'!$S$4:$S$303),"",INDEX('バックデータ１（事例集）'!$A$4:$W$303,MATCH('条件検索３（事業名で検索）'!$L31,'バックデータ１（事例集）'!$S$4:$S$303,0),MATCH('条件検索３（事業名で検索）'!D$4,'バックデータ１（事例集）'!$A$1:$W$1,0)))</f>
        <v>0</v>
      </c>
      <c r="E31" s="19" t="str">
        <f>IF($L31&gt;MAX('バックデータ１（事例集）'!$S$4:$S$303),"",INDEX('バックデータ１（事例集）'!$A$4:$W$303,MATCH('条件検索３（事業名で検索）'!$L31,'バックデータ１（事例集）'!$S$4:$S$303,0),MATCH('条件検索３（事業名で検索）'!E$4,'バックデータ１（事例集）'!$A$1:$W$1,0)))</f>
        <v/>
      </c>
      <c r="F31" s="58">
        <f>IF($L31&gt;MAX('バックデータ１（事例集）'!$S$4:$S$303),"",INDEX('バックデータ１（事例集）'!$A$4:$W$303,MATCH('条件検索３（事業名で検索）'!$L31,'バックデータ１（事例集）'!$S$4:$S$303,0),MATCH('条件検索３（事業名で検索）'!F$4,'バックデータ１（事例集）'!$A$1:$W$1,0)))</f>
        <v>0</v>
      </c>
      <c r="G31" s="8">
        <f>IF($L31&gt;MAX('バックデータ１（事例集）'!$S$4:$S$303),"",INDEX('バックデータ１（事例集）'!$A$4:$W$303,MATCH('条件検索３（事業名で検索）'!$L31,'バックデータ１（事例集）'!$S$4:$S$303,0),MATCH('条件検索３（事業名で検索）'!G$4,'バックデータ１（事例集）'!$A$1:$W$1,0)))</f>
        <v>0</v>
      </c>
      <c r="H31" s="8">
        <f>IF($L31&gt;MAX('バックデータ１（事例集）'!$S$4:$S$303),"",INDEX('バックデータ１（事例集）'!$A$4:$W$303,MATCH('条件検索３（事業名で検索）'!$L31,'バックデータ１（事例集）'!$S$4:$S$303,0),MATCH('条件検索３（事業名で検索）'!H$4,'バックデータ１（事例集）'!$A$1:$W$1,0)))</f>
        <v>0</v>
      </c>
      <c r="I31" s="58">
        <f>IF($L31&gt;MAX('バックデータ１（事例集）'!$S$4:$S$303),"",INDEX('バックデータ１（事例集）'!$A$4:$W$303,MATCH('条件検索３（事業名で検索）'!$L31,'バックデータ１（事例集）'!$S$4:$S$303,0),MATCH('条件検索３（事業名で検索）'!I$4,'バックデータ１（事例集）'!$A$1:$W$1,0)))</f>
        <v>0</v>
      </c>
      <c r="J31" s="86">
        <f t="shared" si="0"/>
        <v>0</v>
      </c>
      <c r="K31" s="84">
        <f>IF($L31&gt;MAX('バックデータ１（事例集）'!$S$4:$S$303),"",INDEX('バックデータ１（事例集）'!$A$4:$W$303,MATCH('条件検索３（事業名で検索）'!$L31,'バックデータ１（事例集）'!$S$4:$S$303,0),MATCH('条件検索３（事業名で検索）'!K$4,'バックデータ１（事例集）'!$A$1:$W$1,0)))</f>
        <v>0</v>
      </c>
      <c r="L31" s="18">
        <v>25</v>
      </c>
      <c r="M31" s="115">
        <f>IF($L31&gt;MAX('バックデータ１（事例集）'!$S$4:$S$303),"",INDEX('バックデータ１（事例集）'!$A$4:$W$303,MATCH('条件検索３（事業名で検索）'!$L31,'バックデータ１（事例集）'!$S$4:$S$303,0),MATCH('条件検索３（事業名で検索）'!J$4,'バックデータ１（事例集）'!$A$1:$W$1,0)))</f>
        <v>0</v>
      </c>
    </row>
    <row r="32" spans="2:13" ht="30" customHeight="1">
      <c r="B32" s="87">
        <v>26</v>
      </c>
      <c r="C32" s="88">
        <f>IF($L32&gt;MAX('バックデータ１（事例集）'!$S$4:$S$303),"",INDEX('バックデータ１（事例集）'!$A$4:$W$303,MATCH('条件検索３（事業名で検索）'!$L32,'バックデータ１（事例集）'!$S$4:$S$303,0),MATCH('条件検索３（事業名で検索）'!C$4,'バックデータ１（事例集）'!$A$1:$W$1,0)))</f>
        <v>0</v>
      </c>
      <c r="D32" s="88">
        <f>IF($L32&gt;MAX('バックデータ１（事例集）'!$S$4:$S$303),"",INDEX('バックデータ１（事例集）'!$A$4:$W$303,MATCH('条件検索３（事業名で検索）'!$L32,'バックデータ１（事例集）'!$S$4:$S$303,0),MATCH('条件検索３（事業名で検索）'!D$4,'バックデータ１（事例集）'!$A$1:$W$1,0)))</f>
        <v>0</v>
      </c>
      <c r="E32" s="89" t="str">
        <f>IF($L32&gt;MAX('バックデータ１（事例集）'!$S$4:$S$303),"",INDEX('バックデータ１（事例集）'!$A$4:$W$303,MATCH('条件検索３（事業名で検索）'!$L32,'バックデータ１（事例集）'!$S$4:$S$303,0),MATCH('条件検索３（事業名で検索）'!E$4,'バックデータ１（事例集）'!$A$1:$W$1,0)))</f>
        <v/>
      </c>
      <c r="F32" s="90">
        <f>IF($L32&gt;MAX('バックデータ１（事例集）'!$S$4:$S$303),"",INDEX('バックデータ１（事例集）'!$A$4:$W$303,MATCH('条件検索３（事業名で検索）'!$L32,'バックデータ１（事例集）'!$S$4:$S$303,0),MATCH('条件検索３（事業名で検索）'!F$4,'バックデータ１（事例集）'!$A$1:$W$1,0)))</f>
        <v>0</v>
      </c>
      <c r="G32" s="91">
        <f>IF($L32&gt;MAX('バックデータ１（事例集）'!$S$4:$S$303),"",INDEX('バックデータ１（事例集）'!$A$4:$W$303,MATCH('条件検索３（事業名で検索）'!$L32,'バックデータ１（事例集）'!$S$4:$S$303,0),MATCH('条件検索３（事業名で検索）'!G$4,'バックデータ１（事例集）'!$A$1:$W$1,0)))</f>
        <v>0</v>
      </c>
      <c r="H32" s="91">
        <f>IF($L32&gt;MAX('バックデータ１（事例集）'!$S$4:$S$303),"",INDEX('バックデータ１（事例集）'!$A$4:$W$303,MATCH('条件検索３（事業名で検索）'!$L32,'バックデータ１（事例集）'!$S$4:$S$303,0),MATCH('条件検索３（事業名で検索）'!H$4,'バックデータ１（事例集）'!$A$1:$W$1,0)))</f>
        <v>0</v>
      </c>
      <c r="I32" s="90">
        <f>IF($L32&gt;MAX('バックデータ１（事例集）'!$S$4:$S$303),"",INDEX('バックデータ１（事例集）'!$A$4:$W$303,MATCH('条件検索３（事業名で検索）'!$L32,'バックデータ１（事例集）'!$S$4:$S$303,0),MATCH('条件検索３（事業名で検索）'!I$4,'バックデータ１（事例集）'!$A$1:$W$1,0)))</f>
        <v>0</v>
      </c>
      <c r="J32" s="92">
        <f t="shared" si="0"/>
        <v>0</v>
      </c>
      <c r="K32" s="84">
        <f>IF($L32&gt;MAX('バックデータ１（事例集）'!$S$4:$S$303),"",INDEX('バックデータ１（事例集）'!$A$4:$W$303,MATCH('条件検索３（事業名で検索）'!$L32,'バックデータ１（事例集）'!$S$4:$S$303,0),MATCH('条件検索３（事業名で検索）'!K$4,'バックデータ１（事例集）'!$A$1:$W$1,0)))</f>
        <v>0</v>
      </c>
      <c r="L32" s="18">
        <v>26</v>
      </c>
      <c r="M32" s="115">
        <f>IF($L32&gt;MAX('バックデータ１（事例集）'!$S$4:$S$303),"",INDEX('バックデータ１（事例集）'!$A$4:$W$303,MATCH('条件検索３（事業名で検索）'!$L32,'バックデータ１（事例集）'!$S$4:$S$303,0),MATCH('条件検索３（事業名で検索）'!J$4,'バックデータ１（事例集）'!$A$1:$W$1,0)))</f>
        <v>0</v>
      </c>
    </row>
    <row r="33" spans="2:13" ht="30" customHeight="1">
      <c r="B33" s="6">
        <v>27</v>
      </c>
      <c r="C33" s="7">
        <f>IF($L33&gt;MAX('バックデータ１（事例集）'!$S$4:$S$303),"",INDEX('バックデータ１（事例集）'!$A$4:$W$303,MATCH('条件検索３（事業名で検索）'!$L33,'バックデータ１（事例集）'!$S$4:$S$303,0),MATCH('条件検索３（事業名で検索）'!C$4,'バックデータ１（事例集）'!$A$1:$W$1,0)))</f>
        <v>0</v>
      </c>
      <c r="D33" s="7">
        <f>IF($L33&gt;MAX('バックデータ１（事例集）'!$S$4:$S$303),"",INDEX('バックデータ１（事例集）'!$A$4:$W$303,MATCH('条件検索３（事業名で検索）'!$L33,'バックデータ１（事例集）'!$S$4:$S$303,0),MATCH('条件検索３（事業名で検索）'!D$4,'バックデータ１（事例集）'!$A$1:$W$1,0)))</f>
        <v>0</v>
      </c>
      <c r="E33" s="19" t="str">
        <f>IF($L33&gt;MAX('バックデータ１（事例集）'!$S$4:$S$303),"",INDEX('バックデータ１（事例集）'!$A$4:$W$303,MATCH('条件検索３（事業名で検索）'!$L33,'バックデータ１（事例集）'!$S$4:$S$303,0),MATCH('条件検索３（事業名で検索）'!E$4,'バックデータ１（事例集）'!$A$1:$W$1,0)))</f>
        <v/>
      </c>
      <c r="F33" s="58">
        <f>IF($L33&gt;MAX('バックデータ１（事例集）'!$S$4:$S$303),"",INDEX('バックデータ１（事例集）'!$A$4:$W$303,MATCH('条件検索３（事業名で検索）'!$L33,'バックデータ１（事例集）'!$S$4:$S$303,0),MATCH('条件検索３（事業名で検索）'!F$4,'バックデータ１（事例集）'!$A$1:$W$1,0)))</f>
        <v>0</v>
      </c>
      <c r="G33" s="8">
        <f>IF($L33&gt;MAX('バックデータ１（事例集）'!$S$4:$S$303),"",INDEX('バックデータ１（事例集）'!$A$4:$W$303,MATCH('条件検索３（事業名で検索）'!$L33,'バックデータ１（事例集）'!$S$4:$S$303,0),MATCH('条件検索３（事業名で検索）'!G$4,'バックデータ１（事例集）'!$A$1:$W$1,0)))</f>
        <v>0</v>
      </c>
      <c r="H33" s="8">
        <f>IF($L33&gt;MAX('バックデータ１（事例集）'!$S$4:$S$303),"",INDEX('バックデータ１（事例集）'!$A$4:$W$303,MATCH('条件検索３（事業名で検索）'!$L33,'バックデータ１（事例集）'!$S$4:$S$303,0),MATCH('条件検索３（事業名で検索）'!H$4,'バックデータ１（事例集）'!$A$1:$W$1,0)))</f>
        <v>0</v>
      </c>
      <c r="I33" s="58">
        <f>IF($L33&gt;MAX('バックデータ１（事例集）'!$S$4:$S$303),"",INDEX('バックデータ１（事例集）'!$A$4:$W$303,MATCH('条件検索３（事業名で検索）'!$L33,'バックデータ１（事例集）'!$S$4:$S$303,0),MATCH('条件検索３（事業名で検索）'!I$4,'バックデータ１（事例集）'!$A$1:$W$1,0)))</f>
        <v>0</v>
      </c>
      <c r="J33" s="86">
        <f t="shared" si="0"/>
        <v>0</v>
      </c>
      <c r="K33" s="84">
        <f>IF($L33&gt;MAX('バックデータ１（事例集）'!$S$4:$S$303),"",INDEX('バックデータ１（事例集）'!$A$4:$W$303,MATCH('条件検索３（事業名で検索）'!$L33,'バックデータ１（事例集）'!$S$4:$S$303,0),MATCH('条件検索３（事業名で検索）'!K$4,'バックデータ１（事例集）'!$A$1:$W$1,0)))</f>
        <v>0</v>
      </c>
      <c r="L33" s="18">
        <v>27</v>
      </c>
      <c r="M33" s="115">
        <f>IF($L33&gt;MAX('バックデータ１（事例集）'!$S$4:$S$303),"",INDEX('バックデータ１（事例集）'!$A$4:$W$303,MATCH('条件検索３（事業名で検索）'!$L33,'バックデータ１（事例集）'!$S$4:$S$303,0),MATCH('条件検索３（事業名で検索）'!J$4,'バックデータ１（事例集）'!$A$1:$W$1,0)))</f>
        <v>0</v>
      </c>
    </row>
    <row r="34" spans="2:13" ht="30" customHeight="1">
      <c r="B34" s="87">
        <v>28</v>
      </c>
      <c r="C34" s="88">
        <f>IF($L34&gt;MAX('バックデータ１（事例集）'!$S$4:$S$303),"",INDEX('バックデータ１（事例集）'!$A$4:$W$303,MATCH('条件検索３（事業名で検索）'!$L34,'バックデータ１（事例集）'!$S$4:$S$303,0),MATCH('条件検索３（事業名で検索）'!C$4,'バックデータ１（事例集）'!$A$1:$W$1,0)))</f>
        <v>0</v>
      </c>
      <c r="D34" s="88">
        <f>IF($L34&gt;MAX('バックデータ１（事例集）'!$S$4:$S$303),"",INDEX('バックデータ１（事例集）'!$A$4:$W$303,MATCH('条件検索３（事業名で検索）'!$L34,'バックデータ１（事例集）'!$S$4:$S$303,0),MATCH('条件検索３（事業名で検索）'!D$4,'バックデータ１（事例集）'!$A$1:$W$1,0)))</f>
        <v>0</v>
      </c>
      <c r="E34" s="89" t="str">
        <f>IF($L34&gt;MAX('バックデータ１（事例集）'!$S$4:$S$303),"",INDEX('バックデータ１（事例集）'!$A$4:$W$303,MATCH('条件検索３（事業名で検索）'!$L34,'バックデータ１（事例集）'!$S$4:$S$303,0),MATCH('条件検索３（事業名で検索）'!E$4,'バックデータ１（事例集）'!$A$1:$W$1,0)))</f>
        <v/>
      </c>
      <c r="F34" s="90">
        <f>IF($L34&gt;MAX('バックデータ１（事例集）'!$S$4:$S$303),"",INDEX('バックデータ１（事例集）'!$A$4:$W$303,MATCH('条件検索３（事業名で検索）'!$L34,'バックデータ１（事例集）'!$S$4:$S$303,0),MATCH('条件検索３（事業名で検索）'!F$4,'バックデータ１（事例集）'!$A$1:$W$1,0)))</f>
        <v>0</v>
      </c>
      <c r="G34" s="91">
        <f>IF($L34&gt;MAX('バックデータ１（事例集）'!$S$4:$S$303),"",INDEX('バックデータ１（事例集）'!$A$4:$W$303,MATCH('条件検索３（事業名で検索）'!$L34,'バックデータ１（事例集）'!$S$4:$S$303,0),MATCH('条件検索３（事業名で検索）'!G$4,'バックデータ１（事例集）'!$A$1:$W$1,0)))</f>
        <v>0</v>
      </c>
      <c r="H34" s="91">
        <f>IF($L34&gt;MAX('バックデータ１（事例集）'!$S$4:$S$303),"",INDEX('バックデータ１（事例集）'!$A$4:$W$303,MATCH('条件検索３（事業名で検索）'!$L34,'バックデータ１（事例集）'!$S$4:$S$303,0),MATCH('条件検索３（事業名で検索）'!H$4,'バックデータ１（事例集）'!$A$1:$W$1,0)))</f>
        <v>0</v>
      </c>
      <c r="I34" s="90">
        <f>IF($L34&gt;MAX('バックデータ１（事例集）'!$S$4:$S$303),"",INDEX('バックデータ１（事例集）'!$A$4:$W$303,MATCH('条件検索３（事業名で検索）'!$L34,'バックデータ１（事例集）'!$S$4:$S$303,0),MATCH('条件検索３（事業名で検索）'!I$4,'バックデータ１（事例集）'!$A$1:$W$1,0)))</f>
        <v>0</v>
      </c>
      <c r="J34" s="92">
        <f t="shared" si="0"/>
        <v>0</v>
      </c>
      <c r="K34" s="84">
        <f>IF($L34&gt;MAX('バックデータ１（事例集）'!$S$4:$S$303),"",INDEX('バックデータ１（事例集）'!$A$4:$W$303,MATCH('条件検索３（事業名で検索）'!$L34,'バックデータ１（事例集）'!$S$4:$S$303,0),MATCH('条件検索３（事業名で検索）'!K$4,'バックデータ１（事例集）'!$A$1:$W$1,0)))</f>
        <v>0</v>
      </c>
      <c r="L34" s="18">
        <v>28</v>
      </c>
      <c r="M34" s="115">
        <f>IF($L34&gt;MAX('バックデータ１（事例集）'!$S$4:$S$303),"",INDEX('バックデータ１（事例集）'!$A$4:$W$303,MATCH('条件検索３（事業名で検索）'!$L34,'バックデータ１（事例集）'!$S$4:$S$303,0),MATCH('条件検索３（事業名で検索）'!J$4,'バックデータ１（事例集）'!$A$1:$W$1,0)))</f>
        <v>0</v>
      </c>
    </row>
    <row r="35" spans="2:13" ht="30" customHeight="1">
      <c r="B35" s="6">
        <v>29</v>
      </c>
      <c r="C35" s="7">
        <f>IF($L35&gt;MAX('バックデータ１（事例集）'!$S$4:$S$303),"",INDEX('バックデータ１（事例集）'!$A$4:$W$303,MATCH('条件検索３（事業名で検索）'!$L35,'バックデータ１（事例集）'!$S$4:$S$303,0),MATCH('条件検索３（事業名で検索）'!C$4,'バックデータ１（事例集）'!$A$1:$W$1,0)))</f>
        <v>0</v>
      </c>
      <c r="D35" s="7">
        <f>IF($L35&gt;MAX('バックデータ１（事例集）'!$S$4:$S$303),"",INDEX('バックデータ１（事例集）'!$A$4:$W$303,MATCH('条件検索３（事業名で検索）'!$L35,'バックデータ１（事例集）'!$S$4:$S$303,0),MATCH('条件検索３（事業名で検索）'!D$4,'バックデータ１（事例集）'!$A$1:$W$1,0)))</f>
        <v>0</v>
      </c>
      <c r="E35" s="19" t="str">
        <f>IF($L35&gt;MAX('バックデータ１（事例集）'!$S$4:$S$303),"",INDEX('バックデータ１（事例集）'!$A$4:$W$303,MATCH('条件検索３（事業名で検索）'!$L35,'バックデータ１（事例集）'!$S$4:$S$303,0),MATCH('条件検索３（事業名で検索）'!E$4,'バックデータ１（事例集）'!$A$1:$W$1,0)))</f>
        <v/>
      </c>
      <c r="F35" s="58">
        <f>IF($L35&gt;MAX('バックデータ１（事例集）'!$S$4:$S$303),"",INDEX('バックデータ１（事例集）'!$A$4:$W$303,MATCH('条件検索３（事業名で検索）'!$L35,'バックデータ１（事例集）'!$S$4:$S$303,0),MATCH('条件検索３（事業名で検索）'!F$4,'バックデータ１（事例集）'!$A$1:$W$1,0)))</f>
        <v>0</v>
      </c>
      <c r="G35" s="8">
        <f>IF($L35&gt;MAX('バックデータ１（事例集）'!$S$4:$S$303),"",INDEX('バックデータ１（事例集）'!$A$4:$W$303,MATCH('条件検索３（事業名で検索）'!$L35,'バックデータ１（事例集）'!$S$4:$S$303,0),MATCH('条件検索３（事業名で検索）'!G$4,'バックデータ１（事例集）'!$A$1:$W$1,0)))</f>
        <v>0</v>
      </c>
      <c r="H35" s="8">
        <f>IF($L35&gt;MAX('バックデータ１（事例集）'!$S$4:$S$303),"",INDEX('バックデータ１（事例集）'!$A$4:$W$303,MATCH('条件検索３（事業名で検索）'!$L35,'バックデータ１（事例集）'!$S$4:$S$303,0),MATCH('条件検索３（事業名で検索）'!H$4,'バックデータ１（事例集）'!$A$1:$W$1,0)))</f>
        <v>0</v>
      </c>
      <c r="I35" s="58">
        <f>IF($L35&gt;MAX('バックデータ１（事例集）'!$S$4:$S$303),"",INDEX('バックデータ１（事例集）'!$A$4:$W$303,MATCH('条件検索３（事業名で検索）'!$L35,'バックデータ１（事例集）'!$S$4:$S$303,0),MATCH('条件検索３（事業名で検索）'!I$4,'バックデータ１（事例集）'!$A$1:$W$1,0)))</f>
        <v>0</v>
      </c>
      <c r="J35" s="86">
        <f t="shared" si="0"/>
        <v>0</v>
      </c>
      <c r="K35" s="84">
        <f>IF($L35&gt;MAX('バックデータ１（事例集）'!$S$4:$S$303),"",INDEX('バックデータ１（事例集）'!$A$4:$W$303,MATCH('条件検索３（事業名で検索）'!$L35,'バックデータ１（事例集）'!$S$4:$S$303,0),MATCH('条件検索３（事業名で検索）'!K$4,'バックデータ１（事例集）'!$A$1:$W$1,0)))</f>
        <v>0</v>
      </c>
      <c r="L35" s="18">
        <v>29</v>
      </c>
      <c r="M35" s="115">
        <f>IF($L35&gt;MAX('バックデータ１（事例集）'!$S$4:$S$303),"",INDEX('バックデータ１（事例集）'!$A$4:$W$303,MATCH('条件検索３（事業名で検索）'!$L35,'バックデータ１（事例集）'!$S$4:$S$303,0),MATCH('条件検索３（事業名で検索）'!J$4,'バックデータ１（事例集）'!$A$1:$W$1,0)))</f>
        <v>0</v>
      </c>
    </row>
    <row r="36" spans="2:13" ht="30" customHeight="1">
      <c r="B36" s="87">
        <v>30</v>
      </c>
      <c r="C36" s="88">
        <f>IF($L36&gt;MAX('バックデータ１（事例集）'!$S$4:$S$303),"",INDEX('バックデータ１（事例集）'!$A$4:$W$303,MATCH('条件検索３（事業名で検索）'!$L36,'バックデータ１（事例集）'!$S$4:$S$303,0),MATCH('条件検索３（事業名で検索）'!C$4,'バックデータ１（事例集）'!$A$1:$W$1,0)))</f>
        <v>0</v>
      </c>
      <c r="D36" s="88">
        <f>IF($L36&gt;MAX('バックデータ１（事例集）'!$S$4:$S$303),"",INDEX('バックデータ１（事例集）'!$A$4:$W$303,MATCH('条件検索３（事業名で検索）'!$L36,'バックデータ１（事例集）'!$S$4:$S$303,0),MATCH('条件検索３（事業名で検索）'!D$4,'バックデータ１（事例集）'!$A$1:$W$1,0)))</f>
        <v>0</v>
      </c>
      <c r="E36" s="89" t="str">
        <f>IF($L36&gt;MAX('バックデータ１（事例集）'!$S$4:$S$303),"",INDEX('バックデータ１（事例集）'!$A$4:$W$303,MATCH('条件検索３（事業名で検索）'!$L36,'バックデータ１（事例集）'!$S$4:$S$303,0),MATCH('条件検索３（事業名で検索）'!E$4,'バックデータ１（事例集）'!$A$1:$W$1,0)))</f>
        <v/>
      </c>
      <c r="F36" s="90">
        <f>IF($L36&gt;MAX('バックデータ１（事例集）'!$S$4:$S$303),"",INDEX('バックデータ１（事例集）'!$A$4:$W$303,MATCH('条件検索３（事業名で検索）'!$L36,'バックデータ１（事例集）'!$S$4:$S$303,0),MATCH('条件検索３（事業名で検索）'!F$4,'バックデータ１（事例集）'!$A$1:$W$1,0)))</f>
        <v>0</v>
      </c>
      <c r="G36" s="91">
        <f>IF($L36&gt;MAX('バックデータ１（事例集）'!$S$4:$S$303),"",INDEX('バックデータ１（事例集）'!$A$4:$W$303,MATCH('条件検索３（事業名で検索）'!$L36,'バックデータ１（事例集）'!$S$4:$S$303,0),MATCH('条件検索３（事業名で検索）'!G$4,'バックデータ１（事例集）'!$A$1:$W$1,0)))</f>
        <v>0</v>
      </c>
      <c r="H36" s="91">
        <f>IF($L36&gt;MAX('バックデータ１（事例集）'!$S$4:$S$303),"",INDEX('バックデータ１（事例集）'!$A$4:$W$303,MATCH('条件検索３（事業名で検索）'!$L36,'バックデータ１（事例集）'!$S$4:$S$303,0),MATCH('条件検索３（事業名で検索）'!H$4,'バックデータ１（事例集）'!$A$1:$W$1,0)))</f>
        <v>0</v>
      </c>
      <c r="I36" s="90">
        <f>IF($L36&gt;MAX('バックデータ１（事例集）'!$S$4:$S$303),"",INDEX('バックデータ１（事例集）'!$A$4:$W$303,MATCH('条件検索３（事業名で検索）'!$L36,'バックデータ１（事例集）'!$S$4:$S$303,0),MATCH('条件検索３（事業名で検索）'!I$4,'バックデータ１（事例集）'!$A$1:$W$1,0)))</f>
        <v>0</v>
      </c>
      <c r="J36" s="92">
        <f t="shared" si="0"/>
        <v>0</v>
      </c>
      <c r="K36" s="84">
        <f>IF($L36&gt;MAX('バックデータ１（事例集）'!$S$4:$S$303),"",INDEX('バックデータ１（事例集）'!$A$4:$W$303,MATCH('条件検索３（事業名で検索）'!$L36,'バックデータ１（事例集）'!$S$4:$S$303,0),MATCH('条件検索３（事業名で検索）'!K$4,'バックデータ１（事例集）'!$A$1:$W$1,0)))</f>
        <v>0</v>
      </c>
      <c r="L36" s="18">
        <v>30</v>
      </c>
      <c r="M36" s="115">
        <f>IF($L36&gt;MAX('バックデータ１（事例集）'!$S$4:$S$303),"",INDEX('バックデータ１（事例集）'!$A$4:$W$303,MATCH('条件検索３（事業名で検索）'!$L36,'バックデータ１（事例集）'!$S$4:$S$303,0),MATCH('条件検索３（事業名で検索）'!J$4,'バックデータ１（事例集）'!$A$1:$W$1,0)))</f>
        <v>0</v>
      </c>
    </row>
    <row r="37" spans="2:13" ht="30" customHeight="1">
      <c r="B37" s="6">
        <v>31</v>
      </c>
      <c r="C37" s="7">
        <f>IF($L37&gt;MAX('バックデータ１（事例集）'!$S$4:$S$303),"",INDEX('バックデータ１（事例集）'!$A$4:$W$303,MATCH('条件検索３（事業名で検索）'!$L37,'バックデータ１（事例集）'!$S$4:$S$303,0),MATCH('条件検索３（事業名で検索）'!C$4,'バックデータ１（事例集）'!$A$1:$W$1,0)))</f>
        <v>0</v>
      </c>
      <c r="D37" s="7">
        <f>IF($L37&gt;MAX('バックデータ１（事例集）'!$S$4:$S$303),"",INDEX('バックデータ１（事例集）'!$A$4:$W$303,MATCH('条件検索３（事業名で検索）'!$L37,'バックデータ１（事例集）'!$S$4:$S$303,0),MATCH('条件検索３（事業名で検索）'!D$4,'バックデータ１（事例集）'!$A$1:$W$1,0)))</f>
        <v>0</v>
      </c>
      <c r="E37" s="19" t="str">
        <f>IF($L37&gt;MAX('バックデータ１（事例集）'!$S$4:$S$303),"",INDEX('バックデータ１（事例集）'!$A$4:$W$303,MATCH('条件検索３（事業名で検索）'!$L37,'バックデータ１（事例集）'!$S$4:$S$303,0),MATCH('条件検索３（事業名で検索）'!E$4,'バックデータ１（事例集）'!$A$1:$W$1,0)))</f>
        <v/>
      </c>
      <c r="F37" s="58">
        <f>IF($L37&gt;MAX('バックデータ１（事例集）'!$S$4:$S$303),"",INDEX('バックデータ１（事例集）'!$A$4:$W$303,MATCH('条件検索３（事業名で検索）'!$L37,'バックデータ１（事例集）'!$S$4:$S$303,0),MATCH('条件検索３（事業名で検索）'!F$4,'バックデータ１（事例集）'!$A$1:$W$1,0)))</f>
        <v>0</v>
      </c>
      <c r="G37" s="8">
        <f>IF($L37&gt;MAX('バックデータ１（事例集）'!$S$4:$S$303),"",INDEX('バックデータ１（事例集）'!$A$4:$W$303,MATCH('条件検索３（事業名で検索）'!$L37,'バックデータ１（事例集）'!$S$4:$S$303,0),MATCH('条件検索３（事業名で検索）'!G$4,'バックデータ１（事例集）'!$A$1:$W$1,0)))</f>
        <v>0</v>
      </c>
      <c r="H37" s="8">
        <f>IF($L37&gt;MAX('バックデータ１（事例集）'!$S$4:$S$303),"",INDEX('バックデータ１（事例集）'!$A$4:$W$303,MATCH('条件検索３（事業名で検索）'!$L37,'バックデータ１（事例集）'!$S$4:$S$303,0),MATCH('条件検索３（事業名で検索）'!H$4,'バックデータ１（事例集）'!$A$1:$W$1,0)))</f>
        <v>0</v>
      </c>
      <c r="I37" s="58">
        <f>IF($L37&gt;MAX('バックデータ１（事例集）'!$S$4:$S$303),"",INDEX('バックデータ１（事例集）'!$A$4:$W$303,MATCH('条件検索３（事業名で検索）'!$L37,'バックデータ１（事例集）'!$S$4:$S$303,0),MATCH('条件検索３（事業名で検索）'!I$4,'バックデータ１（事例集）'!$A$1:$W$1,0)))</f>
        <v>0</v>
      </c>
      <c r="J37" s="86">
        <f t="shared" si="0"/>
        <v>0</v>
      </c>
      <c r="K37" s="84">
        <f>IF($L37&gt;MAX('バックデータ１（事例集）'!$S$4:$S$303),"",INDEX('バックデータ１（事例集）'!$A$4:$W$303,MATCH('条件検索３（事業名で検索）'!$L37,'バックデータ１（事例集）'!$S$4:$S$303,0),MATCH('条件検索３（事業名で検索）'!K$4,'バックデータ１（事例集）'!$A$1:$W$1,0)))</f>
        <v>0</v>
      </c>
      <c r="L37" s="18">
        <v>31</v>
      </c>
      <c r="M37" s="115">
        <f>IF($L37&gt;MAX('バックデータ１（事例集）'!$S$4:$S$303),"",INDEX('バックデータ１（事例集）'!$A$4:$W$303,MATCH('条件検索３（事業名で検索）'!$L37,'バックデータ１（事例集）'!$S$4:$S$303,0),MATCH('条件検索３（事業名で検索）'!J$4,'バックデータ１（事例集）'!$A$1:$W$1,0)))</f>
        <v>0</v>
      </c>
    </row>
    <row r="38" spans="2:13" ht="30" customHeight="1">
      <c r="B38" s="87">
        <v>32</v>
      </c>
      <c r="C38" s="88">
        <f>IF($L38&gt;MAX('バックデータ１（事例集）'!$S$4:$S$303),"",INDEX('バックデータ１（事例集）'!$A$4:$W$303,MATCH('条件検索３（事業名で検索）'!$L38,'バックデータ１（事例集）'!$S$4:$S$303,0),MATCH('条件検索３（事業名で検索）'!C$4,'バックデータ１（事例集）'!$A$1:$W$1,0)))</f>
        <v>0</v>
      </c>
      <c r="D38" s="88">
        <f>IF($L38&gt;MAX('バックデータ１（事例集）'!$S$4:$S$303),"",INDEX('バックデータ１（事例集）'!$A$4:$W$303,MATCH('条件検索３（事業名で検索）'!$L38,'バックデータ１（事例集）'!$S$4:$S$303,0),MATCH('条件検索３（事業名で検索）'!D$4,'バックデータ１（事例集）'!$A$1:$W$1,0)))</f>
        <v>0</v>
      </c>
      <c r="E38" s="89" t="str">
        <f>IF($L38&gt;MAX('バックデータ１（事例集）'!$S$4:$S$303),"",INDEX('バックデータ１（事例集）'!$A$4:$W$303,MATCH('条件検索３（事業名で検索）'!$L38,'バックデータ１（事例集）'!$S$4:$S$303,0),MATCH('条件検索３（事業名で検索）'!E$4,'バックデータ１（事例集）'!$A$1:$W$1,0)))</f>
        <v/>
      </c>
      <c r="F38" s="90">
        <f>IF($L38&gt;MAX('バックデータ１（事例集）'!$S$4:$S$303),"",INDEX('バックデータ１（事例集）'!$A$4:$W$303,MATCH('条件検索３（事業名で検索）'!$L38,'バックデータ１（事例集）'!$S$4:$S$303,0),MATCH('条件検索３（事業名で検索）'!F$4,'バックデータ１（事例集）'!$A$1:$W$1,0)))</f>
        <v>0</v>
      </c>
      <c r="G38" s="91">
        <f>IF($L38&gt;MAX('バックデータ１（事例集）'!$S$4:$S$303),"",INDEX('バックデータ１（事例集）'!$A$4:$W$303,MATCH('条件検索３（事業名で検索）'!$L38,'バックデータ１（事例集）'!$S$4:$S$303,0),MATCH('条件検索３（事業名で検索）'!G$4,'バックデータ１（事例集）'!$A$1:$W$1,0)))</f>
        <v>0</v>
      </c>
      <c r="H38" s="91">
        <f>IF($L38&gt;MAX('バックデータ１（事例集）'!$S$4:$S$303),"",INDEX('バックデータ１（事例集）'!$A$4:$W$303,MATCH('条件検索３（事業名で検索）'!$L38,'バックデータ１（事例集）'!$S$4:$S$303,0),MATCH('条件検索３（事業名で検索）'!H$4,'バックデータ１（事例集）'!$A$1:$W$1,0)))</f>
        <v>0</v>
      </c>
      <c r="I38" s="90">
        <f>IF($L38&gt;MAX('バックデータ１（事例集）'!$S$4:$S$303),"",INDEX('バックデータ１（事例集）'!$A$4:$W$303,MATCH('条件検索３（事業名で検索）'!$L38,'バックデータ１（事例集）'!$S$4:$S$303,0),MATCH('条件検索３（事業名で検索）'!I$4,'バックデータ１（事例集）'!$A$1:$W$1,0)))</f>
        <v>0</v>
      </c>
      <c r="J38" s="92">
        <f t="shared" si="0"/>
        <v>0</v>
      </c>
      <c r="K38" s="84">
        <f>IF($L38&gt;MAX('バックデータ１（事例集）'!$S$4:$S$303),"",INDEX('バックデータ１（事例集）'!$A$4:$W$303,MATCH('条件検索３（事業名で検索）'!$L38,'バックデータ１（事例集）'!$S$4:$S$303,0),MATCH('条件検索３（事業名で検索）'!K$4,'バックデータ１（事例集）'!$A$1:$W$1,0)))</f>
        <v>0</v>
      </c>
      <c r="L38" s="18">
        <v>32</v>
      </c>
      <c r="M38" s="115">
        <f>IF($L38&gt;MAX('バックデータ１（事例集）'!$S$4:$S$303),"",INDEX('バックデータ１（事例集）'!$A$4:$W$303,MATCH('条件検索３（事業名で検索）'!$L38,'バックデータ１（事例集）'!$S$4:$S$303,0),MATCH('条件検索３（事業名で検索）'!J$4,'バックデータ１（事例集）'!$A$1:$W$1,0)))</f>
        <v>0</v>
      </c>
    </row>
    <row r="39" spans="2:13" ht="30" customHeight="1">
      <c r="B39" s="6">
        <v>33</v>
      </c>
      <c r="C39" s="7">
        <f>IF($L39&gt;MAX('バックデータ１（事例集）'!$S$4:$S$303),"",INDEX('バックデータ１（事例集）'!$A$4:$W$303,MATCH('条件検索３（事業名で検索）'!$L39,'バックデータ１（事例集）'!$S$4:$S$303,0),MATCH('条件検索３（事業名で検索）'!C$4,'バックデータ１（事例集）'!$A$1:$W$1,0)))</f>
        <v>0</v>
      </c>
      <c r="D39" s="7">
        <f>IF($L39&gt;MAX('バックデータ１（事例集）'!$S$4:$S$303),"",INDEX('バックデータ１（事例集）'!$A$4:$W$303,MATCH('条件検索３（事業名で検索）'!$L39,'バックデータ１（事例集）'!$S$4:$S$303,0),MATCH('条件検索３（事業名で検索）'!D$4,'バックデータ１（事例集）'!$A$1:$W$1,0)))</f>
        <v>0</v>
      </c>
      <c r="E39" s="19" t="str">
        <f>IF($L39&gt;MAX('バックデータ１（事例集）'!$S$4:$S$303),"",INDEX('バックデータ１（事例集）'!$A$4:$W$303,MATCH('条件検索３（事業名で検索）'!$L39,'バックデータ１（事例集）'!$S$4:$S$303,0),MATCH('条件検索３（事業名で検索）'!E$4,'バックデータ１（事例集）'!$A$1:$W$1,0)))</f>
        <v/>
      </c>
      <c r="F39" s="58">
        <f>IF($L39&gt;MAX('バックデータ１（事例集）'!$S$4:$S$303),"",INDEX('バックデータ１（事例集）'!$A$4:$W$303,MATCH('条件検索３（事業名で検索）'!$L39,'バックデータ１（事例集）'!$S$4:$S$303,0),MATCH('条件検索３（事業名で検索）'!F$4,'バックデータ１（事例集）'!$A$1:$W$1,0)))</f>
        <v>0</v>
      </c>
      <c r="G39" s="8">
        <f>IF($L39&gt;MAX('バックデータ１（事例集）'!$S$4:$S$303),"",INDEX('バックデータ１（事例集）'!$A$4:$W$303,MATCH('条件検索３（事業名で検索）'!$L39,'バックデータ１（事例集）'!$S$4:$S$303,0),MATCH('条件検索３（事業名で検索）'!G$4,'バックデータ１（事例集）'!$A$1:$W$1,0)))</f>
        <v>0</v>
      </c>
      <c r="H39" s="8">
        <f>IF($L39&gt;MAX('バックデータ１（事例集）'!$S$4:$S$303),"",INDEX('バックデータ１（事例集）'!$A$4:$W$303,MATCH('条件検索３（事業名で検索）'!$L39,'バックデータ１（事例集）'!$S$4:$S$303,0),MATCH('条件検索３（事業名で検索）'!H$4,'バックデータ１（事例集）'!$A$1:$W$1,0)))</f>
        <v>0</v>
      </c>
      <c r="I39" s="58">
        <f>IF($L39&gt;MAX('バックデータ１（事例集）'!$S$4:$S$303),"",INDEX('バックデータ１（事例集）'!$A$4:$W$303,MATCH('条件検索３（事業名で検索）'!$L39,'バックデータ１（事例集）'!$S$4:$S$303,0),MATCH('条件検索３（事業名で検索）'!I$4,'バックデータ１（事例集）'!$A$1:$W$1,0)))</f>
        <v>0</v>
      </c>
      <c r="J39" s="86">
        <f t="shared" si="0"/>
        <v>0</v>
      </c>
      <c r="K39" s="84">
        <f>IF($L39&gt;MAX('バックデータ１（事例集）'!$S$4:$S$303),"",INDEX('バックデータ１（事例集）'!$A$4:$W$303,MATCH('条件検索３（事業名で検索）'!$L39,'バックデータ１（事例集）'!$S$4:$S$303,0),MATCH('条件検索３（事業名で検索）'!K$4,'バックデータ１（事例集）'!$A$1:$W$1,0)))</f>
        <v>0</v>
      </c>
      <c r="L39" s="18">
        <v>33</v>
      </c>
      <c r="M39" s="115">
        <f>IF($L39&gt;MAX('バックデータ１（事例集）'!$S$4:$S$303),"",INDEX('バックデータ１（事例集）'!$A$4:$W$303,MATCH('条件検索３（事業名で検索）'!$L39,'バックデータ１（事例集）'!$S$4:$S$303,0),MATCH('条件検索３（事業名で検索）'!J$4,'バックデータ１（事例集）'!$A$1:$W$1,0)))</f>
        <v>0</v>
      </c>
    </row>
    <row r="40" spans="2:13" ht="30" customHeight="1">
      <c r="B40" s="87">
        <v>34</v>
      </c>
      <c r="C40" s="88">
        <f>IF($L40&gt;MAX('バックデータ１（事例集）'!$S$4:$S$303),"",INDEX('バックデータ１（事例集）'!$A$4:$W$303,MATCH('条件検索３（事業名で検索）'!$L40,'バックデータ１（事例集）'!$S$4:$S$303,0),MATCH('条件検索３（事業名で検索）'!C$4,'バックデータ１（事例集）'!$A$1:$W$1,0)))</f>
        <v>0</v>
      </c>
      <c r="D40" s="88">
        <f>IF($L40&gt;MAX('バックデータ１（事例集）'!$S$4:$S$303),"",INDEX('バックデータ１（事例集）'!$A$4:$W$303,MATCH('条件検索３（事業名で検索）'!$L40,'バックデータ１（事例集）'!$S$4:$S$303,0),MATCH('条件検索３（事業名で検索）'!D$4,'バックデータ１（事例集）'!$A$1:$W$1,0)))</f>
        <v>0</v>
      </c>
      <c r="E40" s="89" t="str">
        <f>IF($L40&gt;MAX('バックデータ１（事例集）'!$S$4:$S$303),"",INDEX('バックデータ１（事例集）'!$A$4:$W$303,MATCH('条件検索３（事業名で検索）'!$L40,'バックデータ１（事例集）'!$S$4:$S$303,0),MATCH('条件検索３（事業名で検索）'!E$4,'バックデータ１（事例集）'!$A$1:$W$1,0)))</f>
        <v/>
      </c>
      <c r="F40" s="90">
        <f>IF($L40&gt;MAX('バックデータ１（事例集）'!$S$4:$S$303),"",INDEX('バックデータ１（事例集）'!$A$4:$W$303,MATCH('条件検索３（事業名で検索）'!$L40,'バックデータ１（事例集）'!$S$4:$S$303,0),MATCH('条件検索３（事業名で検索）'!F$4,'バックデータ１（事例集）'!$A$1:$W$1,0)))</f>
        <v>0</v>
      </c>
      <c r="G40" s="91">
        <f>IF($L40&gt;MAX('バックデータ１（事例集）'!$S$4:$S$303),"",INDEX('バックデータ１（事例集）'!$A$4:$W$303,MATCH('条件検索３（事業名で検索）'!$L40,'バックデータ１（事例集）'!$S$4:$S$303,0),MATCH('条件検索３（事業名で検索）'!G$4,'バックデータ１（事例集）'!$A$1:$W$1,0)))</f>
        <v>0</v>
      </c>
      <c r="H40" s="91">
        <f>IF($L40&gt;MAX('バックデータ１（事例集）'!$S$4:$S$303),"",INDEX('バックデータ１（事例集）'!$A$4:$W$303,MATCH('条件検索３（事業名で検索）'!$L40,'バックデータ１（事例集）'!$S$4:$S$303,0),MATCH('条件検索３（事業名で検索）'!H$4,'バックデータ１（事例集）'!$A$1:$W$1,0)))</f>
        <v>0</v>
      </c>
      <c r="I40" s="90">
        <f>IF($L40&gt;MAX('バックデータ１（事例集）'!$S$4:$S$303),"",INDEX('バックデータ１（事例集）'!$A$4:$W$303,MATCH('条件検索３（事業名で検索）'!$L40,'バックデータ１（事例集）'!$S$4:$S$303,0),MATCH('条件検索３（事業名で検索）'!I$4,'バックデータ１（事例集）'!$A$1:$W$1,0)))</f>
        <v>0</v>
      </c>
      <c r="J40" s="92">
        <f t="shared" si="0"/>
        <v>0</v>
      </c>
      <c r="K40" s="84">
        <f>IF($L40&gt;MAX('バックデータ１（事例集）'!$S$4:$S$303),"",INDEX('バックデータ１（事例集）'!$A$4:$W$303,MATCH('条件検索３（事業名で検索）'!$L40,'バックデータ１（事例集）'!$S$4:$S$303,0),MATCH('条件検索３（事業名で検索）'!K$4,'バックデータ１（事例集）'!$A$1:$W$1,0)))</f>
        <v>0</v>
      </c>
      <c r="L40" s="18">
        <v>34</v>
      </c>
      <c r="M40" s="115">
        <f>IF($L40&gt;MAX('バックデータ１（事例集）'!$S$4:$S$303),"",INDEX('バックデータ１（事例集）'!$A$4:$W$303,MATCH('条件検索３（事業名で検索）'!$L40,'バックデータ１（事例集）'!$S$4:$S$303,0),MATCH('条件検索３（事業名で検索）'!J$4,'バックデータ１（事例集）'!$A$1:$W$1,0)))</f>
        <v>0</v>
      </c>
    </row>
    <row r="41" spans="2:13" ht="30" customHeight="1">
      <c r="B41" s="6">
        <v>35</v>
      </c>
      <c r="C41" s="7">
        <f>IF($L41&gt;MAX('バックデータ１（事例集）'!$S$4:$S$303),"",INDEX('バックデータ１（事例集）'!$A$4:$W$303,MATCH('条件検索３（事業名で検索）'!$L41,'バックデータ１（事例集）'!$S$4:$S$303,0),MATCH('条件検索３（事業名で検索）'!C$4,'バックデータ１（事例集）'!$A$1:$W$1,0)))</f>
        <v>0</v>
      </c>
      <c r="D41" s="7">
        <f>IF($L41&gt;MAX('バックデータ１（事例集）'!$S$4:$S$303),"",INDEX('バックデータ１（事例集）'!$A$4:$W$303,MATCH('条件検索３（事業名で検索）'!$L41,'バックデータ１（事例集）'!$S$4:$S$303,0),MATCH('条件検索３（事業名で検索）'!D$4,'バックデータ１（事例集）'!$A$1:$W$1,0)))</f>
        <v>0</v>
      </c>
      <c r="E41" s="19" t="str">
        <f>IF($L41&gt;MAX('バックデータ１（事例集）'!$S$4:$S$303),"",INDEX('バックデータ１（事例集）'!$A$4:$W$303,MATCH('条件検索３（事業名で検索）'!$L41,'バックデータ１（事例集）'!$S$4:$S$303,0),MATCH('条件検索３（事業名で検索）'!E$4,'バックデータ１（事例集）'!$A$1:$W$1,0)))</f>
        <v/>
      </c>
      <c r="F41" s="58">
        <f>IF($L41&gt;MAX('バックデータ１（事例集）'!$S$4:$S$303),"",INDEX('バックデータ１（事例集）'!$A$4:$W$303,MATCH('条件検索３（事業名で検索）'!$L41,'バックデータ１（事例集）'!$S$4:$S$303,0),MATCH('条件検索３（事業名で検索）'!F$4,'バックデータ１（事例集）'!$A$1:$W$1,0)))</f>
        <v>0</v>
      </c>
      <c r="G41" s="8">
        <f>IF($L41&gt;MAX('バックデータ１（事例集）'!$S$4:$S$303),"",INDEX('バックデータ１（事例集）'!$A$4:$W$303,MATCH('条件検索３（事業名で検索）'!$L41,'バックデータ１（事例集）'!$S$4:$S$303,0),MATCH('条件検索３（事業名で検索）'!G$4,'バックデータ１（事例集）'!$A$1:$W$1,0)))</f>
        <v>0</v>
      </c>
      <c r="H41" s="8">
        <f>IF($L41&gt;MAX('バックデータ１（事例集）'!$S$4:$S$303),"",INDEX('バックデータ１（事例集）'!$A$4:$W$303,MATCH('条件検索３（事業名で検索）'!$L41,'バックデータ１（事例集）'!$S$4:$S$303,0),MATCH('条件検索３（事業名で検索）'!H$4,'バックデータ１（事例集）'!$A$1:$W$1,0)))</f>
        <v>0</v>
      </c>
      <c r="I41" s="58">
        <f>IF($L41&gt;MAX('バックデータ１（事例集）'!$S$4:$S$303),"",INDEX('バックデータ１（事例集）'!$A$4:$W$303,MATCH('条件検索３（事業名で検索）'!$L41,'バックデータ１（事例集）'!$S$4:$S$303,0),MATCH('条件検索３（事業名で検索）'!I$4,'バックデータ１（事例集）'!$A$1:$W$1,0)))</f>
        <v>0</v>
      </c>
      <c r="J41" s="86">
        <f t="shared" si="0"/>
        <v>0</v>
      </c>
      <c r="K41" s="84">
        <f>IF($L41&gt;MAX('バックデータ１（事例集）'!$S$4:$S$303),"",INDEX('バックデータ１（事例集）'!$A$4:$W$303,MATCH('条件検索３（事業名で検索）'!$L41,'バックデータ１（事例集）'!$S$4:$S$303,0),MATCH('条件検索３（事業名で検索）'!K$4,'バックデータ１（事例集）'!$A$1:$W$1,0)))</f>
        <v>0</v>
      </c>
      <c r="L41" s="18">
        <v>35</v>
      </c>
      <c r="M41" s="115">
        <f>IF($L41&gt;MAX('バックデータ１（事例集）'!$S$4:$S$303),"",INDEX('バックデータ１（事例集）'!$A$4:$W$303,MATCH('条件検索３（事業名で検索）'!$L41,'バックデータ１（事例集）'!$S$4:$S$303,0),MATCH('条件検索３（事業名で検索）'!J$4,'バックデータ１（事例集）'!$A$1:$W$1,0)))</f>
        <v>0</v>
      </c>
    </row>
    <row r="42" spans="2:13" ht="30" customHeight="1">
      <c r="B42" s="87">
        <v>36</v>
      </c>
      <c r="C42" s="88">
        <f>IF($L42&gt;MAX('バックデータ１（事例集）'!$S$4:$S$303),"",INDEX('バックデータ１（事例集）'!$A$4:$W$303,MATCH('条件検索３（事業名で検索）'!$L42,'バックデータ１（事例集）'!$S$4:$S$303,0),MATCH('条件検索３（事業名で検索）'!C$4,'バックデータ１（事例集）'!$A$1:$W$1,0)))</f>
        <v>0</v>
      </c>
      <c r="D42" s="88">
        <f>IF($L42&gt;MAX('バックデータ１（事例集）'!$S$4:$S$303),"",INDEX('バックデータ１（事例集）'!$A$4:$W$303,MATCH('条件検索３（事業名で検索）'!$L42,'バックデータ１（事例集）'!$S$4:$S$303,0),MATCH('条件検索３（事業名で検索）'!D$4,'バックデータ１（事例集）'!$A$1:$W$1,0)))</f>
        <v>0</v>
      </c>
      <c r="E42" s="89" t="str">
        <f>IF($L42&gt;MAX('バックデータ１（事例集）'!$S$4:$S$303),"",INDEX('バックデータ１（事例集）'!$A$4:$W$303,MATCH('条件検索３（事業名で検索）'!$L42,'バックデータ１（事例集）'!$S$4:$S$303,0),MATCH('条件検索３（事業名で検索）'!E$4,'バックデータ１（事例集）'!$A$1:$W$1,0)))</f>
        <v/>
      </c>
      <c r="F42" s="90">
        <f>IF($L42&gt;MAX('バックデータ１（事例集）'!$S$4:$S$303),"",INDEX('バックデータ１（事例集）'!$A$4:$W$303,MATCH('条件検索３（事業名で検索）'!$L42,'バックデータ１（事例集）'!$S$4:$S$303,0),MATCH('条件検索３（事業名で検索）'!F$4,'バックデータ１（事例集）'!$A$1:$W$1,0)))</f>
        <v>0</v>
      </c>
      <c r="G42" s="91">
        <f>IF($L42&gt;MAX('バックデータ１（事例集）'!$S$4:$S$303),"",INDEX('バックデータ１（事例集）'!$A$4:$W$303,MATCH('条件検索３（事業名で検索）'!$L42,'バックデータ１（事例集）'!$S$4:$S$303,0),MATCH('条件検索３（事業名で検索）'!G$4,'バックデータ１（事例集）'!$A$1:$W$1,0)))</f>
        <v>0</v>
      </c>
      <c r="H42" s="91">
        <f>IF($L42&gt;MAX('バックデータ１（事例集）'!$S$4:$S$303),"",INDEX('バックデータ１（事例集）'!$A$4:$W$303,MATCH('条件検索３（事業名で検索）'!$L42,'バックデータ１（事例集）'!$S$4:$S$303,0),MATCH('条件検索３（事業名で検索）'!H$4,'バックデータ１（事例集）'!$A$1:$W$1,0)))</f>
        <v>0</v>
      </c>
      <c r="I42" s="90">
        <f>IF($L42&gt;MAX('バックデータ１（事例集）'!$S$4:$S$303),"",INDEX('バックデータ１（事例集）'!$A$4:$W$303,MATCH('条件検索３（事業名で検索）'!$L42,'バックデータ１（事例集）'!$S$4:$S$303,0),MATCH('条件検索３（事業名で検索）'!I$4,'バックデータ１（事例集）'!$A$1:$W$1,0)))</f>
        <v>0</v>
      </c>
      <c r="J42" s="92">
        <f t="shared" si="0"/>
        <v>0</v>
      </c>
      <c r="K42" s="84">
        <f>IF($L42&gt;MAX('バックデータ１（事例集）'!$S$4:$S$303),"",INDEX('バックデータ１（事例集）'!$A$4:$W$303,MATCH('条件検索３（事業名で検索）'!$L42,'バックデータ１（事例集）'!$S$4:$S$303,0),MATCH('条件検索３（事業名で検索）'!K$4,'バックデータ１（事例集）'!$A$1:$W$1,0)))</f>
        <v>0</v>
      </c>
      <c r="L42" s="18">
        <v>36</v>
      </c>
      <c r="M42" s="115">
        <f>IF($L42&gt;MAX('バックデータ１（事例集）'!$S$4:$S$303),"",INDEX('バックデータ１（事例集）'!$A$4:$W$303,MATCH('条件検索３（事業名で検索）'!$L42,'バックデータ１（事例集）'!$S$4:$S$303,0),MATCH('条件検索３（事業名で検索）'!J$4,'バックデータ１（事例集）'!$A$1:$W$1,0)))</f>
        <v>0</v>
      </c>
    </row>
    <row r="43" spans="2:13" ht="30" customHeight="1">
      <c r="B43" s="6">
        <v>37</v>
      </c>
      <c r="C43" s="7">
        <f>IF($L43&gt;MAX('バックデータ１（事例集）'!$S$4:$S$303),"",INDEX('バックデータ１（事例集）'!$A$4:$W$303,MATCH('条件検索３（事業名で検索）'!$L43,'バックデータ１（事例集）'!$S$4:$S$303,0),MATCH('条件検索３（事業名で検索）'!C$4,'バックデータ１（事例集）'!$A$1:$W$1,0)))</f>
        <v>0</v>
      </c>
      <c r="D43" s="7">
        <f>IF($L43&gt;MAX('バックデータ１（事例集）'!$S$4:$S$303),"",INDEX('バックデータ１（事例集）'!$A$4:$W$303,MATCH('条件検索３（事業名で検索）'!$L43,'バックデータ１（事例集）'!$S$4:$S$303,0),MATCH('条件検索３（事業名で検索）'!D$4,'バックデータ１（事例集）'!$A$1:$W$1,0)))</f>
        <v>0</v>
      </c>
      <c r="E43" s="19" t="str">
        <f>IF($L43&gt;MAX('バックデータ１（事例集）'!$S$4:$S$303),"",INDEX('バックデータ１（事例集）'!$A$4:$W$303,MATCH('条件検索３（事業名で検索）'!$L43,'バックデータ１（事例集）'!$S$4:$S$303,0),MATCH('条件検索３（事業名で検索）'!E$4,'バックデータ１（事例集）'!$A$1:$W$1,0)))</f>
        <v/>
      </c>
      <c r="F43" s="58">
        <f>IF($L43&gt;MAX('バックデータ１（事例集）'!$S$4:$S$303),"",INDEX('バックデータ１（事例集）'!$A$4:$W$303,MATCH('条件検索３（事業名で検索）'!$L43,'バックデータ１（事例集）'!$S$4:$S$303,0),MATCH('条件検索３（事業名で検索）'!F$4,'バックデータ１（事例集）'!$A$1:$W$1,0)))</f>
        <v>0</v>
      </c>
      <c r="G43" s="8">
        <f>IF($L43&gt;MAX('バックデータ１（事例集）'!$S$4:$S$303),"",INDEX('バックデータ１（事例集）'!$A$4:$W$303,MATCH('条件検索３（事業名で検索）'!$L43,'バックデータ１（事例集）'!$S$4:$S$303,0),MATCH('条件検索３（事業名で検索）'!G$4,'バックデータ１（事例集）'!$A$1:$W$1,0)))</f>
        <v>0</v>
      </c>
      <c r="H43" s="8">
        <f>IF($L43&gt;MAX('バックデータ１（事例集）'!$S$4:$S$303),"",INDEX('バックデータ１（事例集）'!$A$4:$W$303,MATCH('条件検索３（事業名で検索）'!$L43,'バックデータ１（事例集）'!$S$4:$S$303,0),MATCH('条件検索３（事業名で検索）'!H$4,'バックデータ１（事例集）'!$A$1:$W$1,0)))</f>
        <v>0</v>
      </c>
      <c r="I43" s="58">
        <f>IF($L43&gt;MAX('バックデータ１（事例集）'!$S$4:$S$303),"",INDEX('バックデータ１（事例集）'!$A$4:$W$303,MATCH('条件検索３（事業名で検索）'!$L43,'バックデータ１（事例集）'!$S$4:$S$303,0),MATCH('条件検索３（事業名で検索）'!I$4,'バックデータ１（事例集）'!$A$1:$W$1,0)))</f>
        <v>0</v>
      </c>
      <c r="J43" s="86">
        <f t="shared" si="0"/>
        <v>0</v>
      </c>
      <c r="K43" s="84">
        <f>IF($L43&gt;MAX('バックデータ１（事例集）'!$S$4:$S$303),"",INDEX('バックデータ１（事例集）'!$A$4:$W$303,MATCH('条件検索３（事業名で検索）'!$L43,'バックデータ１（事例集）'!$S$4:$S$303,0),MATCH('条件検索３（事業名で検索）'!K$4,'バックデータ１（事例集）'!$A$1:$W$1,0)))</f>
        <v>0</v>
      </c>
      <c r="L43" s="18">
        <v>37</v>
      </c>
      <c r="M43" s="115">
        <f>IF($L43&gt;MAX('バックデータ１（事例集）'!$S$4:$S$303),"",INDEX('バックデータ１（事例集）'!$A$4:$W$303,MATCH('条件検索３（事業名で検索）'!$L43,'バックデータ１（事例集）'!$S$4:$S$303,0),MATCH('条件検索３（事業名で検索）'!J$4,'バックデータ１（事例集）'!$A$1:$W$1,0)))</f>
        <v>0</v>
      </c>
    </row>
    <row r="44" spans="2:13" ht="30" customHeight="1">
      <c r="B44" s="87">
        <v>38</v>
      </c>
      <c r="C44" s="88">
        <f>IF($L44&gt;MAX('バックデータ１（事例集）'!$S$4:$S$303),"",INDEX('バックデータ１（事例集）'!$A$4:$W$303,MATCH('条件検索３（事業名で検索）'!$L44,'バックデータ１（事例集）'!$S$4:$S$303,0),MATCH('条件検索３（事業名で検索）'!C$4,'バックデータ１（事例集）'!$A$1:$W$1,0)))</f>
        <v>0</v>
      </c>
      <c r="D44" s="88">
        <f>IF($L44&gt;MAX('バックデータ１（事例集）'!$S$4:$S$303),"",INDEX('バックデータ１（事例集）'!$A$4:$W$303,MATCH('条件検索３（事業名で検索）'!$L44,'バックデータ１（事例集）'!$S$4:$S$303,0),MATCH('条件検索３（事業名で検索）'!D$4,'バックデータ１（事例集）'!$A$1:$W$1,0)))</f>
        <v>0</v>
      </c>
      <c r="E44" s="89" t="str">
        <f>IF($L44&gt;MAX('バックデータ１（事例集）'!$S$4:$S$303),"",INDEX('バックデータ１（事例集）'!$A$4:$W$303,MATCH('条件検索３（事業名で検索）'!$L44,'バックデータ１（事例集）'!$S$4:$S$303,0),MATCH('条件検索３（事業名で検索）'!E$4,'バックデータ１（事例集）'!$A$1:$W$1,0)))</f>
        <v/>
      </c>
      <c r="F44" s="90">
        <f>IF($L44&gt;MAX('バックデータ１（事例集）'!$S$4:$S$303),"",INDEX('バックデータ１（事例集）'!$A$4:$W$303,MATCH('条件検索３（事業名で検索）'!$L44,'バックデータ１（事例集）'!$S$4:$S$303,0),MATCH('条件検索３（事業名で検索）'!F$4,'バックデータ１（事例集）'!$A$1:$W$1,0)))</f>
        <v>0</v>
      </c>
      <c r="G44" s="91">
        <f>IF($L44&gt;MAX('バックデータ１（事例集）'!$S$4:$S$303),"",INDEX('バックデータ１（事例集）'!$A$4:$W$303,MATCH('条件検索３（事業名で検索）'!$L44,'バックデータ１（事例集）'!$S$4:$S$303,0),MATCH('条件検索３（事業名で検索）'!G$4,'バックデータ１（事例集）'!$A$1:$W$1,0)))</f>
        <v>0</v>
      </c>
      <c r="H44" s="91">
        <f>IF($L44&gt;MAX('バックデータ１（事例集）'!$S$4:$S$303),"",INDEX('バックデータ１（事例集）'!$A$4:$W$303,MATCH('条件検索３（事業名で検索）'!$L44,'バックデータ１（事例集）'!$S$4:$S$303,0),MATCH('条件検索３（事業名で検索）'!H$4,'バックデータ１（事例集）'!$A$1:$W$1,0)))</f>
        <v>0</v>
      </c>
      <c r="I44" s="90">
        <f>IF($L44&gt;MAX('バックデータ１（事例集）'!$S$4:$S$303),"",INDEX('バックデータ１（事例集）'!$A$4:$W$303,MATCH('条件検索３（事業名で検索）'!$L44,'バックデータ１（事例集）'!$S$4:$S$303,0),MATCH('条件検索３（事業名で検索）'!I$4,'バックデータ１（事例集）'!$A$1:$W$1,0)))</f>
        <v>0</v>
      </c>
      <c r="J44" s="92">
        <f t="shared" si="0"/>
        <v>0</v>
      </c>
      <c r="K44" s="84">
        <f>IF($L44&gt;MAX('バックデータ１（事例集）'!$S$4:$S$303),"",INDEX('バックデータ１（事例集）'!$A$4:$W$303,MATCH('条件検索３（事業名で検索）'!$L44,'バックデータ１（事例集）'!$S$4:$S$303,0),MATCH('条件検索３（事業名で検索）'!K$4,'バックデータ１（事例集）'!$A$1:$W$1,0)))</f>
        <v>0</v>
      </c>
      <c r="L44" s="18">
        <v>38</v>
      </c>
      <c r="M44" s="115">
        <f>IF($L44&gt;MAX('バックデータ１（事例集）'!$S$4:$S$303),"",INDEX('バックデータ１（事例集）'!$A$4:$W$303,MATCH('条件検索３（事業名で検索）'!$L44,'バックデータ１（事例集）'!$S$4:$S$303,0),MATCH('条件検索３（事業名で検索）'!J$4,'バックデータ１（事例集）'!$A$1:$W$1,0)))</f>
        <v>0</v>
      </c>
    </row>
    <row r="45" spans="2:13" ht="30" customHeight="1">
      <c r="B45" s="6">
        <v>39</v>
      </c>
      <c r="C45" s="7">
        <f>IF($L45&gt;MAX('バックデータ１（事例集）'!$S$4:$S$303),"",INDEX('バックデータ１（事例集）'!$A$4:$W$303,MATCH('条件検索３（事業名で検索）'!$L45,'バックデータ１（事例集）'!$S$4:$S$303,0),MATCH('条件検索３（事業名で検索）'!C$4,'バックデータ１（事例集）'!$A$1:$W$1,0)))</f>
        <v>0</v>
      </c>
      <c r="D45" s="7">
        <f>IF($L45&gt;MAX('バックデータ１（事例集）'!$S$4:$S$303),"",INDEX('バックデータ１（事例集）'!$A$4:$W$303,MATCH('条件検索３（事業名で検索）'!$L45,'バックデータ１（事例集）'!$S$4:$S$303,0),MATCH('条件検索３（事業名で検索）'!D$4,'バックデータ１（事例集）'!$A$1:$W$1,0)))</f>
        <v>0</v>
      </c>
      <c r="E45" s="19" t="str">
        <f>IF($L45&gt;MAX('バックデータ１（事例集）'!$S$4:$S$303),"",INDEX('バックデータ１（事例集）'!$A$4:$W$303,MATCH('条件検索３（事業名で検索）'!$L45,'バックデータ１（事例集）'!$S$4:$S$303,0),MATCH('条件検索３（事業名で検索）'!E$4,'バックデータ１（事例集）'!$A$1:$W$1,0)))</f>
        <v/>
      </c>
      <c r="F45" s="58">
        <f>IF($L45&gt;MAX('バックデータ１（事例集）'!$S$4:$S$303),"",INDEX('バックデータ１（事例集）'!$A$4:$W$303,MATCH('条件検索３（事業名で検索）'!$L45,'バックデータ１（事例集）'!$S$4:$S$303,0),MATCH('条件検索３（事業名で検索）'!F$4,'バックデータ１（事例集）'!$A$1:$W$1,0)))</f>
        <v>0</v>
      </c>
      <c r="G45" s="8">
        <f>IF($L45&gt;MAX('バックデータ１（事例集）'!$S$4:$S$303),"",INDEX('バックデータ１（事例集）'!$A$4:$W$303,MATCH('条件検索３（事業名で検索）'!$L45,'バックデータ１（事例集）'!$S$4:$S$303,0),MATCH('条件検索３（事業名で検索）'!G$4,'バックデータ１（事例集）'!$A$1:$W$1,0)))</f>
        <v>0</v>
      </c>
      <c r="H45" s="8">
        <f>IF($L45&gt;MAX('バックデータ１（事例集）'!$S$4:$S$303),"",INDEX('バックデータ１（事例集）'!$A$4:$W$303,MATCH('条件検索３（事業名で検索）'!$L45,'バックデータ１（事例集）'!$S$4:$S$303,0),MATCH('条件検索３（事業名で検索）'!H$4,'バックデータ１（事例集）'!$A$1:$W$1,0)))</f>
        <v>0</v>
      </c>
      <c r="I45" s="58">
        <f>IF($L45&gt;MAX('バックデータ１（事例集）'!$S$4:$S$303),"",INDEX('バックデータ１（事例集）'!$A$4:$W$303,MATCH('条件検索３（事業名で検索）'!$L45,'バックデータ１（事例集）'!$S$4:$S$303,0),MATCH('条件検索３（事業名で検索）'!I$4,'バックデータ１（事例集）'!$A$1:$W$1,0)))</f>
        <v>0</v>
      </c>
      <c r="J45" s="86">
        <f t="shared" si="0"/>
        <v>0</v>
      </c>
      <c r="K45" s="84">
        <f>IF($L45&gt;MAX('バックデータ１（事例集）'!$S$4:$S$303),"",INDEX('バックデータ１（事例集）'!$A$4:$W$303,MATCH('条件検索３（事業名で検索）'!$L45,'バックデータ１（事例集）'!$S$4:$S$303,0),MATCH('条件検索３（事業名で検索）'!K$4,'バックデータ１（事例集）'!$A$1:$W$1,0)))</f>
        <v>0</v>
      </c>
      <c r="L45" s="18">
        <v>39</v>
      </c>
      <c r="M45" s="115">
        <f>IF($L45&gt;MAX('バックデータ１（事例集）'!$S$4:$S$303),"",INDEX('バックデータ１（事例集）'!$A$4:$W$303,MATCH('条件検索３（事業名で検索）'!$L45,'バックデータ１（事例集）'!$S$4:$S$303,0),MATCH('条件検索３（事業名で検索）'!J$4,'バックデータ１（事例集）'!$A$1:$W$1,0)))</f>
        <v>0</v>
      </c>
    </row>
    <row r="46" spans="2:13" ht="30" customHeight="1">
      <c r="B46" s="87">
        <v>40</v>
      </c>
      <c r="C46" s="88">
        <f>IF($L46&gt;MAX('バックデータ１（事例集）'!$S$4:$S$303),"",INDEX('バックデータ１（事例集）'!$A$4:$W$303,MATCH('条件検索３（事業名で検索）'!$L46,'バックデータ１（事例集）'!$S$4:$S$303,0),MATCH('条件検索３（事業名で検索）'!C$4,'バックデータ１（事例集）'!$A$1:$W$1,0)))</f>
        <v>0</v>
      </c>
      <c r="D46" s="88">
        <f>IF($L46&gt;MAX('バックデータ１（事例集）'!$S$4:$S$303),"",INDEX('バックデータ１（事例集）'!$A$4:$W$303,MATCH('条件検索３（事業名で検索）'!$L46,'バックデータ１（事例集）'!$S$4:$S$303,0),MATCH('条件検索３（事業名で検索）'!D$4,'バックデータ１（事例集）'!$A$1:$W$1,0)))</f>
        <v>0</v>
      </c>
      <c r="E46" s="89" t="str">
        <f>IF($L46&gt;MAX('バックデータ１（事例集）'!$S$4:$S$303),"",INDEX('バックデータ１（事例集）'!$A$4:$W$303,MATCH('条件検索３（事業名で検索）'!$L46,'バックデータ１（事例集）'!$S$4:$S$303,0),MATCH('条件検索３（事業名で検索）'!E$4,'バックデータ１（事例集）'!$A$1:$W$1,0)))</f>
        <v/>
      </c>
      <c r="F46" s="90">
        <f>IF($L46&gt;MAX('バックデータ１（事例集）'!$S$4:$S$303),"",INDEX('バックデータ１（事例集）'!$A$4:$W$303,MATCH('条件検索３（事業名で検索）'!$L46,'バックデータ１（事例集）'!$S$4:$S$303,0),MATCH('条件検索３（事業名で検索）'!F$4,'バックデータ１（事例集）'!$A$1:$W$1,0)))</f>
        <v>0</v>
      </c>
      <c r="G46" s="91">
        <f>IF($L46&gt;MAX('バックデータ１（事例集）'!$S$4:$S$303),"",INDEX('バックデータ１（事例集）'!$A$4:$W$303,MATCH('条件検索３（事業名で検索）'!$L46,'バックデータ１（事例集）'!$S$4:$S$303,0),MATCH('条件検索３（事業名で検索）'!G$4,'バックデータ１（事例集）'!$A$1:$W$1,0)))</f>
        <v>0</v>
      </c>
      <c r="H46" s="91">
        <f>IF($L46&gt;MAX('バックデータ１（事例集）'!$S$4:$S$303),"",INDEX('バックデータ１（事例集）'!$A$4:$W$303,MATCH('条件検索３（事業名で検索）'!$L46,'バックデータ１（事例集）'!$S$4:$S$303,0),MATCH('条件検索３（事業名で検索）'!H$4,'バックデータ１（事例集）'!$A$1:$W$1,0)))</f>
        <v>0</v>
      </c>
      <c r="I46" s="90">
        <f>IF($L46&gt;MAX('バックデータ１（事例集）'!$S$4:$S$303),"",INDEX('バックデータ１（事例集）'!$A$4:$W$303,MATCH('条件検索３（事業名で検索）'!$L46,'バックデータ１（事例集）'!$S$4:$S$303,0),MATCH('条件検索３（事業名で検索）'!I$4,'バックデータ１（事例集）'!$A$1:$W$1,0)))</f>
        <v>0</v>
      </c>
      <c r="J46" s="92">
        <f t="shared" si="0"/>
        <v>0</v>
      </c>
      <c r="K46" s="84">
        <f>IF($L46&gt;MAX('バックデータ１（事例集）'!$S$4:$S$303),"",INDEX('バックデータ１（事例集）'!$A$4:$W$303,MATCH('条件検索３（事業名で検索）'!$L46,'バックデータ１（事例集）'!$S$4:$S$303,0),MATCH('条件検索３（事業名で検索）'!K$4,'バックデータ１（事例集）'!$A$1:$W$1,0)))</f>
        <v>0</v>
      </c>
      <c r="L46" s="18">
        <v>40</v>
      </c>
      <c r="M46" s="115">
        <f>IF($L46&gt;MAX('バックデータ１（事例集）'!$S$4:$S$303),"",INDEX('バックデータ１（事例集）'!$A$4:$W$303,MATCH('条件検索３（事業名で検索）'!$L46,'バックデータ１（事例集）'!$S$4:$S$303,0),MATCH('条件検索３（事業名で検索）'!J$4,'バックデータ１（事例集）'!$A$1:$W$1,0)))</f>
        <v>0</v>
      </c>
    </row>
    <row r="47" spans="2:13" ht="30" customHeight="1">
      <c r="B47" s="6">
        <v>41</v>
      </c>
      <c r="C47" s="7">
        <f>IF($L47&gt;MAX('バックデータ１（事例集）'!$S$4:$S$303),"",INDEX('バックデータ１（事例集）'!$A$4:$W$303,MATCH('条件検索３（事業名で検索）'!$L47,'バックデータ１（事例集）'!$S$4:$S$303,0),MATCH('条件検索３（事業名で検索）'!C$4,'バックデータ１（事例集）'!$A$1:$W$1,0)))</f>
        <v>0</v>
      </c>
      <c r="D47" s="7">
        <f>IF($L47&gt;MAX('バックデータ１（事例集）'!$S$4:$S$303),"",INDEX('バックデータ１（事例集）'!$A$4:$W$303,MATCH('条件検索３（事業名で検索）'!$L47,'バックデータ１（事例集）'!$S$4:$S$303,0),MATCH('条件検索３（事業名で検索）'!D$4,'バックデータ１（事例集）'!$A$1:$W$1,0)))</f>
        <v>0</v>
      </c>
      <c r="E47" s="19" t="str">
        <f>IF($L47&gt;MAX('バックデータ１（事例集）'!$S$4:$S$303),"",INDEX('バックデータ１（事例集）'!$A$4:$W$303,MATCH('条件検索３（事業名で検索）'!$L47,'バックデータ１（事例集）'!$S$4:$S$303,0),MATCH('条件検索３（事業名で検索）'!E$4,'バックデータ１（事例集）'!$A$1:$W$1,0)))</f>
        <v/>
      </c>
      <c r="F47" s="58">
        <f>IF($L47&gt;MAX('バックデータ１（事例集）'!$S$4:$S$303),"",INDEX('バックデータ１（事例集）'!$A$4:$W$303,MATCH('条件検索３（事業名で検索）'!$L47,'バックデータ１（事例集）'!$S$4:$S$303,0),MATCH('条件検索３（事業名で検索）'!F$4,'バックデータ１（事例集）'!$A$1:$W$1,0)))</f>
        <v>0</v>
      </c>
      <c r="G47" s="8">
        <f>IF($L47&gt;MAX('バックデータ１（事例集）'!$S$4:$S$303),"",INDEX('バックデータ１（事例集）'!$A$4:$W$303,MATCH('条件検索３（事業名で検索）'!$L47,'バックデータ１（事例集）'!$S$4:$S$303,0),MATCH('条件検索３（事業名で検索）'!G$4,'バックデータ１（事例集）'!$A$1:$W$1,0)))</f>
        <v>0</v>
      </c>
      <c r="H47" s="8">
        <f>IF($L47&gt;MAX('バックデータ１（事例集）'!$S$4:$S$303),"",INDEX('バックデータ１（事例集）'!$A$4:$W$303,MATCH('条件検索３（事業名で検索）'!$L47,'バックデータ１（事例集）'!$S$4:$S$303,0),MATCH('条件検索３（事業名で検索）'!H$4,'バックデータ１（事例集）'!$A$1:$W$1,0)))</f>
        <v>0</v>
      </c>
      <c r="I47" s="58">
        <f>IF($L47&gt;MAX('バックデータ１（事例集）'!$S$4:$S$303),"",INDEX('バックデータ１（事例集）'!$A$4:$W$303,MATCH('条件検索３（事業名で検索）'!$L47,'バックデータ１（事例集）'!$S$4:$S$303,0),MATCH('条件検索３（事業名で検索）'!I$4,'バックデータ１（事例集）'!$A$1:$W$1,0)))</f>
        <v>0</v>
      </c>
      <c r="J47" s="86">
        <f t="shared" si="0"/>
        <v>0</v>
      </c>
      <c r="K47" s="84">
        <f>IF($L47&gt;MAX('バックデータ１（事例集）'!$S$4:$S$303),"",INDEX('バックデータ１（事例集）'!$A$4:$W$303,MATCH('条件検索３（事業名で検索）'!$L47,'バックデータ１（事例集）'!$S$4:$S$303,0),MATCH('条件検索３（事業名で検索）'!K$4,'バックデータ１（事例集）'!$A$1:$W$1,0)))</f>
        <v>0</v>
      </c>
      <c r="L47" s="18">
        <v>41</v>
      </c>
      <c r="M47" s="115">
        <f>IF($L47&gt;MAX('バックデータ１（事例集）'!$S$4:$S$303),"",INDEX('バックデータ１（事例集）'!$A$4:$W$303,MATCH('条件検索３（事業名で検索）'!$L47,'バックデータ１（事例集）'!$S$4:$S$303,0),MATCH('条件検索３（事業名で検索）'!J$4,'バックデータ１（事例集）'!$A$1:$W$1,0)))</f>
        <v>0</v>
      </c>
    </row>
    <row r="48" spans="2:13" ht="30" customHeight="1">
      <c r="B48" s="87">
        <v>42</v>
      </c>
      <c r="C48" s="88">
        <f>IF($L48&gt;MAX('バックデータ１（事例集）'!$S$4:$S$303),"",INDEX('バックデータ１（事例集）'!$A$4:$W$303,MATCH('条件検索３（事業名で検索）'!$L48,'バックデータ１（事例集）'!$S$4:$S$303,0),MATCH('条件検索３（事業名で検索）'!C$4,'バックデータ１（事例集）'!$A$1:$W$1,0)))</f>
        <v>0</v>
      </c>
      <c r="D48" s="88">
        <f>IF($L48&gt;MAX('バックデータ１（事例集）'!$S$4:$S$303),"",INDEX('バックデータ１（事例集）'!$A$4:$W$303,MATCH('条件検索３（事業名で検索）'!$L48,'バックデータ１（事例集）'!$S$4:$S$303,0),MATCH('条件検索３（事業名で検索）'!D$4,'バックデータ１（事例集）'!$A$1:$W$1,0)))</f>
        <v>0</v>
      </c>
      <c r="E48" s="89" t="str">
        <f>IF($L48&gt;MAX('バックデータ１（事例集）'!$S$4:$S$303),"",INDEX('バックデータ１（事例集）'!$A$4:$W$303,MATCH('条件検索３（事業名で検索）'!$L48,'バックデータ１（事例集）'!$S$4:$S$303,0),MATCH('条件検索３（事業名で検索）'!E$4,'バックデータ１（事例集）'!$A$1:$W$1,0)))</f>
        <v/>
      </c>
      <c r="F48" s="90">
        <f>IF($L48&gt;MAX('バックデータ１（事例集）'!$S$4:$S$303),"",INDEX('バックデータ１（事例集）'!$A$4:$W$303,MATCH('条件検索３（事業名で検索）'!$L48,'バックデータ１（事例集）'!$S$4:$S$303,0),MATCH('条件検索３（事業名で検索）'!F$4,'バックデータ１（事例集）'!$A$1:$W$1,0)))</f>
        <v>0</v>
      </c>
      <c r="G48" s="91">
        <f>IF($L48&gt;MAX('バックデータ１（事例集）'!$S$4:$S$303),"",INDEX('バックデータ１（事例集）'!$A$4:$W$303,MATCH('条件検索３（事業名で検索）'!$L48,'バックデータ１（事例集）'!$S$4:$S$303,0),MATCH('条件検索３（事業名で検索）'!G$4,'バックデータ１（事例集）'!$A$1:$W$1,0)))</f>
        <v>0</v>
      </c>
      <c r="H48" s="91">
        <f>IF($L48&gt;MAX('バックデータ１（事例集）'!$S$4:$S$303),"",INDEX('バックデータ１（事例集）'!$A$4:$W$303,MATCH('条件検索３（事業名で検索）'!$L48,'バックデータ１（事例集）'!$S$4:$S$303,0),MATCH('条件検索３（事業名で検索）'!H$4,'バックデータ１（事例集）'!$A$1:$W$1,0)))</f>
        <v>0</v>
      </c>
      <c r="I48" s="90">
        <f>IF($L48&gt;MAX('バックデータ１（事例集）'!$S$4:$S$303),"",INDEX('バックデータ１（事例集）'!$A$4:$W$303,MATCH('条件検索３（事業名で検索）'!$L48,'バックデータ１（事例集）'!$S$4:$S$303,0),MATCH('条件検索３（事業名で検索）'!I$4,'バックデータ１（事例集）'!$A$1:$W$1,0)))</f>
        <v>0</v>
      </c>
      <c r="J48" s="92">
        <f t="shared" si="0"/>
        <v>0</v>
      </c>
      <c r="K48" s="84">
        <f>IF($L48&gt;MAX('バックデータ１（事例集）'!$S$4:$S$303),"",INDEX('バックデータ１（事例集）'!$A$4:$W$303,MATCH('条件検索３（事業名で検索）'!$L48,'バックデータ１（事例集）'!$S$4:$S$303,0),MATCH('条件検索３（事業名で検索）'!K$4,'バックデータ１（事例集）'!$A$1:$W$1,0)))</f>
        <v>0</v>
      </c>
      <c r="L48" s="18">
        <v>42</v>
      </c>
      <c r="M48" s="115">
        <f>IF($L48&gt;MAX('バックデータ１（事例集）'!$S$4:$S$303),"",INDEX('バックデータ１（事例集）'!$A$4:$W$303,MATCH('条件検索３（事業名で検索）'!$L48,'バックデータ１（事例集）'!$S$4:$S$303,0),MATCH('条件検索３（事業名で検索）'!J$4,'バックデータ１（事例集）'!$A$1:$W$1,0)))</f>
        <v>0</v>
      </c>
    </row>
    <row r="49" spans="2:13" ht="30" customHeight="1">
      <c r="B49" s="6">
        <v>43</v>
      </c>
      <c r="C49" s="7">
        <f>IF($L49&gt;MAX('バックデータ１（事例集）'!$S$4:$S$303),"",INDEX('バックデータ１（事例集）'!$A$4:$W$303,MATCH('条件検索３（事業名で検索）'!$L49,'バックデータ１（事例集）'!$S$4:$S$303,0),MATCH('条件検索３（事業名で検索）'!C$4,'バックデータ１（事例集）'!$A$1:$W$1,0)))</f>
        <v>0</v>
      </c>
      <c r="D49" s="7">
        <f>IF($L49&gt;MAX('バックデータ１（事例集）'!$S$4:$S$303),"",INDEX('バックデータ１（事例集）'!$A$4:$W$303,MATCH('条件検索３（事業名で検索）'!$L49,'バックデータ１（事例集）'!$S$4:$S$303,0),MATCH('条件検索３（事業名で検索）'!D$4,'バックデータ１（事例集）'!$A$1:$W$1,0)))</f>
        <v>0</v>
      </c>
      <c r="E49" s="19" t="str">
        <f>IF($L49&gt;MAX('バックデータ１（事例集）'!$S$4:$S$303),"",INDEX('バックデータ１（事例集）'!$A$4:$W$303,MATCH('条件検索３（事業名で検索）'!$L49,'バックデータ１（事例集）'!$S$4:$S$303,0),MATCH('条件検索３（事業名で検索）'!E$4,'バックデータ１（事例集）'!$A$1:$W$1,0)))</f>
        <v/>
      </c>
      <c r="F49" s="58">
        <f>IF($L49&gt;MAX('バックデータ１（事例集）'!$S$4:$S$303),"",INDEX('バックデータ１（事例集）'!$A$4:$W$303,MATCH('条件検索３（事業名で検索）'!$L49,'バックデータ１（事例集）'!$S$4:$S$303,0),MATCH('条件検索３（事業名で検索）'!F$4,'バックデータ１（事例集）'!$A$1:$W$1,0)))</f>
        <v>0</v>
      </c>
      <c r="G49" s="8">
        <f>IF($L49&gt;MAX('バックデータ１（事例集）'!$S$4:$S$303),"",INDEX('バックデータ１（事例集）'!$A$4:$W$303,MATCH('条件検索３（事業名で検索）'!$L49,'バックデータ１（事例集）'!$S$4:$S$303,0),MATCH('条件検索３（事業名で検索）'!G$4,'バックデータ１（事例集）'!$A$1:$W$1,0)))</f>
        <v>0</v>
      </c>
      <c r="H49" s="8">
        <f>IF($L49&gt;MAX('バックデータ１（事例集）'!$S$4:$S$303),"",INDEX('バックデータ１（事例集）'!$A$4:$W$303,MATCH('条件検索３（事業名で検索）'!$L49,'バックデータ１（事例集）'!$S$4:$S$303,0),MATCH('条件検索３（事業名で検索）'!H$4,'バックデータ１（事例集）'!$A$1:$W$1,0)))</f>
        <v>0</v>
      </c>
      <c r="I49" s="58">
        <f>IF($L49&gt;MAX('バックデータ１（事例集）'!$S$4:$S$303),"",INDEX('バックデータ１（事例集）'!$A$4:$W$303,MATCH('条件検索３（事業名で検索）'!$L49,'バックデータ１（事例集）'!$S$4:$S$303,0),MATCH('条件検索３（事業名で検索）'!I$4,'バックデータ１（事例集）'!$A$1:$W$1,0)))</f>
        <v>0</v>
      </c>
      <c r="J49" s="86">
        <f t="shared" si="0"/>
        <v>0</v>
      </c>
      <c r="K49" s="84">
        <f>IF($L49&gt;MAX('バックデータ１（事例集）'!$S$4:$S$303),"",INDEX('バックデータ１（事例集）'!$A$4:$W$303,MATCH('条件検索３（事業名で検索）'!$L49,'バックデータ１（事例集）'!$S$4:$S$303,0),MATCH('条件検索３（事業名で検索）'!K$4,'バックデータ１（事例集）'!$A$1:$W$1,0)))</f>
        <v>0</v>
      </c>
      <c r="L49" s="18">
        <v>43</v>
      </c>
      <c r="M49" s="115">
        <f>IF($L49&gt;MAX('バックデータ１（事例集）'!$S$4:$S$303),"",INDEX('バックデータ１（事例集）'!$A$4:$W$303,MATCH('条件検索３（事業名で検索）'!$L49,'バックデータ１（事例集）'!$S$4:$S$303,0),MATCH('条件検索３（事業名で検索）'!J$4,'バックデータ１（事例集）'!$A$1:$W$1,0)))</f>
        <v>0</v>
      </c>
    </row>
    <row r="50" spans="2:13" ht="30" customHeight="1">
      <c r="B50" s="87">
        <v>44</v>
      </c>
      <c r="C50" s="88">
        <f>IF($L50&gt;MAX('バックデータ１（事例集）'!$S$4:$S$303),"",INDEX('バックデータ１（事例集）'!$A$4:$W$303,MATCH('条件検索３（事業名で検索）'!$L50,'バックデータ１（事例集）'!$S$4:$S$303,0),MATCH('条件検索３（事業名で検索）'!C$4,'バックデータ１（事例集）'!$A$1:$W$1,0)))</f>
        <v>0</v>
      </c>
      <c r="D50" s="88">
        <f>IF($L50&gt;MAX('バックデータ１（事例集）'!$S$4:$S$303),"",INDEX('バックデータ１（事例集）'!$A$4:$W$303,MATCH('条件検索３（事業名で検索）'!$L50,'バックデータ１（事例集）'!$S$4:$S$303,0),MATCH('条件検索３（事業名で検索）'!D$4,'バックデータ１（事例集）'!$A$1:$W$1,0)))</f>
        <v>0</v>
      </c>
      <c r="E50" s="89" t="str">
        <f>IF($L50&gt;MAX('バックデータ１（事例集）'!$S$4:$S$303),"",INDEX('バックデータ１（事例集）'!$A$4:$W$303,MATCH('条件検索３（事業名で検索）'!$L50,'バックデータ１（事例集）'!$S$4:$S$303,0),MATCH('条件検索３（事業名で検索）'!E$4,'バックデータ１（事例集）'!$A$1:$W$1,0)))</f>
        <v/>
      </c>
      <c r="F50" s="90">
        <f>IF($L50&gt;MAX('バックデータ１（事例集）'!$S$4:$S$303),"",INDEX('バックデータ１（事例集）'!$A$4:$W$303,MATCH('条件検索３（事業名で検索）'!$L50,'バックデータ１（事例集）'!$S$4:$S$303,0),MATCH('条件検索３（事業名で検索）'!F$4,'バックデータ１（事例集）'!$A$1:$W$1,0)))</f>
        <v>0</v>
      </c>
      <c r="G50" s="91">
        <f>IF($L50&gt;MAX('バックデータ１（事例集）'!$S$4:$S$303),"",INDEX('バックデータ１（事例集）'!$A$4:$W$303,MATCH('条件検索３（事業名で検索）'!$L50,'バックデータ１（事例集）'!$S$4:$S$303,0),MATCH('条件検索３（事業名で検索）'!G$4,'バックデータ１（事例集）'!$A$1:$W$1,0)))</f>
        <v>0</v>
      </c>
      <c r="H50" s="91">
        <f>IF($L50&gt;MAX('バックデータ１（事例集）'!$S$4:$S$303),"",INDEX('バックデータ１（事例集）'!$A$4:$W$303,MATCH('条件検索３（事業名で検索）'!$L50,'バックデータ１（事例集）'!$S$4:$S$303,0),MATCH('条件検索３（事業名で検索）'!H$4,'バックデータ１（事例集）'!$A$1:$W$1,0)))</f>
        <v>0</v>
      </c>
      <c r="I50" s="90">
        <f>IF($L50&gt;MAX('バックデータ１（事例集）'!$S$4:$S$303),"",INDEX('バックデータ１（事例集）'!$A$4:$W$303,MATCH('条件検索３（事業名で検索）'!$L50,'バックデータ１（事例集）'!$S$4:$S$303,0),MATCH('条件検索３（事業名で検索）'!I$4,'バックデータ１（事例集）'!$A$1:$W$1,0)))</f>
        <v>0</v>
      </c>
      <c r="J50" s="92">
        <f t="shared" si="0"/>
        <v>0</v>
      </c>
      <c r="K50" s="84">
        <f>IF($L50&gt;MAX('バックデータ１（事例集）'!$S$4:$S$303),"",INDEX('バックデータ１（事例集）'!$A$4:$W$303,MATCH('条件検索３（事業名で検索）'!$L50,'バックデータ１（事例集）'!$S$4:$S$303,0),MATCH('条件検索３（事業名で検索）'!K$4,'バックデータ１（事例集）'!$A$1:$W$1,0)))</f>
        <v>0</v>
      </c>
      <c r="L50" s="18">
        <v>44</v>
      </c>
      <c r="M50" s="115">
        <f>IF($L50&gt;MAX('バックデータ１（事例集）'!$S$4:$S$303),"",INDEX('バックデータ１（事例集）'!$A$4:$W$303,MATCH('条件検索３（事業名で検索）'!$L50,'バックデータ１（事例集）'!$S$4:$S$303,0),MATCH('条件検索３（事業名で検索）'!J$4,'バックデータ１（事例集）'!$A$1:$W$1,0)))</f>
        <v>0</v>
      </c>
    </row>
    <row r="51" spans="2:13" ht="30" customHeight="1">
      <c r="B51" s="6">
        <v>45</v>
      </c>
      <c r="C51" s="7">
        <f>IF($L51&gt;MAX('バックデータ１（事例集）'!$S$4:$S$303),"",INDEX('バックデータ１（事例集）'!$A$4:$W$303,MATCH('条件検索３（事業名で検索）'!$L51,'バックデータ１（事例集）'!$S$4:$S$303,0),MATCH('条件検索３（事業名で検索）'!C$4,'バックデータ１（事例集）'!$A$1:$W$1,0)))</f>
        <v>0</v>
      </c>
      <c r="D51" s="7">
        <f>IF($L51&gt;MAX('バックデータ１（事例集）'!$S$4:$S$303),"",INDEX('バックデータ１（事例集）'!$A$4:$W$303,MATCH('条件検索３（事業名で検索）'!$L51,'バックデータ１（事例集）'!$S$4:$S$303,0),MATCH('条件検索３（事業名で検索）'!D$4,'バックデータ１（事例集）'!$A$1:$W$1,0)))</f>
        <v>0</v>
      </c>
      <c r="E51" s="19" t="str">
        <f>IF($L51&gt;MAX('バックデータ１（事例集）'!$S$4:$S$303),"",INDEX('バックデータ１（事例集）'!$A$4:$W$303,MATCH('条件検索３（事業名で検索）'!$L51,'バックデータ１（事例集）'!$S$4:$S$303,0),MATCH('条件検索３（事業名で検索）'!E$4,'バックデータ１（事例集）'!$A$1:$W$1,0)))</f>
        <v/>
      </c>
      <c r="F51" s="58">
        <f>IF($L51&gt;MAX('バックデータ１（事例集）'!$S$4:$S$303),"",INDEX('バックデータ１（事例集）'!$A$4:$W$303,MATCH('条件検索３（事業名で検索）'!$L51,'バックデータ１（事例集）'!$S$4:$S$303,0),MATCH('条件検索３（事業名で検索）'!F$4,'バックデータ１（事例集）'!$A$1:$W$1,0)))</f>
        <v>0</v>
      </c>
      <c r="G51" s="8">
        <f>IF($L51&gt;MAX('バックデータ１（事例集）'!$S$4:$S$303),"",INDEX('バックデータ１（事例集）'!$A$4:$W$303,MATCH('条件検索３（事業名で検索）'!$L51,'バックデータ１（事例集）'!$S$4:$S$303,0),MATCH('条件検索３（事業名で検索）'!G$4,'バックデータ１（事例集）'!$A$1:$W$1,0)))</f>
        <v>0</v>
      </c>
      <c r="H51" s="8">
        <f>IF($L51&gt;MAX('バックデータ１（事例集）'!$S$4:$S$303),"",INDEX('バックデータ１（事例集）'!$A$4:$W$303,MATCH('条件検索３（事業名で検索）'!$L51,'バックデータ１（事例集）'!$S$4:$S$303,0),MATCH('条件検索３（事業名で検索）'!H$4,'バックデータ１（事例集）'!$A$1:$W$1,0)))</f>
        <v>0</v>
      </c>
      <c r="I51" s="58">
        <f>IF($L51&gt;MAX('バックデータ１（事例集）'!$S$4:$S$303),"",INDEX('バックデータ１（事例集）'!$A$4:$W$303,MATCH('条件検索３（事業名で検索）'!$L51,'バックデータ１（事例集）'!$S$4:$S$303,0),MATCH('条件検索３（事業名で検索）'!I$4,'バックデータ１（事例集）'!$A$1:$W$1,0)))</f>
        <v>0</v>
      </c>
      <c r="J51" s="86">
        <f t="shared" si="0"/>
        <v>0</v>
      </c>
      <c r="K51" s="84">
        <f>IF($L51&gt;MAX('バックデータ１（事例集）'!$S$4:$S$303),"",INDEX('バックデータ１（事例集）'!$A$4:$W$303,MATCH('条件検索３（事業名で検索）'!$L51,'バックデータ１（事例集）'!$S$4:$S$303,0),MATCH('条件検索３（事業名で検索）'!K$4,'バックデータ１（事例集）'!$A$1:$W$1,0)))</f>
        <v>0</v>
      </c>
      <c r="L51" s="18">
        <v>45</v>
      </c>
      <c r="M51" s="115">
        <f>IF($L51&gt;MAX('バックデータ１（事例集）'!$S$4:$S$303),"",INDEX('バックデータ１（事例集）'!$A$4:$W$303,MATCH('条件検索３（事業名で検索）'!$L51,'バックデータ１（事例集）'!$S$4:$S$303,0),MATCH('条件検索３（事業名で検索）'!J$4,'バックデータ１（事例集）'!$A$1:$W$1,0)))</f>
        <v>0</v>
      </c>
    </row>
    <row r="52" spans="2:13" ht="30" customHeight="1">
      <c r="B52" s="87">
        <v>46</v>
      </c>
      <c r="C52" s="88">
        <f>IF($L52&gt;MAX('バックデータ１（事例集）'!$S$4:$S$303),"",INDEX('バックデータ１（事例集）'!$A$4:$W$303,MATCH('条件検索３（事業名で検索）'!$L52,'バックデータ１（事例集）'!$S$4:$S$303,0),MATCH('条件検索３（事業名で検索）'!C$4,'バックデータ１（事例集）'!$A$1:$W$1,0)))</f>
        <v>0</v>
      </c>
      <c r="D52" s="88">
        <f>IF($L52&gt;MAX('バックデータ１（事例集）'!$S$4:$S$303),"",INDEX('バックデータ１（事例集）'!$A$4:$W$303,MATCH('条件検索３（事業名で検索）'!$L52,'バックデータ１（事例集）'!$S$4:$S$303,0),MATCH('条件検索３（事業名で検索）'!D$4,'バックデータ１（事例集）'!$A$1:$W$1,0)))</f>
        <v>0</v>
      </c>
      <c r="E52" s="89" t="str">
        <f>IF($L52&gt;MAX('バックデータ１（事例集）'!$S$4:$S$303),"",INDEX('バックデータ１（事例集）'!$A$4:$W$303,MATCH('条件検索３（事業名で検索）'!$L52,'バックデータ１（事例集）'!$S$4:$S$303,0),MATCH('条件検索３（事業名で検索）'!E$4,'バックデータ１（事例集）'!$A$1:$W$1,0)))</f>
        <v/>
      </c>
      <c r="F52" s="90">
        <f>IF($L52&gt;MAX('バックデータ１（事例集）'!$S$4:$S$303),"",INDEX('バックデータ１（事例集）'!$A$4:$W$303,MATCH('条件検索３（事業名で検索）'!$L52,'バックデータ１（事例集）'!$S$4:$S$303,0),MATCH('条件検索３（事業名で検索）'!F$4,'バックデータ１（事例集）'!$A$1:$W$1,0)))</f>
        <v>0</v>
      </c>
      <c r="G52" s="91">
        <f>IF($L52&gt;MAX('バックデータ１（事例集）'!$S$4:$S$303),"",INDEX('バックデータ１（事例集）'!$A$4:$W$303,MATCH('条件検索３（事業名で検索）'!$L52,'バックデータ１（事例集）'!$S$4:$S$303,0),MATCH('条件検索３（事業名で検索）'!G$4,'バックデータ１（事例集）'!$A$1:$W$1,0)))</f>
        <v>0</v>
      </c>
      <c r="H52" s="91">
        <f>IF($L52&gt;MAX('バックデータ１（事例集）'!$S$4:$S$303),"",INDEX('バックデータ１（事例集）'!$A$4:$W$303,MATCH('条件検索３（事業名で検索）'!$L52,'バックデータ１（事例集）'!$S$4:$S$303,0),MATCH('条件検索３（事業名で検索）'!H$4,'バックデータ１（事例集）'!$A$1:$W$1,0)))</f>
        <v>0</v>
      </c>
      <c r="I52" s="90">
        <f>IF($L52&gt;MAX('バックデータ１（事例集）'!$S$4:$S$303),"",INDEX('バックデータ１（事例集）'!$A$4:$W$303,MATCH('条件検索３（事業名で検索）'!$L52,'バックデータ１（事例集）'!$S$4:$S$303,0),MATCH('条件検索３（事業名で検索）'!I$4,'バックデータ１（事例集）'!$A$1:$W$1,0)))</f>
        <v>0</v>
      </c>
      <c r="J52" s="92">
        <f t="shared" si="0"/>
        <v>0</v>
      </c>
      <c r="K52" s="84">
        <f>IF($L52&gt;MAX('バックデータ１（事例集）'!$S$4:$S$303),"",INDEX('バックデータ１（事例集）'!$A$4:$W$303,MATCH('条件検索３（事業名で検索）'!$L52,'バックデータ１（事例集）'!$S$4:$S$303,0),MATCH('条件検索３（事業名で検索）'!K$4,'バックデータ１（事例集）'!$A$1:$W$1,0)))</f>
        <v>0</v>
      </c>
      <c r="L52" s="18">
        <v>46</v>
      </c>
      <c r="M52" s="115">
        <f>IF($L52&gt;MAX('バックデータ１（事例集）'!$S$4:$S$303),"",INDEX('バックデータ１（事例集）'!$A$4:$W$303,MATCH('条件検索３（事業名で検索）'!$L52,'バックデータ１（事例集）'!$S$4:$S$303,0),MATCH('条件検索３（事業名で検索）'!J$4,'バックデータ１（事例集）'!$A$1:$W$1,0)))</f>
        <v>0</v>
      </c>
    </row>
    <row r="53" spans="2:13" ht="30" customHeight="1">
      <c r="B53" s="6">
        <v>47</v>
      </c>
      <c r="C53" s="7">
        <f>IF($L53&gt;MAX('バックデータ１（事例集）'!$S$4:$S$303),"",INDEX('バックデータ１（事例集）'!$A$4:$W$303,MATCH('条件検索３（事業名で検索）'!$L53,'バックデータ１（事例集）'!$S$4:$S$303,0),MATCH('条件検索３（事業名で検索）'!C$4,'バックデータ１（事例集）'!$A$1:$W$1,0)))</f>
        <v>0</v>
      </c>
      <c r="D53" s="7">
        <f>IF($L53&gt;MAX('バックデータ１（事例集）'!$S$4:$S$303),"",INDEX('バックデータ１（事例集）'!$A$4:$W$303,MATCH('条件検索３（事業名で検索）'!$L53,'バックデータ１（事例集）'!$S$4:$S$303,0),MATCH('条件検索３（事業名で検索）'!D$4,'バックデータ１（事例集）'!$A$1:$W$1,0)))</f>
        <v>0</v>
      </c>
      <c r="E53" s="19" t="str">
        <f>IF($L53&gt;MAX('バックデータ１（事例集）'!$S$4:$S$303),"",INDEX('バックデータ１（事例集）'!$A$4:$W$303,MATCH('条件検索３（事業名で検索）'!$L53,'バックデータ１（事例集）'!$S$4:$S$303,0),MATCH('条件検索３（事業名で検索）'!E$4,'バックデータ１（事例集）'!$A$1:$W$1,0)))</f>
        <v/>
      </c>
      <c r="F53" s="58">
        <f>IF($L53&gt;MAX('バックデータ１（事例集）'!$S$4:$S$303),"",INDEX('バックデータ１（事例集）'!$A$4:$W$303,MATCH('条件検索３（事業名で検索）'!$L53,'バックデータ１（事例集）'!$S$4:$S$303,0),MATCH('条件検索３（事業名で検索）'!F$4,'バックデータ１（事例集）'!$A$1:$W$1,0)))</f>
        <v>0</v>
      </c>
      <c r="G53" s="8">
        <f>IF($L53&gt;MAX('バックデータ１（事例集）'!$S$4:$S$303),"",INDEX('バックデータ１（事例集）'!$A$4:$W$303,MATCH('条件検索３（事業名で検索）'!$L53,'バックデータ１（事例集）'!$S$4:$S$303,0),MATCH('条件検索３（事業名で検索）'!G$4,'バックデータ１（事例集）'!$A$1:$W$1,0)))</f>
        <v>0</v>
      </c>
      <c r="H53" s="8">
        <f>IF($L53&gt;MAX('バックデータ１（事例集）'!$S$4:$S$303),"",INDEX('バックデータ１（事例集）'!$A$4:$W$303,MATCH('条件検索３（事業名で検索）'!$L53,'バックデータ１（事例集）'!$S$4:$S$303,0),MATCH('条件検索３（事業名で検索）'!H$4,'バックデータ１（事例集）'!$A$1:$W$1,0)))</f>
        <v>0</v>
      </c>
      <c r="I53" s="58">
        <f>IF($L53&gt;MAX('バックデータ１（事例集）'!$S$4:$S$303),"",INDEX('バックデータ１（事例集）'!$A$4:$W$303,MATCH('条件検索３（事業名で検索）'!$L53,'バックデータ１（事例集）'!$S$4:$S$303,0),MATCH('条件検索３（事業名で検索）'!I$4,'バックデータ１（事例集）'!$A$1:$W$1,0)))</f>
        <v>0</v>
      </c>
      <c r="J53" s="86">
        <f t="shared" si="0"/>
        <v>0</v>
      </c>
      <c r="K53" s="84">
        <f>IF($L53&gt;MAX('バックデータ１（事例集）'!$S$4:$S$303),"",INDEX('バックデータ１（事例集）'!$A$4:$W$303,MATCH('条件検索３（事業名で検索）'!$L53,'バックデータ１（事例集）'!$S$4:$S$303,0),MATCH('条件検索３（事業名で検索）'!K$4,'バックデータ１（事例集）'!$A$1:$W$1,0)))</f>
        <v>0</v>
      </c>
      <c r="L53" s="18">
        <v>47</v>
      </c>
      <c r="M53" s="115">
        <f>IF($L53&gt;MAX('バックデータ１（事例集）'!$S$4:$S$303),"",INDEX('バックデータ１（事例集）'!$A$4:$W$303,MATCH('条件検索３（事業名で検索）'!$L53,'バックデータ１（事例集）'!$S$4:$S$303,0),MATCH('条件検索３（事業名で検索）'!J$4,'バックデータ１（事例集）'!$A$1:$W$1,0)))</f>
        <v>0</v>
      </c>
    </row>
    <row r="54" spans="2:13" ht="30" customHeight="1">
      <c r="B54" s="87">
        <v>48</v>
      </c>
      <c r="C54" s="88">
        <f>IF($L54&gt;MAX('バックデータ１（事例集）'!$S$4:$S$303),"",INDEX('バックデータ１（事例集）'!$A$4:$W$303,MATCH('条件検索３（事業名で検索）'!$L54,'バックデータ１（事例集）'!$S$4:$S$303,0),MATCH('条件検索３（事業名で検索）'!C$4,'バックデータ１（事例集）'!$A$1:$W$1,0)))</f>
        <v>0</v>
      </c>
      <c r="D54" s="88">
        <f>IF($L54&gt;MAX('バックデータ１（事例集）'!$S$4:$S$303),"",INDEX('バックデータ１（事例集）'!$A$4:$W$303,MATCH('条件検索３（事業名で検索）'!$L54,'バックデータ１（事例集）'!$S$4:$S$303,0),MATCH('条件検索３（事業名で検索）'!D$4,'バックデータ１（事例集）'!$A$1:$W$1,0)))</f>
        <v>0</v>
      </c>
      <c r="E54" s="89" t="str">
        <f>IF($L54&gt;MAX('バックデータ１（事例集）'!$S$4:$S$303),"",INDEX('バックデータ１（事例集）'!$A$4:$W$303,MATCH('条件検索３（事業名で検索）'!$L54,'バックデータ１（事例集）'!$S$4:$S$303,0),MATCH('条件検索３（事業名で検索）'!E$4,'バックデータ１（事例集）'!$A$1:$W$1,0)))</f>
        <v/>
      </c>
      <c r="F54" s="90">
        <f>IF($L54&gt;MAX('バックデータ１（事例集）'!$S$4:$S$303),"",INDEX('バックデータ１（事例集）'!$A$4:$W$303,MATCH('条件検索３（事業名で検索）'!$L54,'バックデータ１（事例集）'!$S$4:$S$303,0),MATCH('条件検索３（事業名で検索）'!F$4,'バックデータ１（事例集）'!$A$1:$W$1,0)))</f>
        <v>0</v>
      </c>
      <c r="G54" s="91">
        <f>IF($L54&gt;MAX('バックデータ１（事例集）'!$S$4:$S$303),"",INDEX('バックデータ１（事例集）'!$A$4:$W$303,MATCH('条件検索３（事業名で検索）'!$L54,'バックデータ１（事例集）'!$S$4:$S$303,0),MATCH('条件検索３（事業名で検索）'!G$4,'バックデータ１（事例集）'!$A$1:$W$1,0)))</f>
        <v>0</v>
      </c>
      <c r="H54" s="91">
        <f>IF($L54&gt;MAX('バックデータ１（事例集）'!$S$4:$S$303),"",INDEX('バックデータ１（事例集）'!$A$4:$W$303,MATCH('条件検索３（事業名で検索）'!$L54,'バックデータ１（事例集）'!$S$4:$S$303,0),MATCH('条件検索３（事業名で検索）'!H$4,'バックデータ１（事例集）'!$A$1:$W$1,0)))</f>
        <v>0</v>
      </c>
      <c r="I54" s="90">
        <f>IF($L54&gt;MAX('バックデータ１（事例集）'!$S$4:$S$303),"",INDEX('バックデータ１（事例集）'!$A$4:$W$303,MATCH('条件検索３（事業名で検索）'!$L54,'バックデータ１（事例集）'!$S$4:$S$303,0),MATCH('条件検索３（事業名で検索）'!I$4,'バックデータ１（事例集）'!$A$1:$W$1,0)))</f>
        <v>0</v>
      </c>
      <c r="J54" s="92">
        <f t="shared" si="0"/>
        <v>0</v>
      </c>
      <c r="K54" s="84">
        <f>IF($L54&gt;MAX('バックデータ１（事例集）'!$S$4:$S$303),"",INDEX('バックデータ１（事例集）'!$A$4:$W$303,MATCH('条件検索３（事業名で検索）'!$L54,'バックデータ１（事例集）'!$S$4:$S$303,0),MATCH('条件検索３（事業名で検索）'!K$4,'バックデータ１（事例集）'!$A$1:$W$1,0)))</f>
        <v>0</v>
      </c>
      <c r="L54" s="18">
        <v>48</v>
      </c>
      <c r="M54" s="115">
        <f>IF($L54&gt;MAX('バックデータ１（事例集）'!$S$4:$S$303),"",INDEX('バックデータ１（事例集）'!$A$4:$W$303,MATCH('条件検索３（事業名で検索）'!$L54,'バックデータ１（事例集）'!$S$4:$S$303,0),MATCH('条件検索３（事業名で検索）'!J$4,'バックデータ１（事例集）'!$A$1:$W$1,0)))</f>
        <v>0</v>
      </c>
    </row>
    <row r="55" spans="2:13" ht="30" customHeight="1">
      <c r="B55" s="6">
        <v>49</v>
      </c>
      <c r="C55" s="7">
        <f>IF($L55&gt;MAX('バックデータ１（事例集）'!$S$4:$S$303),"",INDEX('バックデータ１（事例集）'!$A$4:$W$303,MATCH('条件検索３（事業名で検索）'!$L55,'バックデータ１（事例集）'!$S$4:$S$303,0),MATCH('条件検索３（事業名で検索）'!C$4,'バックデータ１（事例集）'!$A$1:$W$1,0)))</f>
        <v>0</v>
      </c>
      <c r="D55" s="7">
        <f>IF($L55&gt;MAX('バックデータ１（事例集）'!$S$4:$S$303),"",INDEX('バックデータ１（事例集）'!$A$4:$W$303,MATCH('条件検索３（事業名で検索）'!$L55,'バックデータ１（事例集）'!$S$4:$S$303,0),MATCH('条件検索３（事業名で検索）'!D$4,'バックデータ１（事例集）'!$A$1:$W$1,0)))</f>
        <v>0</v>
      </c>
      <c r="E55" s="19" t="str">
        <f>IF($L55&gt;MAX('バックデータ１（事例集）'!$S$4:$S$303),"",INDEX('バックデータ１（事例集）'!$A$4:$W$303,MATCH('条件検索３（事業名で検索）'!$L55,'バックデータ１（事例集）'!$S$4:$S$303,0),MATCH('条件検索３（事業名で検索）'!E$4,'バックデータ１（事例集）'!$A$1:$W$1,0)))</f>
        <v/>
      </c>
      <c r="F55" s="58">
        <f>IF($L55&gt;MAX('バックデータ１（事例集）'!$S$4:$S$303),"",INDEX('バックデータ１（事例集）'!$A$4:$W$303,MATCH('条件検索３（事業名で検索）'!$L55,'バックデータ１（事例集）'!$S$4:$S$303,0),MATCH('条件検索３（事業名で検索）'!F$4,'バックデータ１（事例集）'!$A$1:$W$1,0)))</f>
        <v>0</v>
      </c>
      <c r="G55" s="8">
        <f>IF($L55&gt;MAX('バックデータ１（事例集）'!$S$4:$S$303),"",INDEX('バックデータ１（事例集）'!$A$4:$W$303,MATCH('条件検索３（事業名で検索）'!$L55,'バックデータ１（事例集）'!$S$4:$S$303,0),MATCH('条件検索３（事業名で検索）'!G$4,'バックデータ１（事例集）'!$A$1:$W$1,0)))</f>
        <v>0</v>
      </c>
      <c r="H55" s="8">
        <f>IF($L55&gt;MAX('バックデータ１（事例集）'!$S$4:$S$303),"",INDEX('バックデータ１（事例集）'!$A$4:$W$303,MATCH('条件検索３（事業名で検索）'!$L55,'バックデータ１（事例集）'!$S$4:$S$303,0),MATCH('条件検索３（事業名で検索）'!H$4,'バックデータ１（事例集）'!$A$1:$W$1,0)))</f>
        <v>0</v>
      </c>
      <c r="I55" s="58">
        <f>IF($L55&gt;MAX('バックデータ１（事例集）'!$S$4:$S$303),"",INDEX('バックデータ１（事例集）'!$A$4:$W$303,MATCH('条件検索３（事業名で検索）'!$L55,'バックデータ１（事例集）'!$S$4:$S$303,0),MATCH('条件検索３（事業名で検索）'!I$4,'バックデータ１（事例集）'!$A$1:$W$1,0)))</f>
        <v>0</v>
      </c>
      <c r="J55" s="86">
        <f t="shared" si="0"/>
        <v>0</v>
      </c>
      <c r="K55" s="84">
        <f>IF($L55&gt;MAX('バックデータ１（事例集）'!$S$4:$S$303),"",INDEX('バックデータ１（事例集）'!$A$4:$W$303,MATCH('条件検索３（事業名で検索）'!$L55,'バックデータ１（事例集）'!$S$4:$S$303,0),MATCH('条件検索３（事業名で検索）'!K$4,'バックデータ１（事例集）'!$A$1:$W$1,0)))</f>
        <v>0</v>
      </c>
      <c r="L55" s="18">
        <v>49</v>
      </c>
      <c r="M55" s="115">
        <f>IF($L55&gt;MAX('バックデータ１（事例集）'!$S$4:$S$303),"",INDEX('バックデータ１（事例集）'!$A$4:$W$303,MATCH('条件検索３（事業名で検索）'!$L55,'バックデータ１（事例集）'!$S$4:$S$303,0),MATCH('条件検索３（事業名で検索）'!J$4,'バックデータ１（事例集）'!$A$1:$W$1,0)))</f>
        <v>0</v>
      </c>
    </row>
    <row r="56" spans="2:13" ht="30" customHeight="1">
      <c r="B56" s="87">
        <v>50</v>
      </c>
      <c r="C56" s="88">
        <f>IF($L56&gt;MAX('バックデータ１（事例集）'!$S$4:$S$303),"",INDEX('バックデータ１（事例集）'!$A$4:$W$303,MATCH('条件検索３（事業名で検索）'!$L56,'バックデータ１（事例集）'!$S$4:$S$303,0),MATCH('条件検索３（事業名で検索）'!C$4,'バックデータ１（事例集）'!$A$1:$W$1,0)))</f>
        <v>0</v>
      </c>
      <c r="D56" s="88">
        <f>IF($L56&gt;MAX('バックデータ１（事例集）'!$S$4:$S$303),"",INDEX('バックデータ１（事例集）'!$A$4:$W$303,MATCH('条件検索３（事業名で検索）'!$L56,'バックデータ１（事例集）'!$S$4:$S$303,0),MATCH('条件検索３（事業名で検索）'!D$4,'バックデータ１（事例集）'!$A$1:$W$1,0)))</f>
        <v>0</v>
      </c>
      <c r="E56" s="89" t="str">
        <f>IF($L56&gt;MAX('バックデータ１（事例集）'!$S$4:$S$303),"",INDEX('バックデータ１（事例集）'!$A$4:$W$303,MATCH('条件検索３（事業名で検索）'!$L56,'バックデータ１（事例集）'!$S$4:$S$303,0),MATCH('条件検索３（事業名で検索）'!E$4,'バックデータ１（事例集）'!$A$1:$W$1,0)))</f>
        <v/>
      </c>
      <c r="F56" s="90">
        <f>IF($L56&gt;MAX('バックデータ１（事例集）'!$S$4:$S$303),"",INDEX('バックデータ１（事例集）'!$A$4:$W$303,MATCH('条件検索３（事業名で検索）'!$L56,'バックデータ１（事例集）'!$S$4:$S$303,0),MATCH('条件検索３（事業名で検索）'!F$4,'バックデータ１（事例集）'!$A$1:$W$1,0)))</f>
        <v>0</v>
      </c>
      <c r="G56" s="91">
        <f>IF($L56&gt;MAX('バックデータ１（事例集）'!$S$4:$S$303),"",INDEX('バックデータ１（事例集）'!$A$4:$W$303,MATCH('条件検索３（事業名で検索）'!$L56,'バックデータ１（事例集）'!$S$4:$S$303,0),MATCH('条件検索３（事業名で検索）'!G$4,'バックデータ１（事例集）'!$A$1:$W$1,0)))</f>
        <v>0</v>
      </c>
      <c r="H56" s="91">
        <f>IF($L56&gt;MAX('バックデータ１（事例集）'!$S$4:$S$303),"",INDEX('バックデータ１（事例集）'!$A$4:$W$303,MATCH('条件検索３（事業名で検索）'!$L56,'バックデータ１（事例集）'!$S$4:$S$303,0),MATCH('条件検索３（事業名で検索）'!H$4,'バックデータ１（事例集）'!$A$1:$W$1,0)))</f>
        <v>0</v>
      </c>
      <c r="I56" s="90">
        <f>IF($L56&gt;MAX('バックデータ１（事例集）'!$S$4:$S$303),"",INDEX('バックデータ１（事例集）'!$A$4:$W$303,MATCH('条件検索３（事業名で検索）'!$L56,'バックデータ１（事例集）'!$S$4:$S$303,0),MATCH('条件検索３（事業名で検索）'!I$4,'バックデータ１（事例集）'!$A$1:$W$1,0)))</f>
        <v>0</v>
      </c>
      <c r="J56" s="92">
        <f t="shared" si="0"/>
        <v>0</v>
      </c>
      <c r="K56" s="84">
        <f>IF($L56&gt;MAX('バックデータ１（事例集）'!$S$4:$S$303),"",INDEX('バックデータ１（事例集）'!$A$4:$W$303,MATCH('条件検索３（事業名で検索）'!$L56,'バックデータ１（事例集）'!$S$4:$S$303,0),MATCH('条件検索３（事業名で検索）'!K$4,'バックデータ１（事例集）'!$A$1:$W$1,0)))</f>
        <v>0</v>
      </c>
      <c r="L56" s="18">
        <v>50</v>
      </c>
      <c r="M56" s="115">
        <f>IF($L56&gt;MAX('バックデータ１（事例集）'!$S$4:$S$303),"",INDEX('バックデータ１（事例集）'!$A$4:$W$303,MATCH('条件検索３（事業名で検索）'!$L56,'バックデータ１（事例集）'!$S$4:$S$303,0),MATCH('条件検索３（事業名で検索）'!J$4,'バックデータ１（事例集）'!$A$1:$W$1,0)))</f>
        <v>0</v>
      </c>
    </row>
    <row r="57" spans="2:13" ht="30" customHeight="1">
      <c r="B57" s="6">
        <v>51</v>
      </c>
      <c r="C57" s="7">
        <f>IF($L57&gt;MAX('バックデータ１（事例集）'!$S$4:$S$303),"",INDEX('バックデータ１（事例集）'!$A$4:$W$303,MATCH('条件検索３（事業名で検索）'!$L57,'バックデータ１（事例集）'!$S$4:$S$303,0),MATCH('条件検索３（事業名で検索）'!C$4,'バックデータ１（事例集）'!$A$1:$W$1,0)))</f>
        <v>0</v>
      </c>
      <c r="D57" s="7">
        <f>IF($L57&gt;MAX('バックデータ１（事例集）'!$S$4:$S$303),"",INDEX('バックデータ１（事例集）'!$A$4:$W$303,MATCH('条件検索３（事業名で検索）'!$L57,'バックデータ１（事例集）'!$S$4:$S$303,0),MATCH('条件検索３（事業名で検索）'!D$4,'バックデータ１（事例集）'!$A$1:$W$1,0)))</f>
        <v>0</v>
      </c>
      <c r="E57" s="19" t="str">
        <f>IF($L57&gt;MAX('バックデータ１（事例集）'!$S$4:$S$303),"",INDEX('バックデータ１（事例集）'!$A$4:$W$303,MATCH('条件検索３（事業名で検索）'!$L57,'バックデータ１（事例集）'!$S$4:$S$303,0),MATCH('条件検索３（事業名で検索）'!E$4,'バックデータ１（事例集）'!$A$1:$W$1,0)))</f>
        <v/>
      </c>
      <c r="F57" s="58">
        <f>IF($L57&gt;MAX('バックデータ１（事例集）'!$S$4:$S$303),"",INDEX('バックデータ１（事例集）'!$A$4:$W$303,MATCH('条件検索３（事業名で検索）'!$L57,'バックデータ１（事例集）'!$S$4:$S$303,0),MATCH('条件検索３（事業名で検索）'!F$4,'バックデータ１（事例集）'!$A$1:$W$1,0)))</f>
        <v>0</v>
      </c>
      <c r="G57" s="8">
        <f>IF($L57&gt;MAX('バックデータ１（事例集）'!$S$4:$S$303),"",INDEX('バックデータ１（事例集）'!$A$4:$W$303,MATCH('条件検索３（事業名で検索）'!$L57,'バックデータ１（事例集）'!$S$4:$S$303,0),MATCH('条件検索３（事業名で検索）'!G$4,'バックデータ１（事例集）'!$A$1:$W$1,0)))</f>
        <v>0</v>
      </c>
      <c r="H57" s="8">
        <f>IF($L57&gt;MAX('バックデータ１（事例集）'!$S$4:$S$303),"",INDEX('バックデータ１（事例集）'!$A$4:$W$303,MATCH('条件検索３（事業名で検索）'!$L57,'バックデータ１（事例集）'!$S$4:$S$303,0),MATCH('条件検索３（事業名で検索）'!H$4,'バックデータ１（事例集）'!$A$1:$W$1,0)))</f>
        <v>0</v>
      </c>
      <c r="I57" s="58">
        <f>IF($L57&gt;MAX('バックデータ１（事例集）'!$S$4:$S$303),"",INDEX('バックデータ１（事例集）'!$A$4:$W$303,MATCH('条件検索３（事業名で検索）'!$L57,'バックデータ１（事例集）'!$S$4:$S$303,0),MATCH('条件検索３（事業名で検索）'!I$4,'バックデータ１（事例集）'!$A$1:$W$1,0)))</f>
        <v>0</v>
      </c>
      <c r="J57" s="86">
        <f t="shared" si="0"/>
        <v>0</v>
      </c>
      <c r="K57" s="84">
        <f>IF($L57&gt;MAX('バックデータ１（事例集）'!$S$4:$S$303),"",INDEX('バックデータ１（事例集）'!$A$4:$W$303,MATCH('条件検索３（事業名で検索）'!$L57,'バックデータ１（事例集）'!$S$4:$S$303,0),MATCH('条件検索３（事業名で検索）'!K$4,'バックデータ１（事例集）'!$A$1:$W$1,0)))</f>
        <v>0</v>
      </c>
      <c r="L57" s="18">
        <v>51</v>
      </c>
      <c r="M57" s="115">
        <f>IF($L57&gt;MAX('バックデータ１（事例集）'!$S$4:$S$303),"",INDEX('バックデータ１（事例集）'!$A$4:$W$303,MATCH('条件検索３（事業名で検索）'!$L57,'バックデータ１（事例集）'!$S$4:$S$303,0),MATCH('条件検索３（事業名で検索）'!J$4,'バックデータ１（事例集）'!$A$1:$W$1,0)))</f>
        <v>0</v>
      </c>
    </row>
    <row r="58" spans="2:13" ht="30" customHeight="1">
      <c r="B58" s="87">
        <v>52</v>
      </c>
      <c r="C58" s="88">
        <f>IF($L58&gt;MAX('バックデータ１（事例集）'!$S$4:$S$303),"",INDEX('バックデータ１（事例集）'!$A$4:$W$303,MATCH('条件検索３（事業名で検索）'!$L58,'バックデータ１（事例集）'!$S$4:$S$303,0),MATCH('条件検索３（事業名で検索）'!C$4,'バックデータ１（事例集）'!$A$1:$W$1,0)))</f>
        <v>0</v>
      </c>
      <c r="D58" s="88">
        <f>IF($L58&gt;MAX('バックデータ１（事例集）'!$S$4:$S$303),"",INDEX('バックデータ１（事例集）'!$A$4:$W$303,MATCH('条件検索３（事業名で検索）'!$L58,'バックデータ１（事例集）'!$S$4:$S$303,0),MATCH('条件検索３（事業名で検索）'!D$4,'バックデータ１（事例集）'!$A$1:$W$1,0)))</f>
        <v>0</v>
      </c>
      <c r="E58" s="89" t="str">
        <f>IF($L58&gt;MAX('バックデータ１（事例集）'!$S$4:$S$303),"",INDEX('バックデータ１（事例集）'!$A$4:$W$303,MATCH('条件検索３（事業名で検索）'!$L58,'バックデータ１（事例集）'!$S$4:$S$303,0),MATCH('条件検索３（事業名で検索）'!E$4,'バックデータ１（事例集）'!$A$1:$W$1,0)))</f>
        <v/>
      </c>
      <c r="F58" s="90">
        <f>IF($L58&gt;MAX('バックデータ１（事例集）'!$S$4:$S$303),"",INDEX('バックデータ１（事例集）'!$A$4:$W$303,MATCH('条件検索３（事業名で検索）'!$L58,'バックデータ１（事例集）'!$S$4:$S$303,0),MATCH('条件検索３（事業名で検索）'!F$4,'バックデータ１（事例集）'!$A$1:$W$1,0)))</f>
        <v>0</v>
      </c>
      <c r="G58" s="91">
        <f>IF($L58&gt;MAX('バックデータ１（事例集）'!$S$4:$S$303),"",INDEX('バックデータ１（事例集）'!$A$4:$W$303,MATCH('条件検索３（事業名で検索）'!$L58,'バックデータ１（事例集）'!$S$4:$S$303,0),MATCH('条件検索３（事業名で検索）'!G$4,'バックデータ１（事例集）'!$A$1:$W$1,0)))</f>
        <v>0</v>
      </c>
      <c r="H58" s="91">
        <f>IF($L58&gt;MAX('バックデータ１（事例集）'!$S$4:$S$303),"",INDEX('バックデータ１（事例集）'!$A$4:$W$303,MATCH('条件検索３（事業名で検索）'!$L58,'バックデータ１（事例集）'!$S$4:$S$303,0),MATCH('条件検索３（事業名で検索）'!H$4,'バックデータ１（事例集）'!$A$1:$W$1,0)))</f>
        <v>0</v>
      </c>
      <c r="I58" s="90">
        <f>IF($L58&gt;MAX('バックデータ１（事例集）'!$S$4:$S$303),"",INDEX('バックデータ１（事例集）'!$A$4:$W$303,MATCH('条件検索３（事業名で検索）'!$L58,'バックデータ１（事例集）'!$S$4:$S$303,0),MATCH('条件検索３（事業名で検索）'!I$4,'バックデータ１（事例集）'!$A$1:$W$1,0)))</f>
        <v>0</v>
      </c>
      <c r="J58" s="92">
        <f t="shared" si="0"/>
        <v>0</v>
      </c>
      <c r="K58" s="84">
        <f>IF($L58&gt;MAX('バックデータ１（事例集）'!$S$4:$S$303),"",INDEX('バックデータ１（事例集）'!$A$4:$W$303,MATCH('条件検索３（事業名で検索）'!$L58,'バックデータ１（事例集）'!$S$4:$S$303,0),MATCH('条件検索３（事業名で検索）'!K$4,'バックデータ１（事例集）'!$A$1:$W$1,0)))</f>
        <v>0</v>
      </c>
      <c r="L58" s="18">
        <v>52</v>
      </c>
      <c r="M58" s="115">
        <f>IF($L58&gt;MAX('バックデータ１（事例集）'!$S$4:$S$303),"",INDEX('バックデータ１（事例集）'!$A$4:$W$303,MATCH('条件検索３（事業名で検索）'!$L58,'バックデータ１（事例集）'!$S$4:$S$303,0),MATCH('条件検索３（事業名で検索）'!J$4,'バックデータ１（事例集）'!$A$1:$W$1,0)))</f>
        <v>0</v>
      </c>
    </row>
    <row r="59" spans="2:13" ht="30" customHeight="1">
      <c r="B59" s="6">
        <v>53</v>
      </c>
      <c r="C59" s="7">
        <f>IF($L59&gt;MAX('バックデータ１（事例集）'!$S$4:$S$303),"",INDEX('バックデータ１（事例集）'!$A$4:$W$303,MATCH('条件検索３（事業名で検索）'!$L59,'バックデータ１（事例集）'!$S$4:$S$303,0),MATCH('条件検索３（事業名で検索）'!C$4,'バックデータ１（事例集）'!$A$1:$W$1,0)))</f>
        <v>0</v>
      </c>
      <c r="D59" s="7">
        <f>IF($L59&gt;MAX('バックデータ１（事例集）'!$S$4:$S$303),"",INDEX('バックデータ１（事例集）'!$A$4:$W$303,MATCH('条件検索３（事業名で検索）'!$L59,'バックデータ１（事例集）'!$S$4:$S$303,0),MATCH('条件検索３（事業名で検索）'!D$4,'バックデータ１（事例集）'!$A$1:$W$1,0)))</f>
        <v>0</v>
      </c>
      <c r="E59" s="19" t="str">
        <f>IF($L59&gt;MAX('バックデータ１（事例集）'!$S$4:$S$303),"",INDEX('バックデータ１（事例集）'!$A$4:$W$303,MATCH('条件検索３（事業名で検索）'!$L59,'バックデータ１（事例集）'!$S$4:$S$303,0),MATCH('条件検索３（事業名で検索）'!E$4,'バックデータ１（事例集）'!$A$1:$W$1,0)))</f>
        <v/>
      </c>
      <c r="F59" s="58">
        <f>IF($L59&gt;MAX('バックデータ１（事例集）'!$S$4:$S$303),"",INDEX('バックデータ１（事例集）'!$A$4:$W$303,MATCH('条件検索３（事業名で検索）'!$L59,'バックデータ１（事例集）'!$S$4:$S$303,0),MATCH('条件検索３（事業名で検索）'!F$4,'バックデータ１（事例集）'!$A$1:$W$1,0)))</f>
        <v>0</v>
      </c>
      <c r="G59" s="8">
        <f>IF($L59&gt;MAX('バックデータ１（事例集）'!$S$4:$S$303),"",INDEX('バックデータ１（事例集）'!$A$4:$W$303,MATCH('条件検索３（事業名で検索）'!$L59,'バックデータ１（事例集）'!$S$4:$S$303,0),MATCH('条件検索３（事業名で検索）'!G$4,'バックデータ１（事例集）'!$A$1:$W$1,0)))</f>
        <v>0</v>
      </c>
      <c r="H59" s="8">
        <f>IF($L59&gt;MAX('バックデータ１（事例集）'!$S$4:$S$303),"",INDEX('バックデータ１（事例集）'!$A$4:$W$303,MATCH('条件検索３（事業名で検索）'!$L59,'バックデータ１（事例集）'!$S$4:$S$303,0),MATCH('条件検索３（事業名で検索）'!H$4,'バックデータ１（事例集）'!$A$1:$W$1,0)))</f>
        <v>0</v>
      </c>
      <c r="I59" s="58">
        <f>IF($L59&gt;MAX('バックデータ１（事例集）'!$S$4:$S$303),"",INDEX('バックデータ１（事例集）'!$A$4:$W$303,MATCH('条件検索３（事業名で検索）'!$L59,'バックデータ１（事例集）'!$S$4:$S$303,0),MATCH('条件検索３（事業名で検索）'!I$4,'バックデータ１（事例集）'!$A$1:$W$1,0)))</f>
        <v>0</v>
      </c>
      <c r="J59" s="86">
        <f t="shared" si="0"/>
        <v>0</v>
      </c>
      <c r="K59" s="84">
        <f>IF($L59&gt;MAX('バックデータ１（事例集）'!$S$4:$S$303),"",INDEX('バックデータ１（事例集）'!$A$4:$W$303,MATCH('条件検索３（事業名で検索）'!$L59,'バックデータ１（事例集）'!$S$4:$S$303,0),MATCH('条件検索３（事業名で検索）'!K$4,'バックデータ１（事例集）'!$A$1:$W$1,0)))</f>
        <v>0</v>
      </c>
      <c r="L59" s="18">
        <v>53</v>
      </c>
      <c r="M59" s="115">
        <f>IF($L59&gt;MAX('バックデータ１（事例集）'!$S$4:$S$303),"",INDEX('バックデータ１（事例集）'!$A$4:$W$303,MATCH('条件検索３（事業名で検索）'!$L59,'バックデータ１（事例集）'!$S$4:$S$303,0),MATCH('条件検索３（事業名で検索）'!J$4,'バックデータ１（事例集）'!$A$1:$W$1,0)))</f>
        <v>0</v>
      </c>
    </row>
    <row r="60" spans="2:13" ht="30" customHeight="1">
      <c r="B60" s="87">
        <v>54</v>
      </c>
      <c r="C60" s="88">
        <f>IF($L60&gt;MAX('バックデータ１（事例集）'!$S$4:$S$303),"",INDEX('バックデータ１（事例集）'!$A$4:$W$303,MATCH('条件検索３（事業名で検索）'!$L60,'バックデータ１（事例集）'!$S$4:$S$303,0),MATCH('条件検索３（事業名で検索）'!C$4,'バックデータ１（事例集）'!$A$1:$W$1,0)))</f>
        <v>0</v>
      </c>
      <c r="D60" s="88">
        <f>IF($L60&gt;MAX('バックデータ１（事例集）'!$S$4:$S$303),"",INDEX('バックデータ１（事例集）'!$A$4:$W$303,MATCH('条件検索３（事業名で検索）'!$L60,'バックデータ１（事例集）'!$S$4:$S$303,0),MATCH('条件検索３（事業名で検索）'!D$4,'バックデータ１（事例集）'!$A$1:$W$1,0)))</f>
        <v>0</v>
      </c>
      <c r="E60" s="89" t="str">
        <f>IF($L60&gt;MAX('バックデータ１（事例集）'!$S$4:$S$303),"",INDEX('バックデータ１（事例集）'!$A$4:$W$303,MATCH('条件検索３（事業名で検索）'!$L60,'バックデータ１（事例集）'!$S$4:$S$303,0),MATCH('条件検索３（事業名で検索）'!E$4,'バックデータ１（事例集）'!$A$1:$W$1,0)))</f>
        <v/>
      </c>
      <c r="F60" s="90">
        <f>IF($L60&gt;MAX('バックデータ１（事例集）'!$S$4:$S$303),"",INDEX('バックデータ１（事例集）'!$A$4:$W$303,MATCH('条件検索３（事業名で検索）'!$L60,'バックデータ１（事例集）'!$S$4:$S$303,0),MATCH('条件検索３（事業名で検索）'!F$4,'バックデータ１（事例集）'!$A$1:$W$1,0)))</f>
        <v>0</v>
      </c>
      <c r="G60" s="91">
        <f>IF($L60&gt;MAX('バックデータ１（事例集）'!$S$4:$S$303),"",INDEX('バックデータ１（事例集）'!$A$4:$W$303,MATCH('条件検索３（事業名で検索）'!$L60,'バックデータ１（事例集）'!$S$4:$S$303,0),MATCH('条件検索３（事業名で検索）'!G$4,'バックデータ１（事例集）'!$A$1:$W$1,0)))</f>
        <v>0</v>
      </c>
      <c r="H60" s="91">
        <f>IF($L60&gt;MAX('バックデータ１（事例集）'!$S$4:$S$303),"",INDEX('バックデータ１（事例集）'!$A$4:$W$303,MATCH('条件検索３（事業名で検索）'!$L60,'バックデータ１（事例集）'!$S$4:$S$303,0),MATCH('条件検索３（事業名で検索）'!H$4,'バックデータ１（事例集）'!$A$1:$W$1,0)))</f>
        <v>0</v>
      </c>
      <c r="I60" s="90">
        <f>IF($L60&gt;MAX('バックデータ１（事例集）'!$S$4:$S$303),"",INDEX('バックデータ１（事例集）'!$A$4:$W$303,MATCH('条件検索３（事業名で検索）'!$L60,'バックデータ１（事例集）'!$S$4:$S$303,0),MATCH('条件検索３（事業名で検索）'!I$4,'バックデータ１（事例集）'!$A$1:$W$1,0)))</f>
        <v>0</v>
      </c>
      <c r="J60" s="92">
        <f t="shared" si="0"/>
        <v>0</v>
      </c>
      <c r="K60" s="84">
        <f>IF($L60&gt;MAX('バックデータ１（事例集）'!$S$4:$S$303),"",INDEX('バックデータ１（事例集）'!$A$4:$W$303,MATCH('条件検索３（事業名で検索）'!$L60,'バックデータ１（事例集）'!$S$4:$S$303,0),MATCH('条件検索３（事業名で検索）'!K$4,'バックデータ１（事例集）'!$A$1:$W$1,0)))</f>
        <v>0</v>
      </c>
      <c r="L60" s="18">
        <v>54</v>
      </c>
      <c r="M60" s="115">
        <f>IF($L60&gt;MAX('バックデータ１（事例集）'!$S$4:$S$303),"",INDEX('バックデータ１（事例集）'!$A$4:$W$303,MATCH('条件検索３（事業名で検索）'!$L60,'バックデータ１（事例集）'!$S$4:$S$303,0),MATCH('条件検索３（事業名で検索）'!J$4,'バックデータ１（事例集）'!$A$1:$W$1,0)))</f>
        <v>0</v>
      </c>
    </row>
    <row r="61" spans="2:13" ht="30" customHeight="1">
      <c r="B61" s="6">
        <v>55</v>
      </c>
      <c r="C61" s="7">
        <f>IF($L61&gt;MAX('バックデータ１（事例集）'!$S$4:$S$303),"",INDEX('バックデータ１（事例集）'!$A$4:$W$303,MATCH('条件検索３（事業名で検索）'!$L61,'バックデータ１（事例集）'!$S$4:$S$303,0),MATCH('条件検索３（事業名で検索）'!C$4,'バックデータ１（事例集）'!$A$1:$W$1,0)))</f>
        <v>0</v>
      </c>
      <c r="D61" s="7">
        <f>IF($L61&gt;MAX('バックデータ１（事例集）'!$S$4:$S$303),"",INDEX('バックデータ１（事例集）'!$A$4:$W$303,MATCH('条件検索３（事業名で検索）'!$L61,'バックデータ１（事例集）'!$S$4:$S$303,0),MATCH('条件検索３（事業名で検索）'!D$4,'バックデータ１（事例集）'!$A$1:$W$1,0)))</f>
        <v>0</v>
      </c>
      <c r="E61" s="19" t="str">
        <f>IF($L61&gt;MAX('バックデータ１（事例集）'!$S$4:$S$303),"",INDEX('バックデータ１（事例集）'!$A$4:$W$303,MATCH('条件検索３（事業名で検索）'!$L61,'バックデータ１（事例集）'!$S$4:$S$303,0),MATCH('条件検索３（事業名で検索）'!E$4,'バックデータ１（事例集）'!$A$1:$W$1,0)))</f>
        <v/>
      </c>
      <c r="F61" s="58">
        <f>IF($L61&gt;MAX('バックデータ１（事例集）'!$S$4:$S$303),"",INDEX('バックデータ１（事例集）'!$A$4:$W$303,MATCH('条件検索３（事業名で検索）'!$L61,'バックデータ１（事例集）'!$S$4:$S$303,0),MATCH('条件検索３（事業名で検索）'!F$4,'バックデータ１（事例集）'!$A$1:$W$1,0)))</f>
        <v>0</v>
      </c>
      <c r="G61" s="8">
        <f>IF($L61&gt;MAX('バックデータ１（事例集）'!$S$4:$S$303),"",INDEX('バックデータ１（事例集）'!$A$4:$W$303,MATCH('条件検索３（事業名で検索）'!$L61,'バックデータ１（事例集）'!$S$4:$S$303,0),MATCH('条件検索３（事業名で検索）'!G$4,'バックデータ１（事例集）'!$A$1:$W$1,0)))</f>
        <v>0</v>
      </c>
      <c r="H61" s="8">
        <f>IF($L61&gt;MAX('バックデータ１（事例集）'!$S$4:$S$303),"",INDEX('バックデータ１（事例集）'!$A$4:$W$303,MATCH('条件検索３（事業名で検索）'!$L61,'バックデータ１（事例集）'!$S$4:$S$303,0),MATCH('条件検索３（事業名で検索）'!H$4,'バックデータ１（事例集）'!$A$1:$W$1,0)))</f>
        <v>0</v>
      </c>
      <c r="I61" s="58">
        <f>IF($L61&gt;MAX('バックデータ１（事例集）'!$S$4:$S$303),"",INDEX('バックデータ１（事例集）'!$A$4:$W$303,MATCH('条件検索３（事業名で検索）'!$L61,'バックデータ１（事例集）'!$S$4:$S$303,0),MATCH('条件検索３（事業名で検索）'!I$4,'バックデータ１（事例集）'!$A$1:$W$1,0)))</f>
        <v>0</v>
      </c>
      <c r="J61" s="86">
        <f t="shared" si="0"/>
        <v>0</v>
      </c>
      <c r="K61" s="84">
        <f>IF($L61&gt;MAX('バックデータ１（事例集）'!$S$4:$S$303),"",INDEX('バックデータ１（事例集）'!$A$4:$W$303,MATCH('条件検索３（事業名で検索）'!$L61,'バックデータ１（事例集）'!$S$4:$S$303,0),MATCH('条件検索３（事業名で検索）'!K$4,'バックデータ１（事例集）'!$A$1:$W$1,0)))</f>
        <v>0</v>
      </c>
      <c r="L61" s="18">
        <v>55</v>
      </c>
      <c r="M61" s="115">
        <f>IF($L61&gt;MAX('バックデータ１（事例集）'!$S$4:$S$303),"",INDEX('バックデータ１（事例集）'!$A$4:$W$303,MATCH('条件検索３（事業名で検索）'!$L61,'バックデータ１（事例集）'!$S$4:$S$303,0),MATCH('条件検索３（事業名で検索）'!J$4,'バックデータ１（事例集）'!$A$1:$W$1,0)))</f>
        <v>0</v>
      </c>
    </row>
    <row r="62" spans="2:13" ht="30" customHeight="1">
      <c r="B62" s="87">
        <v>56</v>
      </c>
      <c r="C62" s="88">
        <f>IF($L62&gt;MAX('バックデータ１（事例集）'!$S$4:$S$303),"",INDEX('バックデータ１（事例集）'!$A$4:$W$303,MATCH('条件検索３（事業名で検索）'!$L62,'バックデータ１（事例集）'!$S$4:$S$303,0),MATCH('条件検索３（事業名で検索）'!C$4,'バックデータ１（事例集）'!$A$1:$W$1,0)))</f>
        <v>0</v>
      </c>
      <c r="D62" s="88">
        <f>IF($L62&gt;MAX('バックデータ１（事例集）'!$S$4:$S$303),"",INDEX('バックデータ１（事例集）'!$A$4:$W$303,MATCH('条件検索３（事業名で検索）'!$L62,'バックデータ１（事例集）'!$S$4:$S$303,0),MATCH('条件検索３（事業名で検索）'!D$4,'バックデータ１（事例集）'!$A$1:$W$1,0)))</f>
        <v>0</v>
      </c>
      <c r="E62" s="89" t="str">
        <f>IF($L62&gt;MAX('バックデータ１（事例集）'!$S$4:$S$303),"",INDEX('バックデータ１（事例集）'!$A$4:$W$303,MATCH('条件検索３（事業名で検索）'!$L62,'バックデータ１（事例集）'!$S$4:$S$303,0),MATCH('条件検索３（事業名で検索）'!E$4,'バックデータ１（事例集）'!$A$1:$W$1,0)))</f>
        <v/>
      </c>
      <c r="F62" s="90">
        <f>IF($L62&gt;MAX('バックデータ１（事例集）'!$S$4:$S$303),"",INDEX('バックデータ１（事例集）'!$A$4:$W$303,MATCH('条件検索３（事業名で検索）'!$L62,'バックデータ１（事例集）'!$S$4:$S$303,0),MATCH('条件検索３（事業名で検索）'!F$4,'バックデータ１（事例集）'!$A$1:$W$1,0)))</f>
        <v>0</v>
      </c>
      <c r="G62" s="91">
        <f>IF($L62&gt;MAX('バックデータ１（事例集）'!$S$4:$S$303),"",INDEX('バックデータ１（事例集）'!$A$4:$W$303,MATCH('条件検索３（事業名で検索）'!$L62,'バックデータ１（事例集）'!$S$4:$S$303,0),MATCH('条件検索３（事業名で検索）'!G$4,'バックデータ１（事例集）'!$A$1:$W$1,0)))</f>
        <v>0</v>
      </c>
      <c r="H62" s="91">
        <f>IF($L62&gt;MAX('バックデータ１（事例集）'!$S$4:$S$303),"",INDEX('バックデータ１（事例集）'!$A$4:$W$303,MATCH('条件検索３（事業名で検索）'!$L62,'バックデータ１（事例集）'!$S$4:$S$303,0),MATCH('条件検索３（事業名で検索）'!H$4,'バックデータ１（事例集）'!$A$1:$W$1,0)))</f>
        <v>0</v>
      </c>
      <c r="I62" s="90">
        <f>IF($L62&gt;MAX('バックデータ１（事例集）'!$S$4:$S$303),"",INDEX('バックデータ１（事例集）'!$A$4:$W$303,MATCH('条件検索３（事業名で検索）'!$L62,'バックデータ１（事例集）'!$S$4:$S$303,0),MATCH('条件検索３（事業名で検索）'!I$4,'バックデータ１（事例集）'!$A$1:$W$1,0)))</f>
        <v>0</v>
      </c>
      <c r="J62" s="92">
        <f t="shared" si="0"/>
        <v>0</v>
      </c>
      <c r="K62" s="84">
        <f>IF($L62&gt;MAX('バックデータ１（事例集）'!$S$4:$S$303),"",INDEX('バックデータ１（事例集）'!$A$4:$W$303,MATCH('条件検索３（事業名で検索）'!$L62,'バックデータ１（事例集）'!$S$4:$S$303,0),MATCH('条件検索３（事業名で検索）'!K$4,'バックデータ１（事例集）'!$A$1:$W$1,0)))</f>
        <v>0</v>
      </c>
      <c r="L62" s="18">
        <v>56</v>
      </c>
      <c r="M62" s="115">
        <f>IF($L62&gt;MAX('バックデータ１（事例集）'!$S$4:$S$303),"",INDEX('バックデータ１（事例集）'!$A$4:$W$303,MATCH('条件検索３（事業名で検索）'!$L62,'バックデータ１（事例集）'!$S$4:$S$303,0),MATCH('条件検索３（事業名で検索）'!J$4,'バックデータ１（事例集）'!$A$1:$W$1,0)))</f>
        <v>0</v>
      </c>
    </row>
    <row r="63" spans="2:13" ht="30" customHeight="1">
      <c r="B63" s="6">
        <v>57</v>
      </c>
      <c r="C63" s="7">
        <f>IF($L63&gt;MAX('バックデータ１（事例集）'!$S$4:$S$303),"",INDEX('バックデータ１（事例集）'!$A$4:$W$303,MATCH('条件検索３（事業名で検索）'!$L63,'バックデータ１（事例集）'!$S$4:$S$303,0),MATCH('条件検索３（事業名で検索）'!C$4,'バックデータ１（事例集）'!$A$1:$W$1,0)))</f>
        <v>0</v>
      </c>
      <c r="D63" s="7">
        <f>IF($L63&gt;MAX('バックデータ１（事例集）'!$S$4:$S$303),"",INDEX('バックデータ１（事例集）'!$A$4:$W$303,MATCH('条件検索３（事業名で検索）'!$L63,'バックデータ１（事例集）'!$S$4:$S$303,0),MATCH('条件検索３（事業名で検索）'!D$4,'バックデータ１（事例集）'!$A$1:$W$1,0)))</f>
        <v>0</v>
      </c>
      <c r="E63" s="19" t="str">
        <f>IF($L63&gt;MAX('バックデータ１（事例集）'!$S$4:$S$303),"",INDEX('バックデータ１（事例集）'!$A$4:$W$303,MATCH('条件検索３（事業名で検索）'!$L63,'バックデータ１（事例集）'!$S$4:$S$303,0),MATCH('条件検索３（事業名で検索）'!E$4,'バックデータ１（事例集）'!$A$1:$W$1,0)))</f>
        <v/>
      </c>
      <c r="F63" s="58">
        <f>IF($L63&gt;MAX('バックデータ１（事例集）'!$S$4:$S$303),"",INDEX('バックデータ１（事例集）'!$A$4:$W$303,MATCH('条件検索３（事業名で検索）'!$L63,'バックデータ１（事例集）'!$S$4:$S$303,0),MATCH('条件検索３（事業名で検索）'!F$4,'バックデータ１（事例集）'!$A$1:$W$1,0)))</f>
        <v>0</v>
      </c>
      <c r="G63" s="8">
        <f>IF($L63&gt;MAX('バックデータ１（事例集）'!$S$4:$S$303),"",INDEX('バックデータ１（事例集）'!$A$4:$W$303,MATCH('条件検索３（事業名で検索）'!$L63,'バックデータ１（事例集）'!$S$4:$S$303,0),MATCH('条件検索３（事業名で検索）'!G$4,'バックデータ１（事例集）'!$A$1:$W$1,0)))</f>
        <v>0</v>
      </c>
      <c r="H63" s="8">
        <f>IF($L63&gt;MAX('バックデータ１（事例集）'!$S$4:$S$303),"",INDEX('バックデータ１（事例集）'!$A$4:$W$303,MATCH('条件検索３（事業名で検索）'!$L63,'バックデータ１（事例集）'!$S$4:$S$303,0),MATCH('条件検索３（事業名で検索）'!H$4,'バックデータ１（事例集）'!$A$1:$W$1,0)))</f>
        <v>0</v>
      </c>
      <c r="I63" s="58">
        <f>IF($L63&gt;MAX('バックデータ１（事例集）'!$S$4:$S$303),"",INDEX('バックデータ１（事例集）'!$A$4:$W$303,MATCH('条件検索３（事業名で検索）'!$L63,'バックデータ１（事例集）'!$S$4:$S$303,0),MATCH('条件検索３（事業名で検索）'!I$4,'バックデータ１（事例集）'!$A$1:$W$1,0)))</f>
        <v>0</v>
      </c>
      <c r="J63" s="86">
        <f t="shared" si="0"/>
        <v>0</v>
      </c>
      <c r="K63" s="84">
        <f>IF($L63&gt;MAX('バックデータ１（事例集）'!$S$4:$S$303),"",INDEX('バックデータ１（事例集）'!$A$4:$W$303,MATCH('条件検索３（事業名で検索）'!$L63,'バックデータ１（事例集）'!$S$4:$S$303,0),MATCH('条件検索３（事業名で検索）'!K$4,'バックデータ１（事例集）'!$A$1:$W$1,0)))</f>
        <v>0</v>
      </c>
      <c r="L63" s="18">
        <v>57</v>
      </c>
      <c r="M63" s="115">
        <f>IF($L63&gt;MAX('バックデータ１（事例集）'!$S$4:$S$303),"",INDEX('バックデータ１（事例集）'!$A$4:$W$303,MATCH('条件検索３（事業名で検索）'!$L63,'バックデータ１（事例集）'!$S$4:$S$303,0),MATCH('条件検索３（事業名で検索）'!J$4,'バックデータ１（事例集）'!$A$1:$W$1,0)))</f>
        <v>0</v>
      </c>
    </row>
    <row r="64" spans="2:13" ht="30" customHeight="1">
      <c r="B64" s="87">
        <v>58</v>
      </c>
      <c r="C64" s="88">
        <f>IF($L64&gt;MAX('バックデータ１（事例集）'!$S$4:$S$303),"",INDEX('バックデータ１（事例集）'!$A$4:$W$303,MATCH('条件検索３（事業名で検索）'!$L64,'バックデータ１（事例集）'!$S$4:$S$303,0),MATCH('条件検索３（事業名で検索）'!C$4,'バックデータ１（事例集）'!$A$1:$W$1,0)))</f>
        <v>0</v>
      </c>
      <c r="D64" s="88">
        <f>IF($L64&gt;MAX('バックデータ１（事例集）'!$S$4:$S$303),"",INDEX('バックデータ１（事例集）'!$A$4:$W$303,MATCH('条件検索３（事業名で検索）'!$L64,'バックデータ１（事例集）'!$S$4:$S$303,0),MATCH('条件検索３（事業名で検索）'!D$4,'バックデータ１（事例集）'!$A$1:$W$1,0)))</f>
        <v>0</v>
      </c>
      <c r="E64" s="89" t="str">
        <f>IF($L64&gt;MAX('バックデータ１（事例集）'!$S$4:$S$303),"",INDEX('バックデータ１（事例集）'!$A$4:$W$303,MATCH('条件検索３（事業名で検索）'!$L64,'バックデータ１（事例集）'!$S$4:$S$303,0),MATCH('条件検索３（事業名で検索）'!E$4,'バックデータ１（事例集）'!$A$1:$W$1,0)))</f>
        <v/>
      </c>
      <c r="F64" s="90">
        <f>IF($L64&gt;MAX('バックデータ１（事例集）'!$S$4:$S$303),"",INDEX('バックデータ１（事例集）'!$A$4:$W$303,MATCH('条件検索３（事業名で検索）'!$L64,'バックデータ１（事例集）'!$S$4:$S$303,0),MATCH('条件検索３（事業名で検索）'!F$4,'バックデータ１（事例集）'!$A$1:$W$1,0)))</f>
        <v>0</v>
      </c>
      <c r="G64" s="91">
        <f>IF($L64&gt;MAX('バックデータ１（事例集）'!$S$4:$S$303),"",INDEX('バックデータ１（事例集）'!$A$4:$W$303,MATCH('条件検索３（事業名で検索）'!$L64,'バックデータ１（事例集）'!$S$4:$S$303,0),MATCH('条件検索３（事業名で検索）'!G$4,'バックデータ１（事例集）'!$A$1:$W$1,0)))</f>
        <v>0</v>
      </c>
      <c r="H64" s="91">
        <f>IF($L64&gt;MAX('バックデータ１（事例集）'!$S$4:$S$303),"",INDEX('バックデータ１（事例集）'!$A$4:$W$303,MATCH('条件検索３（事業名で検索）'!$L64,'バックデータ１（事例集）'!$S$4:$S$303,0),MATCH('条件検索３（事業名で検索）'!H$4,'バックデータ１（事例集）'!$A$1:$W$1,0)))</f>
        <v>0</v>
      </c>
      <c r="I64" s="90">
        <f>IF($L64&gt;MAX('バックデータ１（事例集）'!$S$4:$S$303),"",INDEX('バックデータ１（事例集）'!$A$4:$W$303,MATCH('条件検索３（事業名で検索）'!$L64,'バックデータ１（事例集）'!$S$4:$S$303,0),MATCH('条件検索３（事業名で検索）'!I$4,'バックデータ１（事例集）'!$A$1:$W$1,0)))</f>
        <v>0</v>
      </c>
      <c r="J64" s="92">
        <f t="shared" si="0"/>
        <v>0</v>
      </c>
      <c r="K64" s="84">
        <f>IF($L64&gt;MAX('バックデータ１（事例集）'!$S$4:$S$303),"",INDEX('バックデータ１（事例集）'!$A$4:$W$303,MATCH('条件検索３（事業名で検索）'!$L64,'バックデータ１（事例集）'!$S$4:$S$303,0),MATCH('条件検索３（事業名で検索）'!K$4,'バックデータ１（事例集）'!$A$1:$W$1,0)))</f>
        <v>0</v>
      </c>
      <c r="L64" s="18">
        <v>58</v>
      </c>
      <c r="M64" s="115">
        <f>IF($L64&gt;MAX('バックデータ１（事例集）'!$S$4:$S$303),"",INDEX('バックデータ１（事例集）'!$A$4:$W$303,MATCH('条件検索３（事業名で検索）'!$L64,'バックデータ１（事例集）'!$S$4:$S$303,0),MATCH('条件検索３（事業名で検索）'!J$4,'バックデータ１（事例集）'!$A$1:$W$1,0)))</f>
        <v>0</v>
      </c>
    </row>
    <row r="65" spans="2:13" ht="30" customHeight="1">
      <c r="B65" s="6">
        <v>59</v>
      </c>
      <c r="C65" s="7">
        <f>IF($L65&gt;MAX('バックデータ１（事例集）'!$S$4:$S$303),"",INDEX('バックデータ１（事例集）'!$A$4:$W$303,MATCH('条件検索３（事業名で検索）'!$L65,'バックデータ１（事例集）'!$S$4:$S$303,0),MATCH('条件検索３（事業名で検索）'!C$4,'バックデータ１（事例集）'!$A$1:$W$1,0)))</f>
        <v>0</v>
      </c>
      <c r="D65" s="7">
        <f>IF($L65&gt;MAX('バックデータ１（事例集）'!$S$4:$S$303),"",INDEX('バックデータ１（事例集）'!$A$4:$W$303,MATCH('条件検索３（事業名で検索）'!$L65,'バックデータ１（事例集）'!$S$4:$S$303,0),MATCH('条件検索３（事業名で検索）'!D$4,'バックデータ１（事例集）'!$A$1:$W$1,0)))</f>
        <v>0</v>
      </c>
      <c r="E65" s="19" t="str">
        <f>IF($L65&gt;MAX('バックデータ１（事例集）'!$S$4:$S$303),"",INDEX('バックデータ１（事例集）'!$A$4:$W$303,MATCH('条件検索３（事業名で検索）'!$L65,'バックデータ１（事例集）'!$S$4:$S$303,0),MATCH('条件検索３（事業名で検索）'!E$4,'バックデータ１（事例集）'!$A$1:$W$1,0)))</f>
        <v/>
      </c>
      <c r="F65" s="58">
        <f>IF($L65&gt;MAX('バックデータ１（事例集）'!$S$4:$S$303),"",INDEX('バックデータ１（事例集）'!$A$4:$W$303,MATCH('条件検索３（事業名で検索）'!$L65,'バックデータ１（事例集）'!$S$4:$S$303,0),MATCH('条件検索３（事業名で検索）'!F$4,'バックデータ１（事例集）'!$A$1:$W$1,0)))</f>
        <v>0</v>
      </c>
      <c r="G65" s="8">
        <f>IF($L65&gt;MAX('バックデータ１（事例集）'!$S$4:$S$303),"",INDEX('バックデータ１（事例集）'!$A$4:$W$303,MATCH('条件検索３（事業名で検索）'!$L65,'バックデータ１（事例集）'!$S$4:$S$303,0),MATCH('条件検索３（事業名で検索）'!G$4,'バックデータ１（事例集）'!$A$1:$W$1,0)))</f>
        <v>0</v>
      </c>
      <c r="H65" s="8">
        <f>IF($L65&gt;MAX('バックデータ１（事例集）'!$S$4:$S$303),"",INDEX('バックデータ１（事例集）'!$A$4:$W$303,MATCH('条件検索３（事業名で検索）'!$L65,'バックデータ１（事例集）'!$S$4:$S$303,0),MATCH('条件検索３（事業名で検索）'!H$4,'バックデータ１（事例集）'!$A$1:$W$1,0)))</f>
        <v>0</v>
      </c>
      <c r="I65" s="58">
        <f>IF($L65&gt;MAX('バックデータ１（事例集）'!$S$4:$S$303),"",INDEX('バックデータ１（事例集）'!$A$4:$W$303,MATCH('条件検索３（事業名で検索）'!$L65,'バックデータ１（事例集）'!$S$4:$S$303,0),MATCH('条件検索３（事業名で検索）'!I$4,'バックデータ１（事例集）'!$A$1:$W$1,0)))</f>
        <v>0</v>
      </c>
      <c r="J65" s="86">
        <f t="shared" si="0"/>
        <v>0</v>
      </c>
      <c r="K65" s="84">
        <f>IF($L65&gt;MAX('バックデータ１（事例集）'!$S$4:$S$303),"",INDEX('バックデータ１（事例集）'!$A$4:$W$303,MATCH('条件検索３（事業名で検索）'!$L65,'バックデータ１（事例集）'!$S$4:$S$303,0),MATCH('条件検索３（事業名で検索）'!K$4,'バックデータ１（事例集）'!$A$1:$W$1,0)))</f>
        <v>0</v>
      </c>
      <c r="L65" s="18">
        <v>59</v>
      </c>
      <c r="M65" s="115">
        <f>IF($L65&gt;MAX('バックデータ１（事例集）'!$S$4:$S$303),"",INDEX('バックデータ１（事例集）'!$A$4:$W$303,MATCH('条件検索３（事業名で検索）'!$L65,'バックデータ１（事例集）'!$S$4:$S$303,0),MATCH('条件検索３（事業名で検索）'!J$4,'バックデータ１（事例集）'!$A$1:$W$1,0)))</f>
        <v>0</v>
      </c>
    </row>
    <row r="66" spans="2:13" ht="30" customHeight="1">
      <c r="B66" s="87">
        <v>60</v>
      </c>
      <c r="C66" s="88">
        <f>IF($L66&gt;MAX('バックデータ１（事例集）'!$S$4:$S$303),"",INDEX('バックデータ１（事例集）'!$A$4:$W$303,MATCH('条件検索３（事業名で検索）'!$L66,'バックデータ１（事例集）'!$S$4:$S$303,0),MATCH('条件検索３（事業名で検索）'!C$4,'バックデータ１（事例集）'!$A$1:$W$1,0)))</f>
        <v>0</v>
      </c>
      <c r="D66" s="88">
        <f>IF($L66&gt;MAX('バックデータ１（事例集）'!$S$4:$S$303),"",INDEX('バックデータ１（事例集）'!$A$4:$W$303,MATCH('条件検索３（事業名で検索）'!$L66,'バックデータ１（事例集）'!$S$4:$S$303,0),MATCH('条件検索３（事業名で検索）'!D$4,'バックデータ１（事例集）'!$A$1:$W$1,0)))</f>
        <v>0</v>
      </c>
      <c r="E66" s="89" t="str">
        <f>IF($L66&gt;MAX('バックデータ１（事例集）'!$S$4:$S$303),"",INDEX('バックデータ１（事例集）'!$A$4:$W$303,MATCH('条件検索３（事業名で検索）'!$L66,'バックデータ１（事例集）'!$S$4:$S$303,0),MATCH('条件検索３（事業名で検索）'!E$4,'バックデータ１（事例集）'!$A$1:$W$1,0)))</f>
        <v/>
      </c>
      <c r="F66" s="90">
        <f>IF($L66&gt;MAX('バックデータ１（事例集）'!$S$4:$S$303),"",INDEX('バックデータ１（事例集）'!$A$4:$W$303,MATCH('条件検索３（事業名で検索）'!$L66,'バックデータ１（事例集）'!$S$4:$S$303,0),MATCH('条件検索３（事業名で検索）'!F$4,'バックデータ１（事例集）'!$A$1:$W$1,0)))</f>
        <v>0</v>
      </c>
      <c r="G66" s="91">
        <f>IF($L66&gt;MAX('バックデータ１（事例集）'!$S$4:$S$303),"",INDEX('バックデータ１（事例集）'!$A$4:$W$303,MATCH('条件検索３（事業名で検索）'!$L66,'バックデータ１（事例集）'!$S$4:$S$303,0),MATCH('条件検索３（事業名で検索）'!G$4,'バックデータ１（事例集）'!$A$1:$W$1,0)))</f>
        <v>0</v>
      </c>
      <c r="H66" s="91">
        <f>IF($L66&gt;MAX('バックデータ１（事例集）'!$S$4:$S$303),"",INDEX('バックデータ１（事例集）'!$A$4:$W$303,MATCH('条件検索３（事業名で検索）'!$L66,'バックデータ１（事例集）'!$S$4:$S$303,0),MATCH('条件検索３（事業名で検索）'!H$4,'バックデータ１（事例集）'!$A$1:$W$1,0)))</f>
        <v>0</v>
      </c>
      <c r="I66" s="90">
        <f>IF($L66&gt;MAX('バックデータ１（事例集）'!$S$4:$S$303),"",INDEX('バックデータ１（事例集）'!$A$4:$W$303,MATCH('条件検索３（事業名で検索）'!$L66,'バックデータ１（事例集）'!$S$4:$S$303,0),MATCH('条件検索３（事業名で検索）'!I$4,'バックデータ１（事例集）'!$A$1:$W$1,0)))</f>
        <v>0</v>
      </c>
      <c r="J66" s="92">
        <f t="shared" si="0"/>
        <v>0</v>
      </c>
      <c r="K66" s="84">
        <f>IF($L66&gt;MAX('バックデータ１（事例集）'!$S$4:$S$303),"",INDEX('バックデータ１（事例集）'!$A$4:$W$303,MATCH('条件検索３（事業名で検索）'!$L66,'バックデータ１（事例集）'!$S$4:$S$303,0),MATCH('条件検索３（事業名で検索）'!K$4,'バックデータ１（事例集）'!$A$1:$W$1,0)))</f>
        <v>0</v>
      </c>
      <c r="L66" s="18">
        <v>60</v>
      </c>
      <c r="M66" s="115">
        <f>IF($L66&gt;MAX('バックデータ１（事例集）'!$S$4:$S$303),"",INDEX('バックデータ１（事例集）'!$A$4:$W$303,MATCH('条件検索３（事業名で検索）'!$L66,'バックデータ１（事例集）'!$S$4:$S$303,0),MATCH('条件検索３（事業名で検索）'!J$4,'バックデータ１（事例集）'!$A$1:$W$1,0)))</f>
        <v>0</v>
      </c>
    </row>
    <row r="67" spans="2:13" ht="30" customHeight="1">
      <c r="B67" s="6">
        <v>61</v>
      </c>
      <c r="C67" s="7">
        <f>IF($L67&gt;MAX('バックデータ１（事例集）'!$S$4:$S$303),"",INDEX('バックデータ１（事例集）'!$A$4:$W$303,MATCH('条件検索３（事業名で検索）'!$L67,'バックデータ１（事例集）'!$S$4:$S$303,0),MATCH('条件検索３（事業名で検索）'!C$4,'バックデータ１（事例集）'!$A$1:$W$1,0)))</f>
        <v>0</v>
      </c>
      <c r="D67" s="7">
        <f>IF($L67&gt;MAX('バックデータ１（事例集）'!$S$4:$S$303),"",INDEX('バックデータ１（事例集）'!$A$4:$W$303,MATCH('条件検索３（事業名で検索）'!$L67,'バックデータ１（事例集）'!$S$4:$S$303,0),MATCH('条件検索３（事業名で検索）'!D$4,'バックデータ１（事例集）'!$A$1:$W$1,0)))</f>
        <v>0</v>
      </c>
      <c r="E67" s="19" t="str">
        <f>IF($L67&gt;MAX('バックデータ１（事例集）'!$S$4:$S$303),"",INDEX('バックデータ１（事例集）'!$A$4:$W$303,MATCH('条件検索３（事業名で検索）'!$L67,'バックデータ１（事例集）'!$S$4:$S$303,0),MATCH('条件検索３（事業名で検索）'!E$4,'バックデータ１（事例集）'!$A$1:$W$1,0)))</f>
        <v/>
      </c>
      <c r="F67" s="58">
        <f>IF($L67&gt;MAX('バックデータ１（事例集）'!$S$4:$S$303),"",INDEX('バックデータ１（事例集）'!$A$4:$W$303,MATCH('条件検索３（事業名で検索）'!$L67,'バックデータ１（事例集）'!$S$4:$S$303,0),MATCH('条件検索３（事業名で検索）'!F$4,'バックデータ１（事例集）'!$A$1:$W$1,0)))</f>
        <v>0</v>
      </c>
      <c r="G67" s="8">
        <f>IF($L67&gt;MAX('バックデータ１（事例集）'!$S$4:$S$303),"",INDEX('バックデータ１（事例集）'!$A$4:$W$303,MATCH('条件検索３（事業名で検索）'!$L67,'バックデータ１（事例集）'!$S$4:$S$303,0),MATCH('条件検索３（事業名で検索）'!G$4,'バックデータ１（事例集）'!$A$1:$W$1,0)))</f>
        <v>0</v>
      </c>
      <c r="H67" s="8">
        <f>IF($L67&gt;MAX('バックデータ１（事例集）'!$S$4:$S$303),"",INDEX('バックデータ１（事例集）'!$A$4:$W$303,MATCH('条件検索３（事業名で検索）'!$L67,'バックデータ１（事例集）'!$S$4:$S$303,0),MATCH('条件検索３（事業名で検索）'!H$4,'バックデータ１（事例集）'!$A$1:$W$1,0)))</f>
        <v>0</v>
      </c>
      <c r="I67" s="58">
        <f>IF($L67&gt;MAX('バックデータ１（事例集）'!$S$4:$S$303),"",INDEX('バックデータ１（事例集）'!$A$4:$W$303,MATCH('条件検索３（事業名で検索）'!$L67,'バックデータ１（事例集）'!$S$4:$S$303,0),MATCH('条件検索３（事業名で検索）'!I$4,'バックデータ１（事例集）'!$A$1:$W$1,0)))</f>
        <v>0</v>
      </c>
      <c r="J67" s="86">
        <f t="shared" si="0"/>
        <v>0</v>
      </c>
      <c r="K67" s="84">
        <f>IF($L67&gt;MAX('バックデータ１（事例集）'!$S$4:$S$303),"",INDEX('バックデータ１（事例集）'!$A$4:$W$303,MATCH('条件検索３（事業名で検索）'!$L67,'バックデータ１（事例集）'!$S$4:$S$303,0),MATCH('条件検索３（事業名で検索）'!K$4,'バックデータ１（事例集）'!$A$1:$W$1,0)))</f>
        <v>0</v>
      </c>
      <c r="L67" s="18">
        <v>61</v>
      </c>
      <c r="M67" s="115">
        <f>IF($L67&gt;MAX('バックデータ１（事例集）'!$S$4:$S$303),"",INDEX('バックデータ１（事例集）'!$A$4:$W$303,MATCH('条件検索３（事業名で検索）'!$L67,'バックデータ１（事例集）'!$S$4:$S$303,0),MATCH('条件検索３（事業名で検索）'!J$4,'バックデータ１（事例集）'!$A$1:$W$1,0)))</f>
        <v>0</v>
      </c>
    </row>
    <row r="68" spans="2:13" ht="30" customHeight="1">
      <c r="B68" s="87">
        <v>62</v>
      </c>
      <c r="C68" s="88">
        <f>IF($L68&gt;MAX('バックデータ１（事例集）'!$S$4:$S$303),"",INDEX('バックデータ１（事例集）'!$A$4:$W$303,MATCH('条件検索３（事業名で検索）'!$L68,'バックデータ１（事例集）'!$S$4:$S$303,0),MATCH('条件検索３（事業名で検索）'!C$4,'バックデータ１（事例集）'!$A$1:$W$1,0)))</f>
        <v>0</v>
      </c>
      <c r="D68" s="88">
        <f>IF($L68&gt;MAX('バックデータ１（事例集）'!$S$4:$S$303),"",INDEX('バックデータ１（事例集）'!$A$4:$W$303,MATCH('条件検索３（事業名で検索）'!$L68,'バックデータ１（事例集）'!$S$4:$S$303,0),MATCH('条件検索３（事業名で検索）'!D$4,'バックデータ１（事例集）'!$A$1:$W$1,0)))</f>
        <v>0</v>
      </c>
      <c r="E68" s="89" t="str">
        <f>IF($L68&gt;MAX('バックデータ１（事例集）'!$S$4:$S$303),"",INDEX('バックデータ１（事例集）'!$A$4:$W$303,MATCH('条件検索３（事業名で検索）'!$L68,'バックデータ１（事例集）'!$S$4:$S$303,0),MATCH('条件検索３（事業名で検索）'!E$4,'バックデータ１（事例集）'!$A$1:$W$1,0)))</f>
        <v/>
      </c>
      <c r="F68" s="90">
        <f>IF($L68&gt;MAX('バックデータ１（事例集）'!$S$4:$S$303),"",INDEX('バックデータ１（事例集）'!$A$4:$W$303,MATCH('条件検索３（事業名で検索）'!$L68,'バックデータ１（事例集）'!$S$4:$S$303,0),MATCH('条件検索３（事業名で検索）'!F$4,'バックデータ１（事例集）'!$A$1:$W$1,0)))</f>
        <v>0</v>
      </c>
      <c r="G68" s="91">
        <f>IF($L68&gt;MAX('バックデータ１（事例集）'!$S$4:$S$303),"",INDEX('バックデータ１（事例集）'!$A$4:$W$303,MATCH('条件検索３（事業名で検索）'!$L68,'バックデータ１（事例集）'!$S$4:$S$303,0),MATCH('条件検索３（事業名で検索）'!G$4,'バックデータ１（事例集）'!$A$1:$W$1,0)))</f>
        <v>0</v>
      </c>
      <c r="H68" s="91">
        <f>IF($L68&gt;MAX('バックデータ１（事例集）'!$S$4:$S$303),"",INDEX('バックデータ１（事例集）'!$A$4:$W$303,MATCH('条件検索３（事業名で検索）'!$L68,'バックデータ１（事例集）'!$S$4:$S$303,0),MATCH('条件検索３（事業名で検索）'!H$4,'バックデータ１（事例集）'!$A$1:$W$1,0)))</f>
        <v>0</v>
      </c>
      <c r="I68" s="90">
        <f>IF($L68&gt;MAX('バックデータ１（事例集）'!$S$4:$S$303),"",INDEX('バックデータ１（事例集）'!$A$4:$W$303,MATCH('条件検索３（事業名で検索）'!$L68,'バックデータ１（事例集）'!$S$4:$S$303,0),MATCH('条件検索３（事業名で検索）'!I$4,'バックデータ１（事例集）'!$A$1:$W$1,0)))</f>
        <v>0</v>
      </c>
      <c r="J68" s="92">
        <f t="shared" si="0"/>
        <v>0</v>
      </c>
      <c r="K68" s="84">
        <f>IF($L68&gt;MAX('バックデータ１（事例集）'!$S$4:$S$303),"",INDEX('バックデータ１（事例集）'!$A$4:$W$303,MATCH('条件検索３（事業名で検索）'!$L68,'バックデータ１（事例集）'!$S$4:$S$303,0),MATCH('条件検索３（事業名で検索）'!K$4,'バックデータ１（事例集）'!$A$1:$W$1,0)))</f>
        <v>0</v>
      </c>
      <c r="L68" s="18">
        <v>62</v>
      </c>
      <c r="M68" s="115">
        <f>IF($L68&gt;MAX('バックデータ１（事例集）'!$S$4:$S$303),"",INDEX('バックデータ１（事例集）'!$A$4:$W$303,MATCH('条件検索３（事業名で検索）'!$L68,'バックデータ１（事例集）'!$S$4:$S$303,0),MATCH('条件検索３（事業名で検索）'!J$4,'バックデータ１（事例集）'!$A$1:$W$1,0)))</f>
        <v>0</v>
      </c>
    </row>
    <row r="69" spans="2:13" ht="30" customHeight="1">
      <c r="B69" s="6">
        <v>63</v>
      </c>
      <c r="C69" s="7">
        <f>IF($L69&gt;MAX('バックデータ１（事例集）'!$S$4:$S$303),"",INDEX('バックデータ１（事例集）'!$A$4:$W$303,MATCH('条件検索３（事業名で検索）'!$L69,'バックデータ１（事例集）'!$S$4:$S$303,0),MATCH('条件検索３（事業名で検索）'!C$4,'バックデータ１（事例集）'!$A$1:$W$1,0)))</f>
        <v>0</v>
      </c>
      <c r="D69" s="7">
        <f>IF($L69&gt;MAX('バックデータ１（事例集）'!$S$4:$S$303),"",INDEX('バックデータ１（事例集）'!$A$4:$W$303,MATCH('条件検索３（事業名で検索）'!$L69,'バックデータ１（事例集）'!$S$4:$S$303,0),MATCH('条件検索３（事業名で検索）'!D$4,'バックデータ１（事例集）'!$A$1:$W$1,0)))</f>
        <v>0</v>
      </c>
      <c r="E69" s="19" t="str">
        <f>IF($L69&gt;MAX('バックデータ１（事例集）'!$S$4:$S$303),"",INDEX('バックデータ１（事例集）'!$A$4:$W$303,MATCH('条件検索３（事業名で検索）'!$L69,'バックデータ１（事例集）'!$S$4:$S$303,0),MATCH('条件検索３（事業名で検索）'!E$4,'バックデータ１（事例集）'!$A$1:$W$1,0)))</f>
        <v/>
      </c>
      <c r="F69" s="58">
        <f>IF($L69&gt;MAX('バックデータ１（事例集）'!$S$4:$S$303),"",INDEX('バックデータ１（事例集）'!$A$4:$W$303,MATCH('条件検索３（事業名で検索）'!$L69,'バックデータ１（事例集）'!$S$4:$S$303,0),MATCH('条件検索３（事業名で検索）'!F$4,'バックデータ１（事例集）'!$A$1:$W$1,0)))</f>
        <v>0</v>
      </c>
      <c r="G69" s="8">
        <f>IF($L69&gt;MAX('バックデータ１（事例集）'!$S$4:$S$303),"",INDEX('バックデータ１（事例集）'!$A$4:$W$303,MATCH('条件検索３（事業名で検索）'!$L69,'バックデータ１（事例集）'!$S$4:$S$303,0),MATCH('条件検索３（事業名で検索）'!G$4,'バックデータ１（事例集）'!$A$1:$W$1,0)))</f>
        <v>0</v>
      </c>
      <c r="H69" s="8">
        <f>IF($L69&gt;MAX('バックデータ１（事例集）'!$S$4:$S$303),"",INDEX('バックデータ１（事例集）'!$A$4:$W$303,MATCH('条件検索３（事業名で検索）'!$L69,'バックデータ１（事例集）'!$S$4:$S$303,0),MATCH('条件検索３（事業名で検索）'!H$4,'バックデータ１（事例集）'!$A$1:$W$1,0)))</f>
        <v>0</v>
      </c>
      <c r="I69" s="58">
        <f>IF($L69&gt;MAX('バックデータ１（事例集）'!$S$4:$S$303),"",INDEX('バックデータ１（事例集）'!$A$4:$W$303,MATCH('条件検索３（事業名で検索）'!$L69,'バックデータ１（事例集）'!$S$4:$S$303,0),MATCH('条件検索３（事業名で検索）'!I$4,'バックデータ１（事例集）'!$A$1:$W$1,0)))</f>
        <v>0</v>
      </c>
      <c r="J69" s="86">
        <f t="shared" si="0"/>
        <v>0</v>
      </c>
      <c r="K69" s="84">
        <f>IF($L69&gt;MAX('バックデータ１（事例集）'!$S$4:$S$303),"",INDEX('バックデータ１（事例集）'!$A$4:$W$303,MATCH('条件検索３（事業名で検索）'!$L69,'バックデータ１（事例集）'!$S$4:$S$303,0),MATCH('条件検索３（事業名で検索）'!K$4,'バックデータ１（事例集）'!$A$1:$W$1,0)))</f>
        <v>0</v>
      </c>
      <c r="L69" s="18">
        <v>63</v>
      </c>
      <c r="M69" s="115">
        <f>IF($L69&gt;MAX('バックデータ１（事例集）'!$S$4:$S$303),"",INDEX('バックデータ１（事例集）'!$A$4:$W$303,MATCH('条件検索３（事業名で検索）'!$L69,'バックデータ１（事例集）'!$S$4:$S$303,0),MATCH('条件検索３（事業名で検索）'!J$4,'バックデータ１（事例集）'!$A$1:$W$1,0)))</f>
        <v>0</v>
      </c>
    </row>
    <row r="70" spans="2:13" ht="30" customHeight="1">
      <c r="B70" s="87">
        <v>64</v>
      </c>
      <c r="C70" s="88">
        <f>IF($L70&gt;MAX('バックデータ１（事例集）'!$S$4:$S$303),"",INDEX('バックデータ１（事例集）'!$A$4:$W$303,MATCH('条件検索３（事業名で検索）'!$L70,'バックデータ１（事例集）'!$S$4:$S$303,0),MATCH('条件検索３（事業名で検索）'!C$4,'バックデータ１（事例集）'!$A$1:$W$1,0)))</f>
        <v>0</v>
      </c>
      <c r="D70" s="88">
        <f>IF($L70&gt;MAX('バックデータ１（事例集）'!$S$4:$S$303),"",INDEX('バックデータ１（事例集）'!$A$4:$W$303,MATCH('条件検索３（事業名で検索）'!$L70,'バックデータ１（事例集）'!$S$4:$S$303,0),MATCH('条件検索３（事業名で検索）'!D$4,'バックデータ１（事例集）'!$A$1:$W$1,0)))</f>
        <v>0</v>
      </c>
      <c r="E70" s="89" t="str">
        <f>IF($L70&gt;MAX('バックデータ１（事例集）'!$S$4:$S$303),"",INDEX('バックデータ１（事例集）'!$A$4:$W$303,MATCH('条件検索３（事業名で検索）'!$L70,'バックデータ１（事例集）'!$S$4:$S$303,0),MATCH('条件検索３（事業名で検索）'!E$4,'バックデータ１（事例集）'!$A$1:$W$1,0)))</f>
        <v/>
      </c>
      <c r="F70" s="90">
        <f>IF($L70&gt;MAX('バックデータ１（事例集）'!$S$4:$S$303),"",INDEX('バックデータ１（事例集）'!$A$4:$W$303,MATCH('条件検索３（事業名で検索）'!$L70,'バックデータ１（事例集）'!$S$4:$S$303,0),MATCH('条件検索３（事業名で検索）'!F$4,'バックデータ１（事例集）'!$A$1:$W$1,0)))</f>
        <v>0</v>
      </c>
      <c r="G70" s="91">
        <f>IF($L70&gt;MAX('バックデータ１（事例集）'!$S$4:$S$303),"",INDEX('バックデータ１（事例集）'!$A$4:$W$303,MATCH('条件検索３（事業名で検索）'!$L70,'バックデータ１（事例集）'!$S$4:$S$303,0),MATCH('条件検索３（事業名で検索）'!G$4,'バックデータ１（事例集）'!$A$1:$W$1,0)))</f>
        <v>0</v>
      </c>
      <c r="H70" s="91">
        <f>IF($L70&gt;MAX('バックデータ１（事例集）'!$S$4:$S$303),"",INDEX('バックデータ１（事例集）'!$A$4:$W$303,MATCH('条件検索３（事業名で検索）'!$L70,'バックデータ１（事例集）'!$S$4:$S$303,0),MATCH('条件検索３（事業名で検索）'!H$4,'バックデータ１（事例集）'!$A$1:$W$1,0)))</f>
        <v>0</v>
      </c>
      <c r="I70" s="90">
        <f>IF($L70&gt;MAX('バックデータ１（事例集）'!$S$4:$S$303),"",INDEX('バックデータ１（事例集）'!$A$4:$W$303,MATCH('条件検索３（事業名で検索）'!$L70,'バックデータ１（事例集）'!$S$4:$S$303,0),MATCH('条件検索３（事業名で検索）'!I$4,'バックデータ１（事例集）'!$A$1:$W$1,0)))</f>
        <v>0</v>
      </c>
      <c r="J70" s="92">
        <f t="shared" si="0"/>
        <v>0</v>
      </c>
      <c r="K70" s="84">
        <f>IF($L70&gt;MAX('バックデータ１（事例集）'!$S$4:$S$303),"",INDEX('バックデータ１（事例集）'!$A$4:$W$303,MATCH('条件検索３（事業名で検索）'!$L70,'バックデータ１（事例集）'!$S$4:$S$303,0),MATCH('条件検索３（事業名で検索）'!K$4,'バックデータ１（事例集）'!$A$1:$W$1,0)))</f>
        <v>0</v>
      </c>
      <c r="L70" s="18">
        <v>64</v>
      </c>
      <c r="M70" s="115">
        <f>IF($L70&gt;MAX('バックデータ１（事例集）'!$S$4:$S$303),"",INDEX('バックデータ１（事例集）'!$A$4:$W$303,MATCH('条件検索３（事業名で検索）'!$L70,'バックデータ１（事例集）'!$S$4:$S$303,0),MATCH('条件検索３（事業名で検索）'!J$4,'バックデータ１（事例集）'!$A$1:$W$1,0)))</f>
        <v>0</v>
      </c>
    </row>
    <row r="71" spans="2:13" ht="30" customHeight="1">
      <c r="B71" s="6">
        <v>65</v>
      </c>
      <c r="C71" s="7">
        <f>IF($L71&gt;MAX('バックデータ１（事例集）'!$S$4:$S$303),"",INDEX('バックデータ１（事例集）'!$A$4:$W$303,MATCH('条件検索３（事業名で検索）'!$L71,'バックデータ１（事例集）'!$S$4:$S$303,0),MATCH('条件検索３（事業名で検索）'!C$4,'バックデータ１（事例集）'!$A$1:$W$1,0)))</f>
        <v>0</v>
      </c>
      <c r="D71" s="7">
        <f>IF($L71&gt;MAX('バックデータ１（事例集）'!$S$4:$S$303),"",INDEX('バックデータ１（事例集）'!$A$4:$W$303,MATCH('条件検索３（事業名で検索）'!$L71,'バックデータ１（事例集）'!$S$4:$S$303,0),MATCH('条件検索３（事業名で検索）'!D$4,'バックデータ１（事例集）'!$A$1:$W$1,0)))</f>
        <v>0</v>
      </c>
      <c r="E71" s="19" t="str">
        <f>IF($L71&gt;MAX('バックデータ１（事例集）'!$S$4:$S$303),"",INDEX('バックデータ１（事例集）'!$A$4:$W$303,MATCH('条件検索３（事業名で検索）'!$L71,'バックデータ１（事例集）'!$S$4:$S$303,0),MATCH('条件検索３（事業名で検索）'!E$4,'バックデータ１（事例集）'!$A$1:$W$1,0)))</f>
        <v/>
      </c>
      <c r="F71" s="58">
        <f>IF($L71&gt;MAX('バックデータ１（事例集）'!$S$4:$S$303),"",INDEX('バックデータ１（事例集）'!$A$4:$W$303,MATCH('条件検索３（事業名で検索）'!$L71,'バックデータ１（事例集）'!$S$4:$S$303,0),MATCH('条件検索３（事業名で検索）'!F$4,'バックデータ１（事例集）'!$A$1:$W$1,0)))</f>
        <v>0</v>
      </c>
      <c r="G71" s="8">
        <f>IF($L71&gt;MAX('バックデータ１（事例集）'!$S$4:$S$303),"",INDEX('バックデータ１（事例集）'!$A$4:$W$303,MATCH('条件検索３（事業名で検索）'!$L71,'バックデータ１（事例集）'!$S$4:$S$303,0),MATCH('条件検索３（事業名で検索）'!G$4,'バックデータ１（事例集）'!$A$1:$W$1,0)))</f>
        <v>0</v>
      </c>
      <c r="H71" s="8">
        <f>IF($L71&gt;MAX('バックデータ１（事例集）'!$S$4:$S$303),"",INDEX('バックデータ１（事例集）'!$A$4:$W$303,MATCH('条件検索３（事業名で検索）'!$L71,'バックデータ１（事例集）'!$S$4:$S$303,0),MATCH('条件検索３（事業名で検索）'!H$4,'バックデータ１（事例集）'!$A$1:$W$1,0)))</f>
        <v>0</v>
      </c>
      <c r="I71" s="58">
        <f>IF($L71&gt;MAX('バックデータ１（事例集）'!$S$4:$S$303),"",INDEX('バックデータ１（事例集）'!$A$4:$W$303,MATCH('条件検索３（事業名で検索）'!$L71,'バックデータ１（事例集）'!$S$4:$S$303,0),MATCH('条件検索３（事業名で検索）'!I$4,'バックデータ１（事例集）'!$A$1:$W$1,0)))</f>
        <v>0</v>
      </c>
      <c r="J71" s="86">
        <f t="shared" si="0"/>
        <v>0</v>
      </c>
      <c r="K71" s="84">
        <f>IF($L71&gt;MAX('バックデータ１（事例集）'!$S$4:$S$303),"",INDEX('バックデータ１（事例集）'!$A$4:$W$303,MATCH('条件検索３（事業名で検索）'!$L71,'バックデータ１（事例集）'!$S$4:$S$303,0),MATCH('条件検索３（事業名で検索）'!K$4,'バックデータ１（事例集）'!$A$1:$W$1,0)))</f>
        <v>0</v>
      </c>
      <c r="L71" s="18">
        <v>65</v>
      </c>
      <c r="M71" s="115">
        <f>IF($L71&gt;MAX('バックデータ１（事例集）'!$S$4:$S$303),"",INDEX('バックデータ１（事例集）'!$A$4:$W$303,MATCH('条件検索３（事業名で検索）'!$L71,'バックデータ１（事例集）'!$S$4:$S$303,0),MATCH('条件検索３（事業名で検索）'!J$4,'バックデータ１（事例集）'!$A$1:$W$1,0)))</f>
        <v>0</v>
      </c>
    </row>
    <row r="72" spans="2:13" ht="30" customHeight="1">
      <c r="B72" s="87">
        <v>66</v>
      </c>
      <c r="C72" s="88">
        <f>IF($L72&gt;MAX('バックデータ１（事例集）'!$S$4:$S$303),"",INDEX('バックデータ１（事例集）'!$A$4:$W$303,MATCH('条件検索３（事業名で検索）'!$L72,'バックデータ１（事例集）'!$S$4:$S$303,0),MATCH('条件検索３（事業名で検索）'!C$4,'バックデータ１（事例集）'!$A$1:$W$1,0)))</f>
        <v>0</v>
      </c>
      <c r="D72" s="88">
        <f>IF($L72&gt;MAX('バックデータ１（事例集）'!$S$4:$S$303),"",INDEX('バックデータ１（事例集）'!$A$4:$W$303,MATCH('条件検索３（事業名で検索）'!$L72,'バックデータ１（事例集）'!$S$4:$S$303,0),MATCH('条件検索３（事業名で検索）'!D$4,'バックデータ１（事例集）'!$A$1:$W$1,0)))</f>
        <v>0</v>
      </c>
      <c r="E72" s="89" t="str">
        <f>IF($L72&gt;MAX('バックデータ１（事例集）'!$S$4:$S$303),"",INDEX('バックデータ１（事例集）'!$A$4:$W$303,MATCH('条件検索３（事業名で検索）'!$L72,'バックデータ１（事例集）'!$S$4:$S$303,0),MATCH('条件検索３（事業名で検索）'!E$4,'バックデータ１（事例集）'!$A$1:$W$1,0)))</f>
        <v/>
      </c>
      <c r="F72" s="90">
        <f>IF($L72&gt;MAX('バックデータ１（事例集）'!$S$4:$S$303),"",INDEX('バックデータ１（事例集）'!$A$4:$W$303,MATCH('条件検索３（事業名で検索）'!$L72,'バックデータ１（事例集）'!$S$4:$S$303,0),MATCH('条件検索３（事業名で検索）'!F$4,'バックデータ１（事例集）'!$A$1:$W$1,0)))</f>
        <v>0</v>
      </c>
      <c r="G72" s="91">
        <f>IF($L72&gt;MAX('バックデータ１（事例集）'!$S$4:$S$303),"",INDEX('バックデータ１（事例集）'!$A$4:$W$303,MATCH('条件検索３（事業名で検索）'!$L72,'バックデータ１（事例集）'!$S$4:$S$303,0),MATCH('条件検索３（事業名で検索）'!G$4,'バックデータ１（事例集）'!$A$1:$W$1,0)))</f>
        <v>0</v>
      </c>
      <c r="H72" s="91">
        <f>IF($L72&gt;MAX('バックデータ１（事例集）'!$S$4:$S$303),"",INDEX('バックデータ１（事例集）'!$A$4:$W$303,MATCH('条件検索３（事業名で検索）'!$L72,'バックデータ１（事例集）'!$S$4:$S$303,0),MATCH('条件検索３（事業名で検索）'!H$4,'バックデータ１（事例集）'!$A$1:$W$1,0)))</f>
        <v>0</v>
      </c>
      <c r="I72" s="90">
        <f>IF($L72&gt;MAX('バックデータ１（事例集）'!$S$4:$S$303),"",INDEX('バックデータ１（事例集）'!$A$4:$W$303,MATCH('条件検索３（事業名で検索）'!$L72,'バックデータ１（事例集）'!$S$4:$S$303,0),MATCH('条件検索３（事業名で検索）'!I$4,'バックデータ１（事例集）'!$A$1:$W$1,0)))</f>
        <v>0</v>
      </c>
      <c r="J72" s="92">
        <f t="shared" ref="J72:J86" si="1">HYPERLINK(K72,M72)</f>
        <v>0</v>
      </c>
      <c r="K72" s="84">
        <f>IF($L72&gt;MAX('バックデータ１（事例集）'!$S$4:$S$303),"",INDEX('バックデータ１（事例集）'!$A$4:$W$303,MATCH('条件検索３（事業名で検索）'!$L72,'バックデータ１（事例集）'!$S$4:$S$303,0),MATCH('条件検索３（事業名で検索）'!K$4,'バックデータ１（事例集）'!$A$1:$W$1,0)))</f>
        <v>0</v>
      </c>
      <c r="L72" s="18">
        <v>66</v>
      </c>
      <c r="M72" s="115">
        <f>IF($L72&gt;MAX('バックデータ１（事例集）'!$S$4:$S$303),"",INDEX('バックデータ１（事例集）'!$A$4:$W$303,MATCH('条件検索３（事業名で検索）'!$L72,'バックデータ１（事例集）'!$S$4:$S$303,0),MATCH('条件検索３（事業名で検索）'!J$4,'バックデータ１（事例集）'!$A$1:$W$1,0)))</f>
        <v>0</v>
      </c>
    </row>
    <row r="73" spans="2:13" ht="30" customHeight="1">
      <c r="B73" s="6">
        <v>67</v>
      </c>
      <c r="C73" s="7">
        <f>IF($L73&gt;MAX('バックデータ１（事例集）'!$S$4:$S$303),"",INDEX('バックデータ１（事例集）'!$A$4:$W$303,MATCH('条件検索３（事業名で検索）'!$L73,'バックデータ１（事例集）'!$S$4:$S$303,0),MATCH('条件検索３（事業名で検索）'!C$4,'バックデータ１（事例集）'!$A$1:$W$1,0)))</f>
        <v>0</v>
      </c>
      <c r="D73" s="7">
        <f>IF($L73&gt;MAX('バックデータ１（事例集）'!$S$4:$S$303),"",INDEX('バックデータ１（事例集）'!$A$4:$W$303,MATCH('条件検索３（事業名で検索）'!$L73,'バックデータ１（事例集）'!$S$4:$S$303,0),MATCH('条件検索３（事業名で検索）'!D$4,'バックデータ１（事例集）'!$A$1:$W$1,0)))</f>
        <v>0</v>
      </c>
      <c r="E73" s="19" t="str">
        <f>IF($L73&gt;MAX('バックデータ１（事例集）'!$S$4:$S$303),"",INDEX('バックデータ１（事例集）'!$A$4:$W$303,MATCH('条件検索３（事業名で検索）'!$L73,'バックデータ１（事例集）'!$S$4:$S$303,0),MATCH('条件検索３（事業名で検索）'!E$4,'バックデータ１（事例集）'!$A$1:$W$1,0)))</f>
        <v/>
      </c>
      <c r="F73" s="58">
        <f>IF($L73&gt;MAX('バックデータ１（事例集）'!$S$4:$S$303),"",INDEX('バックデータ１（事例集）'!$A$4:$W$303,MATCH('条件検索３（事業名で検索）'!$L73,'バックデータ１（事例集）'!$S$4:$S$303,0),MATCH('条件検索３（事業名で検索）'!F$4,'バックデータ１（事例集）'!$A$1:$W$1,0)))</f>
        <v>0</v>
      </c>
      <c r="G73" s="8">
        <f>IF($L73&gt;MAX('バックデータ１（事例集）'!$S$4:$S$303),"",INDEX('バックデータ１（事例集）'!$A$4:$W$303,MATCH('条件検索３（事業名で検索）'!$L73,'バックデータ１（事例集）'!$S$4:$S$303,0),MATCH('条件検索３（事業名で検索）'!G$4,'バックデータ１（事例集）'!$A$1:$W$1,0)))</f>
        <v>0</v>
      </c>
      <c r="H73" s="8">
        <f>IF($L73&gt;MAX('バックデータ１（事例集）'!$S$4:$S$303),"",INDEX('バックデータ１（事例集）'!$A$4:$W$303,MATCH('条件検索３（事業名で検索）'!$L73,'バックデータ１（事例集）'!$S$4:$S$303,0),MATCH('条件検索３（事業名で検索）'!H$4,'バックデータ１（事例集）'!$A$1:$W$1,0)))</f>
        <v>0</v>
      </c>
      <c r="I73" s="58">
        <f>IF($L73&gt;MAX('バックデータ１（事例集）'!$S$4:$S$303),"",INDEX('バックデータ１（事例集）'!$A$4:$W$303,MATCH('条件検索３（事業名で検索）'!$L73,'バックデータ１（事例集）'!$S$4:$S$303,0),MATCH('条件検索３（事業名で検索）'!I$4,'バックデータ１（事例集）'!$A$1:$W$1,0)))</f>
        <v>0</v>
      </c>
      <c r="J73" s="86">
        <f t="shared" si="1"/>
        <v>0</v>
      </c>
      <c r="K73" s="84">
        <f>IF($L73&gt;MAX('バックデータ１（事例集）'!$S$4:$S$303),"",INDEX('バックデータ１（事例集）'!$A$4:$W$303,MATCH('条件検索３（事業名で検索）'!$L73,'バックデータ１（事例集）'!$S$4:$S$303,0),MATCH('条件検索３（事業名で検索）'!K$4,'バックデータ１（事例集）'!$A$1:$W$1,0)))</f>
        <v>0</v>
      </c>
      <c r="L73" s="18">
        <v>67</v>
      </c>
      <c r="M73" s="115">
        <f>IF($L73&gt;MAX('バックデータ１（事例集）'!$S$4:$S$303),"",INDEX('バックデータ１（事例集）'!$A$4:$W$303,MATCH('条件検索３（事業名で検索）'!$L73,'バックデータ１（事例集）'!$S$4:$S$303,0),MATCH('条件検索３（事業名で検索）'!J$4,'バックデータ１（事例集）'!$A$1:$W$1,0)))</f>
        <v>0</v>
      </c>
    </row>
    <row r="74" spans="2:13" ht="30" customHeight="1">
      <c r="B74" s="87">
        <v>68</v>
      </c>
      <c r="C74" s="88">
        <f>IF($L74&gt;MAX('バックデータ１（事例集）'!$S$4:$S$303),"",INDEX('バックデータ１（事例集）'!$A$4:$W$303,MATCH('条件検索３（事業名で検索）'!$L74,'バックデータ１（事例集）'!$S$4:$S$303,0),MATCH('条件検索３（事業名で検索）'!C$4,'バックデータ１（事例集）'!$A$1:$W$1,0)))</f>
        <v>0</v>
      </c>
      <c r="D74" s="88">
        <f>IF($L74&gt;MAX('バックデータ１（事例集）'!$S$4:$S$303),"",INDEX('バックデータ１（事例集）'!$A$4:$W$303,MATCH('条件検索３（事業名で検索）'!$L74,'バックデータ１（事例集）'!$S$4:$S$303,0),MATCH('条件検索３（事業名で検索）'!D$4,'バックデータ１（事例集）'!$A$1:$W$1,0)))</f>
        <v>0</v>
      </c>
      <c r="E74" s="89" t="str">
        <f>IF($L74&gt;MAX('バックデータ１（事例集）'!$S$4:$S$303),"",INDEX('バックデータ１（事例集）'!$A$4:$W$303,MATCH('条件検索３（事業名で検索）'!$L74,'バックデータ１（事例集）'!$S$4:$S$303,0),MATCH('条件検索３（事業名で検索）'!E$4,'バックデータ１（事例集）'!$A$1:$W$1,0)))</f>
        <v/>
      </c>
      <c r="F74" s="90">
        <f>IF($L74&gt;MAX('バックデータ１（事例集）'!$S$4:$S$303),"",INDEX('バックデータ１（事例集）'!$A$4:$W$303,MATCH('条件検索３（事業名で検索）'!$L74,'バックデータ１（事例集）'!$S$4:$S$303,0),MATCH('条件検索３（事業名で検索）'!F$4,'バックデータ１（事例集）'!$A$1:$W$1,0)))</f>
        <v>0</v>
      </c>
      <c r="G74" s="91">
        <f>IF($L74&gt;MAX('バックデータ１（事例集）'!$S$4:$S$303),"",INDEX('バックデータ１（事例集）'!$A$4:$W$303,MATCH('条件検索３（事業名で検索）'!$L74,'バックデータ１（事例集）'!$S$4:$S$303,0),MATCH('条件検索３（事業名で検索）'!G$4,'バックデータ１（事例集）'!$A$1:$W$1,0)))</f>
        <v>0</v>
      </c>
      <c r="H74" s="91">
        <f>IF($L74&gt;MAX('バックデータ１（事例集）'!$S$4:$S$303),"",INDEX('バックデータ１（事例集）'!$A$4:$W$303,MATCH('条件検索３（事業名で検索）'!$L74,'バックデータ１（事例集）'!$S$4:$S$303,0),MATCH('条件検索３（事業名で検索）'!H$4,'バックデータ１（事例集）'!$A$1:$W$1,0)))</f>
        <v>0</v>
      </c>
      <c r="I74" s="90">
        <f>IF($L74&gt;MAX('バックデータ１（事例集）'!$S$4:$S$303),"",INDEX('バックデータ１（事例集）'!$A$4:$W$303,MATCH('条件検索３（事業名で検索）'!$L74,'バックデータ１（事例集）'!$S$4:$S$303,0),MATCH('条件検索３（事業名で検索）'!I$4,'バックデータ１（事例集）'!$A$1:$W$1,0)))</f>
        <v>0</v>
      </c>
      <c r="J74" s="92">
        <f t="shared" si="1"/>
        <v>0</v>
      </c>
      <c r="K74" s="84">
        <f>IF($L74&gt;MAX('バックデータ１（事例集）'!$S$4:$S$303),"",INDEX('バックデータ１（事例集）'!$A$4:$W$303,MATCH('条件検索３（事業名で検索）'!$L74,'バックデータ１（事例集）'!$S$4:$S$303,0),MATCH('条件検索３（事業名で検索）'!K$4,'バックデータ１（事例集）'!$A$1:$W$1,0)))</f>
        <v>0</v>
      </c>
      <c r="L74" s="18">
        <v>68</v>
      </c>
      <c r="M74" s="115">
        <f>IF($L74&gt;MAX('バックデータ１（事例集）'!$S$4:$S$303),"",INDEX('バックデータ１（事例集）'!$A$4:$W$303,MATCH('条件検索３（事業名で検索）'!$L74,'バックデータ１（事例集）'!$S$4:$S$303,0),MATCH('条件検索３（事業名で検索）'!J$4,'バックデータ１（事例集）'!$A$1:$W$1,0)))</f>
        <v>0</v>
      </c>
    </row>
    <row r="75" spans="2:13" ht="30" customHeight="1">
      <c r="B75" s="6">
        <v>69</v>
      </c>
      <c r="C75" s="7">
        <f>IF($L75&gt;MAX('バックデータ１（事例集）'!$S$4:$S$303),"",INDEX('バックデータ１（事例集）'!$A$4:$W$303,MATCH('条件検索３（事業名で検索）'!$L75,'バックデータ１（事例集）'!$S$4:$S$303,0),MATCH('条件検索３（事業名で検索）'!C$4,'バックデータ１（事例集）'!$A$1:$W$1,0)))</f>
        <v>0</v>
      </c>
      <c r="D75" s="7">
        <f>IF($L75&gt;MAX('バックデータ１（事例集）'!$S$4:$S$303),"",INDEX('バックデータ１（事例集）'!$A$4:$W$303,MATCH('条件検索３（事業名で検索）'!$L75,'バックデータ１（事例集）'!$S$4:$S$303,0),MATCH('条件検索３（事業名で検索）'!D$4,'バックデータ１（事例集）'!$A$1:$W$1,0)))</f>
        <v>0</v>
      </c>
      <c r="E75" s="19" t="str">
        <f>IF($L75&gt;MAX('バックデータ１（事例集）'!$S$4:$S$303),"",INDEX('バックデータ１（事例集）'!$A$4:$W$303,MATCH('条件検索３（事業名で検索）'!$L75,'バックデータ１（事例集）'!$S$4:$S$303,0),MATCH('条件検索３（事業名で検索）'!E$4,'バックデータ１（事例集）'!$A$1:$W$1,0)))</f>
        <v/>
      </c>
      <c r="F75" s="58">
        <f>IF($L75&gt;MAX('バックデータ１（事例集）'!$S$4:$S$303),"",INDEX('バックデータ１（事例集）'!$A$4:$W$303,MATCH('条件検索３（事業名で検索）'!$L75,'バックデータ１（事例集）'!$S$4:$S$303,0),MATCH('条件検索３（事業名で検索）'!F$4,'バックデータ１（事例集）'!$A$1:$W$1,0)))</f>
        <v>0</v>
      </c>
      <c r="G75" s="8">
        <f>IF($L75&gt;MAX('バックデータ１（事例集）'!$S$4:$S$303),"",INDEX('バックデータ１（事例集）'!$A$4:$W$303,MATCH('条件検索３（事業名で検索）'!$L75,'バックデータ１（事例集）'!$S$4:$S$303,0),MATCH('条件検索３（事業名で検索）'!G$4,'バックデータ１（事例集）'!$A$1:$W$1,0)))</f>
        <v>0</v>
      </c>
      <c r="H75" s="8">
        <f>IF($L75&gt;MAX('バックデータ１（事例集）'!$S$4:$S$303),"",INDEX('バックデータ１（事例集）'!$A$4:$W$303,MATCH('条件検索３（事業名で検索）'!$L75,'バックデータ１（事例集）'!$S$4:$S$303,0),MATCH('条件検索３（事業名で検索）'!H$4,'バックデータ１（事例集）'!$A$1:$W$1,0)))</f>
        <v>0</v>
      </c>
      <c r="I75" s="58">
        <f>IF($L75&gt;MAX('バックデータ１（事例集）'!$S$4:$S$303),"",INDEX('バックデータ１（事例集）'!$A$4:$W$303,MATCH('条件検索３（事業名で検索）'!$L75,'バックデータ１（事例集）'!$S$4:$S$303,0),MATCH('条件検索３（事業名で検索）'!I$4,'バックデータ１（事例集）'!$A$1:$W$1,0)))</f>
        <v>0</v>
      </c>
      <c r="J75" s="86">
        <f t="shared" si="1"/>
        <v>0</v>
      </c>
      <c r="K75" s="84">
        <f>IF($L75&gt;MAX('バックデータ１（事例集）'!$S$4:$S$303),"",INDEX('バックデータ１（事例集）'!$A$4:$W$303,MATCH('条件検索３（事業名で検索）'!$L75,'バックデータ１（事例集）'!$S$4:$S$303,0),MATCH('条件検索３（事業名で検索）'!K$4,'バックデータ１（事例集）'!$A$1:$W$1,0)))</f>
        <v>0</v>
      </c>
      <c r="L75" s="18">
        <v>69</v>
      </c>
      <c r="M75" s="115">
        <f>IF($L75&gt;MAX('バックデータ１（事例集）'!$S$4:$S$303),"",INDEX('バックデータ１（事例集）'!$A$4:$W$303,MATCH('条件検索３（事業名で検索）'!$L75,'バックデータ１（事例集）'!$S$4:$S$303,0),MATCH('条件検索３（事業名で検索）'!J$4,'バックデータ１（事例集）'!$A$1:$W$1,0)))</f>
        <v>0</v>
      </c>
    </row>
    <row r="76" spans="2:13" ht="30" customHeight="1">
      <c r="B76" s="87">
        <v>70</v>
      </c>
      <c r="C76" s="88">
        <f>IF($L76&gt;MAX('バックデータ１（事例集）'!$S$4:$S$303),"",INDEX('バックデータ１（事例集）'!$A$4:$W$303,MATCH('条件検索３（事業名で検索）'!$L76,'バックデータ１（事例集）'!$S$4:$S$303,0),MATCH('条件検索３（事業名で検索）'!C$4,'バックデータ１（事例集）'!$A$1:$W$1,0)))</f>
        <v>0</v>
      </c>
      <c r="D76" s="88">
        <f>IF($L76&gt;MAX('バックデータ１（事例集）'!$S$4:$S$303),"",INDEX('バックデータ１（事例集）'!$A$4:$W$303,MATCH('条件検索３（事業名で検索）'!$L76,'バックデータ１（事例集）'!$S$4:$S$303,0),MATCH('条件検索３（事業名で検索）'!D$4,'バックデータ１（事例集）'!$A$1:$W$1,0)))</f>
        <v>0</v>
      </c>
      <c r="E76" s="89" t="str">
        <f>IF($L76&gt;MAX('バックデータ１（事例集）'!$S$4:$S$303),"",INDEX('バックデータ１（事例集）'!$A$4:$W$303,MATCH('条件検索３（事業名で検索）'!$L76,'バックデータ１（事例集）'!$S$4:$S$303,0),MATCH('条件検索３（事業名で検索）'!E$4,'バックデータ１（事例集）'!$A$1:$W$1,0)))</f>
        <v/>
      </c>
      <c r="F76" s="90">
        <f>IF($L76&gt;MAX('バックデータ１（事例集）'!$S$4:$S$303),"",INDEX('バックデータ１（事例集）'!$A$4:$W$303,MATCH('条件検索３（事業名で検索）'!$L76,'バックデータ１（事例集）'!$S$4:$S$303,0),MATCH('条件検索３（事業名で検索）'!F$4,'バックデータ１（事例集）'!$A$1:$W$1,0)))</f>
        <v>0</v>
      </c>
      <c r="G76" s="91">
        <f>IF($L76&gt;MAX('バックデータ１（事例集）'!$S$4:$S$303),"",INDEX('バックデータ１（事例集）'!$A$4:$W$303,MATCH('条件検索３（事業名で検索）'!$L76,'バックデータ１（事例集）'!$S$4:$S$303,0),MATCH('条件検索３（事業名で検索）'!G$4,'バックデータ１（事例集）'!$A$1:$W$1,0)))</f>
        <v>0</v>
      </c>
      <c r="H76" s="91">
        <f>IF($L76&gt;MAX('バックデータ１（事例集）'!$S$4:$S$303),"",INDEX('バックデータ１（事例集）'!$A$4:$W$303,MATCH('条件検索３（事業名で検索）'!$L76,'バックデータ１（事例集）'!$S$4:$S$303,0),MATCH('条件検索３（事業名で検索）'!H$4,'バックデータ１（事例集）'!$A$1:$W$1,0)))</f>
        <v>0</v>
      </c>
      <c r="I76" s="90">
        <f>IF($L76&gt;MAX('バックデータ１（事例集）'!$S$4:$S$303),"",INDEX('バックデータ１（事例集）'!$A$4:$W$303,MATCH('条件検索３（事業名で検索）'!$L76,'バックデータ１（事例集）'!$S$4:$S$303,0),MATCH('条件検索３（事業名で検索）'!I$4,'バックデータ１（事例集）'!$A$1:$W$1,0)))</f>
        <v>0</v>
      </c>
      <c r="J76" s="92">
        <f t="shared" si="1"/>
        <v>0</v>
      </c>
      <c r="K76" s="84">
        <f>IF($L76&gt;MAX('バックデータ１（事例集）'!$S$4:$S$303),"",INDEX('バックデータ１（事例集）'!$A$4:$W$303,MATCH('条件検索３（事業名で検索）'!$L76,'バックデータ１（事例集）'!$S$4:$S$303,0),MATCH('条件検索３（事業名で検索）'!K$4,'バックデータ１（事例集）'!$A$1:$W$1,0)))</f>
        <v>0</v>
      </c>
      <c r="L76" s="18">
        <v>70</v>
      </c>
      <c r="M76" s="115">
        <f>IF($L76&gt;MAX('バックデータ１（事例集）'!$S$4:$S$303),"",INDEX('バックデータ１（事例集）'!$A$4:$W$303,MATCH('条件検索３（事業名で検索）'!$L76,'バックデータ１（事例集）'!$S$4:$S$303,0),MATCH('条件検索３（事業名で検索）'!J$4,'バックデータ１（事例集）'!$A$1:$W$1,0)))</f>
        <v>0</v>
      </c>
    </row>
    <row r="77" spans="2:13" ht="30" customHeight="1">
      <c r="B77" s="6">
        <v>71</v>
      </c>
      <c r="C77" s="7">
        <f>IF($L77&gt;MAX('バックデータ１（事例集）'!$S$4:$S$303),"",INDEX('バックデータ１（事例集）'!$A$4:$W$303,MATCH('条件検索３（事業名で検索）'!$L77,'バックデータ１（事例集）'!$S$4:$S$303,0),MATCH('条件検索３（事業名で検索）'!C$4,'バックデータ１（事例集）'!$A$1:$W$1,0)))</f>
        <v>0</v>
      </c>
      <c r="D77" s="7">
        <f>IF($L77&gt;MAX('バックデータ１（事例集）'!$S$4:$S$303),"",INDEX('バックデータ１（事例集）'!$A$4:$W$303,MATCH('条件検索３（事業名で検索）'!$L77,'バックデータ１（事例集）'!$S$4:$S$303,0),MATCH('条件検索３（事業名で検索）'!D$4,'バックデータ１（事例集）'!$A$1:$W$1,0)))</f>
        <v>0</v>
      </c>
      <c r="E77" s="19" t="str">
        <f>IF($L77&gt;MAX('バックデータ１（事例集）'!$S$4:$S$303),"",INDEX('バックデータ１（事例集）'!$A$4:$W$303,MATCH('条件検索３（事業名で検索）'!$L77,'バックデータ１（事例集）'!$S$4:$S$303,0),MATCH('条件検索３（事業名で検索）'!E$4,'バックデータ１（事例集）'!$A$1:$W$1,0)))</f>
        <v/>
      </c>
      <c r="F77" s="58">
        <f>IF($L77&gt;MAX('バックデータ１（事例集）'!$S$4:$S$303),"",INDEX('バックデータ１（事例集）'!$A$4:$W$303,MATCH('条件検索３（事業名で検索）'!$L77,'バックデータ１（事例集）'!$S$4:$S$303,0),MATCH('条件検索３（事業名で検索）'!F$4,'バックデータ１（事例集）'!$A$1:$W$1,0)))</f>
        <v>0</v>
      </c>
      <c r="G77" s="8">
        <f>IF($L77&gt;MAX('バックデータ１（事例集）'!$S$4:$S$303),"",INDEX('バックデータ１（事例集）'!$A$4:$W$303,MATCH('条件検索３（事業名で検索）'!$L77,'バックデータ１（事例集）'!$S$4:$S$303,0),MATCH('条件検索３（事業名で検索）'!G$4,'バックデータ１（事例集）'!$A$1:$W$1,0)))</f>
        <v>0</v>
      </c>
      <c r="H77" s="8">
        <f>IF($L77&gt;MAX('バックデータ１（事例集）'!$S$4:$S$303),"",INDEX('バックデータ１（事例集）'!$A$4:$W$303,MATCH('条件検索３（事業名で検索）'!$L77,'バックデータ１（事例集）'!$S$4:$S$303,0),MATCH('条件検索３（事業名で検索）'!H$4,'バックデータ１（事例集）'!$A$1:$W$1,0)))</f>
        <v>0</v>
      </c>
      <c r="I77" s="58">
        <f>IF($L77&gt;MAX('バックデータ１（事例集）'!$S$4:$S$303),"",INDEX('バックデータ１（事例集）'!$A$4:$W$303,MATCH('条件検索３（事業名で検索）'!$L77,'バックデータ１（事例集）'!$S$4:$S$303,0),MATCH('条件検索３（事業名で検索）'!I$4,'バックデータ１（事例集）'!$A$1:$W$1,0)))</f>
        <v>0</v>
      </c>
      <c r="J77" s="86">
        <f t="shared" si="1"/>
        <v>0</v>
      </c>
      <c r="K77" s="84">
        <f>IF($L77&gt;MAX('バックデータ１（事例集）'!$S$4:$S$303),"",INDEX('バックデータ１（事例集）'!$A$4:$W$303,MATCH('条件検索３（事業名で検索）'!$L77,'バックデータ１（事例集）'!$S$4:$S$303,0),MATCH('条件検索３（事業名で検索）'!K$4,'バックデータ１（事例集）'!$A$1:$W$1,0)))</f>
        <v>0</v>
      </c>
      <c r="L77" s="18">
        <v>71</v>
      </c>
      <c r="M77" s="115">
        <f>IF($L77&gt;MAX('バックデータ１（事例集）'!$S$4:$S$303),"",INDEX('バックデータ１（事例集）'!$A$4:$W$303,MATCH('条件検索３（事業名で検索）'!$L77,'バックデータ１（事例集）'!$S$4:$S$303,0),MATCH('条件検索３（事業名で検索）'!J$4,'バックデータ１（事例集）'!$A$1:$W$1,0)))</f>
        <v>0</v>
      </c>
    </row>
    <row r="78" spans="2:13" ht="30" customHeight="1">
      <c r="B78" s="87">
        <v>72</v>
      </c>
      <c r="C78" s="88">
        <f>IF($L78&gt;MAX('バックデータ１（事例集）'!$S$4:$S$303),"",INDEX('バックデータ１（事例集）'!$A$4:$W$303,MATCH('条件検索３（事業名で検索）'!$L78,'バックデータ１（事例集）'!$S$4:$S$303,0),MATCH('条件検索３（事業名で検索）'!C$4,'バックデータ１（事例集）'!$A$1:$W$1,0)))</f>
        <v>0</v>
      </c>
      <c r="D78" s="88">
        <f>IF($L78&gt;MAX('バックデータ１（事例集）'!$S$4:$S$303),"",INDEX('バックデータ１（事例集）'!$A$4:$W$303,MATCH('条件検索３（事業名で検索）'!$L78,'バックデータ１（事例集）'!$S$4:$S$303,0),MATCH('条件検索３（事業名で検索）'!D$4,'バックデータ１（事例集）'!$A$1:$W$1,0)))</f>
        <v>0</v>
      </c>
      <c r="E78" s="89" t="str">
        <f>IF($L78&gt;MAX('バックデータ１（事例集）'!$S$4:$S$303),"",INDEX('バックデータ１（事例集）'!$A$4:$W$303,MATCH('条件検索３（事業名で検索）'!$L78,'バックデータ１（事例集）'!$S$4:$S$303,0),MATCH('条件検索３（事業名で検索）'!E$4,'バックデータ１（事例集）'!$A$1:$W$1,0)))</f>
        <v/>
      </c>
      <c r="F78" s="90">
        <f>IF($L78&gt;MAX('バックデータ１（事例集）'!$S$4:$S$303),"",INDEX('バックデータ１（事例集）'!$A$4:$W$303,MATCH('条件検索３（事業名で検索）'!$L78,'バックデータ１（事例集）'!$S$4:$S$303,0),MATCH('条件検索３（事業名で検索）'!F$4,'バックデータ１（事例集）'!$A$1:$W$1,0)))</f>
        <v>0</v>
      </c>
      <c r="G78" s="91">
        <f>IF($L78&gt;MAX('バックデータ１（事例集）'!$S$4:$S$303),"",INDEX('バックデータ１（事例集）'!$A$4:$W$303,MATCH('条件検索３（事業名で検索）'!$L78,'バックデータ１（事例集）'!$S$4:$S$303,0),MATCH('条件検索３（事業名で検索）'!G$4,'バックデータ１（事例集）'!$A$1:$W$1,0)))</f>
        <v>0</v>
      </c>
      <c r="H78" s="91">
        <f>IF($L78&gt;MAX('バックデータ１（事例集）'!$S$4:$S$303),"",INDEX('バックデータ１（事例集）'!$A$4:$W$303,MATCH('条件検索３（事業名で検索）'!$L78,'バックデータ１（事例集）'!$S$4:$S$303,0),MATCH('条件検索３（事業名で検索）'!H$4,'バックデータ１（事例集）'!$A$1:$W$1,0)))</f>
        <v>0</v>
      </c>
      <c r="I78" s="90">
        <f>IF($L78&gt;MAX('バックデータ１（事例集）'!$S$4:$S$303),"",INDEX('バックデータ１（事例集）'!$A$4:$W$303,MATCH('条件検索３（事業名で検索）'!$L78,'バックデータ１（事例集）'!$S$4:$S$303,0),MATCH('条件検索３（事業名で検索）'!I$4,'バックデータ１（事例集）'!$A$1:$W$1,0)))</f>
        <v>0</v>
      </c>
      <c r="J78" s="92">
        <f t="shared" si="1"/>
        <v>0</v>
      </c>
      <c r="K78" s="84">
        <f>IF($L78&gt;MAX('バックデータ１（事例集）'!$S$4:$S$303),"",INDEX('バックデータ１（事例集）'!$A$4:$W$303,MATCH('条件検索３（事業名で検索）'!$L78,'バックデータ１（事例集）'!$S$4:$S$303,0),MATCH('条件検索３（事業名で検索）'!K$4,'バックデータ１（事例集）'!$A$1:$W$1,0)))</f>
        <v>0</v>
      </c>
      <c r="L78" s="18">
        <v>72</v>
      </c>
      <c r="M78" s="115">
        <f>IF($L78&gt;MAX('バックデータ１（事例集）'!$S$4:$S$303),"",INDEX('バックデータ１（事例集）'!$A$4:$W$303,MATCH('条件検索３（事業名で検索）'!$L78,'バックデータ１（事例集）'!$S$4:$S$303,0),MATCH('条件検索３（事業名で検索）'!J$4,'バックデータ１（事例集）'!$A$1:$W$1,0)))</f>
        <v>0</v>
      </c>
    </row>
    <row r="79" spans="2:13" ht="30" customHeight="1">
      <c r="B79" s="6">
        <v>73</v>
      </c>
      <c r="C79" s="7">
        <f>IF($L79&gt;MAX('バックデータ１（事例集）'!$S$4:$S$303),"",INDEX('バックデータ１（事例集）'!$A$4:$W$303,MATCH('条件検索３（事業名で検索）'!$L79,'バックデータ１（事例集）'!$S$4:$S$303,0),MATCH('条件検索３（事業名で検索）'!C$4,'バックデータ１（事例集）'!$A$1:$W$1,0)))</f>
        <v>0</v>
      </c>
      <c r="D79" s="7">
        <f>IF($L79&gt;MAX('バックデータ１（事例集）'!$S$4:$S$303),"",INDEX('バックデータ１（事例集）'!$A$4:$W$303,MATCH('条件検索３（事業名で検索）'!$L79,'バックデータ１（事例集）'!$S$4:$S$303,0),MATCH('条件検索３（事業名で検索）'!D$4,'バックデータ１（事例集）'!$A$1:$W$1,0)))</f>
        <v>0</v>
      </c>
      <c r="E79" s="19" t="str">
        <f>IF($L79&gt;MAX('バックデータ１（事例集）'!$S$4:$S$303),"",INDEX('バックデータ１（事例集）'!$A$4:$W$303,MATCH('条件検索３（事業名で検索）'!$L79,'バックデータ１（事例集）'!$S$4:$S$303,0),MATCH('条件検索３（事業名で検索）'!E$4,'バックデータ１（事例集）'!$A$1:$W$1,0)))</f>
        <v/>
      </c>
      <c r="F79" s="58">
        <f>IF($L79&gt;MAX('バックデータ１（事例集）'!$S$4:$S$303),"",INDEX('バックデータ１（事例集）'!$A$4:$W$303,MATCH('条件検索３（事業名で検索）'!$L79,'バックデータ１（事例集）'!$S$4:$S$303,0),MATCH('条件検索３（事業名で検索）'!F$4,'バックデータ１（事例集）'!$A$1:$W$1,0)))</f>
        <v>0</v>
      </c>
      <c r="G79" s="8">
        <f>IF($L79&gt;MAX('バックデータ１（事例集）'!$S$4:$S$303),"",INDEX('バックデータ１（事例集）'!$A$4:$W$303,MATCH('条件検索３（事業名で検索）'!$L79,'バックデータ１（事例集）'!$S$4:$S$303,0),MATCH('条件検索３（事業名で検索）'!G$4,'バックデータ１（事例集）'!$A$1:$W$1,0)))</f>
        <v>0</v>
      </c>
      <c r="H79" s="8">
        <f>IF($L79&gt;MAX('バックデータ１（事例集）'!$S$4:$S$303),"",INDEX('バックデータ１（事例集）'!$A$4:$W$303,MATCH('条件検索３（事業名で検索）'!$L79,'バックデータ１（事例集）'!$S$4:$S$303,0),MATCH('条件検索３（事業名で検索）'!H$4,'バックデータ１（事例集）'!$A$1:$W$1,0)))</f>
        <v>0</v>
      </c>
      <c r="I79" s="58">
        <f>IF($L79&gt;MAX('バックデータ１（事例集）'!$S$4:$S$303),"",INDEX('バックデータ１（事例集）'!$A$4:$W$303,MATCH('条件検索３（事業名で検索）'!$L79,'バックデータ１（事例集）'!$S$4:$S$303,0),MATCH('条件検索３（事業名で検索）'!I$4,'バックデータ１（事例集）'!$A$1:$W$1,0)))</f>
        <v>0</v>
      </c>
      <c r="J79" s="86">
        <f t="shared" si="1"/>
        <v>0</v>
      </c>
      <c r="K79" s="84">
        <f>IF($L79&gt;MAX('バックデータ１（事例集）'!$S$4:$S$303),"",INDEX('バックデータ１（事例集）'!$A$4:$W$303,MATCH('条件検索３（事業名で検索）'!$L79,'バックデータ１（事例集）'!$S$4:$S$303,0),MATCH('条件検索３（事業名で検索）'!K$4,'バックデータ１（事例集）'!$A$1:$W$1,0)))</f>
        <v>0</v>
      </c>
      <c r="L79" s="18">
        <v>73</v>
      </c>
      <c r="M79" s="115">
        <f>IF($L79&gt;MAX('バックデータ１（事例集）'!$S$4:$S$303),"",INDEX('バックデータ１（事例集）'!$A$4:$W$303,MATCH('条件検索３（事業名で検索）'!$L79,'バックデータ１（事例集）'!$S$4:$S$303,0),MATCH('条件検索３（事業名で検索）'!J$4,'バックデータ１（事例集）'!$A$1:$W$1,0)))</f>
        <v>0</v>
      </c>
    </row>
    <row r="80" spans="2:13" ht="30" customHeight="1">
      <c r="B80" s="87">
        <v>74</v>
      </c>
      <c r="C80" s="88">
        <f>IF($L80&gt;MAX('バックデータ１（事例集）'!$S$4:$S$303),"",INDEX('バックデータ１（事例集）'!$A$4:$W$303,MATCH('条件検索３（事業名で検索）'!$L80,'バックデータ１（事例集）'!$S$4:$S$303,0),MATCH('条件検索３（事業名で検索）'!C$4,'バックデータ１（事例集）'!$A$1:$W$1,0)))</f>
        <v>0</v>
      </c>
      <c r="D80" s="88">
        <f>IF($L80&gt;MAX('バックデータ１（事例集）'!$S$4:$S$303),"",INDEX('バックデータ１（事例集）'!$A$4:$W$303,MATCH('条件検索３（事業名で検索）'!$L80,'バックデータ１（事例集）'!$S$4:$S$303,0),MATCH('条件検索３（事業名で検索）'!D$4,'バックデータ１（事例集）'!$A$1:$W$1,0)))</f>
        <v>0</v>
      </c>
      <c r="E80" s="89" t="str">
        <f>IF($L80&gt;MAX('バックデータ１（事例集）'!$S$4:$S$303),"",INDEX('バックデータ１（事例集）'!$A$4:$W$303,MATCH('条件検索３（事業名で検索）'!$L80,'バックデータ１（事例集）'!$S$4:$S$303,0),MATCH('条件検索３（事業名で検索）'!E$4,'バックデータ１（事例集）'!$A$1:$W$1,0)))</f>
        <v/>
      </c>
      <c r="F80" s="90">
        <f>IF($L80&gt;MAX('バックデータ１（事例集）'!$S$4:$S$303),"",INDEX('バックデータ１（事例集）'!$A$4:$W$303,MATCH('条件検索３（事業名で検索）'!$L80,'バックデータ１（事例集）'!$S$4:$S$303,0),MATCH('条件検索３（事業名で検索）'!F$4,'バックデータ１（事例集）'!$A$1:$W$1,0)))</f>
        <v>0</v>
      </c>
      <c r="G80" s="91">
        <f>IF($L80&gt;MAX('バックデータ１（事例集）'!$S$4:$S$303),"",INDEX('バックデータ１（事例集）'!$A$4:$W$303,MATCH('条件検索３（事業名で検索）'!$L80,'バックデータ１（事例集）'!$S$4:$S$303,0),MATCH('条件検索３（事業名で検索）'!G$4,'バックデータ１（事例集）'!$A$1:$W$1,0)))</f>
        <v>0</v>
      </c>
      <c r="H80" s="91">
        <f>IF($L80&gt;MAX('バックデータ１（事例集）'!$S$4:$S$303),"",INDEX('バックデータ１（事例集）'!$A$4:$W$303,MATCH('条件検索３（事業名で検索）'!$L80,'バックデータ１（事例集）'!$S$4:$S$303,0),MATCH('条件検索３（事業名で検索）'!H$4,'バックデータ１（事例集）'!$A$1:$W$1,0)))</f>
        <v>0</v>
      </c>
      <c r="I80" s="90">
        <f>IF($L80&gt;MAX('バックデータ１（事例集）'!$S$4:$S$303),"",INDEX('バックデータ１（事例集）'!$A$4:$W$303,MATCH('条件検索３（事業名で検索）'!$L80,'バックデータ１（事例集）'!$S$4:$S$303,0),MATCH('条件検索３（事業名で検索）'!I$4,'バックデータ１（事例集）'!$A$1:$W$1,0)))</f>
        <v>0</v>
      </c>
      <c r="J80" s="92">
        <f t="shared" si="1"/>
        <v>0</v>
      </c>
      <c r="K80" s="84">
        <f>IF($L80&gt;MAX('バックデータ１（事例集）'!$S$4:$S$303),"",INDEX('バックデータ１（事例集）'!$A$4:$W$303,MATCH('条件検索３（事業名で検索）'!$L80,'バックデータ１（事例集）'!$S$4:$S$303,0),MATCH('条件検索３（事業名で検索）'!K$4,'バックデータ１（事例集）'!$A$1:$W$1,0)))</f>
        <v>0</v>
      </c>
      <c r="L80" s="18">
        <v>74</v>
      </c>
      <c r="M80" s="115">
        <f>IF($L80&gt;MAX('バックデータ１（事例集）'!$S$4:$S$303),"",INDEX('バックデータ１（事例集）'!$A$4:$W$303,MATCH('条件検索３（事業名で検索）'!$L80,'バックデータ１（事例集）'!$S$4:$S$303,0),MATCH('条件検索３（事業名で検索）'!J$4,'バックデータ１（事例集）'!$A$1:$W$1,0)))</f>
        <v>0</v>
      </c>
    </row>
    <row r="81" spans="2:13" ht="30" customHeight="1">
      <c r="B81" s="6">
        <v>75</v>
      </c>
      <c r="C81" s="7">
        <f>IF($L81&gt;MAX('バックデータ１（事例集）'!$S$4:$S$303),"",INDEX('バックデータ１（事例集）'!$A$4:$W$303,MATCH('条件検索３（事業名で検索）'!$L81,'バックデータ１（事例集）'!$S$4:$S$303,0),MATCH('条件検索３（事業名で検索）'!C$4,'バックデータ１（事例集）'!$A$1:$W$1,0)))</f>
        <v>0</v>
      </c>
      <c r="D81" s="7">
        <f>IF($L81&gt;MAX('バックデータ１（事例集）'!$S$4:$S$303),"",INDEX('バックデータ１（事例集）'!$A$4:$W$303,MATCH('条件検索３（事業名で検索）'!$L81,'バックデータ１（事例集）'!$S$4:$S$303,0),MATCH('条件検索３（事業名で検索）'!D$4,'バックデータ１（事例集）'!$A$1:$W$1,0)))</f>
        <v>0</v>
      </c>
      <c r="E81" s="19" t="str">
        <f>IF($L81&gt;MAX('バックデータ１（事例集）'!$S$4:$S$303),"",INDEX('バックデータ１（事例集）'!$A$4:$W$303,MATCH('条件検索３（事業名で検索）'!$L81,'バックデータ１（事例集）'!$S$4:$S$303,0),MATCH('条件検索３（事業名で検索）'!E$4,'バックデータ１（事例集）'!$A$1:$W$1,0)))</f>
        <v/>
      </c>
      <c r="F81" s="58">
        <f>IF($L81&gt;MAX('バックデータ１（事例集）'!$S$4:$S$303),"",INDEX('バックデータ１（事例集）'!$A$4:$W$303,MATCH('条件検索３（事業名で検索）'!$L81,'バックデータ１（事例集）'!$S$4:$S$303,0),MATCH('条件検索３（事業名で検索）'!F$4,'バックデータ１（事例集）'!$A$1:$W$1,0)))</f>
        <v>0</v>
      </c>
      <c r="G81" s="8">
        <f>IF($L81&gt;MAX('バックデータ１（事例集）'!$S$4:$S$303),"",INDEX('バックデータ１（事例集）'!$A$4:$W$303,MATCH('条件検索３（事業名で検索）'!$L81,'バックデータ１（事例集）'!$S$4:$S$303,0),MATCH('条件検索３（事業名で検索）'!G$4,'バックデータ１（事例集）'!$A$1:$W$1,0)))</f>
        <v>0</v>
      </c>
      <c r="H81" s="8">
        <f>IF($L81&gt;MAX('バックデータ１（事例集）'!$S$4:$S$303),"",INDEX('バックデータ１（事例集）'!$A$4:$W$303,MATCH('条件検索３（事業名で検索）'!$L81,'バックデータ１（事例集）'!$S$4:$S$303,0),MATCH('条件検索３（事業名で検索）'!H$4,'バックデータ１（事例集）'!$A$1:$W$1,0)))</f>
        <v>0</v>
      </c>
      <c r="I81" s="58">
        <f>IF($L81&gt;MAX('バックデータ１（事例集）'!$S$4:$S$303),"",INDEX('バックデータ１（事例集）'!$A$4:$W$303,MATCH('条件検索３（事業名で検索）'!$L81,'バックデータ１（事例集）'!$S$4:$S$303,0),MATCH('条件検索３（事業名で検索）'!I$4,'バックデータ１（事例集）'!$A$1:$W$1,0)))</f>
        <v>0</v>
      </c>
      <c r="J81" s="86">
        <f t="shared" si="1"/>
        <v>0</v>
      </c>
      <c r="K81" s="84">
        <f>IF($L81&gt;MAX('バックデータ１（事例集）'!$S$4:$S$303),"",INDEX('バックデータ１（事例集）'!$A$4:$W$303,MATCH('条件検索３（事業名で検索）'!$L81,'バックデータ１（事例集）'!$S$4:$S$303,0),MATCH('条件検索３（事業名で検索）'!K$4,'バックデータ１（事例集）'!$A$1:$W$1,0)))</f>
        <v>0</v>
      </c>
      <c r="L81" s="18">
        <v>75</v>
      </c>
      <c r="M81" s="115">
        <f>IF($L81&gt;MAX('バックデータ１（事例集）'!$S$4:$S$303),"",INDEX('バックデータ１（事例集）'!$A$4:$W$303,MATCH('条件検索３（事業名で検索）'!$L81,'バックデータ１（事例集）'!$S$4:$S$303,0),MATCH('条件検索３（事業名で検索）'!J$4,'バックデータ１（事例集）'!$A$1:$W$1,0)))</f>
        <v>0</v>
      </c>
    </row>
    <row r="82" spans="2:13" ht="30" customHeight="1">
      <c r="B82" s="87">
        <v>76</v>
      </c>
      <c r="C82" s="88">
        <f>IF($L82&gt;MAX('バックデータ１（事例集）'!$S$4:$S$303),"",INDEX('バックデータ１（事例集）'!$A$4:$W$303,MATCH('条件検索３（事業名で検索）'!$L82,'バックデータ１（事例集）'!$S$4:$S$303,0),MATCH('条件検索３（事業名で検索）'!C$4,'バックデータ１（事例集）'!$A$1:$W$1,0)))</f>
        <v>0</v>
      </c>
      <c r="D82" s="88">
        <f>IF($L82&gt;MAX('バックデータ１（事例集）'!$S$4:$S$303),"",INDEX('バックデータ１（事例集）'!$A$4:$W$303,MATCH('条件検索３（事業名で検索）'!$L82,'バックデータ１（事例集）'!$S$4:$S$303,0),MATCH('条件検索３（事業名で検索）'!D$4,'バックデータ１（事例集）'!$A$1:$W$1,0)))</f>
        <v>0</v>
      </c>
      <c r="E82" s="89" t="str">
        <f>IF($L82&gt;MAX('バックデータ１（事例集）'!$S$4:$S$303),"",INDEX('バックデータ１（事例集）'!$A$4:$W$303,MATCH('条件検索３（事業名で検索）'!$L82,'バックデータ１（事例集）'!$S$4:$S$303,0),MATCH('条件検索３（事業名で検索）'!E$4,'バックデータ１（事例集）'!$A$1:$W$1,0)))</f>
        <v/>
      </c>
      <c r="F82" s="90">
        <f>IF($L82&gt;MAX('バックデータ１（事例集）'!$S$4:$S$303),"",INDEX('バックデータ１（事例集）'!$A$4:$W$303,MATCH('条件検索３（事業名で検索）'!$L82,'バックデータ１（事例集）'!$S$4:$S$303,0),MATCH('条件検索３（事業名で検索）'!F$4,'バックデータ１（事例集）'!$A$1:$W$1,0)))</f>
        <v>0</v>
      </c>
      <c r="G82" s="91">
        <f>IF($L82&gt;MAX('バックデータ１（事例集）'!$S$4:$S$303),"",INDEX('バックデータ１（事例集）'!$A$4:$W$303,MATCH('条件検索３（事業名で検索）'!$L82,'バックデータ１（事例集）'!$S$4:$S$303,0),MATCH('条件検索３（事業名で検索）'!G$4,'バックデータ１（事例集）'!$A$1:$W$1,0)))</f>
        <v>0</v>
      </c>
      <c r="H82" s="91">
        <f>IF($L82&gt;MAX('バックデータ１（事例集）'!$S$4:$S$303),"",INDEX('バックデータ１（事例集）'!$A$4:$W$303,MATCH('条件検索３（事業名で検索）'!$L82,'バックデータ１（事例集）'!$S$4:$S$303,0),MATCH('条件検索３（事業名で検索）'!H$4,'バックデータ１（事例集）'!$A$1:$W$1,0)))</f>
        <v>0</v>
      </c>
      <c r="I82" s="90">
        <f>IF($L82&gt;MAX('バックデータ１（事例集）'!$S$4:$S$303),"",INDEX('バックデータ１（事例集）'!$A$4:$W$303,MATCH('条件検索３（事業名で検索）'!$L82,'バックデータ１（事例集）'!$S$4:$S$303,0),MATCH('条件検索３（事業名で検索）'!I$4,'バックデータ１（事例集）'!$A$1:$W$1,0)))</f>
        <v>0</v>
      </c>
      <c r="J82" s="92">
        <f t="shared" si="1"/>
        <v>0</v>
      </c>
      <c r="K82" s="84">
        <f>IF($L82&gt;MAX('バックデータ１（事例集）'!$S$4:$S$303),"",INDEX('バックデータ１（事例集）'!$A$4:$W$303,MATCH('条件検索３（事業名で検索）'!$L82,'バックデータ１（事例集）'!$S$4:$S$303,0),MATCH('条件検索３（事業名で検索）'!K$4,'バックデータ１（事例集）'!$A$1:$W$1,0)))</f>
        <v>0</v>
      </c>
      <c r="L82" s="18">
        <v>76</v>
      </c>
      <c r="M82" s="115">
        <f>IF($L82&gt;MAX('バックデータ１（事例集）'!$S$4:$S$303),"",INDEX('バックデータ１（事例集）'!$A$4:$W$303,MATCH('条件検索３（事業名で検索）'!$L82,'バックデータ１（事例集）'!$S$4:$S$303,0),MATCH('条件検索３（事業名で検索）'!J$4,'バックデータ１（事例集）'!$A$1:$W$1,0)))</f>
        <v>0</v>
      </c>
    </row>
    <row r="83" spans="2:13" ht="30" customHeight="1">
      <c r="B83" s="6">
        <v>77</v>
      </c>
      <c r="C83" s="7">
        <f>IF($L83&gt;MAX('バックデータ１（事例集）'!$S$4:$S$303),"",INDEX('バックデータ１（事例集）'!$A$4:$W$303,MATCH('条件検索３（事業名で検索）'!$L83,'バックデータ１（事例集）'!$S$4:$S$303,0),MATCH('条件検索３（事業名で検索）'!C$4,'バックデータ１（事例集）'!$A$1:$W$1,0)))</f>
        <v>0</v>
      </c>
      <c r="D83" s="7">
        <f>IF($L83&gt;MAX('バックデータ１（事例集）'!$S$4:$S$303),"",INDEX('バックデータ１（事例集）'!$A$4:$W$303,MATCH('条件検索３（事業名で検索）'!$L83,'バックデータ１（事例集）'!$S$4:$S$303,0),MATCH('条件検索３（事業名で検索）'!D$4,'バックデータ１（事例集）'!$A$1:$W$1,0)))</f>
        <v>0</v>
      </c>
      <c r="E83" s="19" t="str">
        <f>IF($L83&gt;MAX('バックデータ１（事例集）'!$S$4:$S$303),"",INDEX('バックデータ１（事例集）'!$A$4:$W$303,MATCH('条件検索３（事業名で検索）'!$L83,'バックデータ１（事例集）'!$S$4:$S$303,0),MATCH('条件検索３（事業名で検索）'!E$4,'バックデータ１（事例集）'!$A$1:$W$1,0)))</f>
        <v/>
      </c>
      <c r="F83" s="58">
        <f>IF($L83&gt;MAX('バックデータ１（事例集）'!$S$4:$S$303),"",INDEX('バックデータ１（事例集）'!$A$4:$W$303,MATCH('条件検索３（事業名で検索）'!$L83,'バックデータ１（事例集）'!$S$4:$S$303,0),MATCH('条件検索３（事業名で検索）'!F$4,'バックデータ１（事例集）'!$A$1:$W$1,0)))</f>
        <v>0</v>
      </c>
      <c r="G83" s="8">
        <f>IF($L83&gt;MAX('バックデータ１（事例集）'!$S$4:$S$303),"",INDEX('バックデータ１（事例集）'!$A$4:$W$303,MATCH('条件検索３（事業名で検索）'!$L83,'バックデータ１（事例集）'!$S$4:$S$303,0),MATCH('条件検索３（事業名で検索）'!G$4,'バックデータ１（事例集）'!$A$1:$W$1,0)))</f>
        <v>0</v>
      </c>
      <c r="H83" s="8">
        <f>IF($L83&gt;MAX('バックデータ１（事例集）'!$S$4:$S$303),"",INDEX('バックデータ１（事例集）'!$A$4:$W$303,MATCH('条件検索３（事業名で検索）'!$L83,'バックデータ１（事例集）'!$S$4:$S$303,0),MATCH('条件検索３（事業名で検索）'!H$4,'バックデータ１（事例集）'!$A$1:$W$1,0)))</f>
        <v>0</v>
      </c>
      <c r="I83" s="58">
        <f>IF($L83&gt;MAX('バックデータ１（事例集）'!$S$4:$S$303),"",INDEX('バックデータ１（事例集）'!$A$4:$W$303,MATCH('条件検索３（事業名で検索）'!$L83,'バックデータ１（事例集）'!$S$4:$S$303,0),MATCH('条件検索３（事業名で検索）'!I$4,'バックデータ１（事例集）'!$A$1:$W$1,0)))</f>
        <v>0</v>
      </c>
      <c r="J83" s="86">
        <f t="shared" si="1"/>
        <v>0</v>
      </c>
      <c r="K83" s="84">
        <f>IF($L83&gt;MAX('バックデータ１（事例集）'!$S$4:$S$303),"",INDEX('バックデータ１（事例集）'!$A$4:$W$303,MATCH('条件検索３（事業名で検索）'!$L83,'バックデータ１（事例集）'!$S$4:$S$303,0),MATCH('条件検索３（事業名で検索）'!K$4,'バックデータ１（事例集）'!$A$1:$W$1,0)))</f>
        <v>0</v>
      </c>
      <c r="L83" s="18">
        <v>77</v>
      </c>
      <c r="M83" s="115">
        <f>IF($L83&gt;MAX('バックデータ１（事例集）'!$S$4:$S$303),"",INDEX('バックデータ１（事例集）'!$A$4:$W$303,MATCH('条件検索３（事業名で検索）'!$L83,'バックデータ１（事例集）'!$S$4:$S$303,0),MATCH('条件検索３（事業名で検索）'!J$4,'バックデータ１（事例集）'!$A$1:$W$1,0)))</f>
        <v>0</v>
      </c>
    </row>
    <row r="84" spans="2:13" ht="30" customHeight="1">
      <c r="B84" s="87">
        <v>78</v>
      </c>
      <c r="C84" s="88">
        <f>IF($L84&gt;MAX('バックデータ１（事例集）'!$S$4:$S$303),"",INDEX('バックデータ１（事例集）'!$A$4:$W$303,MATCH('条件検索３（事業名で検索）'!$L84,'バックデータ１（事例集）'!$S$4:$S$303,0),MATCH('条件検索３（事業名で検索）'!C$4,'バックデータ１（事例集）'!$A$1:$W$1,0)))</f>
        <v>0</v>
      </c>
      <c r="D84" s="88">
        <f>IF($L84&gt;MAX('バックデータ１（事例集）'!$S$4:$S$303),"",INDEX('バックデータ１（事例集）'!$A$4:$W$303,MATCH('条件検索３（事業名で検索）'!$L84,'バックデータ１（事例集）'!$S$4:$S$303,0),MATCH('条件検索３（事業名で検索）'!D$4,'バックデータ１（事例集）'!$A$1:$W$1,0)))</f>
        <v>0</v>
      </c>
      <c r="E84" s="89" t="str">
        <f>IF($L84&gt;MAX('バックデータ１（事例集）'!$S$4:$S$303),"",INDEX('バックデータ１（事例集）'!$A$4:$W$303,MATCH('条件検索３（事業名で検索）'!$L84,'バックデータ１（事例集）'!$S$4:$S$303,0),MATCH('条件検索３（事業名で検索）'!E$4,'バックデータ１（事例集）'!$A$1:$W$1,0)))</f>
        <v/>
      </c>
      <c r="F84" s="90">
        <f>IF($L84&gt;MAX('バックデータ１（事例集）'!$S$4:$S$303),"",INDEX('バックデータ１（事例集）'!$A$4:$W$303,MATCH('条件検索３（事業名で検索）'!$L84,'バックデータ１（事例集）'!$S$4:$S$303,0),MATCH('条件検索３（事業名で検索）'!F$4,'バックデータ１（事例集）'!$A$1:$W$1,0)))</f>
        <v>0</v>
      </c>
      <c r="G84" s="91">
        <f>IF($L84&gt;MAX('バックデータ１（事例集）'!$S$4:$S$303),"",INDEX('バックデータ１（事例集）'!$A$4:$W$303,MATCH('条件検索３（事業名で検索）'!$L84,'バックデータ１（事例集）'!$S$4:$S$303,0),MATCH('条件検索３（事業名で検索）'!G$4,'バックデータ１（事例集）'!$A$1:$W$1,0)))</f>
        <v>0</v>
      </c>
      <c r="H84" s="91">
        <f>IF($L84&gt;MAX('バックデータ１（事例集）'!$S$4:$S$303),"",INDEX('バックデータ１（事例集）'!$A$4:$W$303,MATCH('条件検索３（事業名で検索）'!$L84,'バックデータ１（事例集）'!$S$4:$S$303,0),MATCH('条件検索３（事業名で検索）'!H$4,'バックデータ１（事例集）'!$A$1:$W$1,0)))</f>
        <v>0</v>
      </c>
      <c r="I84" s="90">
        <f>IF($L84&gt;MAX('バックデータ１（事例集）'!$S$4:$S$303),"",INDEX('バックデータ１（事例集）'!$A$4:$W$303,MATCH('条件検索３（事業名で検索）'!$L84,'バックデータ１（事例集）'!$S$4:$S$303,0),MATCH('条件検索３（事業名で検索）'!I$4,'バックデータ１（事例集）'!$A$1:$W$1,0)))</f>
        <v>0</v>
      </c>
      <c r="J84" s="92">
        <f t="shared" si="1"/>
        <v>0</v>
      </c>
      <c r="K84" s="84">
        <f>IF($L84&gt;MAX('バックデータ１（事例集）'!$S$4:$S$303),"",INDEX('バックデータ１（事例集）'!$A$4:$W$303,MATCH('条件検索３（事業名で検索）'!$L84,'バックデータ１（事例集）'!$S$4:$S$303,0),MATCH('条件検索３（事業名で検索）'!K$4,'バックデータ１（事例集）'!$A$1:$W$1,0)))</f>
        <v>0</v>
      </c>
      <c r="L84" s="18">
        <v>78</v>
      </c>
      <c r="M84" s="115">
        <f>IF($L84&gt;MAX('バックデータ１（事例集）'!$S$4:$S$303),"",INDEX('バックデータ１（事例集）'!$A$4:$W$303,MATCH('条件検索３（事業名で検索）'!$L84,'バックデータ１（事例集）'!$S$4:$S$303,0),MATCH('条件検索３（事業名で検索）'!J$4,'バックデータ１（事例集）'!$A$1:$W$1,0)))</f>
        <v>0</v>
      </c>
    </row>
    <row r="85" spans="2:13" ht="30" customHeight="1">
      <c r="B85" s="6">
        <v>79</v>
      </c>
      <c r="C85" s="7">
        <f>IF($L85&gt;MAX('バックデータ１（事例集）'!$S$4:$S$303),"",INDEX('バックデータ１（事例集）'!$A$4:$W$303,MATCH('条件検索３（事業名で検索）'!$L85,'バックデータ１（事例集）'!$S$4:$S$303,0),MATCH('条件検索３（事業名で検索）'!C$4,'バックデータ１（事例集）'!$A$1:$W$1,0)))</f>
        <v>0</v>
      </c>
      <c r="D85" s="7">
        <f>IF($L85&gt;MAX('バックデータ１（事例集）'!$S$4:$S$303),"",INDEX('バックデータ１（事例集）'!$A$4:$W$303,MATCH('条件検索３（事業名で検索）'!$L85,'バックデータ１（事例集）'!$S$4:$S$303,0),MATCH('条件検索３（事業名で検索）'!D$4,'バックデータ１（事例集）'!$A$1:$W$1,0)))</f>
        <v>0</v>
      </c>
      <c r="E85" s="19" t="str">
        <f>IF($L85&gt;MAX('バックデータ１（事例集）'!$S$4:$S$303),"",INDEX('バックデータ１（事例集）'!$A$4:$W$303,MATCH('条件検索３（事業名で検索）'!$L85,'バックデータ１（事例集）'!$S$4:$S$303,0),MATCH('条件検索３（事業名で検索）'!E$4,'バックデータ１（事例集）'!$A$1:$W$1,0)))</f>
        <v/>
      </c>
      <c r="F85" s="58">
        <f>IF($L85&gt;MAX('バックデータ１（事例集）'!$S$4:$S$303),"",INDEX('バックデータ１（事例集）'!$A$4:$W$303,MATCH('条件検索３（事業名で検索）'!$L85,'バックデータ１（事例集）'!$S$4:$S$303,0),MATCH('条件検索３（事業名で検索）'!F$4,'バックデータ１（事例集）'!$A$1:$W$1,0)))</f>
        <v>0</v>
      </c>
      <c r="G85" s="8">
        <f>IF($L85&gt;MAX('バックデータ１（事例集）'!$S$4:$S$303),"",INDEX('バックデータ１（事例集）'!$A$4:$W$303,MATCH('条件検索３（事業名で検索）'!$L85,'バックデータ１（事例集）'!$S$4:$S$303,0),MATCH('条件検索３（事業名で検索）'!G$4,'バックデータ１（事例集）'!$A$1:$W$1,0)))</f>
        <v>0</v>
      </c>
      <c r="H85" s="8">
        <f>IF($L85&gt;MAX('バックデータ１（事例集）'!$S$4:$S$303),"",INDEX('バックデータ１（事例集）'!$A$4:$W$303,MATCH('条件検索３（事業名で検索）'!$L85,'バックデータ１（事例集）'!$S$4:$S$303,0),MATCH('条件検索３（事業名で検索）'!H$4,'バックデータ１（事例集）'!$A$1:$W$1,0)))</f>
        <v>0</v>
      </c>
      <c r="I85" s="58">
        <f>IF($L85&gt;MAX('バックデータ１（事例集）'!$S$4:$S$303),"",INDEX('バックデータ１（事例集）'!$A$4:$W$303,MATCH('条件検索３（事業名で検索）'!$L85,'バックデータ１（事例集）'!$S$4:$S$303,0),MATCH('条件検索３（事業名で検索）'!I$4,'バックデータ１（事例集）'!$A$1:$W$1,0)))</f>
        <v>0</v>
      </c>
      <c r="J85" s="86">
        <f t="shared" si="1"/>
        <v>0</v>
      </c>
      <c r="K85" s="84">
        <f>IF($L85&gt;MAX('バックデータ１（事例集）'!$S$4:$S$303),"",INDEX('バックデータ１（事例集）'!$A$4:$W$303,MATCH('条件検索３（事業名で検索）'!$L85,'バックデータ１（事例集）'!$S$4:$S$303,0),MATCH('条件検索３（事業名で検索）'!K$4,'バックデータ１（事例集）'!$A$1:$W$1,0)))</f>
        <v>0</v>
      </c>
      <c r="L85" s="18">
        <v>79</v>
      </c>
      <c r="M85" s="115">
        <f>IF($L85&gt;MAX('バックデータ１（事例集）'!$S$4:$S$303),"",INDEX('バックデータ１（事例集）'!$A$4:$W$303,MATCH('条件検索３（事業名で検索）'!$L85,'バックデータ１（事例集）'!$S$4:$S$303,0),MATCH('条件検索３（事業名で検索）'!J$4,'バックデータ１（事例集）'!$A$1:$W$1,0)))</f>
        <v>0</v>
      </c>
    </row>
    <row r="86" spans="2:13" ht="30" customHeight="1" thickBot="1">
      <c r="B86" s="94">
        <v>80</v>
      </c>
      <c r="C86" s="95">
        <f>IF($L86&gt;MAX('バックデータ１（事例集）'!$S$4:$S$303),"",INDEX('バックデータ１（事例集）'!$A$4:$W$303,MATCH('条件検索３（事業名で検索）'!$L86,'バックデータ１（事例集）'!$S$4:$S$303,0),MATCH('条件検索３（事業名で検索）'!C$4,'バックデータ１（事例集）'!$A$1:$W$1,0)))</f>
        <v>0</v>
      </c>
      <c r="D86" s="95">
        <f>IF($L86&gt;MAX('バックデータ１（事例集）'!$S$4:$S$303),"",INDEX('バックデータ１（事例集）'!$A$4:$W$303,MATCH('条件検索３（事業名で検索）'!$L86,'バックデータ１（事例集）'!$S$4:$S$303,0),MATCH('条件検索３（事業名で検索）'!D$4,'バックデータ１（事例集）'!$A$1:$W$1,0)))</f>
        <v>0</v>
      </c>
      <c r="E86" s="184" t="str">
        <f>IF($L86&gt;MAX('バックデータ１（事例集）'!$S$4:$S$303),"",INDEX('バックデータ１（事例集）'!$A$4:$W$303,MATCH('条件検索３（事業名で検索）'!$L86,'バックデータ１（事例集）'!$S$4:$S$303,0),MATCH('条件検索３（事業名で検索）'!E$4,'バックデータ１（事例集）'!$A$1:$W$1,0)))</f>
        <v/>
      </c>
      <c r="F86" s="97">
        <f>IF($L86&gt;MAX('バックデータ１（事例集）'!$S$4:$S$303),"",INDEX('バックデータ１（事例集）'!$A$4:$W$303,MATCH('条件検索３（事業名で検索）'!$L86,'バックデータ１（事例集）'!$S$4:$S$303,0),MATCH('条件検索３（事業名で検索）'!F$4,'バックデータ１（事例集）'!$A$1:$W$1,0)))</f>
        <v>0</v>
      </c>
      <c r="G86" s="98">
        <f>IF($L86&gt;MAX('バックデータ１（事例集）'!$S$4:$S$303),"",INDEX('バックデータ１（事例集）'!$A$4:$W$303,MATCH('条件検索３（事業名で検索）'!$L86,'バックデータ１（事例集）'!$S$4:$S$303,0),MATCH('条件検索３（事業名で検索）'!G$4,'バックデータ１（事例集）'!$A$1:$W$1,0)))</f>
        <v>0</v>
      </c>
      <c r="H86" s="98">
        <f>IF($L86&gt;MAX('バックデータ１（事例集）'!$S$4:$S$303),"",INDEX('バックデータ１（事例集）'!$A$4:$W$303,MATCH('条件検索３（事業名で検索）'!$L86,'バックデータ１（事例集）'!$S$4:$S$303,0),MATCH('条件検索３（事業名で検索）'!H$4,'バックデータ１（事例集）'!$A$1:$W$1,0)))</f>
        <v>0</v>
      </c>
      <c r="I86" s="97">
        <f>IF($L86&gt;MAX('バックデータ１（事例集）'!$S$4:$S$303),"",INDEX('バックデータ１（事例集）'!$A$4:$W$303,MATCH('条件検索３（事業名で検索）'!$L86,'バックデータ１（事例集）'!$S$4:$S$303,0),MATCH('条件検索３（事業名で検索）'!I$4,'バックデータ１（事例集）'!$A$1:$W$1,0)))</f>
        <v>0</v>
      </c>
      <c r="J86" s="99">
        <f t="shared" si="1"/>
        <v>0</v>
      </c>
      <c r="K86" s="84">
        <f>IF($L86&gt;MAX('バックデータ１（事例集）'!$S$4:$S$303),"",INDEX('バックデータ１（事例集）'!$A$4:$W$303,MATCH('条件検索３（事業名で検索）'!$L86,'バックデータ１（事例集）'!$S$4:$S$303,0),MATCH('条件検索３（事業名で検索）'!K$4,'バックデータ１（事例集）'!$A$1:$W$1,0)))</f>
        <v>0</v>
      </c>
      <c r="L86" s="18">
        <v>80</v>
      </c>
      <c r="M86" s="115">
        <f>IF($L86&gt;MAX('バックデータ１（事例集）'!$S$4:$S$303),"",INDEX('バックデータ１（事例集）'!$A$4:$W$303,MATCH('条件検索３（事業名で検索）'!$L86,'バックデータ１（事例集）'!$S$4:$S$303,0),MATCH('条件検索３（事業名で検索）'!J$4,'バックデータ１（事例集）'!$A$1:$W$1,0)))</f>
        <v>0</v>
      </c>
    </row>
    <row r="87" spans="2:13" ht="30" customHeight="1"/>
    <row r="88" spans="2:13" ht="30" customHeight="1"/>
  </sheetData>
  <sheetProtection password="D806" sheet="1"/>
  <customSheetViews>
    <customSheetView guid="{163C4649-6C98-42EE-918F-0191EC0E4558}" scale="70" showPageBreaks="1" zeroValues="0" printArea="1" hiddenColumns="1" view="pageBreakPreview" topLeftCell="E1">
      <pane ySplit="6" topLeftCell="A7" activePane="bottomLeft" state="frozen"/>
      <selection pane="bottomLeft" activeCell="G10" sqref="G10"/>
      <pageMargins left="0.7" right="0.7" top="0.75" bottom="0.75" header="0.3" footer="0.3"/>
      <pageSetup paperSize="9" scale="38" orientation="portrait" r:id="rId1"/>
    </customSheetView>
  </customSheetViews>
  <mergeCells count="4">
    <mergeCell ref="B1:K1"/>
    <mergeCell ref="B3:D3"/>
    <mergeCell ref="E3:F3"/>
    <mergeCell ref="B5:J5"/>
  </mergeCells>
  <phoneticPr fontId="1"/>
  <conditionalFormatting sqref="G3">
    <cfRule type="expression" dxfId="4" priority="1">
      <formula>$E$3=""</formula>
    </cfRule>
  </conditionalFormatting>
  <dataValidations count="1">
    <dataValidation type="list" allowBlank="1" showInputMessage="1" showErrorMessage="1" sqref="E3:F3">
      <formula1>"自立相談支援事業,就労準備支援事業,家計改善支援事業,子どもの学習・生活支援事業,一時生活支援事業,認定就労訓練事業"</formula1>
    </dataValidation>
  </dataValidations>
  <pageMargins left="0.7" right="0.7" top="0.75" bottom="0.75" header="0.3" footer="0.3"/>
  <pageSetup paperSize="9" scale="34"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9"/>
  <sheetViews>
    <sheetView showZeros="0" view="pageBreakPreview" zoomScale="70" zoomScaleNormal="70" zoomScaleSheetLayoutView="70" workbookViewId="0">
      <pane ySplit="7" topLeftCell="A8" activePane="bottomLeft" state="frozen"/>
      <selection pane="bottomLeft" activeCell="N4" sqref="N4"/>
    </sheetView>
  </sheetViews>
  <sheetFormatPr defaultRowHeight="13.5"/>
  <cols>
    <col min="1" max="1" width="4.125" style="3" customWidth="1"/>
    <col min="2" max="2" width="3.5" style="3" customWidth="1"/>
    <col min="3" max="5" width="11.25" style="3" customWidth="1"/>
    <col min="6" max="6" width="25.75" style="3" bestFit="1" customWidth="1"/>
    <col min="7" max="7" width="87.625" style="3" customWidth="1"/>
    <col min="8" max="8" width="38" style="3" bestFit="1" customWidth="1"/>
    <col min="9" max="9" width="24.875" style="3" bestFit="1" customWidth="1"/>
    <col min="10" max="10" width="10" style="3" bestFit="1" customWidth="1"/>
    <col min="11" max="11" width="43.125" style="3" hidden="1" customWidth="1"/>
    <col min="12" max="12" width="4.125" style="18" customWidth="1"/>
    <col min="13" max="13" width="3.875" style="114" bestFit="1" customWidth="1"/>
    <col min="14" max="16384" width="9" style="3"/>
  </cols>
  <sheetData>
    <row r="1" spans="2:14" ht="50.25" customHeight="1">
      <c r="B1" s="278"/>
      <c r="C1" s="278"/>
      <c r="D1" s="278"/>
      <c r="E1" s="278"/>
      <c r="F1" s="278"/>
      <c r="G1" s="278"/>
      <c r="H1" s="278"/>
      <c r="I1" s="278"/>
      <c r="J1" s="278"/>
      <c r="K1" s="278"/>
    </row>
    <row r="2" spans="2:14" ht="14.25" thickBot="1"/>
    <row r="3" spans="2:14" ht="30" customHeight="1" thickTop="1" thickBot="1">
      <c r="B3" s="284" t="s">
        <v>1572</v>
      </c>
      <c r="C3" s="285"/>
      <c r="D3" s="285"/>
      <c r="E3" s="269"/>
      <c r="F3" s="270"/>
      <c r="G3" s="76" t="str">
        <f>IF(E3=""," ← 都道府県名を入力してください（●●県など）。","")</f>
        <v xml:space="preserve"> ← 都道府県名を入力してください（●●県など）。</v>
      </c>
      <c r="H3" s="18" t="str">
        <f>E3&amp;E4</f>
        <v/>
      </c>
    </row>
    <row r="4" spans="2:14" ht="30" customHeight="1" thickTop="1" thickBot="1">
      <c r="B4" s="286" t="s">
        <v>1573</v>
      </c>
      <c r="C4" s="287"/>
      <c r="D4" s="287"/>
      <c r="E4" s="269"/>
      <c r="F4" s="270"/>
      <c r="G4" s="76" t="str">
        <f>IF(E4="", " ← 事業名を選択してください(プルダウン方式)。","")</f>
        <v xml:space="preserve"> ← 事業名を選択してください(プルダウン方式)。</v>
      </c>
    </row>
    <row r="5" spans="2:14" s="18" customFormat="1" ht="14.25" thickBot="1">
      <c r="C5" s="20" t="s">
        <v>1561</v>
      </c>
      <c r="D5" s="20" t="s">
        <v>1562</v>
      </c>
      <c r="E5" s="20" t="s">
        <v>1563</v>
      </c>
      <c r="F5" s="20" t="s">
        <v>1564</v>
      </c>
      <c r="G5" s="20" t="s">
        <v>1565</v>
      </c>
      <c r="H5" s="20" t="s">
        <v>1566</v>
      </c>
      <c r="I5" s="20" t="s">
        <v>1567</v>
      </c>
      <c r="J5" s="20" t="s">
        <v>1568</v>
      </c>
      <c r="K5" s="20" t="s">
        <v>1569</v>
      </c>
      <c r="M5" s="114"/>
    </row>
    <row r="6" spans="2:14" ht="28.5" customHeight="1">
      <c r="B6" s="281" t="s">
        <v>1</v>
      </c>
      <c r="C6" s="282"/>
      <c r="D6" s="282"/>
      <c r="E6" s="282"/>
      <c r="F6" s="282"/>
      <c r="G6" s="282"/>
      <c r="H6" s="282"/>
      <c r="I6" s="282"/>
      <c r="J6" s="283"/>
      <c r="K6" s="82"/>
    </row>
    <row r="7" spans="2:14" ht="25.5" customHeight="1" thickBot="1">
      <c r="B7" s="9" t="s">
        <v>49</v>
      </c>
      <c r="C7" s="10" t="s">
        <v>11</v>
      </c>
      <c r="D7" s="10" t="s">
        <v>12</v>
      </c>
      <c r="E7" s="126" t="s">
        <v>1593</v>
      </c>
      <c r="F7" s="10" t="s">
        <v>7</v>
      </c>
      <c r="G7" s="10" t="s">
        <v>15</v>
      </c>
      <c r="H7" s="10" t="s">
        <v>17</v>
      </c>
      <c r="I7" s="10" t="s">
        <v>20</v>
      </c>
      <c r="J7" s="85" t="s">
        <v>1584</v>
      </c>
      <c r="K7" s="83" t="s">
        <v>51</v>
      </c>
    </row>
    <row r="8" spans="2:14" ht="30" customHeight="1">
      <c r="B8" s="6">
        <v>1</v>
      </c>
      <c r="C8" s="7">
        <f>IF($L8&gt;MAX('バックデータ１（事例集）'!$U$4:$U$303),"",INDEX('バックデータ１（事例集）'!$A$4:$W$303,MATCH('条件検索４（都道府県名・事業名で検索）'!$L8,'バックデータ１（事例集）'!$U$4:$U$303,0),MATCH('条件検索４（都道府県名・事業名で検索）'!C$5,'バックデータ１（事例集）'!$A$1:$W$1,0)))</f>
        <v>0</v>
      </c>
      <c r="D8" s="7">
        <f>IF($L8&gt;MAX('バックデータ１（事例集）'!$U$4:$U$303),"",INDEX('バックデータ１（事例集）'!$A$4:$W$303,MATCH('条件検索４（都道府県名・事業名で検索）'!$L8,'バックデータ１（事例集）'!$U$4:$U$303,0),MATCH('条件検索４（都道府県名・事業名で検索）'!D$5,'バックデータ１（事例集）'!$A$1:$W$1,0)))</f>
        <v>0</v>
      </c>
      <c r="E8" s="21" t="str">
        <f>IF($L8&gt;MAX('バックデータ１（事例集）'!$U$4:$U$303),"",INDEX('バックデータ１（事例集）'!$A$4:$W$303,MATCH('条件検索４（都道府県名・事業名で検索）'!$L8,'バックデータ１（事例集）'!$U$4:$U$303,0),MATCH('条件検索４（都道府県名・事業名で検索）'!E$5,'バックデータ１（事例集）'!$A$1:$W$1,0)))</f>
        <v/>
      </c>
      <c r="F8" s="58">
        <f>IF($L8&gt;MAX('バックデータ１（事例集）'!$U$4:$U$303),"",INDEX('バックデータ１（事例集）'!$A$4:$W$303,MATCH('条件検索４（都道府県名・事業名で検索）'!$L8,'バックデータ１（事例集）'!$U$4:$U$303,0),MATCH('条件検索４（都道府県名・事業名で検索）'!F$5,'バックデータ１（事例集）'!$A$1:$W$1,0)))</f>
        <v>0</v>
      </c>
      <c r="G8" s="8">
        <f>IF($L8&gt;MAX('バックデータ１（事例集）'!$U$4:$U$303),"",INDEX('バックデータ１（事例集）'!$A$4:$W$303,MATCH('条件検索４（都道府県名・事業名で検索）'!$L8,'バックデータ１（事例集）'!$U$4:$U$303,0),MATCH('条件検索４（都道府県名・事業名で検索）'!G$5,'バックデータ１（事例集）'!$A$1:$W$1,0)))</f>
        <v>0</v>
      </c>
      <c r="H8" s="8">
        <f>IF($L8&gt;MAX('バックデータ１（事例集）'!$U$4:$U$303),"",INDEX('バックデータ１（事例集）'!$A$4:$W$303,MATCH('条件検索４（都道府県名・事業名で検索）'!$L8,'バックデータ１（事例集）'!$U$4:$U$303,0),MATCH('条件検索４（都道府県名・事業名で検索）'!H$5,'バックデータ１（事例集）'!$A$1:$W$1,0)))</f>
        <v>0</v>
      </c>
      <c r="I8" s="58">
        <f>IF($L8&gt;MAX('バックデータ１（事例集）'!$U$4:$U$303),"",INDEX('バックデータ１（事例集）'!$A$4:$W$303,MATCH('条件検索４（都道府県名・事業名で検索）'!$L8,'バックデータ１（事例集）'!$U$4:$U$303,0),MATCH('条件検索４（都道府県名・事業名で検索）'!I$5,'バックデータ１（事例集）'!$A$1:$W$1,0)))</f>
        <v>0</v>
      </c>
      <c r="J8" s="86">
        <f>HYPERLINK(K8,M8)</f>
        <v>0</v>
      </c>
      <c r="K8" s="84">
        <f>IF($L8&gt;MAX('バックデータ１（事例集）'!$U$4:$U$303),"",INDEX('バックデータ１（事例集）'!$A$4:$W$303,MATCH('条件検索４（都道府県名・事業名で検索）'!$L8,'バックデータ１（事例集）'!$U$4:$U$303,0),MATCH('条件検索４（都道府県名・事業名で検索）'!K$5,'バックデータ１（事例集）'!$A$1:$W$1,0)))</f>
        <v>0</v>
      </c>
      <c r="L8" s="18">
        <v>1</v>
      </c>
      <c r="M8" s="115">
        <f>IF($L8&gt;MAX('バックデータ１（事例集）'!$U$4:$U$303),"",INDEX('バックデータ１（事例集）'!$A$4:$W$303,MATCH('条件検索４（都道府県名・事業名で検索）'!$L8,'バックデータ１（事例集）'!$U$4:$U$303,0),MATCH('条件検索４（都道府県名・事業名で検索）'!J$5,'バックデータ１（事例集）'!$A$1:$W$1,0)))</f>
        <v>0</v>
      </c>
      <c r="N8" s="11"/>
    </row>
    <row r="9" spans="2:14" ht="30" customHeight="1">
      <c r="B9" s="87">
        <v>2</v>
      </c>
      <c r="C9" s="88">
        <f>IF($L9&gt;MAX('バックデータ１（事例集）'!$U$4:$U$303),"",INDEX('バックデータ１（事例集）'!$A$4:$W$303,MATCH('条件検索４（都道府県名・事業名で検索）'!$L9,'バックデータ１（事例集）'!$U$4:$U$303,0),MATCH('条件検索４（都道府県名・事業名で検索）'!C$5,'バックデータ１（事例集）'!$A$1:$W$1,0)))</f>
        <v>0</v>
      </c>
      <c r="D9" s="88">
        <f>IF($L9&gt;MAX('バックデータ１（事例集）'!$U$4:$U$303),"",INDEX('バックデータ１（事例集）'!$A$4:$W$303,MATCH('条件検索４（都道府県名・事業名で検索）'!$L9,'バックデータ１（事例集）'!$U$4:$U$303,0),MATCH('条件検索４（都道府県名・事業名で検索）'!D$5,'バックデータ１（事例集）'!$A$1:$W$1,0)))</f>
        <v>0</v>
      </c>
      <c r="E9" s="93" t="str">
        <f>IF($L9&gt;MAX('バックデータ１（事例集）'!$U$4:$U$303),"",INDEX('バックデータ１（事例集）'!$A$4:$W$303,MATCH('条件検索４（都道府県名・事業名で検索）'!$L9,'バックデータ１（事例集）'!$U$4:$U$303,0),MATCH('条件検索４（都道府県名・事業名で検索）'!E$5,'バックデータ１（事例集）'!$A$1:$W$1,0)))</f>
        <v/>
      </c>
      <c r="F9" s="90">
        <f>IF($L9&gt;MAX('バックデータ１（事例集）'!$U$4:$U$303),"",INDEX('バックデータ１（事例集）'!$A$4:$W$303,MATCH('条件検索４（都道府県名・事業名で検索）'!$L9,'バックデータ１（事例集）'!$U$4:$U$303,0),MATCH('条件検索４（都道府県名・事業名で検索）'!F$5,'バックデータ１（事例集）'!$A$1:$W$1,0)))</f>
        <v>0</v>
      </c>
      <c r="G9" s="91">
        <f>IF($L9&gt;MAX('バックデータ１（事例集）'!$U$4:$U$303),"",INDEX('バックデータ１（事例集）'!$A$4:$W$303,MATCH('条件検索４（都道府県名・事業名で検索）'!$L9,'バックデータ１（事例集）'!$U$4:$U$303,0),MATCH('条件検索４（都道府県名・事業名で検索）'!G$5,'バックデータ１（事例集）'!$A$1:$W$1,0)))</f>
        <v>0</v>
      </c>
      <c r="H9" s="91">
        <f>IF($L9&gt;MAX('バックデータ１（事例集）'!$U$4:$U$303),"",INDEX('バックデータ１（事例集）'!$A$4:$W$303,MATCH('条件検索４（都道府県名・事業名で検索）'!$L9,'バックデータ１（事例集）'!$U$4:$U$303,0),MATCH('条件検索４（都道府県名・事業名で検索）'!H$5,'バックデータ１（事例集）'!$A$1:$W$1,0)))</f>
        <v>0</v>
      </c>
      <c r="I9" s="90">
        <f>IF($L9&gt;MAX('バックデータ１（事例集）'!$U$4:$U$303),"",INDEX('バックデータ１（事例集）'!$A$4:$W$303,MATCH('条件検索４（都道府県名・事業名で検索）'!$L9,'バックデータ１（事例集）'!$U$4:$U$303,0),MATCH('条件検索４（都道府県名・事業名で検索）'!I$5,'バックデータ１（事例集）'!$A$1:$W$1,0)))</f>
        <v>0</v>
      </c>
      <c r="J9" s="92">
        <f t="shared" ref="J9:J72" si="0">HYPERLINK(K9,M9)</f>
        <v>0</v>
      </c>
      <c r="K9" s="185">
        <f>IF($L9&gt;MAX('バックデータ１（事例集）'!$U$4:$U$303),"",INDEX('バックデータ１（事例集）'!$A$4:$W$303,MATCH('条件検索４（都道府県名・事業名で検索）'!$L9,'バックデータ１（事例集）'!$U$4:$U$303,0),MATCH('条件検索４（都道府県名・事業名で検索）'!K$5,'バックデータ１（事例集）'!$A$1:$W$1,0)))</f>
        <v>0</v>
      </c>
      <c r="L9" s="18">
        <v>2</v>
      </c>
      <c r="M9" s="115">
        <f>IF($L9&gt;MAX('バックデータ１（事例集）'!$U$4:$U$303),"",INDEX('バックデータ１（事例集）'!$A$4:$W$303,MATCH('条件検索４（都道府県名・事業名で検索）'!$L9,'バックデータ１（事例集）'!$U$4:$U$303,0),MATCH('条件検索４（都道府県名・事業名で検索）'!J$5,'バックデータ１（事例集）'!$A$1:$W$1,0)))</f>
        <v>0</v>
      </c>
    </row>
    <row r="10" spans="2:14" ht="30" customHeight="1">
      <c r="B10" s="6">
        <v>3</v>
      </c>
      <c r="C10" s="7">
        <f>IF($L10&gt;MAX('バックデータ１（事例集）'!$U$4:$U$303),"",INDEX('バックデータ１（事例集）'!$A$4:$W$303,MATCH('条件検索４（都道府県名・事業名で検索）'!$L10,'バックデータ１（事例集）'!$U$4:$U$303,0),MATCH('条件検索４（都道府県名・事業名で検索）'!C$5,'バックデータ１（事例集）'!$A$1:$W$1,0)))</f>
        <v>0</v>
      </c>
      <c r="D10" s="7">
        <f>IF($L10&gt;MAX('バックデータ１（事例集）'!$U$4:$U$303),"",INDEX('バックデータ１（事例集）'!$A$4:$W$303,MATCH('条件検索４（都道府県名・事業名で検索）'!$L10,'バックデータ１（事例集）'!$U$4:$U$303,0),MATCH('条件検索４（都道府県名・事業名で検索）'!D$5,'バックデータ１（事例集）'!$A$1:$W$1,0)))</f>
        <v>0</v>
      </c>
      <c r="E10" s="21" t="str">
        <f>IF($L10&gt;MAX('バックデータ１（事例集）'!$U$4:$U$303),"",INDEX('バックデータ１（事例集）'!$A$4:$W$303,MATCH('条件検索４（都道府県名・事業名で検索）'!$L10,'バックデータ１（事例集）'!$U$4:$U$303,0),MATCH('条件検索４（都道府県名・事業名で検索）'!E$5,'バックデータ１（事例集）'!$A$1:$W$1,0)))</f>
        <v/>
      </c>
      <c r="F10" s="58">
        <f>IF($L10&gt;MAX('バックデータ１（事例集）'!$U$4:$U$303),"",INDEX('バックデータ１（事例集）'!$A$4:$W$303,MATCH('条件検索４（都道府県名・事業名で検索）'!$L10,'バックデータ１（事例集）'!$U$4:$U$303,0),MATCH('条件検索４（都道府県名・事業名で検索）'!F$5,'バックデータ１（事例集）'!$A$1:$W$1,0)))</f>
        <v>0</v>
      </c>
      <c r="G10" s="8">
        <f>IF($L10&gt;MAX('バックデータ１（事例集）'!$U$4:$U$303),"",INDEX('バックデータ１（事例集）'!$A$4:$W$303,MATCH('条件検索４（都道府県名・事業名で検索）'!$L10,'バックデータ１（事例集）'!$U$4:$U$303,0),MATCH('条件検索４（都道府県名・事業名で検索）'!G$5,'バックデータ１（事例集）'!$A$1:$W$1,0)))</f>
        <v>0</v>
      </c>
      <c r="H10" s="8">
        <f>IF($L10&gt;MAX('バックデータ１（事例集）'!$U$4:$U$303),"",INDEX('バックデータ１（事例集）'!$A$4:$W$303,MATCH('条件検索４（都道府県名・事業名で検索）'!$L10,'バックデータ１（事例集）'!$U$4:$U$303,0),MATCH('条件検索４（都道府県名・事業名で検索）'!H$5,'バックデータ１（事例集）'!$A$1:$W$1,0)))</f>
        <v>0</v>
      </c>
      <c r="I10" s="58">
        <f>IF($L10&gt;MAX('バックデータ１（事例集）'!$U$4:$U$303),"",INDEX('バックデータ１（事例集）'!$A$4:$W$303,MATCH('条件検索４（都道府県名・事業名で検索）'!$L10,'バックデータ１（事例集）'!$U$4:$U$303,0),MATCH('条件検索４（都道府県名・事業名で検索）'!I$5,'バックデータ１（事例集）'!$A$1:$W$1,0)))</f>
        <v>0</v>
      </c>
      <c r="J10" s="86">
        <f t="shared" si="0"/>
        <v>0</v>
      </c>
      <c r="K10" s="84">
        <f>IF($L10&gt;MAX('バックデータ１（事例集）'!$U$4:$U$303),"",INDEX('バックデータ１（事例集）'!$A$4:$W$303,MATCH('条件検索４（都道府県名・事業名で検索）'!$L10,'バックデータ１（事例集）'!$U$4:$U$303,0),MATCH('条件検索４（都道府県名・事業名で検索）'!K$5,'バックデータ１（事例集）'!$A$1:$W$1,0)))</f>
        <v>0</v>
      </c>
      <c r="L10" s="18">
        <v>3</v>
      </c>
      <c r="M10" s="115">
        <f>IF($L10&gt;MAX('バックデータ１（事例集）'!$U$4:$U$303),"",INDEX('バックデータ１（事例集）'!$A$4:$W$303,MATCH('条件検索４（都道府県名・事業名で検索）'!$L10,'バックデータ１（事例集）'!$U$4:$U$303,0),MATCH('条件検索４（都道府県名・事業名で検索）'!J$5,'バックデータ１（事例集）'!$A$1:$W$1,0)))</f>
        <v>0</v>
      </c>
    </row>
    <row r="11" spans="2:14" ht="30" customHeight="1">
      <c r="B11" s="87">
        <v>4</v>
      </c>
      <c r="C11" s="88">
        <f>IF($L11&gt;MAX('バックデータ１（事例集）'!$U$4:$U$303),"",INDEX('バックデータ１（事例集）'!$A$4:$W$303,MATCH('条件検索４（都道府県名・事業名で検索）'!$L11,'バックデータ１（事例集）'!$U$4:$U$303,0),MATCH('条件検索４（都道府県名・事業名で検索）'!C$5,'バックデータ１（事例集）'!$A$1:$W$1,0)))</f>
        <v>0</v>
      </c>
      <c r="D11" s="88">
        <f>IF($L11&gt;MAX('バックデータ１（事例集）'!$U$4:$U$303),"",INDEX('バックデータ１（事例集）'!$A$4:$W$303,MATCH('条件検索４（都道府県名・事業名で検索）'!$L11,'バックデータ１（事例集）'!$U$4:$U$303,0),MATCH('条件検索４（都道府県名・事業名で検索）'!D$5,'バックデータ１（事例集）'!$A$1:$W$1,0)))</f>
        <v>0</v>
      </c>
      <c r="E11" s="93" t="str">
        <f>IF($L11&gt;MAX('バックデータ１（事例集）'!$U$4:$U$303),"",INDEX('バックデータ１（事例集）'!$A$4:$W$303,MATCH('条件検索４（都道府県名・事業名で検索）'!$L11,'バックデータ１（事例集）'!$U$4:$U$303,0),MATCH('条件検索４（都道府県名・事業名で検索）'!E$5,'バックデータ１（事例集）'!$A$1:$W$1,0)))</f>
        <v/>
      </c>
      <c r="F11" s="90">
        <f>IF($L11&gt;MAX('バックデータ１（事例集）'!$U$4:$U$303),"",INDEX('バックデータ１（事例集）'!$A$4:$W$303,MATCH('条件検索４（都道府県名・事業名で検索）'!$L11,'バックデータ１（事例集）'!$U$4:$U$303,0),MATCH('条件検索４（都道府県名・事業名で検索）'!F$5,'バックデータ１（事例集）'!$A$1:$W$1,0)))</f>
        <v>0</v>
      </c>
      <c r="G11" s="91">
        <f>IF($L11&gt;MAX('バックデータ１（事例集）'!$U$4:$U$303),"",INDEX('バックデータ１（事例集）'!$A$4:$W$303,MATCH('条件検索４（都道府県名・事業名で検索）'!$L11,'バックデータ１（事例集）'!$U$4:$U$303,0),MATCH('条件検索４（都道府県名・事業名で検索）'!G$5,'バックデータ１（事例集）'!$A$1:$W$1,0)))</f>
        <v>0</v>
      </c>
      <c r="H11" s="91">
        <f>IF($L11&gt;MAX('バックデータ１（事例集）'!$U$4:$U$303),"",INDEX('バックデータ１（事例集）'!$A$4:$W$303,MATCH('条件検索４（都道府県名・事業名で検索）'!$L11,'バックデータ１（事例集）'!$U$4:$U$303,0),MATCH('条件検索４（都道府県名・事業名で検索）'!H$5,'バックデータ１（事例集）'!$A$1:$W$1,0)))</f>
        <v>0</v>
      </c>
      <c r="I11" s="90">
        <f>IF($L11&gt;MAX('バックデータ１（事例集）'!$U$4:$U$303),"",INDEX('バックデータ１（事例集）'!$A$4:$W$303,MATCH('条件検索４（都道府県名・事業名で検索）'!$L11,'バックデータ１（事例集）'!$U$4:$U$303,0),MATCH('条件検索４（都道府県名・事業名で検索）'!I$5,'バックデータ１（事例集）'!$A$1:$W$1,0)))</f>
        <v>0</v>
      </c>
      <c r="J11" s="92">
        <f t="shared" si="0"/>
        <v>0</v>
      </c>
      <c r="K11" s="185">
        <f>IF($L11&gt;MAX('バックデータ１（事例集）'!$U$4:$U$303),"",INDEX('バックデータ１（事例集）'!$A$4:$W$303,MATCH('条件検索４（都道府県名・事業名で検索）'!$L11,'バックデータ１（事例集）'!$U$4:$U$303,0),MATCH('条件検索４（都道府県名・事業名で検索）'!K$5,'バックデータ１（事例集）'!$A$1:$W$1,0)))</f>
        <v>0</v>
      </c>
      <c r="L11" s="18">
        <v>4</v>
      </c>
      <c r="M11" s="115">
        <f>IF($L11&gt;MAX('バックデータ１（事例集）'!$U$4:$U$303),"",INDEX('バックデータ１（事例集）'!$A$4:$W$303,MATCH('条件検索４（都道府県名・事業名で検索）'!$L11,'バックデータ１（事例集）'!$U$4:$U$303,0),MATCH('条件検索４（都道府県名・事業名で検索）'!J$5,'バックデータ１（事例集）'!$A$1:$W$1,0)))</f>
        <v>0</v>
      </c>
    </row>
    <row r="12" spans="2:14" ht="30" customHeight="1">
      <c r="B12" s="6">
        <v>5</v>
      </c>
      <c r="C12" s="7">
        <f>IF($L12&gt;MAX('バックデータ１（事例集）'!$U$4:$U$303),"",INDEX('バックデータ１（事例集）'!$A$4:$W$303,MATCH('条件検索４（都道府県名・事業名で検索）'!$L12,'バックデータ１（事例集）'!$U$4:$U$303,0),MATCH('条件検索４（都道府県名・事業名で検索）'!C$5,'バックデータ１（事例集）'!$A$1:$W$1,0)))</f>
        <v>0</v>
      </c>
      <c r="D12" s="7">
        <f>IF($L12&gt;MAX('バックデータ１（事例集）'!$U$4:$U$303),"",INDEX('バックデータ１（事例集）'!$A$4:$W$303,MATCH('条件検索４（都道府県名・事業名で検索）'!$L12,'バックデータ１（事例集）'!$U$4:$U$303,0),MATCH('条件検索４（都道府県名・事業名で検索）'!D$5,'バックデータ１（事例集）'!$A$1:$W$1,0)))</f>
        <v>0</v>
      </c>
      <c r="E12" s="21" t="str">
        <f>IF($L12&gt;MAX('バックデータ１（事例集）'!$U$4:$U$303),"",INDEX('バックデータ１（事例集）'!$A$4:$W$303,MATCH('条件検索４（都道府県名・事業名で検索）'!$L12,'バックデータ１（事例集）'!$U$4:$U$303,0),MATCH('条件検索４（都道府県名・事業名で検索）'!E$5,'バックデータ１（事例集）'!$A$1:$W$1,0)))</f>
        <v/>
      </c>
      <c r="F12" s="58">
        <f>IF($L12&gt;MAX('バックデータ１（事例集）'!$U$4:$U$303),"",INDEX('バックデータ１（事例集）'!$A$4:$W$303,MATCH('条件検索４（都道府県名・事業名で検索）'!$L12,'バックデータ１（事例集）'!$U$4:$U$303,0),MATCH('条件検索４（都道府県名・事業名で検索）'!F$5,'バックデータ１（事例集）'!$A$1:$W$1,0)))</f>
        <v>0</v>
      </c>
      <c r="G12" s="8">
        <f>IF($L12&gt;MAX('バックデータ１（事例集）'!$U$4:$U$303),"",INDEX('バックデータ１（事例集）'!$A$4:$W$303,MATCH('条件検索４（都道府県名・事業名で検索）'!$L12,'バックデータ１（事例集）'!$U$4:$U$303,0),MATCH('条件検索４（都道府県名・事業名で検索）'!G$5,'バックデータ１（事例集）'!$A$1:$W$1,0)))</f>
        <v>0</v>
      </c>
      <c r="H12" s="8">
        <f>IF($L12&gt;MAX('バックデータ１（事例集）'!$U$4:$U$303),"",INDEX('バックデータ１（事例集）'!$A$4:$W$303,MATCH('条件検索４（都道府県名・事業名で検索）'!$L12,'バックデータ１（事例集）'!$U$4:$U$303,0),MATCH('条件検索４（都道府県名・事業名で検索）'!H$5,'バックデータ１（事例集）'!$A$1:$W$1,0)))</f>
        <v>0</v>
      </c>
      <c r="I12" s="58">
        <f>IF($L12&gt;MAX('バックデータ１（事例集）'!$U$4:$U$303),"",INDEX('バックデータ１（事例集）'!$A$4:$W$303,MATCH('条件検索４（都道府県名・事業名で検索）'!$L12,'バックデータ１（事例集）'!$U$4:$U$303,0),MATCH('条件検索４（都道府県名・事業名で検索）'!I$5,'バックデータ１（事例集）'!$A$1:$W$1,0)))</f>
        <v>0</v>
      </c>
      <c r="J12" s="86">
        <f t="shared" si="0"/>
        <v>0</v>
      </c>
      <c r="K12" s="84">
        <f>IF($L12&gt;MAX('バックデータ１（事例集）'!$U$4:$U$303),"",INDEX('バックデータ１（事例集）'!$A$4:$W$303,MATCH('条件検索４（都道府県名・事業名で検索）'!$L12,'バックデータ１（事例集）'!$U$4:$U$303,0),MATCH('条件検索４（都道府県名・事業名で検索）'!K$5,'バックデータ１（事例集）'!$A$1:$W$1,0)))</f>
        <v>0</v>
      </c>
      <c r="L12" s="18">
        <v>5</v>
      </c>
      <c r="M12" s="115">
        <f>IF($L12&gt;MAX('バックデータ１（事例集）'!$U$4:$U$303),"",INDEX('バックデータ１（事例集）'!$A$4:$W$303,MATCH('条件検索４（都道府県名・事業名で検索）'!$L12,'バックデータ１（事例集）'!$U$4:$U$303,0),MATCH('条件検索４（都道府県名・事業名で検索）'!J$5,'バックデータ１（事例集）'!$A$1:$W$1,0)))</f>
        <v>0</v>
      </c>
    </row>
    <row r="13" spans="2:14" ht="30" customHeight="1">
      <c r="B13" s="87">
        <v>6</v>
      </c>
      <c r="C13" s="88">
        <f>IF($L13&gt;MAX('バックデータ１（事例集）'!$U$4:$U$303),"",INDEX('バックデータ１（事例集）'!$A$4:$W$303,MATCH('条件検索４（都道府県名・事業名で検索）'!$L13,'バックデータ１（事例集）'!$U$4:$U$303,0),MATCH('条件検索４（都道府県名・事業名で検索）'!C$5,'バックデータ１（事例集）'!$A$1:$W$1,0)))</f>
        <v>0</v>
      </c>
      <c r="D13" s="88">
        <f>IF($L13&gt;MAX('バックデータ１（事例集）'!$U$4:$U$303),"",INDEX('バックデータ１（事例集）'!$A$4:$W$303,MATCH('条件検索４（都道府県名・事業名で検索）'!$L13,'バックデータ１（事例集）'!$U$4:$U$303,0),MATCH('条件検索４（都道府県名・事業名で検索）'!D$5,'バックデータ１（事例集）'!$A$1:$W$1,0)))</f>
        <v>0</v>
      </c>
      <c r="E13" s="93" t="str">
        <f>IF($L13&gt;MAX('バックデータ１（事例集）'!$U$4:$U$303),"",INDEX('バックデータ１（事例集）'!$A$4:$W$303,MATCH('条件検索４（都道府県名・事業名で検索）'!$L13,'バックデータ１（事例集）'!$U$4:$U$303,0),MATCH('条件検索４（都道府県名・事業名で検索）'!E$5,'バックデータ１（事例集）'!$A$1:$W$1,0)))</f>
        <v/>
      </c>
      <c r="F13" s="90">
        <f>IF($L13&gt;MAX('バックデータ１（事例集）'!$U$4:$U$303),"",INDEX('バックデータ１（事例集）'!$A$4:$W$303,MATCH('条件検索４（都道府県名・事業名で検索）'!$L13,'バックデータ１（事例集）'!$U$4:$U$303,0),MATCH('条件検索４（都道府県名・事業名で検索）'!F$5,'バックデータ１（事例集）'!$A$1:$W$1,0)))</f>
        <v>0</v>
      </c>
      <c r="G13" s="91">
        <f>IF($L13&gt;MAX('バックデータ１（事例集）'!$U$4:$U$303),"",INDEX('バックデータ１（事例集）'!$A$4:$W$303,MATCH('条件検索４（都道府県名・事業名で検索）'!$L13,'バックデータ１（事例集）'!$U$4:$U$303,0),MATCH('条件検索４（都道府県名・事業名で検索）'!G$5,'バックデータ１（事例集）'!$A$1:$W$1,0)))</f>
        <v>0</v>
      </c>
      <c r="H13" s="91">
        <f>IF($L13&gt;MAX('バックデータ１（事例集）'!$U$4:$U$303),"",INDEX('バックデータ１（事例集）'!$A$4:$W$303,MATCH('条件検索４（都道府県名・事業名で検索）'!$L13,'バックデータ１（事例集）'!$U$4:$U$303,0),MATCH('条件検索４（都道府県名・事業名で検索）'!H$5,'バックデータ１（事例集）'!$A$1:$W$1,0)))</f>
        <v>0</v>
      </c>
      <c r="I13" s="90">
        <f>IF($L13&gt;MAX('バックデータ１（事例集）'!$U$4:$U$303),"",INDEX('バックデータ１（事例集）'!$A$4:$W$303,MATCH('条件検索４（都道府県名・事業名で検索）'!$L13,'バックデータ１（事例集）'!$U$4:$U$303,0),MATCH('条件検索４（都道府県名・事業名で検索）'!I$5,'バックデータ１（事例集）'!$A$1:$W$1,0)))</f>
        <v>0</v>
      </c>
      <c r="J13" s="92">
        <f t="shared" si="0"/>
        <v>0</v>
      </c>
      <c r="K13" s="185">
        <f>IF($L13&gt;MAX('バックデータ１（事例集）'!$U$4:$U$303),"",INDEX('バックデータ１（事例集）'!$A$4:$W$303,MATCH('条件検索４（都道府県名・事業名で検索）'!$L13,'バックデータ１（事例集）'!$U$4:$U$303,0),MATCH('条件検索４（都道府県名・事業名で検索）'!K$5,'バックデータ１（事例集）'!$A$1:$W$1,0)))</f>
        <v>0</v>
      </c>
      <c r="L13" s="18">
        <v>6</v>
      </c>
      <c r="M13" s="115">
        <f>IF($L13&gt;MAX('バックデータ１（事例集）'!$U$4:$U$303),"",INDEX('バックデータ１（事例集）'!$A$4:$W$303,MATCH('条件検索４（都道府県名・事業名で検索）'!$L13,'バックデータ１（事例集）'!$U$4:$U$303,0),MATCH('条件検索４（都道府県名・事業名で検索）'!J$5,'バックデータ１（事例集）'!$A$1:$W$1,0)))</f>
        <v>0</v>
      </c>
    </row>
    <row r="14" spans="2:14" ht="30" customHeight="1">
      <c r="B14" s="6">
        <v>7</v>
      </c>
      <c r="C14" s="7">
        <f>IF($L14&gt;MAX('バックデータ１（事例集）'!$U$4:$U$303),"",INDEX('バックデータ１（事例集）'!$A$4:$W$303,MATCH('条件検索４（都道府県名・事業名で検索）'!$L14,'バックデータ１（事例集）'!$U$4:$U$303,0),MATCH('条件検索４（都道府県名・事業名で検索）'!C$5,'バックデータ１（事例集）'!$A$1:$W$1,0)))</f>
        <v>0</v>
      </c>
      <c r="D14" s="7">
        <f>IF($L14&gt;MAX('バックデータ１（事例集）'!$U$4:$U$303),"",INDEX('バックデータ１（事例集）'!$A$4:$W$303,MATCH('条件検索４（都道府県名・事業名で検索）'!$L14,'バックデータ１（事例集）'!$U$4:$U$303,0),MATCH('条件検索４（都道府県名・事業名で検索）'!D$5,'バックデータ１（事例集）'!$A$1:$W$1,0)))</f>
        <v>0</v>
      </c>
      <c r="E14" s="21" t="str">
        <f>IF($L14&gt;MAX('バックデータ１（事例集）'!$U$4:$U$303),"",INDEX('バックデータ１（事例集）'!$A$4:$W$303,MATCH('条件検索４（都道府県名・事業名で検索）'!$L14,'バックデータ１（事例集）'!$U$4:$U$303,0),MATCH('条件検索４（都道府県名・事業名で検索）'!E$5,'バックデータ１（事例集）'!$A$1:$W$1,0)))</f>
        <v/>
      </c>
      <c r="F14" s="58">
        <f>IF($L14&gt;MAX('バックデータ１（事例集）'!$U$4:$U$303),"",INDEX('バックデータ１（事例集）'!$A$4:$W$303,MATCH('条件検索４（都道府県名・事業名で検索）'!$L14,'バックデータ１（事例集）'!$U$4:$U$303,0),MATCH('条件検索４（都道府県名・事業名で検索）'!F$5,'バックデータ１（事例集）'!$A$1:$W$1,0)))</f>
        <v>0</v>
      </c>
      <c r="G14" s="8">
        <f>IF($L14&gt;MAX('バックデータ１（事例集）'!$U$4:$U$303),"",INDEX('バックデータ１（事例集）'!$A$4:$W$303,MATCH('条件検索４（都道府県名・事業名で検索）'!$L14,'バックデータ１（事例集）'!$U$4:$U$303,0),MATCH('条件検索４（都道府県名・事業名で検索）'!G$5,'バックデータ１（事例集）'!$A$1:$W$1,0)))</f>
        <v>0</v>
      </c>
      <c r="H14" s="8">
        <f>IF($L14&gt;MAX('バックデータ１（事例集）'!$U$4:$U$303),"",INDEX('バックデータ１（事例集）'!$A$4:$W$303,MATCH('条件検索４（都道府県名・事業名で検索）'!$L14,'バックデータ１（事例集）'!$U$4:$U$303,0),MATCH('条件検索４（都道府県名・事業名で検索）'!H$5,'バックデータ１（事例集）'!$A$1:$W$1,0)))</f>
        <v>0</v>
      </c>
      <c r="I14" s="58">
        <f>IF($L14&gt;MAX('バックデータ１（事例集）'!$U$4:$U$303),"",INDEX('バックデータ１（事例集）'!$A$4:$W$303,MATCH('条件検索４（都道府県名・事業名で検索）'!$L14,'バックデータ１（事例集）'!$U$4:$U$303,0),MATCH('条件検索４（都道府県名・事業名で検索）'!I$5,'バックデータ１（事例集）'!$A$1:$W$1,0)))</f>
        <v>0</v>
      </c>
      <c r="J14" s="86">
        <f t="shared" si="0"/>
        <v>0</v>
      </c>
      <c r="K14" s="84">
        <f>IF($L14&gt;MAX('バックデータ１（事例集）'!$U$4:$U$303),"",INDEX('バックデータ１（事例集）'!$A$4:$W$303,MATCH('条件検索４（都道府県名・事業名で検索）'!$L14,'バックデータ１（事例集）'!$U$4:$U$303,0),MATCH('条件検索４（都道府県名・事業名で検索）'!K$5,'バックデータ１（事例集）'!$A$1:$W$1,0)))</f>
        <v>0</v>
      </c>
      <c r="L14" s="18">
        <v>7</v>
      </c>
      <c r="M14" s="115">
        <f>IF($L14&gt;MAX('バックデータ１（事例集）'!$U$4:$U$303),"",INDEX('バックデータ１（事例集）'!$A$4:$W$303,MATCH('条件検索４（都道府県名・事業名で検索）'!$L14,'バックデータ１（事例集）'!$U$4:$U$303,0),MATCH('条件検索４（都道府県名・事業名で検索）'!J$5,'バックデータ１（事例集）'!$A$1:$W$1,0)))</f>
        <v>0</v>
      </c>
    </row>
    <row r="15" spans="2:14" ht="30" customHeight="1">
      <c r="B15" s="87">
        <v>8</v>
      </c>
      <c r="C15" s="88">
        <f>IF($L15&gt;MAX('バックデータ１（事例集）'!$U$4:$U$303),"",INDEX('バックデータ１（事例集）'!$A$4:$W$303,MATCH('条件検索４（都道府県名・事業名で検索）'!$L15,'バックデータ１（事例集）'!$U$4:$U$303,0),MATCH('条件検索４（都道府県名・事業名で検索）'!C$5,'バックデータ１（事例集）'!$A$1:$W$1,0)))</f>
        <v>0</v>
      </c>
      <c r="D15" s="88">
        <f>IF($L15&gt;MAX('バックデータ１（事例集）'!$U$4:$U$303),"",INDEX('バックデータ１（事例集）'!$A$4:$W$303,MATCH('条件検索４（都道府県名・事業名で検索）'!$L15,'バックデータ１（事例集）'!$U$4:$U$303,0),MATCH('条件検索４（都道府県名・事業名で検索）'!D$5,'バックデータ１（事例集）'!$A$1:$W$1,0)))</f>
        <v>0</v>
      </c>
      <c r="E15" s="93" t="str">
        <f>IF($L15&gt;MAX('バックデータ１（事例集）'!$U$4:$U$303),"",INDEX('バックデータ１（事例集）'!$A$4:$W$303,MATCH('条件検索４（都道府県名・事業名で検索）'!$L15,'バックデータ１（事例集）'!$U$4:$U$303,0),MATCH('条件検索４（都道府県名・事業名で検索）'!E$5,'バックデータ１（事例集）'!$A$1:$W$1,0)))</f>
        <v/>
      </c>
      <c r="F15" s="90">
        <f>IF($L15&gt;MAX('バックデータ１（事例集）'!$U$4:$U$303),"",INDEX('バックデータ１（事例集）'!$A$4:$W$303,MATCH('条件検索４（都道府県名・事業名で検索）'!$L15,'バックデータ１（事例集）'!$U$4:$U$303,0),MATCH('条件検索４（都道府県名・事業名で検索）'!F$5,'バックデータ１（事例集）'!$A$1:$W$1,0)))</f>
        <v>0</v>
      </c>
      <c r="G15" s="91">
        <f>IF($L15&gt;MAX('バックデータ１（事例集）'!$U$4:$U$303),"",INDEX('バックデータ１（事例集）'!$A$4:$W$303,MATCH('条件検索４（都道府県名・事業名で検索）'!$L15,'バックデータ１（事例集）'!$U$4:$U$303,0),MATCH('条件検索４（都道府県名・事業名で検索）'!G$5,'バックデータ１（事例集）'!$A$1:$W$1,0)))</f>
        <v>0</v>
      </c>
      <c r="H15" s="91">
        <f>IF($L15&gt;MAX('バックデータ１（事例集）'!$U$4:$U$303),"",INDEX('バックデータ１（事例集）'!$A$4:$W$303,MATCH('条件検索４（都道府県名・事業名で検索）'!$L15,'バックデータ１（事例集）'!$U$4:$U$303,0),MATCH('条件検索４（都道府県名・事業名で検索）'!H$5,'バックデータ１（事例集）'!$A$1:$W$1,0)))</f>
        <v>0</v>
      </c>
      <c r="I15" s="90">
        <f>IF($L15&gt;MAX('バックデータ１（事例集）'!$U$4:$U$303),"",INDEX('バックデータ１（事例集）'!$A$4:$W$303,MATCH('条件検索４（都道府県名・事業名で検索）'!$L15,'バックデータ１（事例集）'!$U$4:$U$303,0),MATCH('条件検索４（都道府県名・事業名で検索）'!I$5,'バックデータ１（事例集）'!$A$1:$W$1,0)))</f>
        <v>0</v>
      </c>
      <c r="J15" s="92">
        <f t="shared" si="0"/>
        <v>0</v>
      </c>
      <c r="K15" s="185">
        <f>IF($L15&gt;MAX('バックデータ１（事例集）'!$U$4:$U$303),"",INDEX('バックデータ１（事例集）'!$A$4:$W$303,MATCH('条件検索４（都道府県名・事業名で検索）'!$L15,'バックデータ１（事例集）'!$U$4:$U$303,0),MATCH('条件検索４（都道府県名・事業名で検索）'!K$5,'バックデータ１（事例集）'!$A$1:$W$1,0)))</f>
        <v>0</v>
      </c>
      <c r="L15" s="18">
        <v>8</v>
      </c>
      <c r="M15" s="115">
        <f>IF($L15&gt;MAX('バックデータ１（事例集）'!$U$4:$U$303),"",INDEX('バックデータ１（事例集）'!$A$4:$W$303,MATCH('条件検索４（都道府県名・事業名で検索）'!$L15,'バックデータ１（事例集）'!$U$4:$U$303,0),MATCH('条件検索４（都道府県名・事業名で検索）'!J$5,'バックデータ１（事例集）'!$A$1:$W$1,0)))</f>
        <v>0</v>
      </c>
    </row>
    <row r="16" spans="2:14" ht="30" customHeight="1">
      <c r="B16" s="6">
        <v>9</v>
      </c>
      <c r="C16" s="7">
        <f>IF($L16&gt;MAX('バックデータ１（事例集）'!$U$4:$U$303),"",INDEX('バックデータ１（事例集）'!$A$4:$W$303,MATCH('条件検索４（都道府県名・事業名で検索）'!$L16,'バックデータ１（事例集）'!$U$4:$U$303,0),MATCH('条件検索４（都道府県名・事業名で検索）'!C$5,'バックデータ１（事例集）'!$A$1:$W$1,0)))</f>
        <v>0</v>
      </c>
      <c r="D16" s="7">
        <f>IF($L16&gt;MAX('バックデータ１（事例集）'!$U$4:$U$303),"",INDEX('バックデータ１（事例集）'!$A$4:$W$303,MATCH('条件検索４（都道府県名・事業名で検索）'!$L16,'バックデータ１（事例集）'!$U$4:$U$303,0),MATCH('条件検索４（都道府県名・事業名で検索）'!D$5,'バックデータ１（事例集）'!$A$1:$W$1,0)))</f>
        <v>0</v>
      </c>
      <c r="E16" s="21" t="str">
        <f>IF($L16&gt;MAX('バックデータ１（事例集）'!$U$4:$U$303),"",INDEX('バックデータ１（事例集）'!$A$4:$W$303,MATCH('条件検索４（都道府県名・事業名で検索）'!$L16,'バックデータ１（事例集）'!$U$4:$U$303,0),MATCH('条件検索４（都道府県名・事業名で検索）'!E$5,'バックデータ１（事例集）'!$A$1:$W$1,0)))</f>
        <v/>
      </c>
      <c r="F16" s="58">
        <f>IF($L16&gt;MAX('バックデータ１（事例集）'!$U$4:$U$303),"",INDEX('バックデータ１（事例集）'!$A$4:$W$303,MATCH('条件検索４（都道府県名・事業名で検索）'!$L16,'バックデータ１（事例集）'!$U$4:$U$303,0),MATCH('条件検索４（都道府県名・事業名で検索）'!F$5,'バックデータ１（事例集）'!$A$1:$W$1,0)))</f>
        <v>0</v>
      </c>
      <c r="G16" s="8">
        <f>IF($L16&gt;MAX('バックデータ１（事例集）'!$U$4:$U$303),"",INDEX('バックデータ１（事例集）'!$A$4:$W$303,MATCH('条件検索４（都道府県名・事業名で検索）'!$L16,'バックデータ１（事例集）'!$U$4:$U$303,0),MATCH('条件検索４（都道府県名・事業名で検索）'!G$5,'バックデータ１（事例集）'!$A$1:$W$1,0)))</f>
        <v>0</v>
      </c>
      <c r="H16" s="8">
        <f>IF($L16&gt;MAX('バックデータ１（事例集）'!$U$4:$U$303),"",INDEX('バックデータ１（事例集）'!$A$4:$W$303,MATCH('条件検索４（都道府県名・事業名で検索）'!$L16,'バックデータ１（事例集）'!$U$4:$U$303,0),MATCH('条件検索４（都道府県名・事業名で検索）'!H$5,'バックデータ１（事例集）'!$A$1:$W$1,0)))</f>
        <v>0</v>
      </c>
      <c r="I16" s="58">
        <f>IF($L16&gt;MAX('バックデータ１（事例集）'!$U$4:$U$303),"",INDEX('バックデータ１（事例集）'!$A$4:$W$303,MATCH('条件検索４（都道府県名・事業名で検索）'!$L16,'バックデータ１（事例集）'!$U$4:$U$303,0),MATCH('条件検索４（都道府県名・事業名で検索）'!I$5,'バックデータ１（事例集）'!$A$1:$W$1,0)))</f>
        <v>0</v>
      </c>
      <c r="J16" s="86">
        <f t="shared" si="0"/>
        <v>0</v>
      </c>
      <c r="K16" s="84">
        <f>IF($L16&gt;MAX('バックデータ１（事例集）'!$U$4:$U$303),"",INDEX('バックデータ１（事例集）'!$A$4:$W$303,MATCH('条件検索４（都道府県名・事業名で検索）'!$L16,'バックデータ１（事例集）'!$U$4:$U$303,0),MATCH('条件検索４（都道府県名・事業名で検索）'!K$5,'バックデータ１（事例集）'!$A$1:$W$1,0)))</f>
        <v>0</v>
      </c>
      <c r="L16" s="18">
        <v>9</v>
      </c>
      <c r="M16" s="115">
        <f>IF($L16&gt;MAX('バックデータ１（事例集）'!$U$4:$U$303),"",INDEX('バックデータ１（事例集）'!$A$4:$W$303,MATCH('条件検索４（都道府県名・事業名で検索）'!$L16,'バックデータ１（事例集）'!$U$4:$U$303,0),MATCH('条件検索４（都道府県名・事業名で検索）'!J$5,'バックデータ１（事例集）'!$A$1:$W$1,0)))</f>
        <v>0</v>
      </c>
    </row>
    <row r="17" spans="2:13" ht="30" customHeight="1">
      <c r="B17" s="87">
        <v>10</v>
      </c>
      <c r="C17" s="88">
        <f>IF($L17&gt;MAX('バックデータ１（事例集）'!$U$4:$U$303),"",INDEX('バックデータ１（事例集）'!$A$4:$W$303,MATCH('条件検索４（都道府県名・事業名で検索）'!$L17,'バックデータ１（事例集）'!$U$4:$U$303,0),MATCH('条件検索４（都道府県名・事業名で検索）'!C$5,'バックデータ１（事例集）'!$A$1:$W$1,0)))</f>
        <v>0</v>
      </c>
      <c r="D17" s="88">
        <f>IF($L17&gt;MAX('バックデータ１（事例集）'!$U$4:$U$303),"",INDEX('バックデータ１（事例集）'!$A$4:$W$303,MATCH('条件検索４（都道府県名・事業名で検索）'!$L17,'バックデータ１（事例集）'!$U$4:$U$303,0),MATCH('条件検索４（都道府県名・事業名で検索）'!D$5,'バックデータ１（事例集）'!$A$1:$W$1,0)))</f>
        <v>0</v>
      </c>
      <c r="E17" s="93" t="str">
        <f>IF($L17&gt;MAX('バックデータ１（事例集）'!$U$4:$U$303),"",INDEX('バックデータ１（事例集）'!$A$4:$W$303,MATCH('条件検索４（都道府県名・事業名で検索）'!$L17,'バックデータ１（事例集）'!$U$4:$U$303,0),MATCH('条件検索４（都道府県名・事業名で検索）'!E$5,'バックデータ１（事例集）'!$A$1:$W$1,0)))</f>
        <v/>
      </c>
      <c r="F17" s="90">
        <f>IF($L17&gt;MAX('バックデータ１（事例集）'!$U$4:$U$303),"",INDEX('バックデータ１（事例集）'!$A$4:$W$303,MATCH('条件検索４（都道府県名・事業名で検索）'!$L17,'バックデータ１（事例集）'!$U$4:$U$303,0),MATCH('条件検索４（都道府県名・事業名で検索）'!F$5,'バックデータ１（事例集）'!$A$1:$W$1,0)))</f>
        <v>0</v>
      </c>
      <c r="G17" s="91">
        <f>IF($L17&gt;MAX('バックデータ１（事例集）'!$U$4:$U$303),"",INDEX('バックデータ１（事例集）'!$A$4:$W$303,MATCH('条件検索４（都道府県名・事業名で検索）'!$L17,'バックデータ１（事例集）'!$U$4:$U$303,0),MATCH('条件検索４（都道府県名・事業名で検索）'!G$5,'バックデータ１（事例集）'!$A$1:$W$1,0)))</f>
        <v>0</v>
      </c>
      <c r="H17" s="91">
        <f>IF($L17&gt;MAX('バックデータ１（事例集）'!$U$4:$U$303),"",INDEX('バックデータ１（事例集）'!$A$4:$W$303,MATCH('条件検索４（都道府県名・事業名で検索）'!$L17,'バックデータ１（事例集）'!$U$4:$U$303,0),MATCH('条件検索４（都道府県名・事業名で検索）'!H$5,'バックデータ１（事例集）'!$A$1:$W$1,0)))</f>
        <v>0</v>
      </c>
      <c r="I17" s="90">
        <f>IF($L17&gt;MAX('バックデータ１（事例集）'!$U$4:$U$303),"",INDEX('バックデータ１（事例集）'!$A$4:$W$303,MATCH('条件検索４（都道府県名・事業名で検索）'!$L17,'バックデータ１（事例集）'!$U$4:$U$303,0),MATCH('条件検索４（都道府県名・事業名で検索）'!I$5,'バックデータ１（事例集）'!$A$1:$W$1,0)))</f>
        <v>0</v>
      </c>
      <c r="J17" s="92">
        <f t="shared" si="0"/>
        <v>0</v>
      </c>
      <c r="K17" s="185">
        <f>IF($L17&gt;MAX('バックデータ１（事例集）'!$U$4:$U$303),"",INDEX('バックデータ１（事例集）'!$A$4:$W$303,MATCH('条件検索４（都道府県名・事業名で検索）'!$L17,'バックデータ１（事例集）'!$U$4:$U$303,0),MATCH('条件検索４（都道府県名・事業名で検索）'!K$5,'バックデータ１（事例集）'!$A$1:$W$1,0)))</f>
        <v>0</v>
      </c>
      <c r="L17" s="18">
        <v>10</v>
      </c>
      <c r="M17" s="115">
        <f>IF($L17&gt;MAX('バックデータ１（事例集）'!$U$4:$U$303),"",INDEX('バックデータ１（事例集）'!$A$4:$W$303,MATCH('条件検索４（都道府県名・事業名で検索）'!$L17,'バックデータ１（事例集）'!$U$4:$U$303,0),MATCH('条件検索４（都道府県名・事業名で検索）'!J$5,'バックデータ１（事例集）'!$A$1:$W$1,0)))</f>
        <v>0</v>
      </c>
    </row>
    <row r="18" spans="2:13" ht="30" customHeight="1">
      <c r="B18" s="6">
        <v>11</v>
      </c>
      <c r="C18" s="7">
        <f>IF($L18&gt;MAX('バックデータ１（事例集）'!$U$4:$U$303),"",INDEX('バックデータ１（事例集）'!$A$4:$W$303,MATCH('条件検索４（都道府県名・事業名で検索）'!$L18,'バックデータ１（事例集）'!$U$4:$U$303,0),MATCH('条件検索４（都道府県名・事業名で検索）'!C$5,'バックデータ１（事例集）'!$A$1:$W$1,0)))</f>
        <v>0</v>
      </c>
      <c r="D18" s="7">
        <f>IF($L18&gt;MAX('バックデータ１（事例集）'!$U$4:$U$303),"",INDEX('バックデータ１（事例集）'!$A$4:$W$303,MATCH('条件検索４（都道府県名・事業名で検索）'!$L18,'バックデータ１（事例集）'!$U$4:$U$303,0),MATCH('条件検索４（都道府県名・事業名で検索）'!D$5,'バックデータ１（事例集）'!$A$1:$W$1,0)))</f>
        <v>0</v>
      </c>
      <c r="E18" s="21" t="str">
        <f>IF($L18&gt;MAX('バックデータ１（事例集）'!$U$4:$U$303),"",INDEX('バックデータ１（事例集）'!$A$4:$W$303,MATCH('条件検索４（都道府県名・事業名で検索）'!$L18,'バックデータ１（事例集）'!$U$4:$U$303,0),MATCH('条件検索４（都道府県名・事業名で検索）'!E$5,'バックデータ１（事例集）'!$A$1:$W$1,0)))</f>
        <v/>
      </c>
      <c r="F18" s="58">
        <f>IF($L18&gt;MAX('バックデータ１（事例集）'!$U$4:$U$303),"",INDEX('バックデータ１（事例集）'!$A$4:$W$303,MATCH('条件検索４（都道府県名・事業名で検索）'!$L18,'バックデータ１（事例集）'!$U$4:$U$303,0),MATCH('条件検索４（都道府県名・事業名で検索）'!F$5,'バックデータ１（事例集）'!$A$1:$W$1,0)))</f>
        <v>0</v>
      </c>
      <c r="G18" s="8">
        <f>IF($L18&gt;MAX('バックデータ１（事例集）'!$U$4:$U$303),"",INDEX('バックデータ１（事例集）'!$A$4:$W$303,MATCH('条件検索４（都道府県名・事業名で検索）'!$L18,'バックデータ１（事例集）'!$U$4:$U$303,0),MATCH('条件検索４（都道府県名・事業名で検索）'!G$5,'バックデータ１（事例集）'!$A$1:$W$1,0)))</f>
        <v>0</v>
      </c>
      <c r="H18" s="8">
        <f>IF($L18&gt;MAX('バックデータ１（事例集）'!$U$4:$U$303),"",INDEX('バックデータ１（事例集）'!$A$4:$W$303,MATCH('条件検索４（都道府県名・事業名で検索）'!$L18,'バックデータ１（事例集）'!$U$4:$U$303,0),MATCH('条件検索４（都道府県名・事業名で検索）'!H$5,'バックデータ１（事例集）'!$A$1:$W$1,0)))</f>
        <v>0</v>
      </c>
      <c r="I18" s="58">
        <f>IF($L18&gt;MAX('バックデータ１（事例集）'!$U$4:$U$303),"",INDEX('バックデータ１（事例集）'!$A$4:$W$303,MATCH('条件検索４（都道府県名・事業名で検索）'!$L18,'バックデータ１（事例集）'!$U$4:$U$303,0),MATCH('条件検索４（都道府県名・事業名で検索）'!I$5,'バックデータ１（事例集）'!$A$1:$W$1,0)))</f>
        <v>0</v>
      </c>
      <c r="J18" s="86">
        <f t="shared" si="0"/>
        <v>0</v>
      </c>
      <c r="K18" s="84">
        <f>IF($L18&gt;MAX('バックデータ１（事例集）'!$U$4:$U$303),"",INDEX('バックデータ１（事例集）'!$A$4:$W$303,MATCH('条件検索４（都道府県名・事業名で検索）'!$L18,'バックデータ１（事例集）'!$U$4:$U$303,0),MATCH('条件検索４（都道府県名・事業名で検索）'!K$5,'バックデータ１（事例集）'!$A$1:$W$1,0)))</f>
        <v>0</v>
      </c>
      <c r="L18" s="18">
        <v>11</v>
      </c>
      <c r="M18" s="115">
        <f>IF($L18&gt;MAX('バックデータ１（事例集）'!$U$4:$U$303),"",INDEX('バックデータ１（事例集）'!$A$4:$W$303,MATCH('条件検索４（都道府県名・事業名で検索）'!$L18,'バックデータ１（事例集）'!$U$4:$U$303,0),MATCH('条件検索４（都道府県名・事業名で検索）'!J$5,'バックデータ１（事例集）'!$A$1:$W$1,0)))</f>
        <v>0</v>
      </c>
    </row>
    <row r="19" spans="2:13" ht="30" customHeight="1">
      <c r="B19" s="87">
        <v>12</v>
      </c>
      <c r="C19" s="88">
        <f>IF($L19&gt;MAX('バックデータ１（事例集）'!$U$4:$U$303),"",INDEX('バックデータ１（事例集）'!$A$4:$W$303,MATCH('条件検索４（都道府県名・事業名で検索）'!$L19,'バックデータ１（事例集）'!$U$4:$U$303,0),MATCH('条件検索４（都道府県名・事業名で検索）'!C$5,'バックデータ１（事例集）'!$A$1:$W$1,0)))</f>
        <v>0</v>
      </c>
      <c r="D19" s="88">
        <f>IF($L19&gt;MAX('バックデータ１（事例集）'!$U$4:$U$303),"",INDEX('バックデータ１（事例集）'!$A$4:$W$303,MATCH('条件検索４（都道府県名・事業名で検索）'!$L19,'バックデータ１（事例集）'!$U$4:$U$303,0),MATCH('条件検索４（都道府県名・事業名で検索）'!D$5,'バックデータ１（事例集）'!$A$1:$W$1,0)))</f>
        <v>0</v>
      </c>
      <c r="E19" s="93" t="str">
        <f>IF($L19&gt;MAX('バックデータ１（事例集）'!$U$4:$U$303),"",INDEX('バックデータ１（事例集）'!$A$4:$W$303,MATCH('条件検索４（都道府県名・事業名で検索）'!$L19,'バックデータ１（事例集）'!$U$4:$U$303,0),MATCH('条件検索４（都道府県名・事業名で検索）'!E$5,'バックデータ１（事例集）'!$A$1:$W$1,0)))</f>
        <v/>
      </c>
      <c r="F19" s="90">
        <f>IF($L19&gt;MAX('バックデータ１（事例集）'!$U$4:$U$303),"",INDEX('バックデータ１（事例集）'!$A$4:$W$303,MATCH('条件検索４（都道府県名・事業名で検索）'!$L19,'バックデータ１（事例集）'!$U$4:$U$303,0),MATCH('条件検索４（都道府県名・事業名で検索）'!F$5,'バックデータ１（事例集）'!$A$1:$W$1,0)))</f>
        <v>0</v>
      </c>
      <c r="G19" s="91">
        <f>IF($L19&gt;MAX('バックデータ１（事例集）'!$U$4:$U$303),"",INDEX('バックデータ１（事例集）'!$A$4:$W$303,MATCH('条件検索４（都道府県名・事業名で検索）'!$L19,'バックデータ１（事例集）'!$U$4:$U$303,0),MATCH('条件検索４（都道府県名・事業名で検索）'!G$5,'バックデータ１（事例集）'!$A$1:$W$1,0)))</f>
        <v>0</v>
      </c>
      <c r="H19" s="91">
        <f>IF($L19&gt;MAX('バックデータ１（事例集）'!$U$4:$U$303),"",INDEX('バックデータ１（事例集）'!$A$4:$W$303,MATCH('条件検索４（都道府県名・事業名で検索）'!$L19,'バックデータ１（事例集）'!$U$4:$U$303,0),MATCH('条件検索４（都道府県名・事業名で検索）'!H$5,'バックデータ１（事例集）'!$A$1:$W$1,0)))</f>
        <v>0</v>
      </c>
      <c r="I19" s="90">
        <f>IF($L19&gt;MAX('バックデータ１（事例集）'!$U$4:$U$303),"",INDEX('バックデータ１（事例集）'!$A$4:$W$303,MATCH('条件検索４（都道府県名・事業名で検索）'!$L19,'バックデータ１（事例集）'!$U$4:$U$303,0),MATCH('条件検索４（都道府県名・事業名で検索）'!I$5,'バックデータ１（事例集）'!$A$1:$W$1,0)))</f>
        <v>0</v>
      </c>
      <c r="J19" s="92">
        <f t="shared" si="0"/>
        <v>0</v>
      </c>
      <c r="K19" s="185">
        <f>IF($L19&gt;MAX('バックデータ１（事例集）'!$U$4:$U$303),"",INDEX('バックデータ１（事例集）'!$A$4:$W$303,MATCH('条件検索４（都道府県名・事業名で検索）'!$L19,'バックデータ１（事例集）'!$U$4:$U$303,0),MATCH('条件検索４（都道府県名・事業名で検索）'!K$5,'バックデータ１（事例集）'!$A$1:$W$1,0)))</f>
        <v>0</v>
      </c>
      <c r="L19" s="18">
        <v>12</v>
      </c>
      <c r="M19" s="115">
        <f>IF($L19&gt;MAX('バックデータ１（事例集）'!$U$4:$U$303),"",INDEX('バックデータ１（事例集）'!$A$4:$W$303,MATCH('条件検索４（都道府県名・事業名で検索）'!$L19,'バックデータ１（事例集）'!$U$4:$U$303,0),MATCH('条件検索４（都道府県名・事業名で検索）'!J$5,'バックデータ１（事例集）'!$A$1:$W$1,0)))</f>
        <v>0</v>
      </c>
    </row>
    <row r="20" spans="2:13" ht="30" customHeight="1">
      <c r="B20" s="6">
        <v>13</v>
      </c>
      <c r="C20" s="7">
        <f>IF($L20&gt;MAX('バックデータ１（事例集）'!$U$4:$U$303),"",INDEX('バックデータ１（事例集）'!$A$4:$W$303,MATCH('条件検索４（都道府県名・事業名で検索）'!$L20,'バックデータ１（事例集）'!$U$4:$U$303,0),MATCH('条件検索４（都道府県名・事業名で検索）'!C$5,'バックデータ１（事例集）'!$A$1:$W$1,0)))</f>
        <v>0</v>
      </c>
      <c r="D20" s="7">
        <f>IF($L20&gt;MAX('バックデータ１（事例集）'!$U$4:$U$303),"",INDEX('バックデータ１（事例集）'!$A$4:$W$303,MATCH('条件検索４（都道府県名・事業名で検索）'!$L20,'バックデータ１（事例集）'!$U$4:$U$303,0),MATCH('条件検索４（都道府県名・事業名で検索）'!D$5,'バックデータ１（事例集）'!$A$1:$W$1,0)))</f>
        <v>0</v>
      </c>
      <c r="E20" s="21" t="str">
        <f>IF($L20&gt;MAX('バックデータ１（事例集）'!$U$4:$U$303),"",INDEX('バックデータ１（事例集）'!$A$4:$W$303,MATCH('条件検索４（都道府県名・事業名で検索）'!$L20,'バックデータ１（事例集）'!$U$4:$U$303,0),MATCH('条件検索４（都道府県名・事業名で検索）'!E$5,'バックデータ１（事例集）'!$A$1:$W$1,0)))</f>
        <v/>
      </c>
      <c r="F20" s="58">
        <f>IF($L20&gt;MAX('バックデータ１（事例集）'!$U$4:$U$303),"",INDEX('バックデータ１（事例集）'!$A$4:$W$303,MATCH('条件検索４（都道府県名・事業名で検索）'!$L20,'バックデータ１（事例集）'!$U$4:$U$303,0),MATCH('条件検索４（都道府県名・事業名で検索）'!F$5,'バックデータ１（事例集）'!$A$1:$W$1,0)))</f>
        <v>0</v>
      </c>
      <c r="G20" s="8">
        <f>IF($L20&gt;MAX('バックデータ１（事例集）'!$U$4:$U$303),"",INDEX('バックデータ１（事例集）'!$A$4:$W$303,MATCH('条件検索４（都道府県名・事業名で検索）'!$L20,'バックデータ１（事例集）'!$U$4:$U$303,0),MATCH('条件検索４（都道府県名・事業名で検索）'!G$5,'バックデータ１（事例集）'!$A$1:$W$1,0)))</f>
        <v>0</v>
      </c>
      <c r="H20" s="8">
        <f>IF($L20&gt;MAX('バックデータ１（事例集）'!$U$4:$U$303),"",INDEX('バックデータ１（事例集）'!$A$4:$W$303,MATCH('条件検索４（都道府県名・事業名で検索）'!$L20,'バックデータ１（事例集）'!$U$4:$U$303,0),MATCH('条件検索４（都道府県名・事業名で検索）'!H$5,'バックデータ１（事例集）'!$A$1:$W$1,0)))</f>
        <v>0</v>
      </c>
      <c r="I20" s="58">
        <f>IF($L20&gt;MAX('バックデータ１（事例集）'!$U$4:$U$303),"",INDEX('バックデータ１（事例集）'!$A$4:$W$303,MATCH('条件検索４（都道府県名・事業名で検索）'!$L20,'バックデータ１（事例集）'!$U$4:$U$303,0),MATCH('条件検索４（都道府県名・事業名で検索）'!I$5,'バックデータ１（事例集）'!$A$1:$W$1,0)))</f>
        <v>0</v>
      </c>
      <c r="J20" s="86">
        <f t="shared" si="0"/>
        <v>0</v>
      </c>
      <c r="K20" s="84">
        <f>IF($L20&gt;MAX('バックデータ１（事例集）'!$U$4:$U$303),"",INDEX('バックデータ１（事例集）'!$A$4:$W$303,MATCH('条件検索４（都道府県名・事業名で検索）'!$L20,'バックデータ１（事例集）'!$U$4:$U$303,0),MATCH('条件検索４（都道府県名・事業名で検索）'!K$5,'バックデータ１（事例集）'!$A$1:$W$1,0)))</f>
        <v>0</v>
      </c>
      <c r="L20" s="18">
        <v>13</v>
      </c>
      <c r="M20" s="115">
        <f>IF($L20&gt;MAX('バックデータ１（事例集）'!$U$4:$U$303),"",INDEX('バックデータ１（事例集）'!$A$4:$W$303,MATCH('条件検索４（都道府県名・事業名で検索）'!$L20,'バックデータ１（事例集）'!$U$4:$U$303,0),MATCH('条件検索４（都道府県名・事業名で検索）'!J$5,'バックデータ１（事例集）'!$A$1:$W$1,0)))</f>
        <v>0</v>
      </c>
    </row>
    <row r="21" spans="2:13" ht="30" customHeight="1">
      <c r="B21" s="87">
        <v>14</v>
      </c>
      <c r="C21" s="88">
        <f>IF($L21&gt;MAX('バックデータ１（事例集）'!$U$4:$U$303),"",INDEX('バックデータ１（事例集）'!$A$4:$W$303,MATCH('条件検索４（都道府県名・事業名で検索）'!$L21,'バックデータ１（事例集）'!$U$4:$U$303,0),MATCH('条件検索４（都道府県名・事業名で検索）'!C$5,'バックデータ１（事例集）'!$A$1:$W$1,0)))</f>
        <v>0</v>
      </c>
      <c r="D21" s="88">
        <f>IF($L21&gt;MAX('バックデータ１（事例集）'!$U$4:$U$303),"",INDEX('バックデータ１（事例集）'!$A$4:$W$303,MATCH('条件検索４（都道府県名・事業名で検索）'!$L21,'バックデータ１（事例集）'!$U$4:$U$303,0),MATCH('条件検索４（都道府県名・事業名で検索）'!D$5,'バックデータ１（事例集）'!$A$1:$W$1,0)))</f>
        <v>0</v>
      </c>
      <c r="E21" s="93" t="str">
        <f>IF($L21&gt;MAX('バックデータ１（事例集）'!$U$4:$U$303),"",INDEX('バックデータ１（事例集）'!$A$4:$W$303,MATCH('条件検索４（都道府県名・事業名で検索）'!$L21,'バックデータ１（事例集）'!$U$4:$U$303,0),MATCH('条件検索４（都道府県名・事業名で検索）'!E$5,'バックデータ１（事例集）'!$A$1:$W$1,0)))</f>
        <v/>
      </c>
      <c r="F21" s="90">
        <f>IF($L21&gt;MAX('バックデータ１（事例集）'!$U$4:$U$303),"",INDEX('バックデータ１（事例集）'!$A$4:$W$303,MATCH('条件検索４（都道府県名・事業名で検索）'!$L21,'バックデータ１（事例集）'!$U$4:$U$303,0),MATCH('条件検索４（都道府県名・事業名で検索）'!F$5,'バックデータ１（事例集）'!$A$1:$W$1,0)))</f>
        <v>0</v>
      </c>
      <c r="G21" s="91">
        <f>IF($L21&gt;MAX('バックデータ１（事例集）'!$U$4:$U$303),"",INDEX('バックデータ１（事例集）'!$A$4:$W$303,MATCH('条件検索４（都道府県名・事業名で検索）'!$L21,'バックデータ１（事例集）'!$U$4:$U$303,0),MATCH('条件検索４（都道府県名・事業名で検索）'!G$5,'バックデータ１（事例集）'!$A$1:$W$1,0)))</f>
        <v>0</v>
      </c>
      <c r="H21" s="91">
        <f>IF($L21&gt;MAX('バックデータ１（事例集）'!$U$4:$U$303),"",INDEX('バックデータ１（事例集）'!$A$4:$W$303,MATCH('条件検索４（都道府県名・事業名で検索）'!$L21,'バックデータ１（事例集）'!$U$4:$U$303,0),MATCH('条件検索４（都道府県名・事業名で検索）'!H$5,'バックデータ１（事例集）'!$A$1:$W$1,0)))</f>
        <v>0</v>
      </c>
      <c r="I21" s="90">
        <f>IF($L21&gt;MAX('バックデータ１（事例集）'!$U$4:$U$303),"",INDEX('バックデータ１（事例集）'!$A$4:$W$303,MATCH('条件検索４（都道府県名・事業名で検索）'!$L21,'バックデータ１（事例集）'!$U$4:$U$303,0),MATCH('条件検索４（都道府県名・事業名で検索）'!I$5,'バックデータ１（事例集）'!$A$1:$W$1,0)))</f>
        <v>0</v>
      </c>
      <c r="J21" s="92">
        <f t="shared" si="0"/>
        <v>0</v>
      </c>
      <c r="K21" s="185">
        <f>IF($L21&gt;MAX('バックデータ１（事例集）'!$U$4:$U$303),"",INDEX('バックデータ１（事例集）'!$A$4:$W$303,MATCH('条件検索４（都道府県名・事業名で検索）'!$L21,'バックデータ１（事例集）'!$U$4:$U$303,0),MATCH('条件検索４（都道府県名・事業名で検索）'!K$5,'バックデータ１（事例集）'!$A$1:$W$1,0)))</f>
        <v>0</v>
      </c>
      <c r="L21" s="18">
        <v>14</v>
      </c>
      <c r="M21" s="115">
        <f>IF($L21&gt;MAX('バックデータ１（事例集）'!$U$4:$U$303),"",INDEX('バックデータ１（事例集）'!$A$4:$W$303,MATCH('条件検索４（都道府県名・事業名で検索）'!$L21,'バックデータ１（事例集）'!$U$4:$U$303,0),MATCH('条件検索４（都道府県名・事業名で検索）'!J$5,'バックデータ１（事例集）'!$A$1:$W$1,0)))</f>
        <v>0</v>
      </c>
    </row>
    <row r="22" spans="2:13" ht="30" customHeight="1">
      <c r="B22" s="6">
        <v>15</v>
      </c>
      <c r="C22" s="7">
        <f>IF($L22&gt;MAX('バックデータ１（事例集）'!$U$4:$U$303),"",INDEX('バックデータ１（事例集）'!$A$4:$W$303,MATCH('条件検索４（都道府県名・事業名で検索）'!$L22,'バックデータ１（事例集）'!$U$4:$U$303,0),MATCH('条件検索４（都道府県名・事業名で検索）'!C$5,'バックデータ１（事例集）'!$A$1:$W$1,0)))</f>
        <v>0</v>
      </c>
      <c r="D22" s="7">
        <f>IF($L22&gt;MAX('バックデータ１（事例集）'!$U$4:$U$303),"",INDEX('バックデータ１（事例集）'!$A$4:$W$303,MATCH('条件検索４（都道府県名・事業名で検索）'!$L22,'バックデータ１（事例集）'!$U$4:$U$303,0),MATCH('条件検索４（都道府県名・事業名で検索）'!D$5,'バックデータ１（事例集）'!$A$1:$W$1,0)))</f>
        <v>0</v>
      </c>
      <c r="E22" s="21" t="str">
        <f>IF($L22&gt;MAX('バックデータ１（事例集）'!$U$4:$U$303),"",INDEX('バックデータ１（事例集）'!$A$4:$W$303,MATCH('条件検索４（都道府県名・事業名で検索）'!$L22,'バックデータ１（事例集）'!$U$4:$U$303,0),MATCH('条件検索４（都道府県名・事業名で検索）'!E$5,'バックデータ１（事例集）'!$A$1:$W$1,0)))</f>
        <v/>
      </c>
      <c r="F22" s="58">
        <f>IF($L22&gt;MAX('バックデータ１（事例集）'!$U$4:$U$303),"",INDEX('バックデータ１（事例集）'!$A$4:$W$303,MATCH('条件検索４（都道府県名・事業名で検索）'!$L22,'バックデータ１（事例集）'!$U$4:$U$303,0),MATCH('条件検索４（都道府県名・事業名で検索）'!F$5,'バックデータ１（事例集）'!$A$1:$W$1,0)))</f>
        <v>0</v>
      </c>
      <c r="G22" s="8">
        <f>IF($L22&gt;MAX('バックデータ１（事例集）'!$U$4:$U$303),"",INDEX('バックデータ１（事例集）'!$A$4:$W$303,MATCH('条件検索４（都道府県名・事業名で検索）'!$L22,'バックデータ１（事例集）'!$U$4:$U$303,0),MATCH('条件検索４（都道府県名・事業名で検索）'!G$5,'バックデータ１（事例集）'!$A$1:$W$1,0)))</f>
        <v>0</v>
      </c>
      <c r="H22" s="8">
        <f>IF($L22&gt;MAX('バックデータ１（事例集）'!$U$4:$U$303),"",INDEX('バックデータ１（事例集）'!$A$4:$W$303,MATCH('条件検索４（都道府県名・事業名で検索）'!$L22,'バックデータ１（事例集）'!$U$4:$U$303,0),MATCH('条件検索４（都道府県名・事業名で検索）'!H$5,'バックデータ１（事例集）'!$A$1:$W$1,0)))</f>
        <v>0</v>
      </c>
      <c r="I22" s="58">
        <f>IF($L22&gt;MAX('バックデータ１（事例集）'!$U$4:$U$303),"",INDEX('バックデータ１（事例集）'!$A$4:$W$303,MATCH('条件検索４（都道府県名・事業名で検索）'!$L22,'バックデータ１（事例集）'!$U$4:$U$303,0),MATCH('条件検索４（都道府県名・事業名で検索）'!I$5,'バックデータ１（事例集）'!$A$1:$W$1,0)))</f>
        <v>0</v>
      </c>
      <c r="J22" s="86">
        <f t="shared" si="0"/>
        <v>0</v>
      </c>
      <c r="K22" s="84">
        <f>IF($L22&gt;MAX('バックデータ１（事例集）'!$U$4:$U$303),"",INDEX('バックデータ１（事例集）'!$A$4:$W$303,MATCH('条件検索４（都道府県名・事業名で検索）'!$L22,'バックデータ１（事例集）'!$U$4:$U$303,0),MATCH('条件検索４（都道府県名・事業名で検索）'!K$5,'バックデータ１（事例集）'!$A$1:$W$1,0)))</f>
        <v>0</v>
      </c>
      <c r="L22" s="18">
        <v>15</v>
      </c>
      <c r="M22" s="115">
        <f>IF($L22&gt;MAX('バックデータ１（事例集）'!$U$4:$U$303),"",INDEX('バックデータ１（事例集）'!$A$4:$W$303,MATCH('条件検索４（都道府県名・事業名で検索）'!$L22,'バックデータ１（事例集）'!$U$4:$U$303,0),MATCH('条件検索４（都道府県名・事業名で検索）'!J$5,'バックデータ１（事例集）'!$A$1:$W$1,0)))</f>
        <v>0</v>
      </c>
    </row>
    <row r="23" spans="2:13" ht="30" customHeight="1">
      <c r="B23" s="87">
        <v>16</v>
      </c>
      <c r="C23" s="88">
        <f>IF($L23&gt;MAX('バックデータ１（事例集）'!$U$4:$U$303),"",INDEX('バックデータ１（事例集）'!$A$4:$W$303,MATCH('条件検索４（都道府県名・事業名で検索）'!$L23,'バックデータ１（事例集）'!$U$4:$U$303,0),MATCH('条件検索４（都道府県名・事業名で検索）'!C$5,'バックデータ１（事例集）'!$A$1:$W$1,0)))</f>
        <v>0</v>
      </c>
      <c r="D23" s="88">
        <f>IF($L23&gt;MAX('バックデータ１（事例集）'!$U$4:$U$303),"",INDEX('バックデータ１（事例集）'!$A$4:$W$303,MATCH('条件検索４（都道府県名・事業名で検索）'!$L23,'バックデータ１（事例集）'!$U$4:$U$303,0),MATCH('条件検索４（都道府県名・事業名で検索）'!D$5,'バックデータ１（事例集）'!$A$1:$W$1,0)))</f>
        <v>0</v>
      </c>
      <c r="E23" s="93" t="str">
        <f>IF($L23&gt;MAX('バックデータ１（事例集）'!$U$4:$U$303),"",INDEX('バックデータ１（事例集）'!$A$4:$W$303,MATCH('条件検索４（都道府県名・事業名で検索）'!$L23,'バックデータ１（事例集）'!$U$4:$U$303,0),MATCH('条件検索４（都道府県名・事業名で検索）'!E$5,'バックデータ１（事例集）'!$A$1:$W$1,0)))</f>
        <v/>
      </c>
      <c r="F23" s="90">
        <f>IF($L23&gt;MAX('バックデータ１（事例集）'!$U$4:$U$303),"",INDEX('バックデータ１（事例集）'!$A$4:$W$303,MATCH('条件検索４（都道府県名・事業名で検索）'!$L23,'バックデータ１（事例集）'!$U$4:$U$303,0),MATCH('条件検索４（都道府県名・事業名で検索）'!F$5,'バックデータ１（事例集）'!$A$1:$W$1,0)))</f>
        <v>0</v>
      </c>
      <c r="G23" s="91">
        <f>IF($L23&gt;MAX('バックデータ１（事例集）'!$U$4:$U$303),"",INDEX('バックデータ１（事例集）'!$A$4:$W$303,MATCH('条件検索４（都道府県名・事業名で検索）'!$L23,'バックデータ１（事例集）'!$U$4:$U$303,0),MATCH('条件検索４（都道府県名・事業名で検索）'!G$5,'バックデータ１（事例集）'!$A$1:$W$1,0)))</f>
        <v>0</v>
      </c>
      <c r="H23" s="91">
        <f>IF($L23&gt;MAX('バックデータ１（事例集）'!$U$4:$U$303),"",INDEX('バックデータ１（事例集）'!$A$4:$W$303,MATCH('条件検索４（都道府県名・事業名で検索）'!$L23,'バックデータ１（事例集）'!$U$4:$U$303,0),MATCH('条件検索４（都道府県名・事業名で検索）'!H$5,'バックデータ１（事例集）'!$A$1:$W$1,0)))</f>
        <v>0</v>
      </c>
      <c r="I23" s="90">
        <f>IF($L23&gt;MAX('バックデータ１（事例集）'!$U$4:$U$303),"",INDEX('バックデータ１（事例集）'!$A$4:$W$303,MATCH('条件検索４（都道府県名・事業名で検索）'!$L23,'バックデータ１（事例集）'!$U$4:$U$303,0),MATCH('条件検索４（都道府県名・事業名で検索）'!I$5,'バックデータ１（事例集）'!$A$1:$W$1,0)))</f>
        <v>0</v>
      </c>
      <c r="J23" s="92">
        <f t="shared" si="0"/>
        <v>0</v>
      </c>
      <c r="K23" s="185">
        <f>IF($L23&gt;MAX('バックデータ１（事例集）'!$U$4:$U$303),"",INDEX('バックデータ１（事例集）'!$A$4:$W$303,MATCH('条件検索４（都道府県名・事業名で検索）'!$L23,'バックデータ１（事例集）'!$U$4:$U$303,0),MATCH('条件検索４（都道府県名・事業名で検索）'!K$5,'バックデータ１（事例集）'!$A$1:$W$1,0)))</f>
        <v>0</v>
      </c>
      <c r="L23" s="18">
        <v>16</v>
      </c>
      <c r="M23" s="115">
        <f>IF($L23&gt;MAX('バックデータ１（事例集）'!$U$4:$U$303),"",INDEX('バックデータ１（事例集）'!$A$4:$W$303,MATCH('条件検索４（都道府県名・事業名で検索）'!$L23,'バックデータ１（事例集）'!$U$4:$U$303,0),MATCH('条件検索４（都道府県名・事業名で検索）'!J$5,'バックデータ１（事例集）'!$A$1:$W$1,0)))</f>
        <v>0</v>
      </c>
    </row>
    <row r="24" spans="2:13" ht="30" customHeight="1">
      <c r="B24" s="6">
        <v>17</v>
      </c>
      <c r="C24" s="7">
        <f>IF($L24&gt;MAX('バックデータ１（事例集）'!$U$4:$U$303),"",INDEX('バックデータ１（事例集）'!$A$4:$W$303,MATCH('条件検索４（都道府県名・事業名で検索）'!$L24,'バックデータ１（事例集）'!$U$4:$U$303,0),MATCH('条件検索４（都道府県名・事業名で検索）'!C$5,'バックデータ１（事例集）'!$A$1:$W$1,0)))</f>
        <v>0</v>
      </c>
      <c r="D24" s="7">
        <f>IF($L24&gt;MAX('バックデータ１（事例集）'!$U$4:$U$303),"",INDEX('バックデータ１（事例集）'!$A$4:$W$303,MATCH('条件検索４（都道府県名・事業名で検索）'!$L24,'バックデータ１（事例集）'!$U$4:$U$303,0),MATCH('条件検索４（都道府県名・事業名で検索）'!D$5,'バックデータ１（事例集）'!$A$1:$W$1,0)))</f>
        <v>0</v>
      </c>
      <c r="E24" s="21" t="str">
        <f>IF($L24&gt;MAX('バックデータ１（事例集）'!$U$4:$U$303),"",INDEX('バックデータ１（事例集）'!$A$4:$W$303,MATCH('条件検索４（都道府県名・事業名で検索）'!$L24,'バックデータ１（事例集）'!$U$4:$U$303,0),MATCH('条件検索４（都道府県名・事業名で検索）'!E$5,'バックデータ１（事例集）'!$A$1:$W$1,0)))</f>
        <v/>
      </c>
      <c r="F24" s="58">
        <f>IF($L24&gt;MAX('バックデータ１（事例集）'!$U$4:$U$303),"",INDEX('バックデータ１（事例集）'!$A$4:$W$303,MATCH('条件検索４（都道府県名・事業名で検索）'!$L24,'バックデータ１（事例集）'!$U$4:$U$303,0),MATCH('条件検索４（都道府県名・事業名で検索）'!F$5,'バックデータ１（事例集）'!$A$1:$W$1,0)))</f>
        <v>0</v>
      </c>
      <c r="G24" s="8">
        <f>IF($L24&gt;MAX('バックデータ１（事例集）'!$U$4:$U$303),"",INDEX('バックデータ１（事例集）'!$A$4:$W$303,MATCH('条件検索４（都道府県名・事業名で検索）'!$L24,'バックデータ１（事例集）'!$U$4:$U$303,0),MATCH('条件検索４（都道府県名・事業名で検索）'!G$5,'バックデータ１（事例集）'!$A$1:$W$1,0)))</f>
        <v>0</v>
      </c>
      <c r="H24" s="8">
        <f>IF($L24&gt;MAX('バックデータ１（事例集）'!$U$4:$U$303),"",INDEX('バックデータ１（事例集）'!$A$4:$W$303,MATCH('条件検索４（都道府県名・事業名で検索）'!$L24,'バックデータ１（事例集）'!$U$4:$U$303,0),MATCH('条件検索４（都道府県名・事業名で検索）'!H$5,'バックデータ１（事例集）'!$A$1:$W$1,0)))</f>
        <v>0</v>
      </c>
      <c r="I24" s="58">
        <f>IF($L24&gt;MAX('バックデータ１（事例集）'!$U$4:$U$303),"",INDEX('バックデータ１（事例集）'!$A$4:$W$303,MATCH('条件検索４（都道府県名・事業名で検索）'!$L24,'バックデータ１（事例集）'!$U$4:$U$303,0),MATCH('条件検索４（都道府県名・事業名で検索）'!I$5,'バックデータ１（事例集）'!$A$1:$W$1,0)))</f>
        <v>0</v>
      </c>
      <c r="J24" s="86">
        <f t="shared" si="0"/>
        <v>0</v>
      </c>
      <c r="K24" s="84">
        <f>IF($L24&gt;MAX('バックデータ１（事例集）'!$U$4:$U$303),"",INDEX('バックデータ１（事例集）'!$A$4:$W$303,MATCH('条件検索４（都道府県名・事業名で検索）'!$L24,'バックデータ１（事例集）'!$U$4:$U$303,0),MATCH('条件検索４（都道府県名・事業名で検索）'!K$5,'バックデータ１（事例集）'!$A$1:$W$1,0)))</f>
        <v>0</v>
      </c>
      <c r="L24" s="18">
        <v>17</v>
      </c>
      <c r="M24" s="115">
        <f>IF($L24&gt;MAX('バックデータ１（事例集）'!$U$4:$U$303),"",INDEX('バックデータ１（事例集）'!$A$4:$W$303,MATCH('条件検索４（都道府県名・事業名で検索）'!$L24,'バックデータ１（事例集）'!$U$4:$U$303,0),MATCH('条件検索４（都道府県名・事業名で検索）'!J$5,'バックデータ１（事例集）'!$A$1:$W$1,0)))</f>
        <v>0</v>
      </c>
    </row>
    <row r="25" spans="2:13" ht="30" customHeight="1">
      <c r="B25" s="87">
        <v>18</v>
      </c>
      <c r="C25" s="88">
        <f>IF($L25&gt;MAX('バックデータ１（事例集）'!$U$4:$U$303),"",INDEX('バックデータ１（事例集）'!$A$4:$W$303,MATCH('条件検索４（都道府県名・事業名で検索）'!$L25,'バックデータ１（事例集）'!$U$4:$U$303,0),MATCH('条件検索４（都道府県名・事業名で検索）'!C$5,'バックデータ１（事例集）'!$A$1:$W$1,0)))</f>
        <v>0</v>
      </c>
      <c r="D25" s="88">
        <f>IF($L25&gt;MAX('バックデータ１（事例集）'!$U$4:$U$303),"",INDEX('バックデータ１（事例集）'!$A$4:$W$303,MATCH('条件検索４（都道府県名・事業名で検索）'!$L25,'バックデータ１（事例集）'!$U$4:$U$303,0),MATCH('条件検索４（都道府県名・事業名で検索）'!D$5,'バックデータ１（事例集）'!$A$1:$W$1,0)))</f>
        <v>0</v>
      </c>
      <c r="E25" s="93" t="str">
        <f>IF($L25&gt;MAX('バックデータ１（事例集）'!$U$4:$U$303),"",INDEX('バックデータ１（事例集）'!$A$4:$W$303,MATCH('条件検索４（都道府県名・事業名で検索）'!$L25,'バックデータ１（事例集）'!$U$4:$U$303,0),MATCH('条件検索４（都道府県名・事業名で検索）'!E$5,'バックデータ１（事例集）'!$A$1:$W$1,0)))</f>
        <v/>
      </c>
      <c r="F25" s="90">
        <f>IF($L25&gt;MAX('バックデータ１（事例集）'!$U$4:$U$303),"",INDEX('バックデータ１（事例集）'!$A$4:$W$303,MATCH('条件検索４（都道府県名・事業名で検索）'!$L25,'バックデータ１（事例集）'!$U$4:$U$303,0),MATCH('条件検索４（都道府県名・事業名で検索）'!F$5,'バックデータ１（事例集）'!$A$1:$W$1,0)))</f>
        <v>0</v>
      </c>
      <c r="G25" s="91">
        <f>IF($L25&gt;MAX('バックデータ１（事例集）'!$U$4:$U$303),"",INDEX('バックデータ１（事例集）'!$A$4:$W$303,MATCH('条件検索４（都道府県名・事業名で検索）'!$L25,'バックデータ１（事例集）'!$U$4:$U$303,0),MATCH('条件検索４（都道府県名・事業名で検索）'!G$5,'バックデータ１（事例集）'!$A$1:$W$1,0)))</f>
        <v>0</v>
      </c>
      <c r="H25" s="91">
        <f>IF($L25&gt;MAX('バックデータ１（事例集）'!$U$4:$U$303),"",INDEX('バックデータ１（事例集）'!$A$4:$W$303,MATCH('条件検索４（都道府県名・事業名で検索）'!$L25,'バックデータ１（事例集）'!$U$4:$U$303,0),MATCH('条件検索４（都道府県名・事業名で検索）'!H$5,'バックデータ１（事例集）'!$A$1:$W$1,0)))</f>
        <v>0</v>
      </c>
      <c r="I25" s="90">
        <f>IF($L25&gt;MAX('バックデータ１（事例集）'!$U$4:$U$303),"",INDEX('バックデータ１（事例集）'!$A$4:$W$303,MATCH('条件検索４（都道府県名・事業名で検索）'!$L25,'バックデータ１（事例集）'!$U$4:$U$303,0),MATCH('条件検索４（都道府県名・事業名で検索）'!I$5,'バックデータ１（事例集）'!$A$1:$W$1,0)))</f>
        <v>0</v>
      </c>
      <c r="J25" s="92">
        <f t="shared" si="0"/>
        <v>0</v>
      </c>
      <c r="K25" s="185">
        <f>IF($L25&gt;MAX('バックデータ１（事例集）'!$U$4:$U$303),"",INDEX('バックデータ１（事例集）'!$A$4:$W$303,MATCH('条件検索４（都道府県名・事業名で検索）'!$L25,'バックデータ１（事例集）'!$U$4:$U$303,0),MATCH('条件検索４（都道府県名・事業名で検索）'!K$5,'バックデータ１（事例集）'!$A$1:$W$1,0)))</f>
        <v>0</v>
      </c>
      <c r="L25" s="18">
        <v>18</v>
      </c>
      <c r="M25" s="115">
        <f>IF($L25&gt;MAX('バックデータ１（事例集）'!$U$4:$U$303),"",INDEX('バックデータ１（事例集）'!$A$4:$W$303,MATCH('条件検索４（都道府県名・事業名で検索）'!$L25,'バックデータ１（事例集）'!$U$4:$U$303,0),MATCH('条件検索４（都道府県名・事業名で検索）'!J$5,'バックデータ１（事例集）'!$A$1:$W$1,0)))</f>
        <v>0</v>
      </c>
    </row>
    <row r="26" spans="2:13" ht="30" customHeight="1">
      <c r="B26" s="6">
        <v>19</v>
      </c>
      <c r="C26" s="7">
        <f>IF($L26&gt;MAX('バックデータ１（事例集）'!$U$4:$U$303),"",INDEX('バックデータ１（事例集）'!$A$4:$W$303,MATCH('条件検索４（都道府県名・事業名で検索）'!$L26,'バックデータ１（事例集）'!$U$4:$U$303,0),MATCH('条件検索４（都道府県名・事業名で検索）'!C$5,'バックデータ１（事例集）'!$A$1:$W$1,0)))</f>
        <v>0</v>
      </c>
      <c r="D26" s="7">
        <f>IF($L26&gt;MAX('バックデータ１（事例集）'!$U$4:$U$303),"",INDEX('バックデータ１（事例集）'!$A$4:$W$303,MATCH('条件検索４（都道府県名・事業名で検索）'!$L26,'バックデータ１（事例集）'!$U$4:$U$303,0),MATCH('条件検索４（都道府県名・事業名で検索）'!D$5,'バックデータ１（事例集）'!$A$1:$W$1,0)))</f>
        <v>0</v>
      </c>
      <c r="E26" s="21" t="str">
        <f>IF($L26&gt;MAX('バックデータ１（事例集）'!$U$4:$U$303),"",INDEX('バックデータ１（事例集）'!$A$4:$W$303,MATCH('条件検索４（都道府県名・事業名で検索）'!$L26,'バックデータ１（事例集）'!$U$4:$U$303,0),MATCH('条件検索４（都道府県名・事業名で検索）'!E$5,'バックデータ１（事例集）'!$A$1:$W$1,0)))</f>
        <v/>
      </c>
      <c r="F26" s="58">
        <f>IF($L26&gt;MAX('バックデータ１（事例集）'!$U$4:$U$303),"",INDEX('バックデータ１（事例集）'!$A$4:$W$303,MATCH('条件検索４（都道府県名・事業名で検索）'!$L26,'バックデータ１（事例集）'!$U$4:$U$303,0),MATCH('条件検索４（都道府県名・事業名で検索）'!F$5,'バックデータ１（事例集）'!$A$1:$W$1,0)))</f>
        <v>0</v>
      </c>
      <c r="G26" s="8">
        <f>IF($L26&gt;MAX('バックデータ１（事例集）'!$U$4:$U$303),"",INDEX('バックデータ１（事例集）'!$A$4:$W$303,MATCH('条件検索４（都道府県名・事業名で検索）'!$L26,'バックデータ１（事例集）'!$U$4:$U$303,0),MATCH('条件検索４（都道府県名・事業名で検索）'!G$5,'バックデータ１（事例集）'!$A$1:$W$1,0)))</f>
        <v>0</v>
      </c>
      <c r="H26" s="8">
        <f>IF($L26&gt;MAX('バックデータ１（事例集）'!$U$4:$U$303),"",INDEX('バックデータ１（事例集）'!$A$4:$W$303,MATCH('条件検索４（都道府県名・事業名で検索）'!$L26,'バックデータ１（事例集）'!$U$4:$U$303,0),MATCH('条件検索４（都道府県名・事業名で検索）'!H$5,'バックデータ１（事例集）'!$A$1:$W$1,0)))</f>
        <v>0</v>
      </c>
      <c r="I26" s="58">
        <f>IF($L26&gt;MAX('バックデータ１（事例集）'!$U$4:$U$303),"",INDEX('バックデータ１（事例集）'!$A$4:$W$303,MATCH('条件検索４（都道府県名・事業名で検索）'!$L26,'バックデータ１（事例集）'!$U$4:$U$303,0),MATCH('条件検索４（都道府県名・事業名で検索）'!I$5,'バックデータ１（事例集）'!$A$1:$W$1,0)))</f>
        <v>0</v>
      </c>
      <c r="J26" s="86">
        <f t="shared" si="0"/>
        <v>0</v>
      </c>
      <c r="K26" s="84">
        <f>IF($L26&gt;MAX('バックデータ１（事例集）'!$U$4:$U$303),"",INDEX('バックデータ１（事例集）'!$A$4:$W$303,MATCH('条件検索４（都道府県名・事業名で検索）'!$L26,'バックデータ１（事例集）'!$U$4:$U$303,0),MATCH('条件検索４（都道府県名・事業名で検索）'!K$5,'バックデータ１（事例集）'!$A$1:$W$1,0)))</f>
        <v>0</v>
      </c>
      <c r="L26" s="18">
        <v>19</v>
      </c>
      <c r="M26" s="115">
        <f>IF($L26&gt;MAX('バックデータ１（事例集）'!$U$4:$U$303),"",INDEX('バックデータ１（事例集）'!$A$4:$W$303,MATCH('条件検索４（都道府県名・事業名で検索）'!$L26,'バックデータ１（事例集）'!$U$4:$U$303,0),MATCH('条件検索４（都道府県名・事業名で検索）'!J$5,'バックデータ１（事例集）'!$A$1:$W$1,0)))</f>
        <v>0</v>
      </c>
    </row>
    <row r="27" spans="2:13" ht="30" customHeight="1">
      <c r="B27" s="87">
        <v>20</v>
      </c>
      <c r="C27" s="88">
        <f>IF($L27&gt;MAX('バックデータ１（事例集）'!$U$4:$U$303),"",INDEX('バックデータ１（事例集）'!$A$4:$W$303,MATCH('条件検索４（都道府県名・事業名で検索）'!$L27,'バックデータ１（事例集）'!$U$4:$U$303,0),MATCH('条件検索４（都道府県名・事業名で検索）'!C$5,'バックデータ１（事例集）'!$A$1:$W$1,0)))</f>
        <v>0</v>
      </c>
      <c r="D27" s="88">
        <f>IF($L27&gt;MAX('バックデータ１（事例集）'!$U$4:$U$303),"",INDEX('バックデータ１（事例集）'!$A$4:$W$303,MATCH('条件検索４（都道府県名・事業名で検索）'!$L27,'バックデータ１（事例集）'!$U$4:$U$303,0),MATCH('条件検索４（都道府県名・事業名で検索）'!D$5,'バックデータ１（事例集）'!$A$1:$W$1,0)))</f>
        <v>0</v>
      </c>
      <c r="E27" s="93" t="str">
        <f>IF($L27&gt;MAX('バックデータ１（事例集）'!$U$4:$U$303),"",INDEX('バックデータ１（事例集）'!$A$4:$W$303,MATCH('条件検索４（都道府県名・事業名で検索）'!$L27,'バックデータ１（事例集）'!$U$4:$U$303,0),MATCH('条件検索４（都道府県名・事業名で検索）'!E$5,'バックデータ１（事例集）'!$A$1:$W$1,0)))</f>
        <v/>
      </c>
      <c r="F27" s="90">
        <f>IF($L27&gt;MAX('バックデータ１（事例集）'!$U$4:$U$303),"",INDEX('バックデータ１（事例集）'!$A$4:$W$303,MATCH('条件検索４（都道府県名・事業名で検索）'!$L27,'バックデータ１（事例集）'!$U$4:$U$303,0),MATCH('条件検索４（都道府県名・事業名で検索）'!F$5,'バックデータ１（事例集）'!$A$1:$W$1,0)))</f>
        <v>0</v>
      </c>
      <c r="G27" s="91">
        <f>IF($L27&gt;MAX('バックデータ１（事例集）'!$U$4:$U$303),"",INDEX('バックデータ１（事例集）'!$A$4:$W$303,MATCH('条件検索４（都道府県名・事業名で検索）'!$L27,'バックデータ１（事例集）'!$U$4:$U$303,0),MATCH('条件検索４（都道府県名・事業名で検索）'!G$5,'バックデータ１（事例集）'!$A$1:$W$1,0)))</f>
        <v>0</v>
      </c>
      <c r="H27" s="91">
        <f>IF($L27&gt;MAX('バックデータ１（事例集）'!$U$4:$U$303),"",INDEX('バックデータ１（事例集）'!$A$4:$W$303,MATCH('条件検索４（都道府県名・事業名で検索）'!$L27,'バックデータ１（事例集）'!$U$4:$U$303,0),MATCH('条件検索４（都道府県名・事業名で検索）'!H$5,'バックデータ１（事例集）'!$A$1:$W$1,0)))</f>
        <v>0</v>
      </c>
      <c r="I27" s="90">
        <f>IF($L27&gt;MAX('バックデータ１（事例集）'!$U$4:$U$303),"",INDEX('バックデータ１（事例集）'!$A$4:$W$303,MATCH('条件検索４（都道府県名・事業名で検索）'!$L27,'バックデータ１（事例集）'!$U$4:$U$303,0),MATCH('条件検索４（都道府県名・事業名で検索）'!I$5,'バックデータ１（事例集）'!$A$1:$W$1,0)))</f>
        <v>0</v>
      </c>
      <c r="J27" s="92">
        <f t="shared" si="0"/>
        <v>0</v>
      </c>
      <c r="K27" s="185">
        <f>IF($L27&gt;MAX('バックデータ１（事例集）'!$U$4:$U$303),"",INDEX('バックデータ１（事例集）'!$A$4:$W$303,MATCH('条件検索４（都道府県名・事業名で検索）'!$L27,'バックデータ１（事例集）'!$U$4:$U$303,0),MATCH('条件検索４（都道府県名・事業名で検索）'!K$5,'バックデータ１（事例集）'!$A$1:$W$1,0)))</f>
        <v>0</v>
      </c>
      <c r="L27" s="18">
        <v>20</v>
      </c>
      <c r="M27" s="115">
        <f>IF($L27&gt;MAX('バックデータ１（事例集）'!$U$4:$U$303),"",INDEX('バックデータ１（事例集）'!$A$4:$W$303,MATCH('条件検索４（都道府県名・事業名で検索）'!$L27,'バックデータ１（事例集）'!$U$4:$U$303,0),MATCH('条件検索４（都道府県名・事業名で検索）'!J$5,'バックデータ１（事例集）'!$A$1:$W$1,0)))</f>
        <v>0</v>
      </c>
    </row>
    <row r="28" spans="2:13" ht="30" customHeight="1">
      <c r="B28" s="6">
        <v>21</v>
      </c>
      <c r="C28" s="7">
        <f>IF($L28&gt;MAX('バックデータ１（事例集）'!$U$4:$U$303),"",INDEX('バックデータ１（事例集）'!$A$4:$W$303,MATCH('条件検索４（都道府県名・事業名で検索）'!$L28,'バックデータ１（事例集）'!$U$4:$U$303,0),MATCH('条件検索４（都道府県名・事業名で検索）'!C$5,'バックデータ１（事例集）'!$A$1:$W$1,0)))</f>
        <v>0</v>
      </c>
      <c r="D28" s="7">
        <f>IF($L28&gt;MAX('バックデータ１（事例集）'!$U$4:$U$303),"",INDEX('バックデータ１（事例集）'!$A$4:$W$303,MATCH('条件検索４（都道府県名・事業名で検索）'!$L28,'バックデータ１（事例集）'!$U$4:$U$303,0),MATCH('条件検索４（都道府県名・事業名で検索）'!D$5,'バックデータ１（事例集）'!$A$1:$W$1,0)))</f>
        <v>0</v>
      </c>
      <c r="E28" s="21" t="str">
        <f>IF($L28&gt;MAX('バックデータ１（事例集）'!$U$4:$U$303),"",INDEX('バックデータ１（事例集）'!$A$4:$W$303,MATCH('条件検索４（都道府県名・事業名で検索）'!$L28,'バックデータ１（事例集）'!$U$4:$U$303,0),MATCH('条件検索４（都道府県名・事業名で検索）'!E$5,'バックデータ１（事例集）'!$A$1:$W$1,0)))</f>
        <v/>
      </c>
      <c r="F28" s="58">
        <f>IF($L28&gt;MAX('バックデータ１（事例集）'!$U$4:$U$303),"",INDEX('バックデータ１（事例集）'!$A$4:$W$303,MATCH('条件検索４（都道府県名・事業名で検索）'!$L28,'バックデータ１（事例集）'!$U$4:$U$303,0),MATCH('条件検索４（都道府県名・事業名で検索）'!F$5,'バックデータ１（事例集）'!$A$1:$W$1,0)))</f>
        <v>0</v>
      </c>
      <c r="G28" s="8">
        <f>IF($L28&gt;MAX('バックデータ１（事例集）'!$U$4:$U$303),"",INDEX('バックデータ１（事例集）'!$A$4:$W$303,MATCH('条件検索４（都道府県名・事業名で検索）'!$L28,'バックデータ１（事例集）'!$U$4:$U$303,0),MATCH('条件検索４（都道府県名・事業名で検索）'!G$5,'バックデータ１（事例集）'!$A$1:$W$1,0)))</f>
        <v>0</v>
      </c>
      <c r="H28" s="8">
        <f>IF($L28&gt;MAX('バックデータ１（事例集）'!$U$4:$U$303),"",INDEX('バックデータ１（事例集）'!$A$4:$W$303,MATCH('条件検索４（都道府県名・事業名で検索）'!$L28,'バックデータ１（事例集）'!$U$4:$U$303,0),MATCH('条件検索４（都道府県名・事業名で検索）'!H$5,'バックデータ１（事例集）'!$A$1:$W$1,0)))</f>
        <v>0</v>
      </c>
      <c r="I28" s="58">
        <f>IF($L28&gt;MAX('バックデータ１（事例集）'!$U$4:$U$303),"",INDEX('バックデータ１（事例集）'!$A$4:$W$303,MATCH('条件検索４（都道府県名・事業名で検索）'!$L28,'バックデータ１（事例集）'!$U$4:$U$303,0),MATCH('条件検索４（都道府県名・事業名で検索）'!I$5,'バックデータ１（事例集）'!$A$1:$W$1,0)))</f>
        <v>0</v>
      </c>
      <c r="J28" s="86">
        <f t="shared" si="0"/>
        <v>0</v>
      </c>
      <c r="K28" s="84">
        <f>IF($L28&gt;MAX('バックデータ１（事例集）'!$U$4:$U$303),"",INDEX('バックデータ１（事例集）'!$A$4:$W$303,MATCH('条件検索４（都道府県名・事業名で検索）'!$L28,'バックデータ１（事例集）'!$U$4:$U$303,0),MATCH('条件検索４（都道府県名・事業名で検索）'!K$5,'バックデータ１（事例集）'!$A$1:$W$1,0)))</f>
        <v>0</v>
      </c>
      <c r="L28" s="18">
        <v>21</v>
      </c>
      <c r="M28" s="115">
        <f>IF($L28&gt;MAX('バックデータ１（事例集）'!$U$4:$U$303),"",INDEX('バックデータ１（事例集）'!$A$4:$W$303,MATCH('条件検索４（都道府県名・事業名で検索）'!$L28,'バックデータ１（事例集）'!$U$4:$U$303,0),MATCH('条件検索４（都道府県名・事業名で検索）'!J$5,'バックデータ１（事例集）'!$A$1:$W$1,0)))</f>
        <v>0</v>
      </c>
    </row>
    <row r="29" spans="2:13" ht="30" customHeight="1">
      <c r="B29" s="87">
        <v>22</v>
      </c>
      <c r="C29" s="88">
        <f>IF($L29&gt;MAX('バックデータ１（事例集）'!$U$4:$U$303),"",INDEX('バックデータ１（事例集）'!$A$4:$W$303,MATCH('条件検索４（都道府県名・事業名で検索）'!$L29,'バックデータ１（事例集）'!$U$4:$U$303,0),MATCH('条件検索４（都道府県名・事業名で検索）'!C$5,'バックデータ１（事例集）'!$A$1:$W$1,0)))</f>
        <v>0</v>
      </c>
      <c r="D29" s="88">
        <f>IF($L29&gt;MAX('バックデータ１（事例集）'!$U$4:$U$303),"",INDEX('バックデータ１（事例集）'!$A$4:$W$303,MATCH('条件検索４（都道府県名・事業名で検索）'!$L29,'バックデータ１（事例集）'!$U$4:$U$303,0),MATCH('条件検索４（都道府県名・事業名で検索）'!D$5,'バックデータ１（事例集）'!$A$1:$W$1,0)))</f>
        <v>0</v>
      </c>
      <c r="E29" s="93" t="str">
        <f>IF($L29&gt;MAX('バックデータ１（事例集）'!$U$4:$U$303),"",INDEX('バックデータ１（事例集）'!$A$4:$W$303,MATCH('条件検索４（都道府県名・事業名で検索）'!$L29,'バックデータ１（事例集）'!$U$4:$U$303,0),MATCH('条件検索４（都道府県名・事業名で検索）'!E$5,'バックデータ１（事例集）'!$A$1:$W$1,0)))</f>
        <v/>
      </c>
      <c r="F29" s="90">
        <f>IF($L29&gt;MAX('バックデータ１（事例集）'!$U$4:$U$303),"",INDEX('バックデータ１（事例集）'!$A$4:$W$303,MATCH('条件検索４（都道府県名・事業名で検索）'!$L29,'バックデータ１（事例集）'!$U$4:$U$303,0),MATCH('条件検索４（都道府県名・事業名で検索）'!F$5,'バックデータ１（事例集）'!$A$1:$W$1,0)))</f>
        <v>0</v>
      </c>
      <c r="G29" s="91">
        <f>IF($L29&gt;MAX('バックデータ１（事例集）'!$U$4:$U$303),"",INDEX('バックデータ１（事例集）'!$A$4:$W$303,MATCH('条件検索４（都道府県名・事業名で検索）'!$L29,'バックデータ１（事例集）'!$U$4:$U$303,0),MATCH('条件検索４（都道府県名・事業名で検索）'!G$5,'バックデータ１（事例集）'!$A$1:$W$1,0)))</f>
        <v>0</v>
      </c>
      <c r="H29" s="91">
        <f>IF($L29&gt;MAX('バックデータ１（事例集）'!$U$4:$U$303),"",INDEX('バックデータ１（事例集）'!$A$4:$W$303,MATCH('条件検索４（都道府県名・事業名で検索）'!$L29,'バックデータ１（事例集）'!$U$4:$U$303,0),MATCH('条件検索４（都道府県名・事業名で検索）'!H$5,'バックデータ１（事例集）'!$A$1:$W$1,0)))</f>
        <v>0</v>
      </c>
      <c r="I29" s="90">
        <f>IF($L29&gt;MAX('バックデータ１（事例集）'!$U$4:$U$303),"",INDEX('バックデータ１（事例集）'!$A$4:$W$303,MATCH('条件検索４（都道府県名・事業名で検索）'!$L29,'バックデータ１（事例集）'!$U$4:$U$303,0),MATCH('条件検索４（都道府県名・事業名で検索）'!I$5,'バックデータ１（事例集）'!$A$1:$W$1,0)))</f>
        <v>0</v>
      </c>
      <c r="J29" s="92">
        <f t="shared" si="0"/>
        <v>0</v>
      </c>
      <c r="K29" s="185">
        <f>IF($L29&gt;MAX('バックデータ１（事例集）'!$U$4:$U$303),"",INDEX('バックデータ１（事例集）'!$A$4:$W$303,MATCH('条件検索４（都道府県名・事業名で検索）'!$L29,'バックデータ１（事例集）'!$U$4:$U$303,0),MATCH('条件検索４（都道府県名・事業名で検索）'!K$5,'バックデータ１（事例集）'!$A$1:$W$1,0)))</f>
        <v>0</v>
      </c>
      <c r="L29" s="18">
        <v>22</v>
      </c>
      <c r="M29" s="115">
        <f>IF($L29&gt;MAX('バックデータ１（事例集）'!$U$4:$U$303),"",INDEX('バックデータ１（事例集）'!$A$4:$W$303,MATCH('条件検索４（都道府県名・事業名で検索）'!$L29,'バックデータ１（事例集）'!$U$4:$U$303,0),MATCH('条件検索４（都道府県名・事業名で検索）'!J$5,'バックデータ１（事例集）'!$A$1:$W$1,0)))</f>
        <v>0</v>
      </c>
    </row>
    <row r="30" spans="2:13" ht="30" customHeight="1">
      <c r="B30" s="6">
        <v>23</v>
      </c>
      <c r="C30" s="7">
        <f>IF($L30&gt;MAX('バックデータ１（事例集）'!$U$4:$U$303),"",INDEX('バックデータ１（事例集）'!$A$4:$W$303,MATCH('条件検索４（都道府県名・事業名で検索）'!$L30,'バックデータ１（事例集）'!$U$4:$U$303,0),MATCH('条件検索４（都道府県名・事業名で検索）'!C$5,'バックデータ１（事例集）'!$A$1:$W$1,0)))</f>
        <v>0</v>
      </c>
      <c r="D30" s="7">
        <f>IF($L30&gt;MAX('バックデータ１（事例集）'!$U$4:$U$303),"",INDEX('バックデータ１（事例集）'!$A$4:$W$303,MATCH('条件検索４（都道府県名・事業名で検索）'!$L30,'バックデータ１（事例集）'!$U$4:$U$303,0),MATCH('条件検索４（都道府県名・事業名で検索）'!D$5,'バックデータ１（事例集）'!$A$1:$W$1,0)))</f>
        <v>0</v>
      </c>
      <c r="E30" s="21" t="str">
        <f>IF($L30&gt;MAX('バックデータ１（事例集）'!$U$4:$U$303),"",INDEX('バックデータ１（事例集）'!$A$4:$W$303,MATCH('条件検索４（都道府県名・事業名で検索）'!$L30,'バックデータ１（事例集）'!$U$4:$U$303,0),MATCH('条件検索４（都道府県名・事業名で検索）'!E$5,'バックデータ１（事例集）'!$A$1:$W$1,0)))</f>
        <v/>
      </c>
      <c r="F30" s="58">
        <f>IF($L30&gt;MAX('バックデータ１（事例集）'!$U$4:$U$303),"",INDEX('バックデータ１（事例集）'!$A$4:$W$303,MATCH('条件検索４（都道府県名・事業名で検索）'!$L30,'バックデータ１（事例集）'!$U$4:$U$303,0),MATCH('条件検索４（都道府県名・事業名で検索）'!F$5,'バックデータ１（事例集）'!$A$1:$W$1,0)))</f>
        <v>0</v>
      </c>
      <c r="G30" s="8">
        <f>IF($L30&gt;MAX('バックデータ１（事例集）'!$U$4:$U$303),"",INDEX('バックデータ１（事例集）'!$A$4:$W$303,MATCH('条件検索４（都道府県名・事業名で検索）'!$L30,'バックデータ１（事例集）'!$U$4:$U$303,0),MATCH('条件検索４（都道府県名・事業名で検索）'!G$5,'バックデータ１（事例集）'!$A$1:$W$1,0)))</f>
        <v>0</v>
      </c>
      <c r="H30" s="8">
        <f>IF($L30&gt;MAX('バックデータ１（事例集）'!$U$4:$U$303),"",INDEX('バックデータ１（事例集）'!$A$4:$W$303,MATCH('条件検索４（都道府県名・事業名で検索）'!$L30,'バックデータ１（事例集）'!$U$4:$U$303,0),MATCH('条件検索４（都道府県名・事業名で検索）'!H$5,'バックデータ１（事例集）'!$A$1:$W$1,0)))</f>
        <v>0</v>
      </c>
      <c r="I30" s="58">
        <f>IF($L30&gt;MAX('バックデータ１（事例集）'!$U$4:$U$303),"",INDEX('バックデータ１（事例集）'!$A$4:$W$303,MATCH('条件検索４（都道府県名・事業名で検索）'!$L30,'バックデータ１（事例集）'!$U$4:$U$303,0),MATCH('条件検索４（都道府県名・事業名で検索）'!I$5,'バックデータ１（事例集）'!$A$1:$W$1,0)))</f>
        <v>0</v>
      </c>
      <c r="J30" s="86">
        <f t="shared" si="0"/>
        <v>0</v>
      </c>
      <c r="K30" s="84">
        <f>IF($L30&gt;MAX('バックデータ１（事例集）'!$U$4:$U$303),"",INDEX('バックデータ１（事例集）'!$A$4:$W$303,MATCH('条件検索４（都道府県名・事業名で検索）'!$L30,'バックデータ１（事例集）'!$U$4:$U$303,0),MATCH('条件検索４（都道府県名・事業名で検索）'!K$5,'バックデータ１（事例集）'!$A$1:$W$1,0)))</f>
        <v>0</v>
      </c>
      <c r="L30" s="18">
        <v>23</v>
      </c>
      <c r="M30" s="115">
        <f>IF($L30&gt;MAX('バックデータ１（事例集）'!$U$4:$U$303),"",INDEX('バックデータ１（事例集）'!$A$4:$W$303,MATCH('条件検索４（都道府県名・事業名で検索）'!$L30,'バックデータ１（事例集）'!$U$4:$U$303,0),MATCH('条件検索４（都道府県名・事業名で検索）'!J$5,'バックデータ１（事例集）'!$A$1:$W$1,0)))</f>
        <v>0</v>
      </c>
    </row>
    <row r="31" spans="2:13" ht="30" customHeight="1">
      <c r="B31" s="87">
        <v>24</v>
      </c>
      <c r="C31" s="88">
        <f>IF($L31&gt;MAX('バックデータ１（事例集）'!$U$4:$U$303),"",INDEX('バックデータ１（事例集）'!$A$4:$W$303,MATCH('条件検索４（都道府県名・事業名で検索）'!$L31,'バックデータ１（事例集）'!$U$4:$U$303,0),MATCH('条件検索４（都道府県名・事業名で検索）'!C$5,'バックデータ１（事例集）'!$A$1:$W$1,0)))</f>
        <v>0</v>
      </c>
      <c r="D31" s="88">
        <f>IF($L31&gt;MAX('バックデータ１（事例集）'!$U$4:$U$303),"",INDEX('バックデータ１（事例集）'!$A$4:$W$303,MATCH('条件検索４（都道府県名・事業名で検索）'!$L31,'バックデータ１（事例集）'!$U$4:$U$303,0),MATCH('条件検索４（都道府県名・事業名で検索）'!D$5,'バックデータ１（事例集）'!$A$1:$W$1,0)))</f>
        <v>0</v>
      </c>
      <c r="E31" s="93" t="str">
        <f>IF($L31&gt;MAX('バックデータ１（事例集）'!$U$4:$U$303),"",INDEX('バックデータ１（事例集）'!$A$4:$W$303,MATCH('条件検索４（都道府県名・事業名で検索）'!$L31,'バックデータ１（事例集）'!$U$4:$U$303,0),MATCH('条件検索４（都道府県名・事業名で検索）'!E$5,'バックデータ１（事例集）'!$A$1:$W$1,0)))</f>
        <v/>
      </c>
      <c r="F31" s="90">
        <f>IF($L31&gt;MAX('バックデータ１（事例集）'!$U$4:$U$303),"",INDEX('バックデータ１（事例集）'!$A$4:$W$303,MATCH('条件検索４（都道府県名・事業名で検索）'!$L31,'バックデータ１（事例集）'!$U$4:$U$303,0),MATCH('条件検索４（都道府県名・事業名で検索）'!F$5,'バックデータ１（事例集）'!$A$1:$W$1,0)))</f>
        <v>0</v>
      </c>
      <c r="G31" s="91">
        <f>IF($L31&gt;MAX('バックデータ１（事例集）'!$U$4:$U$303),"",INDEX('バックデータ１（事例集）'!$A$4:$W$303,MATCH('条件検索４（都道府県名・事業名で検索）'!$L31,'バックデータ１（事例集）'!$U$4:$U$303,0),MATCH('条件検索４（都道府県名・事業名で検索）'!G$5,'バックデータ１（事例集）'!$A$1:$W$1,0)))</f>
        <v>0</v>
      </c>
      <c r="H31" s="91">
        <f>IF($L31&gt;MAX('バックデータ１（事例集）'!$U$4:$U$303),"",INDEX('バックデータ１（事例集）'!$A$4:$W$303,MATCH('条件検索４（都道府県名・事業名で検索）'!$L31,'バックデータ１（事例集）'!$U$4:$U$303,0),MATCH('条件検索４（都道府県名・事業名で検索）'!H$5,'バックデータ１（事例集）'!$A$1:$W$1,0)))</f>
        <v>0</v>
      </c>
      <c r="I31" s="90">
        <f>IF($L31&gt;MAX('バックデータ１（事例集）'!$U$4:$U$303),"",INDEX('バックデータ１（事例集）'!$A$4:$W$303,MATCH('条件検索４（都道府県名・事業名で検索）'!$L31,'バックデータ１（事例集）'!$U$4:$U$303,0),MATCH('条件検索４（都道府県名・事業名で検索）'!I$5,'バックデータ１（事例集）'!$A$1:$W$1,0)))</f>
        <v>0</v>
      </c>
      <c r="J31" s="92">
        <f t="shared" si="0"/>
        <v>0</v>
      </c>
      <c r="K31" s="185">
        <f>IF($L31&gt;MAX('バックデータ１（事例集）'!$U$4:$U$303),"",INDEX('バックデータ１（事例集）'!$A$4:$W$303,MATCH('条件検索４（都道府県名・事業名で検索）'!$L31,'バックデータ１（事例集）'!$U$4:$U$303,0),MATCH('条件検索４（都道府県名・事業名で検索）'!K$5,'バックデータ１（事例集）'!$A$1:$W$1,0)))</f>
        <v>0</v>
      </c>
      <c r="L31" s="18">
        <v>24</v>
      </c>
      <c r="M31" s="115">
        <f>IF($L31&gt;MAX('バックデータ１（事例集）'!$U$4:$U$303),"",INDEX('バックデータ１（事例集）'!$A$4:$W$303,MATCH('条件検索４（都道府県名・事業名で検索）'!$L31,'バックデータ１（事例集）'!$U$4:$U$303,0),MATCH('条件検索４（都道府県名・事業名で検索）'!J$5,'バックデータ１（事例集）'!$A$1:$W$1,0)))</f>
        <v>0</v>
      </c>
    </row>
    <row r="32" spans="2:13" ht="30" customHeight="1">
      <c r="B32" s="6">
        <v>25</v>
      </c>
      <c r="C32" s="7">
        <f>IF($L32&gt;MAX('バックデータ１（事例集）'!$U$4:$U$303),"",INDEX('バックデータ１（事例集）'!$A$4:$W$303,MATCH('条件検索４（都道府県名・事業名で検索）'!$L32,'バックデータ１（事例集）'!$U$4:$U$303,0),MATCH('条件検索４（都道府県名・事業名で検索）'!C$5,'バックデータ１（事例集）'!$A$1:$W$1,0)))</f>
        <v>0</v>
      </c>
      <c r="D32" s="7">
        <f>IF($L32&gt;MAX('バックデータ１（事例集）'!$U$4:$U$303),"",INDEX('バックデータ１（事例集）'!$A$4:$W$303,MATCH('条件検索４（都道府県名・事業名で検索）'!$L32,'バックデータ１（事例集）'!$U$4:$U$303,0),MATCH('条件検索４（都道府県名・事業名で検索）'!D$5,'バックデータ１（事例集）'!$A$1:$W$1,0)))</f>
        <v>0</v>
      </c>
      <c r="E32" s="21" t="str">
        <f>IF($L32&gt;MAX('バックデータ１（事例集）'!$U$4:$U$303),"",INDEX('バックデータ１（事例集）'!$A$4:$W$303,MATCH('条件検索４（都道府県名・事業名で検索）'!$L32,'バックデータ１（事例集）'!$U$4:$U$303,0),MATCH('条件検索４（都道府県名・事業名で検索）'!E$5,'バックデータ１（事例集）'!$A$1:$W$1,0)))</f>
        <v/>
      </c>
      <c r="F32" s="58">
        <f>IF($L32&gt;MAX('バックデータ１（事例集）'!$U$4:$U$303),"",INDEX('バックデータ１（事例集）'!$A$4:$W$303,MATCH('条件検索４（都道府県名・事業名で検索）'!$L32,'バックデータ１（事例集）'!$U$4:$U$303,0),MATCH('条件検索４（都道府県名・事業名で検索）'!F$5,'バックデータ１（事例集）'!$A$1:$W$1,0)))</f>
        <v>0</v>
      </c>
      <c r="G32" s="8">
        <f>IF($L32&gt;MAX('バックデータ１（事例集）'!$U$4:$U$303),"",INDEX('バックデータ１（事例集）'!$A$4:$W$303,MATCH('条件検索４（都道府県名・事業名で検索）'!$L32,'バックデータ１（事例集）'!$U$4:$U$303,0),MATCH('条件検索４（都道府県名・事業名で検索）'!G$5,'バックデータ１（事例集）'!$A$1:$W$1,0)))</f>
        <v>0</v>
      </c>
      <c r="H32" s="8">
        <f>IF($L32&gt;MAX('バックデータ１（事例集）'!$U$4:$U$303),"",INDEX('バックデータ１（事例集）'!$A$4:$W$303,MATCH('条件検索４（都道府県名・事業名で検索）'!$L32,'バックデータ１（事例集）'!$U$4:$U$303,0),MATCH('条件検索４（都道府県名・事業名で検索）'!H$5,'バックデータ１（事例集）'!$A$1:$W$1,0)))</f>
        <v>0</v>
      </c>
      <c r="I32" s="58">
        <f>IF($L32&gt;MAX('バックデータ１（事例集）'!$U$4:$U$303),"",INDEX('バックデータ１（事例集）'!$A$4:$W$303,MATCH('条件検索４（都道府県名・事業名で検索）'!$L32,'バックデータ１（事例集）'!$U$4:$U$303,0),MATCH('条件検索４（都道府県名・事業名で検索）'!I$5,'バックデータ１（事例集）'!$A$1:$W$1,0)))</f>
        <v>0</v>
      </c>
      <c r="J32" s="86">
        <f t="shared" si="0"/>
        <v>0</v>
      </c>
      <c r="K32" s="84">
        <f>IF($L32&gt;MAX('バックデータ１（事例集）'!$U$4:$U$303),"",INDEX('バックデータ１（事例集）'!$A$4:$W$303,MATCH('条件検索４（都道府県名・事業名で検索）'!$L32,'バックデータ１（事例集）'!$U$4:$U$303,0),MATCH('条件検索４（都道府県名・事業名で検索）'!K$5,'バックデータ１（事例集）'!$A$1:$W$1,0)))</f>
        <v>0</v>
      </c>
      <c r="L32" s="18">
        <v>25</v>
      </c>
      <c r="M32" s="115">
        <f>IF($L32&gt;MAX('バックデータ１（事例集）'!$U$4:$U$303),"",INDEX('バックデータ１（事例集）'!$A$4:$W$303,MATCH('条件検索４（都道府県名・事業名で検索）'!$L32,'バックデータ１（事例集）'!$U$4:$U$303,0),MATCH('条件検索４（都道府県名・事業名で検索）'!J$5,'バックデータ１（事例集）'!$A$1:$W$1,0)))</f>
        <v>0</v>
      </c>
    </row>
    <row r="33" spans="2:13" ht="30" customHeight="1">
      <c r="B33" s="87">
        <v>26</v>
      </c>
      <c r="C33" s="88">
        <f>IF($L33&gt;MAX('バックデータ１（事例集）'!$U$4:$U$303),"",INDEX('バックデータ１（事例集）'!$A$4:$W$303,MATCH('条件検索４（都道府県名・事業名で検索）'!$L33,'バックデータ１（事例集）'!$U$4:$U$303,0),MATCH('条件検索４（都道府県名・事業名で検索）'!C$5,'バックデータ１（事例集）'!$A$1:$W$1,0)))</f>
        <v>0</v>
      </c>
      <c r="D33" s="88">
        <f>IF($L33&gt;MAX('バックデータ１（事例集）'!$U$4:$U$303),"",INDEX('バックデータ１（事例集）'!$A$4:$W$303,MATCH('条件検索４（都道府県名・事業名で検索）'!$L33,'バックデータ１（事例集）'!$U$4:$U$303,0),MATCH('条件検索４（都道府県名・事業名で検索）'!D$5,'バックデータ１（事例集）'!$A$1:$W$1,0)))</f>
        <v>0</v>
      </c>
      <c r="E33" s="93" t="str">
        <f>IF($L33&gt;MAX('バックデータ１（事例集）'!$U$4:$U$303),"",INDEX('バックデータ１（事例集）'!$A$4:$W$303,MATCH('条件検索４（都道府県名・事業名で検索）'!$L33,'バックデータ１（事例集）'!$U$4:$U$303,0),MATCH('条件検索４（都道府県名・事業名で検索）'!E$5,'バックデータ１（事例集）'!$A$1:$W$1,0)))</f>
        <v/>
      </c>
      <c r="F33" s="90">
        <f>IF($L33&gt;MAX('バックデータ１（事例集）'!$U$4:$U$303),"",INDEX('バックデータ１（事例集）'!$A$4:$W$303,MATCH('条件検索４（都道府県名・事業名で検索）'!$L33,'バックデータ１（事例集）'!$U$4:$U$303,0),MATCH('条件検索４（都道府県名・事業名で検索）'!F$5,'バックデータ１（事例集）'!$A$1:$W$1,0)))</f>
        <v>0</v>
      </c>
      <c r="G33" s="91">
        <f>IF($L33&gt;MAX('バックデータ１（事例集）'!$U$4:$U$303),"",INDEX('バックデータ１（事例集）'!$A$4:$W$303,MATCH('条件検索４（都道府県名・事業名で検索）'!$L33,'バックデータ１（事例集）'!$U$4:$U$303,0),MATCH('条件検索４（都道府県名・事業名で検索）'!G$5,'バックデータ１（事例集）'!$A$1:$W$1,0)))</f>
        <v>0</v>
      </c>
      <c r="H33" s="91">
        <f>IF($L33&gt;MAX('バックデータ１（事例集）'!$U$4:$U$303),"",INDEX('バックデータ１（事例集）'!$A$4:$W$303,MATCH('条件検索４（都道府県名・事業名で検索）'!$L33,'バックデータ１（事例集）'!$U$4:$U$303,0),MATCH('条件検索４（都道府県名・事業名で検索）'!H$5,'バックデータ１（事例集）'!$A$1:$W$1,0)))</f>
        <v>0</v>
      </c>
      <c r="I33" s="90">
        <f>IF($L33&gt;MAX('バックデータ１（事例集）'!$U$4:$U$303),"",INDEX('バックデータ１（事例集）'!$A$4:$W$303,MATCH('条件検索４（都道府県名・事業名で検索）'!$L33,'バックデータ１（事例集）'!$U$4:$U$303,0),MATCH('条件検索４（都道府県名・事業名で検索）'!I$5,'バックデータ１（事例集）'!$A$1:$W$1,0)))</f>
        <v>0</v>
      </c>
      <c r="J33" s="92">
        <f t="shared" si="0"/>
        <v>0</v>
      </c>
      <c r="K33" s="185">
        <f>IF($L33&gt;MAX('バックデータ１（事例集）'!$U$4:$U$303),"",INDEX('バックデータ１（事例集）'!$A$4:$W$303,MATCH('条件検索４（都道府県名・事業名で検索）'!$L33,'バックデータ１（事例集）'!$U$4:$U$303,0),MATCH('条件検索４（都道府県名・事業名で検索）'!K$5,'バックデータ１（事例集）'!$A$1:$W$1,0)))</f>
        <v>0</v>
      </c>
      <c r="L33" s="18">
        <v>26</v>
      </c>
      <c r="M33" s="115">
        <f>IF($L33&gt;MAX('バックデータ１（事例集）'!$U$4:$U$303),"",INDEX('バックデータ１（事例集）'!$A$4:$W$303,MATCH('条件検索４（都道府県名・事業名で検索）'!$L33,'バックデータ１（事例集）'!$U$4:$U$303,0),MATCH('条件検索４（都道府県名・事業名で検索）'!J$5,'バックデータ１（事例集）'!$A$1:$W$1,0)))</f>
        <v>0</v>
      </c>
    </row>
    <row r="34" spans="2:13" ht="30" customHeight="1">
      <c r="B34" s="6">
        <v>27</v>
      </c>
      <c r="C34" s="7">
        <f>IF($L34&gt;MAX('バックデータ１（事例集）'!$U$4:$U$303),"",INDEX('バックデータ１（事例集）'!$A$4:$W$303,MATCH('条件検索４（都道府県名・事業名で検索）'!$L34,'バックデータ１（事例集）'!$U$4:$U$303,0),MATCH('条件検索４（都道府県名・事業名で検索）'!C$5,'バックデータ１（事例集）'!$A$1:$W$1,0)))</f>
        <v>0</v>
      </c>
      <c r="D34" s="7">
        <f>IF($L34&gt;MAX('バックデータ１（事例集）'!$U$4:$U$303),"",INDEX('バックデータ１（事例集）'!$A$4:$W$303,MATCH('条件検索４（都道府県名・事業名で検索）'!$L34,'バックデータ１（事例集）'!$U$4:$U$303,0),MATCH('条件検索４（都道府県名・事業名で検索）'!D$5,'バックデータ１（事例集）'!$A$1:$W$1,0)))</f>
        <v>0</v>
      </c>
      <c r="E34" s="21" t="str">
        <f>IF($L34&gt;MAX('バックデータ１（事例集）'!$U$4:$U$303),"",INDEX('バックデータ１（事例集）'!$A$4:$W$303,MATCH('条件検索４（都道府県名・事業名で検索）'!$L34,'バックデータ１（事例集）'!$U$4:$U$303,0),MATCH('条件検索４（都道府県名・事業名で検索）'!E$5,'バックデータ１（事例集）'!$A$1:$W$1,0)))</f>
        <v/>
      </c>
      <c r="F34" s="58">
        <f>IF($L34&gt;MAX('バックデータ１（事例集）'!$U$4:$U$303),"",INDEX('バックデータ１（事例集）'!$A$4:$W$303,MATCH('条件検索４（都道府県名・事業名で検索）'!$L34,'バックデータ１（事例集）'!$U$4:$U$303,0),MATCH('条件検索４（都道府県名・事業名で検索）'!F$5,'バックデータ１（事例集）'!$A$1:$W$1,0)))</f>
        <v>0</v>
      </c>
      <c r="G34" s="8">
        <f>IF($L34&gt;MAX('バックデータ１（事例集）'!$U$4:$U$303),"",INDEX('バックデータ１（事例集）'!$A$4:$W$303,MATCH('条件検索４（都道府県名・事業名で検索）'!$L34,'バックデータ１（事例集）'!$U$4:$U$303,0),MATCH('条件検索４（都道府県名・事業名で検索）'!G$5,'バックデータ１（事例集）'!$A$1:$W$1,0)))</f>
        <v>0</v>
      </c>
      <c r="H34" s="8">
        <f>IF($L34&gt;MAX('バックデータ１（事例集）'!$U$4:$U$303),"",INDEX('バックデータ１（事例集）'!$A$4:$W$303,MATCH('条件検索４（都道府県名・事業名で検索）'!$L34,'バックデータ１（事例集）'!$U$4:$U$303,0),MATCH('条件検索４（都道府県名・事業名で検索）'!H$5,'バックデータ１（事例集）'!$A$1:$W$1,0)))</f>
        <v>0</v>
      </c>
      <c r="I34" s="58">
        <f>IF($L34&gt;MAX('バックデータ１（事例集）'!$U$4:$U$303),"",INDEX('バックデータ１（事例集）'!$A$4:$W$303,MATCH('条件検索４（都道府県名・事業名で検索）'!$L34,'バックデータ１（事例集）'!$U$4:$U$303,0),MATCH('条件検索４（都道府県名・事業名で検索）'!I$5,'バックデータ１（事例集）'!$A$1:$W$1,0)))</f>
        <v>0</v>
      </c>
      <c r="J34" s="86">
        <f t="shared" si="0"/>
        <v>0</v>
      </c>
      <c r="K34" s="84">
        <f>IF($L34&gt;MAX('バックデータ１（事例集）'!$U$4:$U$303),"",INDEX('バックデータ１（事例集）'!$A$4:$W$303,MATCH('条件検索４（都道府県名・事業名で検索）'!$L34,'バックデータ１（事例集）'!$U$4:$U$303,0),MATCH('条件検索４（都道府県名・事業名で検索）'!K$5,'バックデータ１（事例集）'!$A$1:$W$1,0)))</f>
        <v>0</v>
      </c>
      <c r="L34" s="18">
        <v>27</v>
      </c>
      <c r="M34" s="115">
        <f>IF($L34&gt;MAX('バックデータ１（事例集）'!$U$4:$U$303),"",INDEX('バックデータ１（事例集）'!$A$4:$W$303,MATCH('条件検索４（都道府県名・事業名で検索）'!$L34,'バックデータ１（事例集）'!$U$4:$U$303,0),MATCH('条件検索４（都道府県名・事業名で検索）'!J$5,'バックデータ１（事例集）'!$A$1:$W$1,0)))</f>
        <v>0</v>
      </c>
    </row>
    <row r="35" spans="2:13" ht="30" customHeight="1">
      <c r="B35" s="87">
        <v>28</v>
      </c>
      <c r="C35" s="88">
        <f>IF($L35&gt;MAX('バックデータ１（事例集）'!$U$4:$U$303),"",INDEX('バックデータ１（事例集）'!$A$4:$W$303,MATCH('条件検索４（都道府県名・事業名で検索）'!$L35,'バックデータ１（事例集）'!$U$4:$U$303,0),MATCH('条件検索４（都道府県名・事業名で検索）'!C$5,'バックデータ１（事例集）'!$A$1:$W$1,0)))</f>
        <v>0</v>
      </c>
      <c r="D35" s="88">
        <f>IF($L35&gt;MAX('バックデータ１（事例集）'!$U$4:$U$303),"",INDEX('バックデータ１（事例集）'!$A$4:$W$303,MATCH('条件検索４（都道府県名・事業名で検索）'!$L35,'バックデータ１（事例集）'!$U$4:$U$303,0),MATCH('条件検索４（都道府県名・事業名で検索）'!D$5,'バックデータ１（事例集）'!$A$1:$W$1,0)))</f>
        <v>0</v>
      </c>
      <c r="E35" s="93" t="str">
        <f>IF($L35&gt;MAX('バックデータ１（事例集）'!$U$4:$U$303),"",INDEX('バックデータ１（事例集）'!$A$4:$W$303,MATCH('条件検索４（都道府県名・事業名で検索）'!$L35,'バックデータ１（事例集）'!$U$4:$U$303,0),MATCH('条件検索４（都道府県名・事業名で検索）'!E$5,'バックデータ１（事例集）'!$A$1:$W$1,0)))</f>
        <v/>
      </c>
      <c r="F35" s="90">
        <f>IF($L35&gt;MAX('バックデータ１（事例集）'!$U$4:$U$303),"",INDEX('バックデータ１（事例集）'!$A$4:$W$303,MATCH('条件検索４（都道府県名・事業名で検索）'!$L35,'バックデータ１（事例集）'!$U$4:$U$303,0),MATCH('条件検索４（都道府県名・事業名で検索）'!F$5,'バックデータ１（事例集）'!$A$1:$W$1,0)))</f>
        <v>0</v>
      </c>
      <c r="G35" s="91">
        <f>IF($L35&gt;MAX('バックデータ１（事例集）'!$U$4:$U$303),"",INDEX('バックデータ１（事例集）'!$A$4:$W$303,MATCH('条件検索４（都道府県名・事業名で検索）'!$L35,'バックデータ１（事例集）'!$U$4:$U$303,0),MATCH('条件検索４（都道府県名・事業名で検索）'!G$5,'バックデータ１（事例集）'!$A$1:$W$1,0)))</f>
        <v>0</v>
      </c>
      <c r="H35" s="91">
        <f>IF($L35&gt;MAX('バックデータ１（事例集）'!$U$4:$U$303),"",INDEX('バックデータ１（事例集）'!$A$4:$W$303,MATCH('条件検索４（都道府県名・事業名で検索）'!$L35,'バックデータ１（事例集）'!$U$4:$U$303,0),MATCH('条件検索４（都道府県名・事業名で検索）'!H$5,'バックデータ１（事例集）'!$A$1:$W$1,0)))</f>
        <v>0</v>
      </c>
      <c r="I35" s="90">
        <f>IF($L35&gt;MAX('バックデータ１（事例集）'!$U$4:$U$303),"",INDEX('バックデータ１（事例集）'!$A$4:$W$303,MATCH('条件検索４（都道府県名・事業名で検索）'!$L35,'バックデータ１（事例集）'!$U$4:$U$303,0),MATCH('条件検索４（都道府県名・事業名で検索）'!I$5,'バックデータ１（事例集）'!$A$1:$W$1,0)))</f>
        <v>0</v>
      </c>
      <c r="J35" s="92">
        <f t="shared" si="0"/>
        <v>0</v>
      </c>
      <c r="K35" s="185">
        <f>IF($L35&gt;MAX('バックデータ１（事例集）'!$U$4:$U$303),"",INDEX('バックデータ１（事例集）'!$A$4:$W$303,MATCH('条件検索４（都道府県名・事業名で検索）'!$L35,'バックデータ１（事例集）'!$U$4:$U$303,0),MATCH('条件検索４（都道府県名・事業名で検索）'!K$5,'バックデータ１（事例集）'!$A$1:$W$1,0)))</f>
        <v>0</v>
      </c>
      <c r="L35" s="18">
        <v>28</v>
      </c>
      <c r="M35" s="115">
        <f>IF($L35&gt;MAX('バックデータ１（事例集）'!$U$4:$U$303),"",INDEX('バックデータ１（事例集）'!$A$4:$W$303,MATCH('条件検索４（都道府県名・事業名で検索）'!$L35,'バックデータ１（事例集）'!$U$4:$U$303,0),MATCH('条件検索４（都道府県名・事業名で検索）'!J$5,'バックデータ１（事例集）'!$A$1:$W$1,0)))</f>
        <v>0</v>
      </c>
    </row>
    <row r="36" spans="2:13" ht="30" customHeight="1">
      <c r="B36" s="6">
        <v>29</v>
      </c>
      <c r="C36" s="7">
        <f>IF($L36&gt;MAX('バックデータ１（事例集）'!$U$4:$U$303),"",INDEX('バックデータ１（事例集）'!$A$4:$W$303,MATCH('条件検索４（都道府県名・事業名で検索）'!$L36,'バックデータ１（事例集）'!$U$4:$U$303,0),MATCH('条件検索４（都道府県名・事業名で検索）'!C$5,'バックデータ１（事例集）'!$A$1:$W$1,0)))</f>
        <v>0</v>
      </c>
      <c r="D36" s="7">
        <f>IF($L36&gt;MAX('バックデータ１（事例集）'!$U$4:$U$303),"",INDEX('バックデータ１（事例集）'!$A$4:$W$303,MATCH('条件検索４（都道府県名・事業名で検索）'!$L36,'バックデータ１（事例集）'!$U$4:$U$303,0),MATCH('条件検索４（都道府県名・事業名で検索）'!D$5,'バックデータ１（事例集）'!$A$1:$W$1,0)))</f>
        <v>0</v>
      </c>
      <c r="E36" s="21" t="str">
        <f>IF($L36&gt;MAX('バックデータ１（事例集）'!$U$4:$U$303),"",INDEX('バックデータ１（事例集）'!$A$4:$W$303,MATCH('条件検索４（都道府県名・事業名で検索）'!$L36,'バックデータ１（事例集）'!$U$4:$U$303,0),MATCH('条件検索４（都道府県名・事業名で検索）'!E$5,'バックデータ１（事例集）'!$A$1:$W$1,0)))</f>
        <v/>
      </c>
      <c r="F36" s="58">
        <f>IF($L36&gt;MAX('バックデータ１（事例集）'!$U$4:$U$303),"",INDEX('バックデータ１（事例集）'!$A$4:$W$303,MATCH('条件検索４（都道府県名・事業名で検索）'!$L36,'バックデータ１（事例集）'!$U$4:$U$303,0),MATCH('条件検索４（都道府県名・事業名で検索）'!F$5,'バックデータ１（事例集）'!$A$1:$W$1,0)))</f>
        <v>0</v>
      </c>
      <c r="G36" s="8">
        <f>IF($L36&gt;MAX('バックデータ１（事例集）'!$U$4:$U$303),"",INDEX('バックデータ１（事例集）'!$A$4:$W$303,MATCH('条件検索４（都道府県名・事業名で検索）'!$L36,'バックデータ１（事例集）'!$U$4:$U$303,0),MATCH('条件検索４（都道府県名・事業名で検索）'!G$5,'バックデータ１（事例集）'!$A$1:$W$1,0)))</f>
        <v>0</v>
      </c>
      <c r="H36" s="8">
        <f>IF($L36&gt;MAX('バックデータ１（事例集）'!$U$4:$U$303),"",INDEX('バックデータ１（事例集）'!$A$4:$W$303,MATCH('条件検索４（都道府県名・事業名で検索）'!$L36,'バックデータ１（事例集）'!$U$4:$U$303,0),MATCH('条件検索４（都道府県名・事業名で検索）'!H$5,'バックデータ１（事例集）'!$A$1:$W$1,0)))</f>
        <v>0</v>
      </c>
      <c r="I36" s="58">
        <f>IF($L36&gt;MAX('バックデータ１（事例集）'!$U$4:$U$303),"",INDEX('バックデータ１（事例集）'!$A$4:$W$303,MATCH('条件検索４（都道府県名・事業名で検索）'!$L36,'バックデータ１（事例集）'!$U$4:$U$303,0),MATCH('条件検索４（都道府県名・事業名で検索）'!I$5,'バックデータ１（事例集）'!$A$1:$W$1,0)))</f>
        <v>0</v>
      </c>
      <c r="J36" s="86">
        <f t="shared" si="0"/>
        <v>0</v>
      </c>
      <c r="K36" s="84">
        <f>IF($L36&gt;MAX('バックデータ１（事例集）'!$U$4:$U$303),"",INDEX('バックデータ１（事例集）'!$A$4:$W$303,MATCH('条件検索４（都道府県名・事業名で検索）'!$L36,'バックデータ１（事例集）'!$U$4:$U$303,0),MATCH('条件検索４（都道府県名・事業名で検索）'!K$5,'バックデータ１（事例集）'!$A$1:$W$1,0)))</f>
        <v>0</v>
      </c>
      <c r="L36" s="18">
        <v>29</v>
      </c>
      <c r="M36" s="115">
        <f>IF($L36&gt;MAX('バックデータ１（事例集）'!$U$4:$U$303),"",INDEX('バックデータ１（事例集）'!$A$4:$W$303,MATCH('条件検索４（都道府県名・事業名で検索）'!$L36,'バックデータ１（事例集）'!$U$4:$U$303,0),MATCH('条件検索４（都道府県名・事業名で検索）'!J$5,'バックデータ１（事例集）'!$A$1:$W$1,0)))</f>
        <v>0</v>
      </c>
    </row>
    <row r="37" spans="2:13" ht="30" customHeight="1">
      <c r="B37" s="87">
        <v>30</v>
      </c>
      <c r="C37" s="88">
        <f>IF($L37&gt;MAX('バックデータ１（事例集）'!$U$4:$U$303),"",INDEX('バックデータ１（事例集）'!$A$4:$W$303,MATCH('条件検索４（都道府県名・事業名で検索）'!$L37,'バックデータ１（事例集）'!$U$4:$U$303,0),MATCH('条件検索４（都道府県名・事業名で検索）'!C$5,'バックデータ１（事例集）'!$A$1:$W$1,0)))</f>
        <v>0</v>
      </c>
      <c r="D37" s="88">
        <f>IF($L37&gt;MAX('バックデータ１（事例集）'!$U$4:$U$303),"",INDEX('バックデータ１（事例集）'!$A$4:$W$303,MATCH('条件検索４（都道府県名・事業名で検索）'!$L37,'バックデータ１（事例集）'!$U$4:$U$303,0),MATCH('条件検索４（都道府県名・事業名で検索）'!D$5,'バックデータ１（事例集）'!$A$1:$W$1,0)))</f>
        <v>0</v>
      </c>
      <c r="E37" s="93" t="str">
        <f>IF($L37&gt;MAX('バックデータ１（事例集）'!$U$4:$U$303),"",INDEX('バックデータ１（事例集）'!$A$4:$W$303,MATCH('条件検索４（都道府県名・事業名で検索）'!$L37,'バックデータ１（事例集）'!$U$4:$U$303,0),MATCH('条件検索４（都道府県名・事業名で検索）'!E$5,'バックデータ１（事例集）'!$A$1:$W$1,0)))</f>
        <v/>
      </c>
      <c r="F37" s="90">
        <f>IF($L37&gt;MAX('バックデータ１（事例集）'!$U$4:$U$303),"",INDEX('バックデータ１（事例集）'!$A$4:$W$303,MATCH('条件検索４（都道府県名・事業名で検索）'!$L37,'バックデータ１（事例集）'!$U$4:$U$303,0),MATCH('条件検索４（都道府県名・事業名で検索）'!F$5,'バックデータ１（事例集）'!$A$1:$W$1,0)))</f>
        <v>0</v>
      </c>
      <c r="G37" s="91">
        <f>IF($L37&gt;MAX('バックデータ１（事例集）'!$U$4:$U$303),"",INDEX('バックデータ１（事例集）'!$A$4:$W$303,MATCH('条件検索４（都道府県名・事業名で検索）'!$L37,'バックデータ１（事例集）'!$U$4:$U$303,0),MATCH('条件検索４（都道府県名・事業名で検索）'!G$5,'バックデータ１（事例集）'!$A$1:$W$1,0)))</f>
        <v>0</v>
      </c>
      <c r="H37" s="91">
        <f>IF($L37&gt;MAX('バックデータ１（事例集）'!$U$4:$U$303),"",INDEX('バックデータ１（事例集）'!$A$4:$W$303,MATCH('条件検索４（都道府県名・事業名で検索）'!$L37,'バックデータ１（事例集）'!$U$4:$U$303,0),MATCH('条件検索４（都道府県名・事業名で検索）'!H$5,'バックデータ１（事例集）'!$A$1:$W$1,0)))</f>
        <v>0</v>
      </c>
      <c r="I37" s="90">
        <f>IF($L37&gt;MAX('バックデータ１（事例集）'!$U$4:$U$303),"",INDEX('バックデータ１（事例集）'!$A$4:$W$303,MATCH('条件検索４（都道府県名・事業名で検索）'!$L37,'バックデータ１（事例集）'!$U$4:$U$303,0),MATCH('条件検索４（都道府県名・事業名で検索）'!I$5,'バックデータ１（事例集）'!$A$1:$W$1,0)))</f>
        <v>0</v>
      </c>
      <c r="J37" s="92">
        <f t="shared" si="0"/>
        <v>0</v>
      </c>
      <c r="K37" s="185">
        <f>IF($L37&gt;MAX('バックデータ１（事例集）'!$U$4:$U$303),"",INDEX('バックデータ１（事例集）'!$A$4:$W$303,MATCH('条件検索４（都道府県名・事業名で検索）'!$L37,'バックデータ１（事例集）'!$U$4:$U$303,0),MATCH('条件検索４（都道府県名・事業名で検索）'!K$5,'バックデータ１（事例集）'!$A$1:$W$1,0)))</f>
        <v>0</v>
      </c>
      <c r="L37" s="18">
        <v>30</v>
      </c>
      <c r="M37" s="115">
        <f>IF($L37&gt;MAX('バックデータ１（事例集）'!$U$4:$U$303),"",INDEX('バックデータ１（事例集）'!$A$4:$W$303,MATCH('条件検索４（都道府県名・事業名で検索）'!$L37,'バックデータ１（事例集）'!$U$4:$U$303,0),MATCH('条件検索４（都道府県名・事業名で検索）'!J$5,'バックデータ１（事例集）'!$A$1:$W$1,0)))</f>
        <v>0</v>
      </c>
    </row>
    <row r="38" spans="2:13" ht="30" customHeight="1">
      <c r="B38" s="6">
        <v>31</v>
      </c>
      <c r="C38" s="7">
        <f>IF($L38&gt;MAX('バックデータ１（事例集）'!$U$4:$U$303),"",INDEX('バックデータ１（事例集）'!$A$4:$W$303,MATCH('条件検索４（都道府県名・事業名で検索）'!$L38,'バックデータ１（事例集）'!$U$4:$U$303,0),MATCH('条件検索４（都道府県名・事業名で検索）'!C$5,'バックデータ１（事例集）'!$A$1:$W$1,0)))</f>
        <v>0</v>
      </c>
      <c r="D38" s="7">
        <f>IF($L38&gt;MAX('バックデータ１（事例集）'!$U$4:$U$303),"",INDEX('バックデータ１（事例集）'!$A$4:$W$303,MATCH('条件検索４（都道府県名・事業名で検索）'!$L38,'バックデータ１（事例集）'!$U$4:$U$303,0),MATCH('条件検索４（都道府県名・事業名で検索）'!D$5,'バックデータ１（事例集）'!$A$1:$W$1,0)))</f>
        <v>0</v>
      </c>
      <c r="E38" s="21" t="str">
        <f>IF($L38&gt;MAX('バックデータ１（事例集）'!$U$4:$U$303),"",INDEX('バックデータ１（事例集）'!$A$4:$W$303,MATCH('条件検索４（都道府県名・事業名で検索）'!$L38,'バックデータ１（事例集）'!$U$4:$U$303,0),MATCH('条件検索４（都道府県名・事業名で検索）'!E$5,'バックデータ１（事例集）'!$A$1:$W$1,0)))</f>
        <v/>
      </c>
      <c r="F38" s="58">
        <f>IF($L38&gt;MAX('バックデータ１（事例集）'!$U$4:$U$303),"",INDEX('バックデータ１（事例集）'!$A$4:$W$303,MATCH('条件検索４（都道府県名・事業名で検索）'!$L38,'バックデータ１（事例集）'!$U$4:$U$303,0),MATCH('条件検索４（都道府県名・事業名で検索）'!F$5,'バックデータ１（事例集）'!$A$1:$W$1,0)))</f>
        <v>0</v>
      </c>
      <c r="G38" s="8">
        <f>IF($L38&gt;MAX('バックデータ１（事例集）'!$U$4:$U$303),"",INDEX('バックデータ１（事例集）'!$A$4:$W$303,MATCH('条件検索４（都道府県名・事業名で検索）'!$L38,'バックデータ１（事例集）'!$U$4:$U$303,0),MATCH('条件検索４（都道府県名・事業名で検索）'!G$5,'バックデータ１（事例集）'!$A$1:$W$1,0)))</f>
        <v>0</v>
      </c>
      <c r="H38" s="8">
        <f>IF($L38&gt;MAX('バックデータ１（事例集）'!$U$4:$U$303),"",INDEX('バックデータ１（事例集）'!$A$4:$W$303,MATCH('条件検索４（都道府県名・事業名で検索）'!$L38,'バックデータ１（事例集）'!$U$4:$U$303,0),MATCH('条件検索４（都道府県名・事業名で検索）'!H$5,'バックデータ１（事例集）'!$A$1:$W$1,0)))</f>
        <v>0</v>
      </c>
      <c r="I38" s="58">
        <f>IF($L38&gt;MAX('バックデータ１（事例集）'!$U$4:$U$303),"",INDEX('バックデータ１（事例集）'!$A$4:$W$303,MATCH('条件検索４（都道府県名・事業名で検索）'!$L38,'バックデータ１（事例集）'!$U$4:$U$303,0),MATCH('条件検索４（都道府県名・事業名で検索）'!I$5,'バックデータ１（事例集）'!$A$1:$W$1,0)))</f>
        <v>0</v>
      </c>
      <c r="J38" s="86">
        <f t="shared" si="0"/>
        <v>0</v>
      </c>
      <c r="K38" s="84">
        <f>IF($L38&gt;MAX('バックデータ１（事例集）'!$U$4:$U$303),"",INDEX('バックデータ１（事例集）'!$A$4:$W$303,MATCH('条件検索４（都道府県名・事業名で検索）'!$L38,'バックデータ１（事例集）'!$U$4:$U$303,0),MATCH('条件検索４（都道府県名・事業名で検索）'!K$5,'バックデータ１（事例集）'!$A$1:$W$1,0)))</f>
        <v>0</v>
      </c>
      <c r="L38" s="18">
        <v>31</v>
      </c>
      <c r="M38" s="115">
        <f>IF($L38&gt;MAX('バックデータ１（事例集）'!$U$4:$U$303),"",INDEX('バックデータ１（事例集）'!$A$4:$W$303,MATCH('条件検索４（都道府県名・事業名で検索）'!$L38,'バックデータ１（事例集）'!$U$4:$U$303,0),MATCH('条件検索４（都道府県名・事業名で検索）'!J$5,'バックデータ１（事例集）'!$A$1:$W$1,0)))</f>
        <v>0</v>
      </c>
    </row>
    <row r="39" spans="2:13" ht="30" customHeight="1">
      <c r="B39" s="87">
        <v>32</v>
      </c>
      <c r="C39" s="88">
        <f>IF($L39&gt;MAX('バックデータ１（事例集）'!$U$4:$U$303),"",INDEX('バックデータ１（事例集）'!$A$4:$W$303,MATCH('条件検索４（都道府県名・事業名で検索）'!$L39,'バックデータ１（事例集）'!$U$4:$U$303,0),MATCH('条件検索４（都道府県名・事業名で検索）'!C$5,'バックデータ１（事例集）'!$A$1:$W$1,0)))</f>
        <v>0</v>
      </c>
      <c r="D39" s="88">
        <f>IF($L39&gt;MAX('バックデータ１（事例集）'!$U$4:$U$303),"",INDEX('バックデータ１（事例集）'!$A$4:$W$303,MATCH('条件検索４（都道府県名・事業名で検索）'!$L39,'バックデータ１（事例集）'!$U$4:$U$303,0),MATCH('条件検索４（都道府県名・事業名で検索）'!D$5,'バックデータ１（事例集）'!$A$1:$W$1,0)))</f>
        <v>0</v>
      </c>
      <c r="E39" s="93" t="str">
        <f>IF($L39&gt;MAX('バックデータ１（事例集）'!$U$4:$U$303),"",INDEX('バックデータ１（事例集）'!$A$4:$W$303,MATCH('条件検索４（都道府県名・事業名で検索）'!$L39,'バックデータ１（事例集）'!$U$4:$U$303,0),MATCH('条件検索４（都道府県名・事業名で検索）'!E$5,'バックデータ１（事例集）'!$A$1:$W$1,0)))</f>
        <v/>
      </c>
      <c r="F39" s="90">
        <f>IF($L39&gt;MAX('バックデータ１（事例集）'!$U$4:$U$303),"",INDEX('バックデータ１（事例集）'!$A$4:$W$303,MATCH('条件検索４（都道府県名・事業名で検索）'!$L39,'バックデータ１（事例集）'!$U$4:$U$303,0),MATCH('条件検索４（都道府県名・事業名で検索）'!F$5,'バックデータ１（事例集）'!$A$1:$W$1,0)))</f>
        <v>0</v>
      </c>
      <c r="G39" s="91">
        <f>IF($L39&gt;MAX('バックデータ１（事例集）'!$U$4:$U$303),"",INDEX('バックデータ１（事例集）'!$A$4:$W$303,MATCH('条件検索４（都道府県名・事業名で検索）'!$L39,'バックデータ１（事例集）'!$U$4:$U$303,0),MATCH('条件検索４（都道府県名・事業名で検索）'!G$5,'バックデータ１（事例集）'!$A$1:$W$1,0)))</f>
        <v>0</v>
      </c>
      <c r="H39" s="91">
        <f>IF($L39&gt;MAX('バックデータ１（事例集）'!$U$4:$U$303),"",INDEX('バックデータ１（事例集）'!$A$4:$W$303,MATCH('条件検索４（都道府県名・事業名で検索）'!$L39,'バックデータ１（事例集）'!$U$4:$U$303,0),MATCH('条件検索４（都道府県名・事業名で検索）'!H$5,'バックデータ１（事例集）'!$A$1:$W$1,0)))</f>
        <v>0</v>
      </c>
      <c r="I39" s="90">
        <f>IF($L39&gt;MAX('バックデータ１（事例集）'!$U$4:$U$303),"",INDEX('バックデータ１（事例集）'!$A$4:$W$303,MATCH('条件検索４（都道府県名・事業名で検索）'!$L39,'バックデータ１（事例集）'!$U$4:$U$303,0),MATCH('条件検索４（都道府県名・事業名で検索）'!I$5,'バックデータ１（事例集）'!$A$1:$W$1,0)))</f>
        <v>0</v>
      </c>
      <c r="J39" s="92">
        <f t="shared" si="0"/>
        <v>0</v>
      </c>
      <c r="K39" s="185">
        <f>IF($L39&gt;MAX('バックデータ１（事例集）'!$U$4:$U$303),"",INDEX('バックデータ１（事例集）'!$A$4:$W$303,MATCH('条件検索４（都道府県名・事業名で検索）'!$L39,'バックデータ１（事例集）'!$U$4:$U$303,0),MATCH('条件検索４（都道府県名・事業名で検索）'!K$5,'バックデータ１（事例集）'!$A$1:$W$1,0)))</f>
        <v>0</v>
      </c>
      <c r="L39" s="18">
        <v>32</v>
      </c>
      <c r="M39" s="115">
        <f>IF($L39&gt;MAX('バックデータ１（事例集）'!$U$4:$U$303),"",INDEX('バックデータ１（事例集）'!$A$4:$W$303,MATCH('条件検索４（都道府県名・事業名で検索）'!$L39,'バックデータ１（事例集）'!$U$4:$U$303,0),MATCH('条件検索４（都道府県名・事業名で検索）'!J$5,'バックデータ１（事例集）'!$A$1:$W$1,0)))</f>
        <v>0</v>
      </c>
    </row>
    <row r="40" spans="2:13" ht="30" customHeight="1">
      <c r="B40" s="6">
        <v>33</v>
      </c>
      <c r="C40" s="7">
        <f>IF($L40&gt;MAX('バックデータ１（事例集）'!$U$4:$U$303),"",INDEX('バックデータ１（事例集）'!$A$4:$W$303,MATCH('条件検索４（都道府県名・事業名で検索）'!$L40,'バックデータ１（事例集）'!$U$4:$U$303,0),MATCH('条件検索４（都道府県名・事業名で検索）'!C$5,'バックデータ１（事例集）'!$A$1:$W$1,0)))</f>
        <v>0</v>
      </c>
      <c r="D40" s="7">
        <f>IF($L40&gt;MAX('バックデータ１（事例集）'!$U$4:$U$303),"",INDEX('バックデータ１（事例集）'!$A$4:$W$303,MATCH('条件検索４（都道府県名・事業名で検索）'!$L40,'バックデータ１（事例集）'!$U$4:$U$303,0),MATCH('条件検索４（都道府県名・事業名で検索）'!D$5,'バックデータ１（事例集）'!$A$1:$W$1,0)))</f>
        <v>0</v>
      </c>
      <c r="E40" s="21" t="str">
        <f>IF($L40&gt;MAX('バックデータ１（事例集）'!$U$4:$U$303),"",INDEX('バックデータ１（事例集）'!$A$4:$W$303,MATCH('条件検索４（都道府県名・事業名で検索）'!$L40,'バックデータ１（事例集）'!$U$4:$U$303,0),MATCH('条件検索４（都道府県名・事業名で検索）'!E$5,'バックデータ１（事例集）'!$A$1:$W$1,0)))</f>
        <v/>
      </c>
      <c r="F40" s="58">
        <f>IF($L40&gt;MAX('バックデータ１（事例集）'!$U$4:$U$303),"",INDEX('バックデータ１（事例集）'!$A$4:$W$303,MATCH('条件検索４（都道府県名・事業名で検索）'!$L40,'バックデータ１（事例集）'!$U$4:$U$303,0),MATCH('条件検索４（都道府県名・事業名で検索）'!F$5,'バックデータ１（事例集）'!$A$1:$W$1,0)))</f>
        <v>0</v>
      </c>
      <c r="G40" s="8">
        <f>IF($L40&gt;MAX('バックデータ１（事例集）'!$U$4:$U$303),"",INDEX('バックデータ１（事例集）'!$A$4:$W$303,MATCH('条件検索４（都道府県名・事業名で検索）'!$L40,'バックデータ１（事例集）'!$U$4:$U$303,0),MATCH('条件検索４（都道府県名・事業名で検索）'!G$5,'バックデータ１（事例集）'!$A$1:$W$1,0)))</f>
        <v>0</v>
      </c>
      <c r="H40" s="8">
        <f>IF($L40&gt;MAX('バックデータ１（事例集）'!$U$4:$U$303),"",INDEX('バックデータ１（事例集）'!$A$4:$W$303,MATCH('条件検索４（都道府県名・事業名で検索）'!$L40,'バックデータ１（事例集）'!$U$4:$U$303,0),MATCH('条件検索４（都道府県名・事業名で検索）'!H$5,'バックデータ１（事例集）'!$A$1:$W$1,0)))</f>
        <v>0</v>
      </c>
      <c r="I40" s="58">
        <f>IF($L40&gt;MAX('バックデータ１（事例集）'!$U$4:$U$303),"",INDEX('バックデータ１（事例集）'!$A$4:$W$303,MATCH('条件検索４（都道府県名・事業名で検索）'!$L40,'バックデータ１（事例集）'!$U$4:$U$303,0),MATCH('条件検索４（都道府県名・事業名で検索）'!I$5,'バックデータ１（事例集）'!$A$1:$W$1,0)))</f>
        <v>0</v>
      </c>
      <c r="J40" s="86">
        <f t="shared" si="0"/>
        <v>0</v>
      </c>
      <c r="K40" s="84">
        <f>IF($L40&gt;MAX('バックデータ１（事例集）'!$U$4:$U$303),"",INDEX('バックデータ１（事例集）'!$A$4:$W$303,MATCH('条件検索４（都道府県名・事業名で検索）'!$L40,'バックデータ１（事例集）'!$U$4:$U$303,0),MATCH('条件検索４（都道府県名・事業名で検索）'!K$5,'バックデータ１（事例集）'!$A$1:$W$1,0)))</f>
        <v>0</v>
      </c>
      <c r="L40" s="18">
        <v>33</v>
      </c>
      <c r="M40" s="115">
        <f>IF($L40&gt;MAX('バックデータ１（事例集）'!$U$4:$U$303),"",INDEX('バックデータ１（事例集）'!$A$4:$W$303,MATCH('条件検索４（都道府県名・事業名で検索）'!$L40,'バックデータ１（事例集）'!$U$4:$U$303,0),MATCH('条件検索４（都道府県名・事業名で検索）'!J$5,'バックデータ１（事例集）'!$A$1:$W$1,0)))</f>
        <v>0</v>
      </c>
    </row>
    <row r="41" spans="2:13" ht="30" customHeight="1">
      <c r="B41" s="87">
        <v>34</v>
      </c>
      <c r="C41" s="88">
        <f>IF($L41&gt;MAX('バックデータ１（事例集）'!$U$4:$U$303),"",INDEX('バックデータ１（事例集）'!$A$4:$W$303,MATCH('条件検索４（都道府県名・事業名で検索）'!$L41,'バックデータ１（事例集）'!$U$4:$U$303,0),MATCH('条件検索４（都道府県名・事業名で検索）'!C$5,'バックデータ１（事例集）'!$A$1:$W$1,0)))</f>
        <v>0</v>
      </c>
      <c r="D41" s="88">
        <f>IF($L41&gt;MAX('バックデータ１（事例集）'!$U$4:$U$303),"",INDEX('バックデータ１（事例集）'!$A$4:$W$303,MATCH('条件検索４（都道府県名・事業名で検索）'!$L41,'バックデータ１（事例集）'!$U$4:$U$303,0),MATCH('条件検索４（都道府県名・事業名で検索）'!D$5,'バックデータ１（事例集）'!$A$1:$W$1,0)))</f>
        <v>0</v>
      </c>
      <c r="E41" s="93" t="str">
        <f>IF($L41&gt;MAX('バックデータ１（事例集）'!$U$4:$U$303),"",INDEX('バックデータ１（事例集）'!$A$4:$W$303,MATCH('条件検索４（都道府県名・事業名で検索）'!$L41,'バックデータ１（事例集）'!$U$4:$U$303,0),MATCH('条件検索４（都道府県名・事業名で検索）'!E$5,'バックデータ１（事例集）'!$A$1:$W$1,0)))</f>
        <v/>
      </c>
      <c r="F41" s="90">
        <f>IF($L41&gt;MAX('バックデータ１（事例集）'!$U$4:$U$303),"",INDEX('バックデータ１（事例集）'!$A$4:$W$303,MATCH('条件検索４（都道府県名・事業名で検索）'!$L41,'バックデータ１（事例集）'!$U$4:$U$303,0),MATCH('条件検索４（都道府県名・事業名で検索）'!F$5,'バックデータ１（事例集）'!$A$1:$W$1,0)))</f>
        <v>0</v>
      </c>
      <c r="G41" s="91">
        <f>IF($L41&gt;MAX('バックデータ１（事例集）'!$U$4:$U$303),"",INDEX('バックデータ１（事例集）'!$A$4:$W$303,MATCH('条件検索４（都道府県名・事業名で検索）'!$L41,'バックデータ１（事例集）'!$U$4:$U$303,0),MATCH('条件検索４（都道府県名・事業名で検索）'!G$5,'バックデータ１（事例集）'!$A$1:$W$1,0)))</f>
        <v>0</v>
      </c>
      <c r="H41" s="91">
        <f>IF($L41&gt;MAX('バックデータ１（事例集）'!$U$4:$U$303),"",INDEX('バックデータ１（事例集）'!$A$4:$W$303,MATCH('条件検索４（都道府県名・事業名で検索）'!$L41,'バックデータ１（事例集）'!$U$4:$U$303,0),MATCH('条件検索４（都道府県名・事業名で検索）'!H$5,'バックデータ１（事例集）'!$A$1:$W$1,0)))</f>
        <v>0</v>
      </c>
      <c r="I41" s="90">
        <f>IF($L41&gt;MAX('バックデータ１（事例集）'!$U$4:$U$303),"",INDEX('バックデータ１（事例集）'!$A$4:$W$303,MATCH('条件検索４（都道府県名・事業名で検索）'!$L41,'バックデータ１（事例集）'!$U$4:$U$303,0),MATCH('条件検索４（都道府県名・事業名で検索）'!I$5,'バックデータ１（事例集）'!$A$1:$W$1,0)))</f>
        <v>0</v>
      </c>
      <c r="J41" s="92">
        <f t="shared" si="0"/>
        <v>0</v>
      </c>
      <c r="K41" s="185">
        <f>IF($L41&gt;MAX('バックデータ１（事例集）'!$U$4:$U$303),"",INDEX('バックデータ１（事例集）'!$A$4:$W$303,MATCH('条件検索４（都道府県名・事業名で検索）'!$L41,'バックデータ１（事例集）'!$U$4:$U$303,0),MATCH('条件検索４（都道府県名・事業名で検索）'!K$5,'バックデータ１（事例集）'!$A$1:$W$1,0)))</f>
        <v>0</v>
      </c>
      <c r="L41" s="18">
        <v>34</v>
      </c>
      <c r="M41" s="115">
        <f>IF($L41&gt;MAX('バックデータ１（事例集）'!$U$4:$U$303),"",INDEX('バックデータ１（事例集）'!$A$4:$W$303,MATCH('条件検索４（都道府県名・事業名で検索）'!$L41,'バックデータ１（事例集）'!$U$4:$U$303,0),MATCH('条件検索４（都道府県名・事業名で検索）'!J$5,'バックデータ１（事例集）'!$A$1:$W$1,0)))</f>
        <v>0</v>
      </c>
    </row>
    <row r="42" spans="2:13" ht="30" customHeight="1">
      <c r="B42" s="6">
        <v>35</v>
      </c>
      <c r="C42" s="7">
        <f>IF($L42&gt;MAX('バックデータ１（事例集）'!$U$4:$U$303),"",INDEX('バックデータ１（事例集）'!$A$4:$W$303,MATCH('条件検索４（都道府県名・事業名で検索）'!$L42,'バックデータ１（事例集）'!$U$4:$U$303,0),MATCH('条件検索４（都道府県名・事業名で検索）'!C$5,'バックデータ１（事例集）'!$A$1:$W$1,0)))</f>
        <v>0</v>
      </c>
      <c r="D42" s="7">
        <f>IF($L42&gt;MAX('バックデータ１（事例集）'!$U$4:$U$303),"",INDEX('バックデータ１（事例集）'!$A$4:$W$303,MATCH('条件検索４（都道府県名・事業名で検索）'!$L42,'バックデータ１（事例集）'!$U$4:$U$303,0),MATCH('条件検索４（都道府県名・事業名で検索）'!D$5,'バックデータ１（事例集）'!$A$1:$W$1,0)))</f>
        <v>0</v>
      </c>
      <c r="E42" s="21" t="str">
        <f>IF($L42&gt;MAX('バックデータ１（事例集）'!$U$4:$U$303),"",INDEX('バックデータ１（事例集）'!$A$4:$W$303,MATCH('条件検索４（都道府県名・事業名で検索）'!$L42,'バックデータ１（事例集）'!$U$4:$U$303,0),MATCH('条件検索４（都道府県名・事業名で検索）'!E$5,'バックデータ１（事例集）'!$A$1:$W$1,0)))</f>
        <v/>
      </c>
      <c r="F42" s="58">
        <f>IF($L42&gt;MAX('バックデータ１（事例集）'!$U$4:$U$303),"",INDEX('バックデータ１（事例集）'!$A$4:$W$303,MATCH('条件検索４（都道府県名・事業名で検索）'!$L42,'バックデータ１（事例集）'!$U$4:$U$303,0),MATCH('条件検索４（都道府県名・事業名で検索）'!F$5,'バックデータ１（事例集）'!$A$1:$W$1,0)))</f>
        <v>0</v>
      </c>
      <c r="G42" s="8">
        <f>IF($L42&gt;MAX('バックデータ１（事例集）'!$U$4:$U$303),"",INDEX('バックデータ１（事例集）'!$A$4:$W$303,MATCH('条件検索４（都道府県名・事業名で検索）'!$L42,'バックデータ１（事例集）'!$U$4:$U$303,0),MATCH('条件検索４（都道府県名・事業名で検索）'!G$5,'バックデータ１（事例集）'!$A$1:$W$1,0)))</f>
        <v>0</v>
      </c>
      <c r="H42" s="8">
        <f>IF($L42&gt;MAX('バックデータ１（事例集）'!$U$4:$U$303),"",INDEX('バックデータ１（事例集）'!$A$4:$W$303,MATCH('条件検索４（都道府県名・事業名で検索）'!$L42,'バックデータ１（事例集）'!$U$4:$U$303,0),MATCH('条件検索４（都道府県名・事業名で検索）'!H$5,'バックデータ１（事例集）'!$A$1:$W$1,0)))</f>
        <v>0</v>
      </c>
      <c r="I42" s="58">
        <f>IF($L42&gt;MAX('バックデータ１（事例集）'!$U$4:$U$303),"",INDEX('バックデータ１（事例集）'!$A$4:$W$303,MATCH('条件検索４（都道府県名・事業名で検索）'!$L42,'バックデータ１（事例集）'!$U$4:$U$303,0),MATCH('条件検索４（都道府県名・事業名で検索）'!I$5,'バックデータ１（事例集）'!$A$1:$W$1,0)))</f>
        <v>0</v>
      </c>
      <c r="J42" s="86">
        <f t="shared" si="0"/>
        <v>0</v>
      </c>
      <c r="K42" s="84">
        <f>IF($L42&gt;MAX('バックデータ１（事例集）'!$U$4:$U$303),"",INDEX('バックデータ１（事例集）'!$A$4:$W$303,MATCH('条件検索４（都道府県名・事業名で検索）'!$L42,'バックデータ１（事例集）'!$U$4:$U$303,0),MATCH('条件検索４（都道府県名・事業名で検索）'!K$5,'バックデータ１（事例集）'!$A$1:$W$1,0)))</f>
        <v>0</v>
      </c>
      <c r="L42" s="18">
        <v>35</v>
      </c>
      <c r="M42" s="115">
        <f>IF($L42&gt;MAX('バックデータ１（事例集）'!$U$4:$U$303),"",INDEX('バックデータ１（事例集）'!$A$4:$W$303,MATCH('条件検索４（都道府県名・事業名で検索）'!$L42,'バックデータ１（事例集）'!$U$4:$U$303,0),MATCH('条件検索４（都道府県名・事業名で検索）'!J$5,'バックデータ１（事例集）'!$A$1:$W$1,0)))</f>
        <v>0</v>
      </c>
    </row>
    <row r="43" spans="2:13" ht="30" customHeight="1">
      <c r="B43" s="87">
        <v>36</v>
      </c>
      <c r="C43" s="88">
        <f>IF($L43&gt;MAX('バックデータ１（事例集）'!$U$4:$U$303),"",INDEX('バックデータ１（事例集）'!$A$4:$W$303,MATCH('条件検索４（都道府県名・事業名で検索）'!$L43,'バックデータ１（事例集）'!$U$4:$U$303,0),MATCH('条件検索４（都道府県名・事業名で検索）'!C$5,'バックデータ１（事例集）'!$A$1:$W$1,0)))</f>
        <v>0</v>
      </c>
      <c r="D43" s="88">
        <f>IF($L43&gt;MAX('バックデータ１（事例集）'!$U$4:$U$303),"",INDEX('バックデータ１（事例集）'!$A$4:$W$303,MATCH('条件検索４（都道府県名・事業名で検索）'!$L43,'バックデータ１（事例集）'!$U$4:$U$303,0),MATCH('条件検索４（都道府県名・事業名で検索）'!D$5,'バックデータ１（事例集）'!$A$1:$W$1,0)))</f>
        <v>0</v>
      </c>
      <c r="E43" s="93" t="str">
        <f>IF($L43&gt;MAX('バックデータ１（事例集）'!$U$4:$U$303),"",INDEX('バックデータ１（事例集）'!$A$4:$W$303,MATCH('条件検索４（都道府県名・事業名で検索）'!$L43,'バックデータ１（事例集）'!$U$4:$U$303,0),MATCH('条件検索４（都道府県名・事業名で検索）'!E$5,'バックデータ１（事例集）'!$A$1:$W$1,0)))</f>
        <v/>
      </c>
      <c r="F43" s="90">
        <f>IF($L43&gt;MAX('バックデータ１（事例集）'!$U$4:$U$303),"",INDEX('バックデータ１（事例集）'!$A$4:$W$303,MATCH('条件検索４（都道府県名・事業名で検索）'!$L43,'バックデータ１（事例集）'!$U$4:$U$303,0),MATCH('条件検索４（都道府県名・事業名で検索）'!F$5,'バックデータ１（事例集）'!$A$1:$W$1,0)))</f>
        <v>0</v>
      </c>
      <c r="G43" s="91">
        <f>IF($L43&gt;MAX('バックデータ１（事例集）'!$U$4:$U$303),"",INDEX('バックデータ１（事例集）'!$A$4:$W$303,MATCH('条件検索４（都道府県名・事業名で検索）'!$L43,'バックデータ１（事例集）'!$U$4:$U$303,0),MATCH('条件検索４（都道府県名・事業名で検索）'!G$5,'バックデータ１（事例集）'!$A$1:$W$1,0)))</f>
        <v>0</v>
      </c>
      <c r="H43" s="91">
        <f>IF($L43&gt;MAX('バックデータ１（事例集）'!$U$4:$U$303),"",INDEX('バックデータ１（事例集）'!$A$4:$W$303,MATCH('条件検索４（都道府県名・事業名で検索）'!$L43,'バックデータ１（事例集）'!$U$4:$U$303,0),MATCH('条件検索４（都道府県名・事業名で検索）'!H$5,'バックデータ１（事例集）'!$A$1:$W$1,0)))</f>
        <v>0</v>
      </c>
      <c r="I43" s="90">
        <f>IF($L43&gt;MAX('バックデータ１（事例集）'!$U$4:$U$303),"",INDEX('バックデータ１（事例集）'!$A$4:$W$303,MATCH('条件検索４（都道府県名・事業名で検索）'!$L43,'バックデータ１（事例集）'!$U$4:$U$303,0),MATCH('条件検索４（都道府県名・事業名で検索）'!I$5,'バックデータ１（事例集）'!$A$1:$W$1,0)))</f>
        <v>0</v>
      </c>
      <c r="J43" s="92">
        <f t="shared" si="0"/>
        <v>0</v>
      </c>
      <c r="K43" s="185">
        <f>IF($L43&gt;MAX('バックデータ１（事例集）'!$U$4:$U$303),"",INDEX('バックデータ１（事例集）'!$A$4:$W$303,MATCH('条件検索４（都道府県名・事業名で検索）'!$L43,'バックデータ１（事例集）'!$U$4:$U$303,0),MATCH('条件検索４（都道府県名・事業名で検索）'!K$5,'バックデータ１（事例集）'!$A$1:$W$1,0)))</f>
        <v>0</v>
      </c>
      <c r="L43" s="18">
        <v>36</v>
      </c>
      <c r="M43" s="115">
        <f>IF($L43&gt;MAX('バックデータ１（事例集）'!$U$4:$U$303),"",INDEX('バックデータ１（事例集）'!$A$4:$W$303,MATCH('条件検索４（都道府県名・事業名で検索）'!$L43,'バックデータ１（事例集）'!$U$4:$U$303,0),MATCH('条件検索４（都道府県名・事業名で検索）'!J$5,'バックデータ１（事例集）'!$A$1:$W$1,0)))</f>
        <v>0</v>
      </c>
    </row>
    <row r="44" spans="2:13" ht="30" customHeight="1">
      <c r="B44" s="6">
        <v>37</v>
      </c>
      <c r="C44" s="7">
        <f>IF($L44&gt;MAX('バックデータ１（事例集）'!$U$4:$U$303),"",INDEX('バックデータ１（事例集）'!$A$4:$W$303,MATCH('条件検索４（都道府県名・事業名で検索）'!$L44,'バックデータ１（事例集）'!$U$4:$U$303,0),MATCH('条件検索４（都道府県名・事業名で検索）'!C$5,'バックデータ１（事例集）'!$A$1:$W$1,0)))</f>
        <v>0</v>
      </c>
      <c r="D44" s="7">
        <f>IF($L44&gt;MAX('バックデータ１（事例集）'!$U$4:$U$303),"",INDEX('バックデータ１（事例集）'!$A$4:$W$303,MATCH('条件検索４（都道府県名・事業名で検索）'!$L44,'バックデータ１（事例集）'!$U$4:$U$303,0),MATCH('条件検索４（都道府県名・事業名で検索）'!D$5,'バックデータ１（事例集）'!$A$1:$W$1,0)))</f>
        <v>0</v>
      </c>
      <c r="E44" s="21" t="str">
        <f>IF($L44&gt;MAX('バックデータ１（事例集）'!$U$4:$U$303),"",INDEX('バックデータ１（事例集）'!$A$4:$W$303,MATCH('条件検索４（都道府県名・事業名で検索）'!$L44,'バックデータ１（事例集）'!$U$4:$U$303,0),MATCH('条件検索４（都道府県名・事業名で検索）'!E$5,'バックデータ１（事例集）'!$A$1:$W$1,0)))</f>
        <v/>
      </c>
      <c r="F44" s="58">
        <f>IF($L44&gt;MAX('バックデータ１（事例集）'!$U$4:$U$303),"",INDEX('バックデータ１（事例集）'!$A$4:$W$303,MATCH('条件検索４（都道府県名・事業名で検索）'!$L44,'バックデータ１（事例集）'!$U$4:$U$303,0),MATCH('条件検索４（都道府県名・事業名で検索）'!F$5,'バックデータ１（事例集）'!$A$1:$W$1,0)))</f>
        <v>0</v>
      </c>
      <c r="G44" s="8">
        <f>IF($L44&gt;MAX('バックデータ１（事例集）'!$U$4:$U$303),"",INDEX('バックデータ１（事例集）'!$A$4:$W$303,MATCH('条件検索４（都道府県名・事業名で検索）'!$L44,'バックデータ１（事例集）'!$U$4:$U$303,0),MATCH('条件検索４（都道府県名・事業名で検索）'!G$5,'バックデータ１（事例集）'!$A$1:$W$1,0)))</f>
        <v>0</v>
      </c>
      <c r="H44" s="8">
        <f>IF($L44&gt;MAX('バックデータ１（事例集）'!$U$4:$U$303),"",INDEX('バックデータ１（事例集）'!$A$4:$W$303,MATCH('条件検索４（都道府県名・事業名で検索）'!$L44,'バックデータ１（事例集）'!$U$4:$U$303,0),MATCH('条件検索４（都道府県名・事業名で検索）'!H$5,'バックデータ１（事例集）'!$A$1:$W$1,0)))</f>
        <v>0</v>
      </c>
      <c r="I44" s="58">
        <f>IF($L44&gt;MAX('バックデータ１（事例集）'!$U$4:$U$303),"",INDEX('バックデータ１（事例集）'!$A$4:$W$303,MATCH('条件検索４（都道府県名・事業名で検索）'!$L44,'バックデータ１（事例集）'!$U$4:$U$303,0),MATCH('条件検索４（都道府県名・事業名で検索）'!I$5,'バックデータ１（事例集）'!$A$1:$W$1,0)))</f>
        <v>0</v>
      </c>
      <c r="J44" s="86">
        <f t="shared" si="0"/>
        <v>0</v>
      </c>
      <c r="K44" s="84">
        <f>IF($L44&gt;MAX('バックデータ１（事例集）'!$U$4:$U$303),"",INDEX('バックデータ１（事例集）'!$A$4:$W$303,MATCH('条件検索４（都道府県名・事業名で検索）'!$L44,'バックデータ１（事例集）'!$U$4:$U$303,0),MATCH('条件検索４（都道府県名・事業名で検索）'!K$5,'バックデータ１（事例集）'!$A$1:$W$1,0)))</f>
        <v>0</v>
      </c>
      <c r="L44" s="18">
        <v>37</v>
      </c>
      <c r="M44" s="115">
        <f>IF($L44&gt;MAX('バックデータ１（事例集）'!$U$4:$U$303),"",INDEX('バックデータ１（事例集）'!$A$4:$W$303,MATCH('条件検索４（都道府県名・事業名で検索）'!$L44,'バックデータ１（事例集）'!$U$4:$U$303,0),MATCH('条件検索４（都道府県名・事業名で検索）'!J$5,'バックデータ１（事例集）'!$A$1:$W$1,0)))</f>
        <v>0</v>
      </c>
    </row>
    <row r="45" spans="2:13" ht="30" customHeight="1">
      <c r="B45" s="87">
        <v>38</v>
      </c>
      <c r="C45" s="88">
        <f>IF($L45&gt;MAX('バックデータ１（事例集）'!$U$4:$U$303),"",INDEX('バックデータ１（事例集）'!$A$4:$W$303,MATCH('条件検索４（都道府県名・事業名で検索）'!$L45,'バックデータ１（事例集）'!$U$4:$U$303,0),MATCH('条件検索４（都道府県名・事業名で検索）'!C$5,'バックデータ１（事例集）'!$A$1:$W$1,0)))</f>
        <v>0</v>
      </c>
      <c r="D45" s="88">
        <f>IF($L45&gt;MAX('バックデータ１（事例集）'!$U$4:$U$303),"",INDEX('バックデータ１（事例集）'!$A$4:$W$303,MATCH('条件検索４（都道府県名・事業名で検索）'!$L45,'バックデータ１（事例集）'!$U$4:$U$303,0),MATCH('条件検索４（都道府県名・事業名で検索）'!D$5,'バックデータ１（事例集）'!$A$1:$W$1,0)))</f>
        <v>0</v>
      </c>
      <c r="E45" s="93" t="str">
        <f>IF($L45&gt;MAX('バックデータ１（事例集）'!$U$4:$U$303),"",INDEX('バックデータ１（事例集）'!$A$4:$W$303,MATCH('条件検索４（都道府県名・事業名で検索）'!$L45,'バックデータ１（事例集）'!$U$4:$U$303,0),MATCH('条件検索４（都道府県名・事業名で検索）'!E$5,'バックデータ１（事例集）'!$A$1:$W$1,0)))</f>
        <v/>
      </c>
      <c r="F45" s="90">
        <f>IF($L45&gt;MAX('バックデータ１（事例集）'!$U$4:$U$303),"",INDEX('バックデータ１（事例集）'!$A$4:$W$303,MATCH('条件検索４（都道府県名・事業名で検索）'!$L45,'バックデータ１（事例集）'!$U$4:$U$303,0),MATCH('条件検索４（都道府県名・事業名で検索）'!F$5,'バックデータ１（事例集）'!$A$1:$W$1,0)))</f>
        <v>0</v>
      </c>
      <c r="G45" s="91">
        <f>IF($L45&gt;MAX('バックデータ１（事例集）'!$U$4:$U$303),"",INDEX('バックデータ１（事例集）'!$A$4:$W$303,MATCH('条件検索４（都道府県名・事業名で検索）'!$L45,'バックデータ１（事例集）'!$U$4:$U$303,0),MATCH('条件検索４（都道府県名・事業名で検索）'!G$5,'バックデータ１（事例集）'!$A$1:$W$1,0)))</f>
        <v>0</v>
      </c>
      <c r="H45" s="91">
        <f>IF($L45&gt;MAX('バックデータ１（事例集）'!$U$4:$U$303),"",INDEX('バックデータ１（事例集）'!$A$4:$W$303,MATCH('条件検索４（都道府県名・事業名で検索）'!$L45,'バックデータ１（事例集）'!$U$4:$U$303,0),MATCH('条件検索４（都道府県名・事業名で検索）'!H$5,'バックデータ１（事例集）'!$A$1:$W$1,0)))</f>
        <v>0</v>
      </c>
      <c r="I45" s="90">
        <f>IF($L45&gt;MAX('バックデータ１（事例集）'!$U$4:$U$303),"",INDEX('バックデータ１（事例集）'!$A$4:$W$303,MATCH('条件検索４（都道府県名・事業名で検索）'!$L45,'バックデータ１（事例集）'!$U$4:$U$303,0),MATCH('条件検索４（都道府県名・事業名で検索）'!I$5,'バックデータ１（事例集）'!$A$1:$W$1,0)))</f>
        <v>0</v>
      </c>
      <c r="J45" s="92">
        <f t="shared" si="0"/>
        <v>0</v>
      </c>
      <c r="K45" s="185">
        <f>IF($L45&gt;MAX('バックデータ１（事例集）'!$U$4:$U$303),"",INDEX('バックデータ１（事例集）'!$A$4:$W$303,MATCH('条件検索４（都道府県名・事業名で検索）'!$L45,'バックデータ１（事例集）'!$U$4:$U$303,0),MATCH('条件検索４（都道府県名・事業名で検索）'!K$5,'バックデータ１（事例集）'!$A$1:$W$1,0)))</f>
        <v>0</v>
      </c>
      <c r="L45" s="18">
        <v>38</v>
      </c>
      <c r="M45" s="115">
        <f>IF($L45&gt;MAX('バックデータ１（事例集）'!$U$4:$U$303),"",INDEX('バックデータ１（事例集）'!$A$4:$W$303,MATCH('条件検索４（都道府県名・事業名で検索）'!$L45,'バックデータ１（事例集）'!$U$4:$U$303,0),MATCH('条件検索４（都道府県名・事業名で検索）'!J$5,'バックデータ１（事例集）'!$A$1:$W$1,0)))</f>
        <v>0</v>
      </c>
    </row>
    <row r="46" spans="2:13" ht="30" customHeight="1">
      <c r="B46" s="6">
        <v>39</v>
      </c>
      <c r="C46" s="7">
        <f>IF($L46&gt;MAX('バックデータ１（事例集）'!$U$4:$U$303),"",INDEX('バックデータ１（事例集）'!$A$4:$W$303,MATCH('条件検索４（都道府県名・事業名で検索）'!$L46,'バックデータ１（事例集）'!$U$4:$U$303,0),MATCH('条件検索４（都道府県名・事業名で検索）'!C$5,'バックデータ１（事例集）'!$A$1:$W$1,0)))</f>
        <v>0</v>
      </c>
      <c r="D46" s="7">
        <f>IF($L46&gt;MAX('バックデータ１（事例集）'!$U$4:$U$303),"",INDEX('バックデータ１（事例集）'!$A$4:$W$303,MATCH('条件検索４（都道府県名・事業名で検索）'!$L46,'バックデータ１（事例集）'!$U$4:$U$303,0),MATCH('条件検索４（都道府県名・事業名で検索）'!D$5,'バックデータ１（事例集）'!$A$1:$W$1,0)))</f>
        <v>0</v>
      </c>
      <c r="E46" s="21" t="str">
        <f>IF($L46&gt;MAX('バックデータ１（事例集）'!$U$4:$U$303),"",INDEX('バックデータ１（事例集）'!$A$4:$W$303,MATCH('条件検索４（都道府県名・事業名で検索）'!$L46,'バックデータ１（事例集）'!$U$4:$U$303,0),MATCH('条件検索４（都道府県名・事業名で検索）'!E$5,'バックデータ１（事例集）'!$A$1:$W$1,0)))</f>
        <v/>
      </c>
      <c r="F46" s="58">
        <f>IF($L46&gt;MAX('バックデータ１（事例集）'!$U$4:$U$303),"",INDEX('バックデータ１（事例集）'!$A$4:$W$303,MATCH('条件検索４（都道府県名・事業名で検索）'!$L46,'バックデータ１（事例集）'!$U$4:$U$303,0),MATCH('条件検索４（都道府県名・事業名で検索）'!F$5,'バックデータ１（事例集）'!$A$1:$W$1,0)))</f>
        <v>0</v>
      </c>
      <c r="G46" s="8">
        <f>IF($L46&gt;MAX('バックデータ１（事例集）'!$U$4:$U$303),"",INDEX('バックデータ１（事例集）'!$A$4:$W$303,MATCH('条件検索４（都道府県名・事業名で検索）'!$L46,'バックデータ１（事例集）'!$U$4:$U$303,0),MATCH('条件検索４（都道府県名・事業名で検索）'!G$5,'バックデータ１（事例集）'!$A$1:$W$1,0)))</f>
        <v>0</v>
      </c>
      <c r="H46" s="8">
        <f>IF($L46&gt;MAX('バックデータ１（事例集）'!$U$4:$U$303),"",INDEX('バックデータ１（事例集）'!$A$4:$W$303,MATCH('条件検索４（都道府県名・事業名で検索）'!$L46,'バックデータ１（事例集）'!$U$4:$U$303,0),MATCH('条件検索４（都道府県名・事業名で検索）'!H$5,'バックデータ１（事例集）'!$A$1:$W$1,0)))</f>
        <v>0</v>
      </c>
      <c r="I46" s="58">
        <f>IF($L46&gt;MAX('バックデータ１（事例集）'!$U$4:$U$303),"",INDEX('バックデータ１（事例集）'!$A$4:$W$303,MATCH('条件検索４（都道府県名・事業名で検索）'!$L46,'バックデータ１（事例集）'!$U$4:$U$303,0),MATCH('条件検索４（都道府県名・事業名で検索）'!I$5,'バックデータ１（事例集）'!$A$1:$W$1,0)))</f>
        <v>0</v>
      </c>
      <c r="J46" s="86">
        <f t="shared" si="0"/>
        <v>0</v>
      </c>
      <c r="K46" s="84">
        <f>IF($L46&gt;MAX('バックデータ１（事例集）'!$U$4:$U$303),"",INDEX('バックデータ１（事例集）'!$A$4:$W$303,MATCH('条件検索４（都道府県名・事業名で検索）'!$L46,'バックデータ１（事例集）'!$U$4:$U$303,0),MATCH('条件検索４（都道府県名・事業名で検索）'!K$5,'バックデータ１（事例集）'!$A$1:$W$1,0)))</f>
        <v>0</v>
      </c>
      <c r="L46" s="18">
        <v>39</v>
      </c>
      <c r="M46" s="115">
        <f>IF($L46&gt;MAX('バックデータ１（事例集）'!$U$4:$U$303),"",INDEX('バックデータ１（事例集）'!$A$4:$W$303,MATCH('条件検索４（都道府県名・事業名で検索）'!$L46,'バックデータ１（事例集）'!$U$4:$U$303,0),MATCH('条件検索４（都道府県名・事業名で検索）'!J$5,'バックデータ１（事例集）'!$A$1:$W$1,0)))</f>
        <v>0</v>
      </c>
    </row>
    <row r="47" spans="2:13" ht="30" customHeight="1">
      <c r="B47" s="87">
        <v>40</v>
      </c>
      <c r="C47" s="88">
        <f>IF($L47&gt;MAX('バックデータ１（事例集）'!$U$4:$U$303),"",INDEX('バックデータ１（事例集）'!$A$4:$W$303,MATCH('条件検索４（都道府県名・事業名で検索）'!$L47,'バックデータ１（事例集）'!$U$4:$U$303,0),MATCH('条件検索４（都道府県名・事業名で検索）'!C$5,'バックデータ１（事例集）'!$A$1:$W$1,0)))</f>
        <v>0</v>
      </c>
      <c r="D47" s="88">
        <f>IF($L47&gt;MAX('バックデータ１（事例集）'!$U$4:$U$303),"",INDEX('バックデータ１（事例集）'!$A$4:$W$303,MATCH('条件検索４（都道府県名・事業名で検索）'!$L47,'バックデータ１（事例集）'!$U$4:$U$303,0),MATCH('条件検索４（都道府県名・事業名で検索）'!D$5,'バックデータ１（事例集）'!$A$1:$W$1,0)))</f>
        <v>0</v>
      </c>
      <c r="E47" s="93" t="str">
        <f>IF($L47&gt;MAX('バックデータ１（事例集）'!$U$4:$U$303),"",INDEX('バックデータ１（事例集）'!$A$4:$W$303,MATCH('条件検索４（都道府県名・事業名で検索）'!$L47,'バックデータ１（事例集）'!$U$4:$U$303,0),MATCH('条件検索４（都道府県名・事業名で検索）'!E$5,'バックデータ１（事例集）'!$A$1:$W$1,0)))</f>
        <v/>
      </c>
      <c r="F47" s="90">
        <f>IF($L47&gt;MAX('バックデータ１（事例集）'!$U$4:$U$303),"",INDEX('バックデータ１（事例集）'!$A$4:$W$303,MATCH('条件検索４（都道府県名・事業名で検索）'!$L47,'バックデータ１（事例集）'!$U$4:$U$303,0),MATCH('条件検索４（都道府県名・事業名で検索）'!F$5,'バックデータ１（事例集）'!$A$1:$W$1,0)))</f>
        <v>0</v>
      </c>
      <c r="G47" s="91">
        <f>IF($L47&gt;MAX('バックデータ１（事例集）'!$U$4:$U$303),"",INDEX('バックデータ１（事例集）'!$A$4:$W$303,MATCH('条件検索４（都道府県名・事業名で検索）'!$L47,'バックデータ１（事例集）'!$U$4:$U$303,0),MATCH('条件検索４（都道府県名・事業名で検索）'!G$5,'バックデータ１（事例集）'!$A$1:$W$1,0)))</f>
        <v>0</v>
      </c>
      <c r="H47" s="91">
        <f>IF($L47&gt;MAX('バックデータ１（事例集）'!$U$4:$U$303),"",INDEX('バックデータ１（事例集）'!$A$4:$W$303,MATCH('条件検索４（都道府県名・事業名で検索）'!$L47,'バックデータ１（事例集）'!$U$4:$U$303,0),MATCH('条件検索４（都道府県名・事業名で検索）'!H$5,'バックデータ１（事例集）'!$A$1:$W$1,0)))</f>
        <v>0</v>
      </c>
      <c r="I47" s="90">
        <f>IF($L47&gt;MAX('バックデータ１（事例集）'!$U$4:$U$303),"",INDEX('バックデータ１（事例集）'!$A$4:$W$303,MATCH('条件検索４（都道府県名・事業名で検索）'!$L47,'バックデータ１（事例集）'!$U$4:$U$303,0),MATCH('条件検索４（都道府県名・事業名で検索）'!I$5,'バックデータ１（事例集）'!$A$1:$W$1,0)))</f>
        <v>0</v>
      </c>
      <c r="J47" s="92">
        <f t="shared" si="0"/>
        <v>0</v>
      </c>
      <c r="K47" s="185">
        <f>IF($L47&gt;MAX('バックデータ１（事例集）'!$U$4:$U$303),"",INDEX('バックデータ１（事例集）'!$A$4:$W$303,MATCH('条件検索４（都道府県名・事業名で検索）'!$L47,'バックデータ１（事例集）'!$U$4:$U$303,0),MATCH('条件検索４（都道府県名・事業名で検索）'!K$5,'バックデータ１（事例集）'!$A$1:$W$1,0)))</f>
        <v>0</v>
      </c>
      <c r="L47" s="18">
        <v>40</v>
      </c>
      <c r="M47" s="115">
        <f>IF($L47&gt;MAX('バックデータ１（事例集）'!$U$4:$U$303),"",INDEX('バックデータ１（事例集）'!$A$4:$W$303,MATCH('条件検索４（都道府県名・事業名で検索）'!$L47,'バックデータ１（事例集）'!$U$4:$U$303,0),MATCH('条件検索４（都道府県名・事業名で検索）'!J$5,'バックデータ１（事例集）'!$A$1:$W$1,0)))</f>
        <v>0</v>
      </c>
    </row>
    <row r="48" spans="2:13" ht="30" customHeight="1">
      <c r="B48" s="6">
        <v>41</v>
      </c>
      <c r="C48" s="7">
        <f>IF($L48&gt;MAX('バックデータ１（事例集）'!$U$4:$U$303),"",INDEX('バックデータ１（事例集）'!$A$4:$W$303,MATCH('条件検索４（都道府県名・事業名で検索）'!$L48,'バックデータ１（事例集）'!$U$4:$U$303,0),MATCH('条件検索４（都道府県名・事業名で検索）'!C$5,'バックデータ１（事例集）'!$A$1:$W$1,0)))</f>
        <v>0</v>
      </c>
      <c r="D48" s="7">
        <f>IF($L48&gt;MAX('バックデータ１（事例集）'!$U$4:$U$303),"",INDEX('バックデータ１（事例集）'!$A$4:$W$303,MATCH('条件検索４（都道府県名・事業名で検索）'!$L48,'バックデータ１（事例集）'!$U$4:$U$303,0),MATCH('条件検索４（都道府県名・事業名で検索）'!D$5,'バックデータ１（事例集）'!$A$1:$W$1,0)))</f>
        <v>0</v>
      </c>
      <c r="E48" s="21" t="str">
        <f>IF($L48&gt;MAX('バックデータ１（事例集）'!$U$4:$U$303),"",INDEX('バックデータ１（事例集）'!$A$4:$W$303,MATCH('条件検索４（都道府県名・事業名で検索）'!$L48,'バックデータ１（事例集）'!$U$4:$U$303,0),MATCH('条件検索４（都道府県名・事業名で検索）'!E$5,'バックデータ１（事例集）'!$A$1:$W$1,0)))</f>
        <v/>
      </c>
      <c r="F48" s="58">
        <f>IF($L48&gt;MAX('バックデータ１（事例集）'!$U$4:$U$303),"",INDEX('バックデータ１（事例集）'!$A$4:$W$303,MATCH('条件検索４（都道府県名・事業名で検索）'!$L48,'バックデータ１（事例集）'!$U$4:$U$303,0),MATCH('条件検索４（都道府県名・事業名で検索）'!F$5,'バックデータ１（事例集）'!$A$1:$W$1,0)))</f>
        <v>0</v>
      </c>
      <c r="G48" s="8">
        <f>IF($L48&gt;MAX('バックデータ１（事例集）'!$U$4:$U$303),"",INDEX('バックデータ１（事例集）'!$A$4:$W$303,MATCH('条件検索４（都道府県名・事業名で検索）'!$L48,'バックデータ１（事例集）'!$U$4:$U$303,0),MATCH('条件検索４（都道府県名・事業名で検索）'!G$5,'バックデータ１（事例集）'!$A$1:$W$1,0)))</f>
        <v>0</v>
      </c>
      <c r="H48" s="8">
        <f>IF($L48&gt;MAX('バックデータ１（事例集）'!$U$4:$U$303),"",INDEX('バックデータ１（事例集）'!$A$4:$W$303,MATCH('条件検索４（都道府県名・事業名で検索）'!$L48,'バックデータ１（事例集）'!$U$4:$U$303,0),MATCH('条件検索４（都道府県名・事業名で検索）'!H$5,'バックデータ１（事例集）'!$A$1:$W$1,0)))</f>
        <v>0</v>
      </c>
      <c r="I48" s="58">
        <f>IF($L48&gt;MAX('バックデータ１（事例集）'!$U$4:$U$303),"",INDEX('バックデータ１（事例集）'!$A$4:$W$303,MATCH('条件検索４（都道府県名・事業名で検索）'!$L48,'バックデータ１（事例集）'!$U$4:$U$303,0),MATCH('条件検索４（都道府県名・事業名で検索）'!I$5,'バックデータ１（事例集）'!$A$1:$W$1,0)))</f>
        <v>0</v>
      </c>
      <c r="J48" s="86">
        <f t="shared" si="0"/>
        <v>0</v>
      </c>
      <c r="K48" s="84">
        <f>IF($L48&gt;MAX('バックデータ１（事例集）'!$U$4:$U$303),"",INDEX('バックデータ１（事例集）'!$A$4:$W$303,MATCH('条件検索４（都道府県名・事業名で検索）'!$L48,'バックデータ１（事例集）'!$U$4:$U$303,0),MATCH('条件検索４（都道府県名・事業名で検索）'!K$5,'バックデータ１（事例集）'!$A$1:$W$1,0)))</f>
        <v>0</v>
      </c>
      <c r="L48" s="18">
        <v>41</v>
      </c>
      <c r="M48" s="115">
        <f>IF($L48&gt;MAX('バックデータ１（事例集）'!$U$4:$U$303),"",INDEX('バックデータ１（事例集）'!$A$4:$W$303,MATCH('条件検索４（都道府県名・事業名で検索）'!$L48,'バックデータ１（事例集）'!$U$4:$U$303,0),MATCH('条件検索４（都道府県名・事業名で検索）'!J$5,'バックデータ１（事例集）'!$A$1:$W$1,0)))</f>
        <v>0</v>
      </c>
    </row>
    <row r="49" spans="2:13" ht="30" customHeight="1">
      <c r="B49" s="87">
        <v>42</v>
      </c>
      <c r="C49" s="88">
        <f>IF($L49&gt;MAX('バックデータ１（事例集）'!$U$4:$U$303),"",INDEX('バックデータ１（事例集）'!$A$4:$W$303,MATCH('条件検索４（都道府県名・事業名で検索）'!$L49,'バックデータ１（事例集）'!$U$4:$U$303,0),MATCH('条件検索４（都道府県名・事業名で検索）'!C$5,'バックデータ１（事例集）'!$A$1:$W$1,0)))</f>
        <v>0</v>
      </c>
      <c r="D49" s="88">
        <f>IF($L49&gt;MAX('バックデータ１（事例集）'!$U$4:$U$303),"",INDEX('バックデータ１（事例集）'!$A$4:$W$303,MATCH('条件検索４（都道府県名・事業名で検索）'!$L49,'バックデータ１（事例集）'!$U$4:$U$303,0),MATCH('条件検索４（都道府県名・事業名で検索）'!D$5,'バックデータ１（事例集）'!$A$1:$W$1,0)))</f>
        <v>0</v>
      </c>
      <c r="E49" s="93" t="str">
        <f>IF($L49&gt;MAX('バックデータ１（事例集）'!$U$4:$U$303),"",INDEX('バックデータ１（事例集）'!$A$4:$W$303,MATCH('条件検索４（都道府県名・事業名で検索）'!$L49,'バックデータ１（事例集）'!$U$4:$U$303,0),MATCH('条件検索４（都道府県名・事業名で検索）'!E$5,'バックデータ１（事例集）'!$A$1:$W$1,0)))</f>
        <v/>
      </c>
      <c r="F49" s="90">
        <f>IF($L49&gt;MAX('バックデータ１（事例集）'!$U$4:$U$303),"",INDEX('バックデータ１（事例集）'!$A$4:$W$303,MATCH('条件検索４（都道府県名・事業名で検索）'!$L49,'バックデータ１（事例集）'!$U$4:$U$303,0),MATCH('条件検索４（都道府県名・事業名で検索）'!F$5,'バックデータ１（事例集）'!$A$1:$W$1,0)))</f>
        <v>0</v>
      </c>
      <c r="G49" s="91">
        <f>IF($L49&gt;MAX('バックデータ１（事例集）'!$U$4:$U$303),"",INDEX('バックデータ１（事例集）'!$A$4:$W$303,MATCH('条件検索４（都道府県名・事業名で検索）'!$L49,'バックデータ１（事例集）'!$U$4:$U$303,0),MATCH('条件検索４（都道府県名・事業名で検索）'!G$5,'バックデータ１（事例集）'!$A$1:$W$1,0)))</f>
        <v>0</v>
      </c>
      <c r="H49" s="91">
        <f>IF($L49&gt;MAX('バックデータ１（事例集）'!$U$4:$U$303),"",INDEX('バックデータ１（事例集）'!$A$4:$W$303,MATCH('条件検索４（都道府県名・事業名で検索）'!$L49,'バックデータ１（事例集）'!$U$4:$U$303,0),MATCH('条件検索４（都道府県名・事業名で検索）'!H$5,'バックデータ１（事例集）'!$A$1:$W$1,0)))</f>
        <v>0</v>
      </c>
      <c r="I49" s="90">
        <f>IF($L49&gt;MAX('バックデータ１（事例集）'!$U$4:$U$303),"",INDEX('バックデータ１（事例集）'!$A$4:$W$303,MATCH('条件検索４（都道府県名・事業名で検索）'!$L49,'バックデータ１（事例集）'!$U$4:$U$303,0),MATCH('条件検索４（都道府県名・事業名で検索）'!I$5,'バックデータ１（事例集）'!$A$1:$W$1,0)))</f>
        <v>0</v>
      </c>
      <c r="J49" s="92">
        <f t="shared" si="0"/>
        <v>0</v>
      </c>
      <c r="K49" s="185">
        <f>IF($L49&gt;MAX('バックデータ１（事例集）'!$U$4:$U$303),"",INDEX('バックデータ１（事例集）'!$A$4:$W$303,MATCH('条件検索４（都道府県名・事業名で検索）'!$L49,'バックデータ１（事例集）'!$U$4:$U$303,0),MATCH('条件検索４（都道府県名・事業名で検索）'!K$5,'バックデータ１（事例集）'!$A$1:$W$1,0)))</f>
        <v>0</v>
      </c>
      <c r="L49" s="18">
        <v>42</v>
      </c>
      <c r="M49" s="115">
        <f>IF($L49&gt;MAX('バックデータ１（事例集）'!$U$4:$U$303),"",INDEX('バックデータ１（事例集）'!$A$4:$W$303,MATCH('条件検索４（都道府県名・事業名で検索）'!$L49,'バックデータ１（事例集）'!$U$4:$U$303,0),MATCH('条件検索４（都道府県名・事業名で検索）'!J$5,'バックデータ１（事例集）'!$A$1:$W$1,0)))</f>
        <v>0</v>
      </c>
    </row>
    <row r="50" spans="2:13" ht="30" customHeight="1">
      <c r="B50" s="6">
        <v>43</v>
      </c>
      <c r="C50" s="7">
        <f>IF($L50&gt;MAX('バックデータ１（事例集）'!$U$4:$U$303),"",INDEX('バックデータ１（事例集）'!$A$4:$W$303,MATCH('条件検索４（都道府県名・事業名で検索）'!$L50,'バックデータ１（事例集）'!$U$4:$U$303,0),MATCH('条件検索４（都道府県名・事業名で検索）'!C$5,'バックデータ１（事例集）'!$A$1:$W$1,0)))</f>
        <v>0</v>
      </c>
      <c r="D50" s="7">
        <f>IF($L50&gt;MAX('バックデータ１（事例集）'!$U$4:$U$303),"",INDEX('バックデータ１（事例集）'!$A$4:$W$303,MATCH('条件検索４（都道府県名・事業名で検索）'!$L50,'バックデータ１（事例集）'!$U$4:$U$303,0),MATCH('条件検索４（都道府県名・事業名で検索）'!D$5,'バックデータ１（事例集）'!$A$1:$W$1,0)))</f>
        <v>0</v>
      </c>
      <c r="E50" s="21" t="str">
        <f>IF($L50&gt;MAX('バックデータ１（事例集）'!$U$4:$U$303),"",INDEX('バックデータ１（事例集）'!$A$4:$W$303,MATCH('条件検索４（都道府県名・事業名で検索）'!$L50,'バックデータ１（事例集）'!$U$4:$U$303,0),MATCH('条件検索４（都道府県名・事業名で検索）'!E$5,'バックデータ１（事例集）'!$A$1:$W$1,0)))</f>
        <v/>
      </c>
      <c r="F50" s="58">
        <f>IF($L50&gt;MAX('バックデータ１（事例集）'!$U$4:$U$303),"",INDEX('バックデータ１（事例集）'!$A$4:$W$303,MATCH('条件検索４（都道府県名・事業名で検索）'!$L50,'バックデータ１（事例集）'!$U$4:$U$303,0),MATCH('条件検索４（都道府県名・事業名で検索）'!F$5,'バックデータ１（事例集）'!$A$1:$W$1,0)))</f>
        <v>0</v>
      </c>
      <c r="G50" s="8">
        <f>IF($L50&gt;MAX('バックデータ１（事例集）'!$U$4:$U$303),"",INDEX('バックデータ１（事例集）'!$A$4:$W$303,MATCH('条件検索４（都道府県名・事業名で検索）'!$L50,'バックデータ１（事例集）'!$U$4:$U$303,0),MATCH('条件検索４（都道府県名・事業名で検索）'!G$5,'バックデータ１（事例集）'!$A$1:$W$1,0)))</f>
        <v>0</v>
      </c>
      <c r="H50" s="8">
        <f>IF($L50&gt;MAX('バックデータ１（事例集）'!$U$4:$U$303),"",INDEX('バックデータ１（事例集）'!$A$4:$W$303,MATCH('条件検索４（都道府県名・事業名で検索）'!$L50,'バックデータ１（事例集）'!$U$4:$U$303,0),MATCH('条件検索４（都道府県名・事業名で検索）'!H$5,'バックデータ１（事例集）'!$A$1:$W$1,0)))</f>
        <v>0</v>
      </c>
      <c r="I50" s="58">
        <f>IF($L50&gt;MAX('バックデータ１（事例集）'!$U$4:$U$303),"",INDEX('バックデータ１（事例集）'!$A$4:$W$303,MATCH('条件検索４（都道府県名・事業名で検索）'!$L50,'バックデータ１（事例集）'!$U$4:$U$303,0),MATCH('条件検索４（都道府県名・事業名で検索）'!I$5,'バックデータ１（事例集）'!$A$1:$W$1,0)))</f>
        <v>0</v>
      </c>
      <c r="J50" s="86">
        <f t="shared" si="0"/>
        <v>0</v>
      </c>
      <c r="K50" s="84">
        <f>IF($L50&gt;MAX('バックデータ１（事例集）'!$U$4:$U$303),"",INDEX('バックデータ１（事例集）'!$A$4:$W$303,MATCH('条件検索４（都道府県名・事業名で検索）'!$L50,'バックデータ１（事例集）'!$U$4:$U$303,0),MATCH('条件検索４（都道府県名・事業名で検索）'!K$5,'バックデータ１（事例集）'!$A$1:$W$1,0)))</f>
        <v>0</v>
      </c>
      <c r="L50" s="18">
        <v>43</v>
      </c>
      <c r="M50" s="115">
        <f>IF($L50&gt;MAX('バックデータ１（事例集）'!$U$4:$U$303),"",INDEX('バックデータ１（事例集）'!$A$4:$W$303,MATCH('条件検索４（都道府県名・事業名で検索）'!$L50,'バックデータ１（事例集）'!$U$4:$U$303,0),MATCH('条件検索４（都道府県名・事業名で検索）'!J$5,'バックデータ１（事例集）'!$A$1:$W$1,0)))</f>
        <v>0</v>
      </c>
    </row>
    <row r="51" spans="2:13" ht="30" customHeight="1">
      <c r="B51" s="87">
        <v>44</v>
      </c>
      <c r="C51" s="88">
        <f>IF($L51&gt;MAX('バックデータ１（事例集）'!$U$4:$U$303),"",INDEX('バックデータ１（事例集）'!$A$4:$W$303,MATCH('条件検索４（都道府県名・事業名で検索）'!$L51,'バックデータ１（事例集）'!$U$4:$U$303,0),MATCH('条件検索４（都道府県名・事業名で検索）'!C$5,'バックデータ１（事例集）'!$A$1:$W$1,0)))</f>
        <v>0</v>
      </c>
      <c r="D51" s="88">
        <f>IF($L51&gt;MAX('バックデータ１（事例集）'!$U$4:$U$303),"",INDEX('バックデータ１（事例集）'!$A$4:$W$303,MATCH('条件検索４（都道府県名・事業名で検索）'!$L51,'バックデータ１（事例集）'!$U$4:$U$303,0),MATCH('条件検索４（都道府県名・事業名で検索）'!D$5,'バックデータ１（事例集）'!$A$1:$W$1,0)))</f>
        <v>0</v>
      </c>
      <c r="E51" s="93" t="str">
        <f>IF($L51&gt;MAX('バックデータ１（事例集）'!$U$4:$U$303),"",INDEX('バックデータ１（事例集）'!$A$4:$W$303,MATCH('条件検索４（都道府県名・事業名で検索）'!$L51,'バックデータ１（事例集）'!$U$4:$U$303,0),MATCH('条件検索４（都道府県名・事業名で検索）'!E$5,'バックデータ１（事例集）'!$A$1:$W$1,0)))</f>
        <v/>
      </c>
      <c r="F51" s="90">
        <f>IF($L51&gt;MAX('バックデータ１（事例集）'!$U$4:$U$303),"",INDEX('バックデータ１（事例集）'!$A$4:$W$303,MATCH('条件検索４（都道府県名・事業名で検索）'!$L51,'バックデータ１（事例集）'!$U$4:$U$303,0),MATCH('条件検索４（都道府県名・事業名で検索）'!F$5,'バックデータ１（事例集）'!$A$1:$W$1,0)))</f>
        <v>0</v>
      </c>
      <c r="G51" s="91">
        <f>IF($L51&gt;MAX('バックデータ１（事例集）'!$U$4:$U$303),"",INDEX('バックデータ１（事例集）'!$A$4:$W$303,MATCH('条件検索４（都道府県名・事業名で検索）'!$L51,'バックデータ１（事例集）'!$U$4:$U$303,0),MATCH('条件検索４（都道府県名・事業名で検索）'!G$5,'バックデータ１（事例集）'!$A$1:$W$1,0)))</f>
        <v>0</v>
      </c>
      <c r="H51" s="91">
        <f>IF($L51&gt;MAX('バックデータ１（事例集）'!$U$4:$U$303),"",INDEX('バックデータ１（事例集）'!$A$4:$W$303,MATCH('条件検索４（都道府県名・事業名で検索）'!$L51,'バックデータ１（事例集）'!$U$4:$U$303,0),MATCH('条件検索４（都道府県名・事業名で検索）'!H$5,'バックデータ１（事例集）'!$A$1:$W$1,0)))</f>
        <v>0</v>
      </c>
      <c r="I51" s="90">
        <f>IF($L51&gt;MAX('バックデータ１（事例集）'!$U$4:$U$303),"",INDEX('バックデータ１（事例集）'!$A$4:$W$303,MATCH('条件検索４（都道府県名・事業名で検索）'!$L51,'バックデータ１（事例集）'!$U$4:$U$303,0),MATCH('条件検索４（都道府県名・事業名で検索）'!I$5,'バックデータ１（事例集）'!$A$1:$W$1,0)))</f>
        <v>0</v>
      </c>
      <c r="J51" s="92">
        <f t="shared" si="0"/>
        <v>0</v>
      </c>
      <c r="K51" s="185">
        <f>IF($L51&gt;MAX('バックデータ１（事例集）'!$U$4:$U$303),"",INDEX('バックデータ１（事例集）'!$A$4:$W$303,MATCH('条件検索４（都道府県名・事業名で検索）'!$L51,'バックデータ１（事例集）'!$U$4:$U$303,0),MATCH('条件検索４（都道府県名・事業名で検索）'!K$5,'バックデータ１（事例集）'!$A$1:$W$1,0)))</f>
        <v>0</v>
      </c>
      <c r="L51" s="18">
        <v>44</v>
      </c>
      <c r="M51" s="115">
        <f>IF($L51&gt;MAX('バックデータ１（事例集）'!$U$4:$U$303),"",INDEX('バックデータ１（事例集）'!$A$4:$W$303,MATCH('条件検索４（都道府県名・事業名で検索）'!$L51,'バックデータ１（事例集）'!$U$4:$U$303,0),MATCH('条件検索４（都道府県名・事業名で検索）'!J$5,'バックデータ１（事例集）'!$A$1:$W$1,0)))</f>
        <v>0</v>
      </c>
    </row>
    <row r="52" spans="2:13" ht="30" customHeight="1">
      <c r="B52" s="6">
        <v>45</v>
      </c>
      <c r="C52" s="7">
        <f>IF($L52&gt;MAX('バックデータ１（事例集）'!$U$4:$U$303),"",INDEX('バックデータ１（事例集）'!$A$4:$W$303,MATCH('条件検索４（都道府県名・事業名で検索）'!$L52,'バックデータ１（事例集）'!$U$4:$U$303,0),MATCH('条件検索４（都道府県名・事業名で検索）'!C$5,'バックデータ１（事例集）'!$A$1:$W$1,0)))</f>
        <v>0</v>
      </c>
      <c r="D52" s="7">
        <f>IF($L52&gt;MAX('バックデータ１（事例集）'!$U$4:$U$303),"",INDEX('バックデータ１（事例集）'!$A$4:$W$303,MATCH('条件検索４（都道府県名・事業名で検索）'!$L52,'バックデータ１（事例集）'!$U$4:$U$303,0),MATCH('条件検索４（都道府県名・事業名で検索）'!D$5,'バックデータ１（事例集）'!$A$1:$W$1,0)))</f>
        <v>0</v>
      </c>
      <c r="E52" s="21" t="str">
        <f>IF($L52&gt;MAX('バックデータ１（事例集）'!$U$4:$U$303),"",INDEX('バックデータ１（事例集）'!$A$4:$W$303,MATCH('条件検索４（都道府県名・事業名で検索）'!$L52,'バックデータ１（事例集）'!$U$4:$U$303,0),MATCH('条件検索４（都道府県名・事業名で検索）'!E$5,'バックデータ１（事例集）'!$A$1:$W$1,0)))</f>
        <v/>
      </c>
      <c r="F52" s="58">
        <f>IF($L52&gt;MAX('バックデータ１（事例集）'!$U$4:$U$303),"",INDEX('バックデータ１（事例集）'!$A$4:$W$303,MATCH('条件検索４（都道府県名・事業名で検索）'!$L52,'バックデータ１（事例集）'!$U$4:$U$303,0),MATCH('条件検索４（都道府県名・事業名で検索）'!F$5,'バックデータ１（事例集）'!$A$1:$W$1,0)))</f>
        <v>0</v>
      </c>
      <c r="G52" s="8">
        <f>IF($L52&gt;MAX('バックデータ１（事例集）'!$U$4:$U$303),"",INDEX('バックデータ１（事例集）'!$A$4:$W$303,MATCH('条件検索４（都道府県名・事業名で検索）'!$L52,'バックデータ１（事例集）'!$U$4:$U$303,0),MATCH('条件検索４（都道府県名・事業名で検索）'!G$5,'バックデータ１（事例集）'!$A$1:$W$1,0)))</f>
        <v>0</v>
      </c>
      <c r="H52" s="8">
        <f>IF($L52&gt;MAX('バックデータ１（事例集）'!$U$4:$U$303),"",INDEX('バックデータ１（事例集）'!$A$4:$W$303,MATCH('条件検索４（都道府県名・事業名で検索）'!$L52,'バックデータ１（事例集）'!$U$4:$U$303,0),MATCH('条件検索４（都道府県名・事業名で検索）'!H$5,'バックデータ１（事例集）'!$A$1:$W$1,0)))</f>
        <v>0</v>
      </c>
      <c r="I52" s="58">
        <f>IF($L52&gt;MAX('バックデータ１（事例集）'!$U$4:$U$303),"",INDEX('バックデータ１（事例集）'!$A$4:$W$303,MATCH('条件検索４（都道府県名・事業名で検索）'!$L52,'バックデータ１（事例集）'!$U$4:$U$303,0),MATCH('条件検索４（都道府県名・事業名で検索）'!I$5,'バックデータ１（事例集）'!$A$1:$W$1,0)))</f>
        <v>0</v>
      </c>
      <c r="J52" s="86">
        <f t="shared" si="0"/>
        <v>0</v>
      </c>
      <c r="K52" s="84">
        <f>IF($L52&gt;MAX('バックデータ１（事例集）'!$U$4:$U$303),"",INDEX('バックデータ１（事例集）'!$A$4:$W$303,MATCH('条件検索４（都道府県名・事業名で検索）'!$L52,'バックデータ１（事例集）'!$U$4:$U$303,0),MATCH('条件検索４（都道府県名・事業名で検索）'!K$5,'バックデータ１（事例集）'!$A$1:$W$1,0)))</f>
        <v>0</v>
      </c>
      <c r="L52" s="18">
        <v>45</v>
      </c>
      <c r="M52" s="115">
        <f>IF($L52&gt;MAX('バックデータ１（事例集）'!$U$4:$U$303),"",INDEX('バックデータ１（事例集）'!$A$4:$W$303,MATCH('条件検索４（都道府県名・事業名で検索）'!$L52,'バックデータ１（事例集）'!$U$4:$U$303,0),MATCH('条件検索４（都道府県名・事業名で検索）'!J$5,'バックデータ１（事例集）'!$A$1:$W$1,0)))</f>
        <v>0</v>
      </c>
    </row>
    <row r="53" spans="2:13" ht="30" customHeight="1">
      <c r="B53" s="87">
        <v>46</v>
      </c>
      <c r="C53" s="88">
        <f>IF($L53&gt;MAX('バックデータ１（事例集）'!$U$4:$U$303),"",INDEX('バックデータ１（事例集）'!$A$4:$W$303,MATCH('条件検索４（都道府県名・事業名で検索）'!$L53,'バックデータ１（事例集）'!$U$4:$U$303,0),MATCH('条件検索４（都道府県名・事業名で検索）'!C$5,'バックデータ１（事例集）'!$A$1:$W$1,0)))</f>
        <v>0</v>
      </c>
      <c r="D53" s="88">
        <f>IF($L53&gt;MAX('バックデータ１（事例集）'!$U$4:$U$303),"",INDEX('バックデータ１（事例集）'!$A$4:$W$303,MATCH('条件検索４（都道府県名・事業名で検索）'!$L53,'バックデータ１（事例集）'!$U$4:$U$303,0),MATCH('条件検索４（都道府県名・事業名で検索）'!D$5,'バックデータ１（事例集）'!$A$1:$W$1,0)))</f>
        <v>0</v>
      </c>
      <c r="E53" s="93" t="str">
        <f>IF($L53&gt;MAX('バックデータ１（事例集）'!$U$4:$U$303),"",INDEX('バックデータ１（事例集）'!$A$4:$W$303,MATCH('条件検索４（都道府県名・事業名で検索）'!$L53,'バックデータ１（事例集）'!$U$4:$U$303,0),MATCH('条件検索４（都道府県名・事業名で検索）'!E$5,'バックデータ１（事例集）'!$A$1:$W$1,0)))</f>
        <v/>
      </c>
      <c r="F53" s="90">
        <f>IF($L53&gt;MAX('バックデータ１（事例集）'!$U$4:$U$303),"",INDEX('バックデータ１（事例集）'!$A$4:$W$303,MATCH('条件検索４（都道府県名・事業名で検索）'!$L53,'バックデータ１（事例集）'!$U$4:$U$303,0),MATCH('条件検索４（都道府県名・事業名で検索）'!F$5,'バックデータ１（事例集）'!$A$1:$W$1,0)))</f>
        <v>0</v>
      </c>
      <c r="G53" s="91">
        <f>IF($L53&gt;MAX('バックデータ１（事例集）'!$U$4:$U$303),"",INDEX('バックデータ１（事例集）'!$A$4:$W$303,MATCH('条件検索４（都道府県名・事業名で検索）'!$L53,'バックデータ１（事例集）'!$U$4:$U$303,0),MATCH('条件検索４（都道府県名・事業名で検索）'!G$5,'バックデータ１（事例集）'!$A$1:$W$1,0)))</f>
        <v>0</v>
      </c>
      <c r="H53" s="91">
        <f>IF($L53&gt;MAX('バックデータ１（事例集）'!$U$4:$U$303),"",INDEX('バックデータ１（事例集）'!$A$4:$W$303,MATCH('条件検索４（都道府県名・事業名で検索）'!$L53,'バックデータ１（事例集）'!$U$4:$U$303,0),MATCH('条件検索４（都道府県名・事業名で検索）'!H$5,'バックデータ１（事例集）'!$A$1:$W$1,0)))</f>
        <v>0</v>
      </c>
      <c r="I53" s="90">
        <f>IF($L53&gt;MAX('バックデータ１（事例集）'!$U$4:$U$303),"",INDEX('バックデータ１（事例集）'!$A$4:$W$303,MATCH('条件検索４（都道府県名・事業名で検索）'!$L53,'バックデータ１（事例集）'!$U$4:$U$303,0),MATCH('条件検索４（都道府県名・事業名で検索）'!I$5,'バックデータ１（事例集）'!$A$1:$W$1,0)))</f>
        <v>0</v>
      </c>
      <c r="J53" s="92">
        <f t="shared" si="0"/>
        <v>0</v>
      </c>
      <c r="K53" s="185">
        <f>IF($L53&gt;MAX('バックデータ１（事例集）'!$U$4:$U$303),"",INDEX('バックデータ１（事例集）'!$A$4:$W$303,MATCH('条件検索４（都道府県名・事業名で検索）'!$L53,'バックデータ１（事例集）'!$U$4:$U$303,0),MATCH('条件検索４（都道府県名・事業名で検索）'!K$5,'バックデータ１（事例集）'!$A$1:$W$1,0)))</f>
        <v>0</v>
      </c>
      <c r="L53" s="18">
        <v>46</v>
      </c>
      <c r="M53" s="115">
        <f>IF($L53&gt;MAX('バックデータ１（事例集）'!$U$4:$U$303),"",INDEX('バックデータ１（事例集）'!$A$4:$W$303,MATCH('条件検索４（都道府県名・事業名で検索）'!$L53,'バックデータ１（事例集）'!$U$4:$U$303,0),MATCH('条件検索４（都道府県名・事業名で検索）'!J$5,'バックデータ１（事例集）'!$A$1:$W$1,0)))</f>
        <v>0</v>
      </c>
    </row>
    <row r="54" spans="2:13" ht="30" customHeight="1">
      <c r="B54" s="6">
        <v>47</v>
      </c>
      <c r="C54" s="7">
        <f>IF($L54&gt;MAX('バックデータ１（事例集）'!$U$4:$U$303),"",INDEX('バックデータ１（事例集）'!$A$4:$W$303,MATCH('条件検索４（都道府県名・事業名で検索）'!$L54,'バックデータ１（事例集）'!$U$4:$U$303,0),MATCH('条件検索４（都道府県名・事業名で検索）'!C$5,'バックデータ１（事例集）'!$A$1:$W$1,0)))</f>
        <v>0</v>
      </c>
      <c r="D54" s="7">
        <f>IF($L54&gt;MAX('バックデータ１（事例集）'!$U$4:$U$303),"",INDEX('バックデータ１（事例集）'!$A$4:$W$303,MATCH('条件検索４（都道府県名・事業名で検索）'!$L54,'バックデータ１（事例集）'!$U$4:$U$303,0),MATCH('条件検索４（都道府県名・事業名で検索）'!D$5,'バックデータ１（事例集）'!$A$1:$W$1,0)))</f>
        <v>0</v>
      </c>
      <c r="E54" s="21" t="str">
        <f>IF($L54&gt;MAX('バックデータ１（事例集）'!$U$4:$U$303),"",INDEX('バックデータ１（事例集）'!$A$4:$W$303,MATCH('条件検索４（都道府県名・事業名で検索）'!$L54,'バックデータ１（事例集）'!$U$4:$U$303,0),MATCH('条件検索４（都道府県名・事業名で検索）'!E$5,'バックデータ１（事例集）'!$A$1:$W$1,0)))</f>
        <v/>
      </c>
      <c r="F54" s="58">
        <f>IF($L54&gt;MAX('バックデータ１（事例集）'!$U$4:$U$303),"",INDEX('バックデータ１（事例集）'!$A$4:$W$303,MATCH('条件検索４（都道府県名・事業名で検索）'!$L54,'バックデータ１（事例集）'!$U$4:$U$303,0),MATCH('条件検索４（都道府県名・事業名で検索）'!F$5,'バックデータ１（事例集）'!$A$1:$W$1,0)))</f>
        <v>0</v>
      </c>
      <c r="G54" s="8">
        <f>IF($L54&gt;MAX('バックデータ１（事例集）'!$U$4:$U$303),"",INDEX('バックデータ１（事例集）'!$A$4:$W$303,MATCH('条件検索４（都道府県名・事業名で検索）'!$L54,'バックデータ１（事例集）'!$U$4:$U$303,0),MATCH('条件検索４（都道府県名・事業名で検索）'!G$5,'バックデータ１（事例集）'!$A$1:$W$1,0)))</f>
        <v>0</v>
      </c>
      <c r="H54" s="8">
        <f>IF($L54&gt;MAX('バックデータ１（事例集）'!$U$4:$U$303),"",INDEX('バックデータ１（事例集）'!$A$4:$W$303,MATCH('条件検索４（都道府県名・事業名で検索）'!$L54,'バックデータ１（事例集）'!$U$4:$U$303,0),MATCH('条件検索４（都道府県名・事業名で検索）'!H$5,'バックデータ１（事例集）'!$A$1:$W$1,0)))</f>
        <v>0</v>
      </c>
      <c r="I54" s="58">
        <f>IF($L54&gt;MAX('バックデータ１（事例集）'!$U$4:$U$303),"",INDEX('バックデータ１（事例集）'!$A$4:$W$303,MATCH('条件検索４（都道府県名・事業名で検索）'!$L54,'バックデータ１（事例集）'!$U$4:$U$303,0),MATCH('条件検索４（都道府県名・事業名で検索）'!I$5,'バックデータ１（事例集）'!$A$1:$W$1,0)))</f>
        <v>0</v>
      </c>
      <c r="J54" s="86">
        <f t="shared" si="0"/>
        <v>0</v>
      </c>
      <c r="K54" s="84">
        <f>IF($L54&gt;MAX('バックデータ１（事例集）'!$U$4:$U$303),"",INDEX('バックデータ１（事例集）'!$A$4:$W$303,MATCH('条件検索４（都道府県名・事業名で検索）'!$L54,'バックデータ１（事例集）'!$U$4:$U$303,0),MATCH('条件検索４（都道府県名・事業名で検索）'!K$5,'バックデータ１（事例集）'!$A$1:$W$1,0)))</f>
        <v>0</v>
      </c>
      <c r="L54" s="18">
        <v>47</v>
      </c>
      <c r="M54" s="115">
        <f>IF($L54&gt;MAX('バックデータ１（事例集）'!$U$4:$U$303),"",INDEX('バックデータ１（事例集）'!$A$4:$W$303,MATCH('条件検索４（都道府県名・事業名で検索）'!$L54,'バックデータ１（事例集）'!$U$4:$U$303,0),MATCH('条件検索４（都道府県名・事業名で検索）'!J$5,'バックデータ１（事例集）'!$A$1:$W$1,0)))</f>
        <v>0</v>
      </c>
    </row>
    <row r="55" spans="2:13" ht="30" customHeight="1">
      <c r="B55" s="87">
        <v>48</v>
      </c>
      <c r="C55" s="88">
        <f>IF($L55&gt;MAX('バックデータ１（事例集）'!$U$4:$U$303),"",INDEX('バックデータ１（事例集）'!$A$4:$W$303,MATCH('条件検索４（都道府県名・事業名で検索）'!$L55,'バックデータ１（事例集）'!$U$4:$U$303,0),MATCH('条件検索４（都道府県名・事業名で検索）'!C$5,'バックデータ１（事例集）'!$A$1:$W$1,0)))</f>
        <v>0</v>
      </c>
      <c r="D55" s="88">
        <f>IF($L55&gt;MAX('バックデータ１（事例集）'!$U$4:$U$303),"",INDEX('バックデータ１（事例集）'!$A$4:$W$303,MATCH('条件検索４（都道府県名・事業名で検索）'!$L55,'バックデータ１（事例集）'!$U$4:$U$303,0),MATCH('条件検索４（都道府県名・事業名で検索）'!D$5,'バックデータ１（事例集）'!$A$1:$W$1,0)))</f>
        <v>0</v>
      </c>
      <c r="E55" s="93" t="str">
        <f>IF($L55&gt;MAX('バックデータ１（事例集）'!$U$4:$U$303),"",INDEX('バックデータ１（事例集）'!$A$4:$W$303,MATCH('条件検索４（都道府県名・事業名で検索）'!$L55,'バックデータ１（事例集）'!$U$4:$U$303,0),MATCH('条件検索４（都道府県名・事業名で検索）'!E$5,'バックデータ１（事例集）'!$A$1:$W$1,0)))</f>
        <v/>
      </c>
      <c r="F55" s="90">
        <f>IF($L55&gt;MAX('バックデータ１（事例集）'!$U$4:$U$303),"",INDEX('バックデータ１（事例集）'!$A$4:$W$303,MATCH('条件検索４（都道府県名・事業名で検索）'!$L55,'バックデータ１（事例集）'!$U$4:$U$303,0),MATCH('条件検索４（都道府県名・事業名で検索）'!F$5,'バックデータ１（事例集）'!$A$1:$W$1,0)))</f>
        <v>0</v>
      </c>
      <c r="G55" s="91">
        <f>IF($L55&gt;MAX('バックデータ１（事例集）'!$U$4:$U$303),"",INDEX('バックデータ１（事例集）'!$A$4:$W$303,MATCH('条件検索４（都道府県名・事業名で検索）'!$L55,'バックデータ１（事例集）'!$U$4:$U$303,0),MATCH('条件検索４（都道府県名・事業名で検索）'!G$5,'バックデータ１（事例集）'!$A$1:$W$1,0)))</f>
        <v>0</v>
      </c>
      <c r="H55" s="91">
        <f>IF($L55&gt;MAX('バックデータ１（事例集）'!$U$4:$U$303),"",INDEX('バックデータ１（事例集）'!$A$4:$W$303,MATCH('条件検索４（都道府県名・事業名で検索）'!$L55,'バックデータ１（事例集）'!$U$4:$U$303,0),MATCH('条件検索４（都道府県名・事業名で検索）'!H$5,'バックデータ１（事例集）'!$A$1:$W$1,0)))</f>
        <v>0</v>
      </c>
      <c r="I55" s="90">
        <f>IF($L55&gt;MAX('バックデータ１（事例集）'!$U$4:$U$303),"",INDEX('バックデータ１（事例集）'!$A$4:$W$303,MATCH('条件検索４（都道府県名・事業名で検索）'!$L55,'バックデータ１（事例集）'!$U$4:$U$303,0),MATCH('条件検索４（都道府県名・事業名で検索）'!I$5,'バックデータ１（事例集）'!$A$1:$W$1,0)))</f>
        <v>0</v>
      </c>
      <c r="J55" s="92">
        <f t="shared" si="0"/>
        <v>0</v>
      </c>
      <c r="K55" s="185">
        <f>IF($L55&gt;MAX('バックデータ１（事例集）'!$U$4:$U$303),"",INDEX('バックデータ１（事例集）'!$A$4:$W$303,MATCH('条件検索４（都道府県名・事業名で検索）'!$L55,'バックデータ１（事例集）'!$U$4:$U$303,0),MATCH('条件検索４（都道府県名・事業名で検索）'!K$5,'バックデータ１（事例集）'!$A$1:$W$1,0)))</f>
        <v>0</v>
      </c>
      <c r="L55" s="18">
        <v>48</v>
      </c>
      <c r="M55" s="115">
        <f>IF($L55&gt;MAX('バックデータ１（事例集）'!$U$4:$U$303),"",INDEX('バックデータ１（事例集）'!$A$4:$W$303,MATCH('条件検索４（都道府県名・事業名で検索）'!$L55,'バックデータ１（事例集）'!$U$4:$U$303,0),MATCH('条件検索４（都道府県名・事業名で検索）'!J$5,'バックデータ１（事例集）'!$A$1:$W$1,0)))</f>
        <v>0</v>
      </c>
    </row>
    <row r="56" spans="2:13" ht="30" customHeight="1">
      <c r="B56" s="6">
        <v>49</v>
      </c>
      <c r="C56" s="7">
        <f>IF($L56&gt;MAX('バックデータ１（事例集）'!$U$4:$U$303),"",INDEX('バックデータ１（事例集）'!$A$4:$W$303,MATCH('条件検索４（都道府県名・事業名で検索）'!$L56,'バックデータ１（事例集）'!$U$4:$U$303,0),MATCH('条件検索４（都道府県名・事業名で検索）'!C$5,'バックデータ１（事例集）'!$A$1:$W$1,0)))</f>
        <v>0</v>
      </c>
      <c r="D56" s="7">
        <f>IF($L56&gt;MAX('バックデータ１（事例集）'!$U$4:$U$303),"",INDEX('バックデータ１（事例集）'!$A$4:$W$303,MATCH('条件検索４（都道府県名・事業名で検索）'!$L56,'バックデータ１（事例集）'!$U$4:$U$303,0),MATCH('条件検索４（都道府県名・事業名で検索）'!D$5,'バックデータ１（事例集）'!$A$1:$W$1,0)))</f>
        <v>0</v>
      </c>
      <c r="E56" s="21" t="str">
        <f>IF($L56&gt;MAX('バックデータ１（事例集）'!$U$4:$U$303),"",INDEX('バックデータ１（事例集）'!$A$4:$W$303,MATCH('条件検索４（都道府県名・事業名で検索）'!$L56,'バックデータ１（事例集）'!$U$4:$U$303,0),MATCH('条件検索４（都道府県名・事業名で検索）'!E$5,'バックデータ１（事例集）'!$A$1:$W$1,0)))</f>
        <v/>
      </c>
      <c r="F56" s="58">
        <f>IF($L56&gt;MAX('バックデータ１（事例集）'!$U$4:$U$303),"",INDEX('バックデータ１（事例集）'!$A$4:$W$303,MATCH('条件検索４（都道府県名・事業名で検索）'!$L56,'バックデータ１（事例集）'!$U$4:$U$303,0),MATCH('条件検索４（都道府県名・事業名で検索）'!F$5,'バックデータ１（事例集）'!$A$1:$W$1,0)))</f>
        <v>0</v>
      </c>
      <c r="G56" s="8">
        <f>IF($L56&gt;MAX('バックデータ１（事例集）'!$U$4:$U$303),"",INDEX('バックデータ１（事例集）'!$A$4:$W$303,MATCH('条件検索４（都道府県名・事業名で検索）'!$L56,'バックデータ１（事例集）'!$U$4:$U$303,0),MATCH('条件検索４（都道府県名・事業名で検索）'!G$5,'バックデータ１（事例集）'!$A$1:$W$1,0)))</f>
        <v>0</v>
      </c>
      <c r="H56" s="8">
        <f>IF($L56&gt;MAX('バックデータ１（事例集）'!$U$4:$U$303),"",INDEX('バックデータ１（事例集）'!$A$4:$W$303,MATCH('条件検索４（都道府県名・事業名で検索）'!$L56,'バックデータ１（事例集）'!$U$4:$U$303,0),MATCH('条件検索４（都道府県名・事業名で検索）'!H$5,'バックデータ１（事例集）'!$A$1:$W$1,0)))</f>
        <v>0</v>
      </c>
      <c r="I56" s="58">
        <f>IF($L56&gt;MAX('バックデータ１（事例集）'!$U$4:$U$303),"",INDEX('バックデータ１（事例集）'!$A$4:$W$303,MATCH('条件検索４（都道府県名・事業名で検索）'!$L56,'バックデータ１（事例集）'!$U$4:$U$303,0),MATCH('条件検索４（都道府県名・事業名で検索）'!I$5,'バックデータ１（事例集）'!$A$1:$W$1,0)))</f>
        <v>0</v>
      </c>
      <c r="J56" s="86">
        <f t="shared" si="0"/>
        <v>0</v>
      </c>
      <c r="K56" s="84">
        <f>IF($L56&gt;MAX('バックデータ１（事例集）'!$U$4:$U$303),"",INDEX('バックデータ１（事例集）'!$A$4:$W$303,MATCH('条件検索４（都道府県名・事業名で検索）'!$L56,'バックデータ１（事例集）'!$U$4:$U$303,0),MATCH('条件検索４（都道府県名・事業名で検索）'!K$5,'バックデータ１（事例集）'!$A$1:$W$1,0)))</f>
        <v>0</v>
      </c>
      <c r="L56" s="18">
        <v>49</v>
      </c>
      <c r="M56" s="115">
        <f>IF($L56&gt;MAX('バックデータ１（事例集）'!$U$4:$U$303),"",INDEX('バックデータ１（事例集）'!$A$4:$W$303,MATCH('条件検索４（都道府県名・事業名で検索）'!$L56,'バックデータ１（事例集）'!$U$4:$U$303,0),MATCH('条件検索４（都道府県名・事業名で検索）'!J$5,'バックデータ１（事例集）'!$A$1:$W$1,0)))</f>
        <v>0</v>
      </c>
    </row>
    <row r="57" spans="2:13" ht="30" customHeight="1">
      <c r="B57" s="87">
        <v>50</v>
      </c>
      <c r="C57" s="88">
        <f>IF($L57&gt;MAX('バックデータ１（事例集）'!$U$4:$U$303),"",INDEX('バックデータ１（事例集）'!$A$4:$W$303,MATCH('条件検索４（都道府県名・事業名で検索）'!$L57,'バックデータ１（事例集）'!$U$4:$U$303,0),MATCH('条件検索４（都道府県名・事業名で検索）'!C$5,'バックデータ１（事例集）'!$A$1:$W$1,0)))</f>
        <v>0</v>
      </c>
      <c r="D57" s="88">
        <f>IF($L57&gt;MAX('バックデータ１（事例集）'!$U$4:$U$303),"",INDEX('バックデータ１（事例集）'!$A$4:$W$303,MATCH('条件検索４（都道府県名・事業名で検索）'!$L57,'バックデータ１（事例集）'!$U$4:$U$303,0),MATCH('条件検索４（都道府県名・事業名で検索）'!D$5,'バックデータ１（事例集）'!$A$1:$W$1,0)))</f>
        <v>0</v>
      </c>
      <c r="E57" s="93" t="str">
        <f>IF($L57&gt;MAX('バックデータ１（事例集）'!$U$4:$U$303),"",INDEX('バックデータ１（事例集）'!$A$4:$W$303,MATCH('条件検索４（都道府県名・事業名で検索）'!$L57,'バックデータ１（事例集）'!$U$4:$U$303,0),MATCH('条件検索４（都道府県名・事業名で検索）'!E$5,'バックデータ１（事例集）'!$A$1:$W$1,0)))</f>
        <v/>
      </c>
      <c r="F57" s="90">
        <f>IF($L57&gt;MAX('バックデータ１（事例集）'!$U$4:$U$303),"",INDEX('バックデータ１（事例集）'!$A$4:$W$303,MATCH('条件検索４（都道府県名・事業名で検索）'!$L57,'バックデータ１（事例集）'!$U$4:$U$303,0),MATCH('条件検索４（都道府県名・事業名で検索）'!F$5,'バックデータ１（事例集）'!$A$1:$W$1,0)))</f>
        <v>0</v>
      </c>
      <c r="G57" s="91">
        <f>IF($L57&gt;MAX('バックデータ１（事例集）'!$U$4:$U$303),"",INDEX('バックデータ１（事例集）'!$A$4:$W$303,MATCH('条件検索４（都道府県名・事業名で検索）'!$L57,'バックデータ１（事例集）'!$U$4:$U$303,0),MATCH('条件検索４（都道府県名・事業名で検索）'!G$5,'バックデータ１（事例集）'!$A$1:$W$1,0)))</f>
        <v>0</v>
      </c>
      <c r="H57" s="91">
        <f>IF($L57&gt;MAX('バックデータ１（事例集）'!$U$4:$U$303),"",INDEX('バックデータ１（事例集）'!$A$4:$W$303,MATCH('条件検索４（都道府県名・事業名で検索）'!$L57,'バックデータ１（事例集）'!$U$4:$U$303,0),MATCH('条件検索４（都道府県名・事業名で検索）'!H$5,'バックデータ１（事例集）'!$A$1:$W$1,0)))</f>
        <v>0</v>
      </c>
      <c r="I57" s="90">
        <f>IF($L57&gt;MAX('バックデータ１（事例集）'!$U$4:$U$303),"",INDEX('バックデータ１（事例集）'!$A$4:$W$303,MATCH('条件検索４（都道府県名・事業名で検索）'!$L57,'バックデータ１（事例集）'!$U$4:$U$303,0),MATCH('条件検索４（都道府県名・事業名で検索）'!I$5,'バックデータ１（事例集）'!$A$1:$W$1,0)))</f>
        <v>0</v>
      </c>
      <c r="J57" s="92">
        <f t="shared" si="0"/>
        <v>0</v>
      </c>
      <c r="K57" s="185">
        <f>IF($L57&gt;MAX('バックデータ１（事例集）'!$U$4:$U$303),"",INDEX('バックデータ１（事例集）'!$A$4:$W$303,MATCH('条件検索４（都道府県名・事業名で検索）'!$L57,'バックデータ１（事例集）'!$U$4:$U$303,0),MATCH('条件検索４（都道府県名・事業名で検索）'!K$5,'バックデータ１（事例集）'!$A$1:$W$1,0)))</f>
        <v>0</v>
      </c>
      <c r="L57" s="18">
        <v>50</v>
      </c>
      <c r="M57" s="115">
        <f>IF($L57&gt;MAX('バックデータ１（事例集）'!$U$4:$U$303),"",INDEX('バックデータ１（事例集）'!$A$4:$W$303,MATCH('条件検索４（都道府県名・事業名で検索）'!$L57,'バックデータ１（事例集）'!$U$4:$U$303,0),MATCH('条件検索４（都道府県名・事業名で検索）'!J$5,'バックデータ１（事例集）'!$A$1:$W$1,0)))</f>
        <v>0</v>
      </c>
    </row>
    <row r="58" spans="2:13" ht="29.25" customHeight="1">
      <c r="B58" s="6">
        <v>51</v>
      </c>
      <c r="C58" s="7">
        <f>IF($L58&gt;MAX('バックデータ１（事例集）'!$U$4:$U$303),"",INDEX('バックデータ１（事例集）'!$A$4:$W$303,MATCH('条件検索４（都道府県名・事業名で検索）'!$L58,'バックデータ１（事例集）'!$U$4:$U$303,0),MATCH('条件検索４（都道府県名・事業名で検索）'!C$5,'バックデータ１（事例集）'!$A$1:$W$1,0)))</f>
        <v>0</v>
      </c>
      <c r="D58" s="7">
        <f>IF($L58&gt;MAX('バックデータ１（事例集）'!$U$4:$U$303),"",INDEX('バックデータ１（事例集）'!$A$4:$W$303,MATCH('条件検索４（都道府県名・事業名で検索）'!$L58,'バックデータ１（事例集）'!$U$4:$U$303,0),MATCH('条件検索４（都道府県名・事業名で検索）'!D$5,'バックデータ１（事例集）'!$A$1:$W$1,0)))</f>
        <v>0</v>
      </c>
      <c r="E58" s="21" t="str">
        <f>IF($L58&gt;MAX('バックデータ１（事例集）'!$U$4:$U$303),"",INDEX('バックデータ１（事例集）'!$A$4:$W$303,MATCH('条件検索４（都道府県名・事業名で検索）'!$L58,'バックデータ１（事例集）'!$U$4:$U$303,0),MATCH('条件検索４（都道府県名・事業名で検索）'!E$5,'バックデータ１（事例集）'!$A$1:$W$1,0)))</f>
        <v/>
      </c>
      <c r="F58" s="58">
        <f>IF($L58&gt;MAX('バックデータ１（事例集）'!$U$4:$U$303),"",INDEX('バックデータ１（事例集）'!$A$4:$W$303,MATCH('条件検索４（都道府県名・事業名で検索）'!$L58,'バックデータ１（事例集）'!$U$4:$U$303,0),MATCH('条件検索４（都道府県名・事業名で検索）'!F$5,'バックデータ１（事例集）'!$A$1:$W$1,0)))</f>
        <v>0</v>
      </c>
      <c r="G58" s="8">
        <f>IF($L58&gt;MAX('バックデータ１（事例集）'!$U$4:$U$303),"",INDEX('バックデータ１（事例集）'!$A$4:$W$303,MATCH('条件検索４（都道府県名・事業名で検索）'!$L58,'バックデータ１（事例集）'!$U$4:$U$303,0),MATCH('条件検索４（都道府県名・事業名で検索）'!G$5,'バックデータ１（事例集）'!$A$1:$W$1,0)))</f>
        <v>0</v>
      </c>
      <c r="H58" s="8">
        <f>IF($L58&gt;MAX('バックデータ１（事例集）'!$U$4:$U$303),"",INDEX('バックデータ１（事例集）'!$A$4:$W$303,MATCH('条件検索４（都道府県名・事業名で検索）'!$L58,'バックデータ１（事例集）'!$U$4:$U$303,0),MATCH('条件検索４（都道府県名・事業名で検索）'!H$5,'バックデータ１（事例集）'!$A$1:$W$1,0)))</f>
        <v>0</v>
      </c>
      <c r="I58" s="58">
        <f>IF($L58&gt;MAX('バックデータ１（事例集）'!$U$4:$U$303),"",INDEX('バックデータ１（事例集）'!$A$4:$W$303,MATCH('条件検索４（都道府県名・事業名で検索）'!$L58,'バックデータ１（事例集）'!$U$4:$U$303,0),MATCH('条件検索４（都道府県名・事業名で検索）'!I$5,'バックデータ１（事例集）'!$A$1:$W$1,0)))</f>
        <v>0</v>
      </c>
      <c r="J58" s="86">
        <f t="shared" si="0"/>
        <v>0</v>
      </c>
      <c r="K58" s="84">
        <f>IF($L58&gt;MAX('バックデータ１（事例集）'!$U$4:$U$303),"",INDEX('バックデータ１（事例集）'!$A$4:$W$303,MATCH('条件検索４（都道府県名・事業名で検索）'!$L58,'バックデータ１（事例集）'!$U$4:$U$303,0),MATCH('条件検索４（都道府県名・事業名で検索）'!K$5,'バックデータ１（事例集）'!$A$1:$W$1,0)))</f>
        <v>0</v>
      </c>
      <c r="L58" s="18">
        <v>51</v>
      </c>
      <c r="M58" s="115">
        <f>IF($L58&gt;MAX('バックデータ１（事例集）'!$U$4:$U$303),"",INDEX('バックデータ１（事例集）'!$A$4:$W$303,MATCH('条件検索４（都道府県名・事業名で検索）'!$L58,'バックデータ１（事例集）'!$U$4:$U$303,0),MATCH('条件検索４（都道府県名・事業名で検索）'!J$5,'バックデータ１（事例集）'!$A$1:$W$1,0)))</f>
        <v>0</v>
      </c>
    </row>
    <row r="59" spans="2:13" ht="29.25" customHeight="1">
      <c r="B59" s="87">
        <v>52</v>
      </c>
      <c r="C59" s="88">
        <f>IF($L59&gt;MAX('バックデータ１（事例集）'!$U$4:$U$303),"",INDEX('バックデータ１（事例集）'!$A$4:$W$303,MATCH('条件検索４（都道府県名・事業名で検索）'!$L59,'バックデータ１（事例集）'!$U$4:$U$303,0),MATCH('条件検索４（都道府県名・事業名で検索）'!C$5,'バックデータ１（事例集）'!$A$1:$W$1,0)))</f>
        <v>0</v>
      </c>
      <c r="D59" s="88">
        <f>IF($L59&gt;MAX('バックデータ１（事例集）'!$U$4:$U$303),"",INDEX('バックデータ１（事例集）'!$A$4:$W$303,MATCH('条件検索４（都道府県名・事業名で検索）'!$L59,'バックデータ１（事例集）'!$U$4:$U$303,0),MATCH('条件検索４（都道府県名・事業名で検索）'!D$5,'バックデータ１（事例集）'!$A$1:$W$1,0)))</f>
        <v>0</v>
      </c>
      <c r="E59" s="93" t="str">
        <f>IF($L59&gt;MAX('バックデータ１（事例集）'!$U$4:$U$303),"",INDEX('バックデータ１（事例集）'!$A$4:$W$303,MATCH('条件検索４（都道府県名・事業名で検索）'!$L59,'バックデータ１（事例集）'!$U$4:$U$303,0),MATCH('条件検索４（都道府県名・事業名で検索）'!E$5,'バックデータ１（事例集）'!$A$1:$W$1,0)))</f>
        <v/>
      </c>
      <c r="F59" s="90">
        <f>IF($L59&gt;MAX('バックデータ１（事例集）'!$U$4:$U$303),"",INDEX('バックデータ１（事例集）'!$A$4:$W$303,MATCH('条件検索４（都道府県名・事業名で検索）'!$L59,'バックデータ１（事例集）'!$U$4:$U$303,0),MATCH('条件検索４（都道府県名・事業名で検索）'!F$5,'バックデータ１（事例集）'!$A$1:$W$1,0)))</f>
        <v>0</v>
      </c>
      <c r="G59" s="91">
        <f>IF($L59&gt;MAX('バックデータ１（事例集）'!$U$4:$U$303),"",INDEX('バックデータ１（事例集）'!$A$4:$W$303,MATCH('条件検索４（都道府県名・事業名で検索）'!$L59,'バックデータ１（事例集）'!$U$4:$U$303,0),MATCH('条件検索４（都道府県名・事業名で検索）'!G$5,'バックデータ１（事例集）'!$A$1:$W$1,0)))</f>
        <v>0</v>
      </c>
      <c r="H59" s="91">
        <f>IF($L59&gt;MAX('バックデータ１（事例集）'!$U$4:$U$303),"",INDEX('バックデータ１（事例集）'!$A$4:$W$303,MATCH('条件検索４（都道府県名・事業名で検索）'!$L59,'バックデータ１（事例集）'!$U$4:$U$303,0),MATCH('条件検索４（都道府県名・事業名で検索）'!H$5,'バックデータ１（事例集）'!$A$1:$W$1,0)))</f>
        <v>0</v>
      </c>
      <c r="I59" s="90">
        <f>IF($L59&gt;MAX('バックデータ１（事例集）'!$U$4:$U$303),"",INDEX('バックデータ１（事例集）'!$A$4:$W$303,MATCH('条件検索４（都道府県名・事業名で検索）'!$L59,'バックデータ１（事例集）'!$U$4:$U$303,0),MATCH('条件検索４（都道府県名・事業名で検索）'!I$5,'バックデータ１（事例集）'!$A$1:$W$1,0)))</f>
        <v>0</v>
      </c>
      <c r="J59" s="92">
        <f t="shared" si="0"/>
        <v>0</v>
      </c>
      <c r="K59" s="185">
        <f>IF($L59&gt;MAX('バックデータ１（事例集）'!$U$4:$U$303),"",INDEX('バックデータ１（事例集）'!$A$4:$W$303,MATCH('条件検索４（都道府県名・事業名で検索）'!$L59,'バックデータ１（事例集）'!$U$4:$U$303,0),MATCH('条件検索４（都道府県名・事業名で検索）'!K$5,'バックデータ１（事例集）'!$A$1:$W$1,0)))</f>
        <v>0</v>
      </c>
      <c r="L59" s="18">
        <v>52</v>
      </c>
      <c r="M59" s="115">
        <f>IF($L59&gt;MAX('バックデータ１（事例集）'!$U$4:$U$303),"",INDEX('バックデータ１（事例集）'!$A$4:$W$303,MATCH('条件検索４（都道府県名・事業名で検索）'!$L59,'バックデータ１（事例集）'!$U$4:$U$303,0),MATCH('条件検索４（都道府県名・事業名で検索）'!J$5,'バックデータ１（事例集）'!$A$1:$W$1,0)))</f>
        <v>0</v>
      </c>
    </row>
    <row r="60" spans="2:13" ht="29.25" customHeight="1">
      <c r="B60" s="6">
        <v>53</v>
      </c>
      <c r="C60" s="7">
        <f>IF($L60&gt;MAX('バックデータ１（事例集）'!$U$4:$U$303),"",INDEX('バックデータ１（事例集）'!$A$4:$W$303,MATCH('条件検索４（都道府県名・事業名で検索）'!$L60,'バックデータ１（事例集）'!$U$4:$U$303,0),MATCH('条件検索４（都道府県名・事業名で検索）'!C$5,'バックデータ１（事例集）'!$A$1:$W$1,0)))</f>
        <v>0</v>
      </c>
      <c r="D60" s="7">
        <f>IF($L60&gt;MAX('バックデータ１（事例集）'!$U$4:$U$303),"",INDEX('バックデータ１（事例集）'!$A$4:$W$303,MATCH('条件検索４（都道府県名・事業名で検索）'!$L60,'バックデータ１（事例集）'!$U$4:$U$303,0),MATCH('条件検索４（都道府県名・事業名で検索）'!D$5,'バックデータ１（事例集）'!$A$1:$W$1,0)))</f>
        <v>0</v>
      </c>
      <c r="E60" s="21" t="str">
        <f>IF($L60&gt;MAX('バックデータ１（事例集）'!$U$4:$U$303),"",INDEX('バックデータ１（事例集）'!$A$4:$W$303,MATCH('条件検索４（都道府県名・事業名で検索）'!$L60,'バックデータ１（事例集）'!$U$4:$U$303,0),MATCH('条件検索４（都道府県名・事業名で検索）'!E$5,'バックデータ１（事例集）'!$A$1:$W$1,0)))</f>
        <v/>
      </c>
      <c r="F60" s="58">
        <f>IF($L60&gt;MAX('バックデータ１（事例集）'!$U$4:$U$303),"",INDEX('バックデータ１（事例集）'!$A$4:$W$303,MATCH('条件検索４（都道府県名・事業名で検索）'!$L60,'バックデータ１（事例集）'!$U$4:$U$303,0),MATCH('条件検索４（都道府県名・事業名で検索）'!F$5,'バックデータ１（事例集）'!$A$1:$W$1,0)))</f>
        <v>0</v>
      </c>
      <c r="G60" s="8">
        <f>IF($L60&gt;MAX('バックデータ１（事例集）'!$U$4:$U$303),"",INDEX('バックデータ１（事例集）'!$A$4:$W$303,MATCH('条件検索４（都道府県名・事業名で検索）'!$L60,'バックデータ１（事例集）'!$U$4:$U$303,0),MATCH('条件検索４（都道府県名・事業名で検索）'!G$5,'バックデータ１（事例集）'!$A$1:$W$1,0)))</f>
        <v>0</v>
      </c>
      <c r="H60" s="8">
        <f>IF($L60&gt;MAX('バックデータ１（事例集）'!$U$4:$U$303),"",INDEX('バックデータ１（事例集）'!$A$4:$W$303,MATCH('条件検索４（都道府県名・事業名で検索）'!$L60,'バックデータ１（事例集）'!$U$4:$U$303,0),MATCH('条件検索４（都道府県名・事業名で検索）'!H$5,'バックデータ１（事例集）'!$A$1:$W$1,0)))</f>
        <v>0</v>
      </c>
      <c r="I60" s="58">
        <f>IF($L60&gt;MAX('バックデータ１（事例集）'!$U$4:$U$303),"",INDEX('バックデータ１（事例集）'!$A$4:$W$303,MATCH('条件検索４（都道府県名・事業名で検索）'!$L60,'バックデータ１（事例集）'!$U$4:$U$303,0),MATCH('条件検索４（都道府県名・事業名で検索）'!I$5,'バックデータ１（事例集）'!$A$1:$W$1,0)))</f>
        <v>0</v>
      </c>
      <c r="J60" s="86">
        <f t="shared" si="0"/>
        <v>0</v>
      </c>
      <c r="K60" s="84">
        <f>IF($L60&gt;MAX('バックデータ１（事例集）'!$U$4:$U$303),"",INDEX('バックデータ１（事例集）'!$A$4:$W$303,MATCH('条件検索４（都道府県名・事業名で検索）'!$L60,'バックデータ１（事例集）'!$U$4:$U$303,0),MATCH('条件検索４（都道府県名・事業名で検索）'!K$5,'バックデータ１（事例集）'!$A$1:$W$1,0)))</f>
        <v>0</v>
      </c>
      <c r="L60" s="18">
        <v>53</v>
      </c>
      <c r="M60" s="115">
        <f>IF($L60&gt;MAX('バックデータ１（事例集）'!$U$4:$U$303),"",INDEX('バックデータ１（事例集）'!$A$4:$W$303,MATCH('条件検索４（都道府県名・事業名で検索）'!$L60,'バックデータ１（事例集）'!$U$4:$U$303,0),MATCH('条件検索４（都道府県名・事業名で検索）'!J$5,'バックデータ１（事例集）'!$A$1:$W$1,0)))</f>
        <v>0</v>
      </c>
    </row>
    <row r="61" spans="2:13" ht="29.25" customHeight="1">
      <c r="B61" s="87">
        <v>54</v>
      </c>
      <c r="C61" s="88">
        <f>IF($L61&gt;MAX('バックデータ１（事例集）'!$U$4:$U$303),"",INDEX('バックデータ１（事例集）'!$A$4:$W$303,MATCH('条件検索４（都道府県名・事業名で検索）'!$L61,'バックデータ１（事例集）'!$U$4:$U$303,0),MATCH('条件検索４（都道府県名・事業名で検索）'!C$5,'バックデータ１（事例集）'!$A$1:$W$1,0)))</f>
        <v>0</v>
      </c>
      <c r="D61" s="88">
        <f>IF($L61&gt;MAX('バックデータ１（事例集）'!$U$4:$U$303),"",INDEX('バックデータ１（事例集）'!$A$4:$W$303,MATCH('条件検索４（都道府県名・事業名で検索）'!$L61,'バックデータ１（事例集）'!$U$4:$U$303,0),MATCH('条件検索４（都道府県名・事業名で検索）'!D$5,'バックデータ１（事例集）'!$A$1:$W$1,0)))</f>
        <v>0</v>
      </c>
      <c r="E61" s="93" t="str">
        <f>IF($L61&gt;MAX('バックデータ１（事例集）'!$U$4:$U$303),"",INDEX('バックデータ１（事例集）'!$A$4:$W$303,MATCH('条件検索４（都道府県名・事業名で検索）'!$L61,'バックデータ１（事例集）'!$U$4:$U$303,0),MATCH('条件検索４（都道府県名・事業名で検索）'!E$5,'バックデータ１（事例集）'!$A$1:$W$1,0)))</f>
        <v/>
      </c>
      <c r="F61" s="90">
        <f>IF($L61&gt;MAX('バックデータ１（事例集）'!$U$4:$U$303),"",INDEX('バックデータ１（事例集）'!$A$4:$W$303,MATCH('条件検索４（都道府県名・事業名で検索）'!$L61,'バックデータ１（事例集）'!$U$4:$U$303,0),MATCH('条件検索４（都道府県名・事業名で検索）'!F$5,'バックデータ１（事例集）'!$A$1:$W$1,0)))</f>
        <v>0</v>
      </c>
      <c r="G61" s="91">
        <f>IF($L61&gt;MAX('バックデータ１（事例集）'!$U$4:$U$303),"",INDEX('バックデータ１（事例集）'!$A$4:$W$303,MATCH('条件検索４（都道府県名・事業名で検索）'!$L61,'バックデータ１（事例集）'!$U$4:$U$303,0),MATCH('条件検索４（都道府県名・事業名で検索）'!G$5,'バックデータ１（事例集）'!$A$1:$W$1,0)))</f>
        <v>0</v>
      </c>
      <c r="H61" s="91">
        <f>IF($L61&gt;MAX('バックデータ１（事例集）'!$U$4:$U$303),"",INDEX('バックデータ１（事例集）'!$A$4:$W$303,MATCH('条件検索４（都道府県名・事業名で検索）'!$L61,'バックデータ１（事例集）'!$U$4:$U$303,0),MATCH('条件検索４（都道府県名・事業名で検索）'!H$5,'バックデータ１（事例集）'!$A$1:$W$1,0)))</f>
        <v>0</v>
      </c>
      <c r="I61" s="90">
        <f>IF($L61&gt;MAX('バックデータ１（事例集）'!$U$4:$U$303),"",INDEX('バックデータ１（事例集）'!$A$4:$W$303,MATCH('条件検索４（都道府県名・事業名で検索）'!$L61,'バックデータ１（事例集）'!$U$4:$U$303,0),MATCH('条件検索４（都道府県名・事業名で検索）'!I$5,'バックデータ１（事例集）'!$A$1:$W$1,0)))</f>
        <v>0</v>
      </c>
      <c r="J61" s="92">
        <f t="shared" si="0"/>
        <v>0</v>
      </c>
      <c r="K61" s="185">
        <f>IF($L61&gt;MAX('バックデータ１（事例集）'!$U$4:$U$303),"",INDEX('バックデータ１（事例集）'!$A$4:$W$303,MATCH('条件検索４（都道府県名・事業名で検索）'!$L61,'バックデータ１（事例集）'!$U$4:$U$303,0),MATCH('条件検索４（都道府県名・事業名で検索）'!K$5,'バックデータ１（事例集）'!$A$1:$W$1,0)))</f>
        <v>0</v>
      </c>
      <c r="L61" s="18">
        <v>54</v>
      </c>
      <c r="M61" s="115">
        <f>IF($L61&gt;MAX('バックデータ１（事例集）'!$U$4:$U$303),"",INDEX('バックデータ１（事例集）'!$A$4:$W$303,MATCH('条件検索４（都道府県名・事業名で検索）'!$L61,'バックデータ１（事例集）'!$U$4:$U$303,0),MATCH('条件検索４（都道府県名・事業名で検索）'!J$5,'バックデータ１（事例集）'!$A$1:$W$1,0)))</f>
        <v>0</v>
      </c>
    </row>
    <row r="62" spans="2:13" ht="29.25" customHeight="1">
      <c r="B62" s="6">
        <v>55</v>
      </c>
      <c r="C62" s="7">
        <f>IF($L62&gt;MAX('バックデータ１（事例集）'!$U$4:$U$303),"",INDEX('バックデータ１（事例集）'!$A$4:$W$303,MATCH('条件検索４（都道府県名・事業名で検索）'!$L62,'バックデータ１（事例集）'!$U$4:$U$303,0),MATCH('条件検索４（都道府県名・事業名で検索）'!C$5,'バックデータ１（事例集）'!$A$1:$W$1,0)))</f>
        <v>0</v>
      </c>
      <c r="D62" s="7">
        <f>IF($L62&gt;MAX('バックデータ１（事例集）'!$U$4:$U$303),"",INDEX('バックデータ１（事例集）'!$A$4:$W$303,MATCH('条件検索４（都道府県名・事業名で検索）'!$L62,'バックデータ１（事例集）'!$U$4:$U$303,0),MATCH('条件検索４（都道府県名・事業名で検索）'!D$5,'バックデータ１（事例集）'!$A$1:$W$1,0)))</f>
        <v>0</v>
      </c>
      <c r="E62" s="21" t="str">
        <f>IF($L62&gt;MAX('バックデータ１（事例集）'!$U$4:$U$303),"",INDEX('バックデータ１（事例集）'!$A$4:$W$303,MATCH('条件検索４（都道府県名・事業名で検索）'!$L62,'バックデータ１（事例集）'!$U$4:$U$303,0),MATCH('条件検索４（都道府県名・事業名で検索）'!E$5,'バックデータ１（事例集）'!$A$1:$W$1,0)))</f>
        <v/>
      </c>
      <c r="F62" s="58">
        <f>IF($L62&gt;MAX('バックデータ１（事例集）'!$U$4:$U$303),"",INDEX('バックデータ１（事例集）'!$A$4:$W$303,MATCH('条件検索４（都道府県名・事業名で検索）'!$L62,'バックデータ１（事例集）'!$U$4:$U$303,0),MATCH('条件検索４（都道府県名・事業名で検索）'!F$5,'バックデータ１（事例集）'!$A$1:$W$1,0)))</f>
        <v>0</v>
      </c>
      <c r="G62" s="8">
        <f>IF($L62&gt;MAX('バックデータ１（事例集）'!$U$4:$U$303),"",INDEX('バックデータ１（事例集）'!$A$4:$W$303,MATCH('条件検索４（都道府県名・事業名で検索）'!$L62,'バックデータ１（事例集）'!$U$4:$U$303,0),MATCH('条件検索４（都道府県名・事業名で検索）'!G$5,'バックデータ１（事例集）'!$A$1:$W$1,0)))</f>
        <v>0</v>
      </c>
      <c r="H62" s="8">
        <f>IF($L62&gt;MAX('バックデータ１（事例集）'!$U$4:$U$303),"",INDEX('バックデータ１（事例集）'!$A$4:$W$303,MATCH('条件検索４（都道府県名・事業名で検索）'!$L62,'バックデータ１（事例集）'!$U$4:$U$303,0),MATCH('条件検索４（都道府県名・事業名で検索）'!H$5,'バックデータ１（事例集）'!$A$1:$W$1,0)))</f>
        <v>0</v>
      </c>
      <c r="I62" s="58">
        <f>IF($L62&gt;MAX('バックデータ１（事例集）'!$U$4:$U$303),"",INDEX('バックデータ１（事例集）'!$A$4:$W$303,MATCH('条件検索４（都道府県名・事業名で検索）'!$L62,'バックデータ１（事例集）'!$U$4:$U$303,0),MATCH('条件検索４（都道府県名・事業名で検索）'!I$5,'バックデータ１（事例集）'!$A$1:$W$1,0)))</f>
        <v>0</v>
      </c>
      <c r="J62" s="86">
        <f t="shared" si="0"/>
        <v>0</v>
      </c>
      <c r="K62" s="84">
        <f>IF($L62&gt;MAX('バックデータ１（事例集）'!$U$4:$U$303),"",INDEX('バックデータ１（事例集）'!$A$4:$W$303,MATCH('条件検索４（都道府県名・事業名で検索）'!$L62,'バックデータ１（事例集）'!$U$4:$U$303,0),MATCH('条件検索４（都道府県名・事業名で検索）'!K$5,'バックデータ１（事例集）'!$A$1:$W$1,0)))</f>
        <v>0</v>
      </c>
      <c r="L62" s="18">
        <v>55</v>
      </c>
      <c r="M62" s="115">
        <f>IF($L62&gt;MAX('バックデータ１（事例集）'!$U$4:$U$303),"",INDEX('バックデータ１（事例集）'!$A$4:$W$303,MATCH('条件検索４（都道府県名・事業名で検索）'!$L62,'バックデータ１（事例集）'!$U$4:$U$303,0),MATCH('条件検索４（都道府県名・事業名で検索）'!J$5,'バックデータ１（事例集）'!$A$1:$W$1,0)))</f>
        <v>0</v>
      </c>
    </row>
    <row r="63" spans="2:13" ht="29.25" customHeight="1">
      <c r="B63" s="87">
        <v>56</v>
      </c>
      <c r="C63" s="88">
        <f>IF($L63&gt;MAX('バックデータ１（事例集）'!$U$4:$U$303),"",INDEX('バックデータ１（事例集）'!$A$4:$W$303,MATCH('条件検索４（都道府県名・事業名で検索）'!$L63,'バックデータ１（事例集）'!$U$4:$U$303,0),MATCH('条件検索４（都道府県名・事業名で検索）'!C$5,'バックデータ１（事例集）'!$A$1:$W$1,0)))</f>
        <v>0</v>
      </c>
      <c r="D63" s="88">
        <f>IF($L63&gt;MAX('バックデータ１（事例集）'!$U$4:$U$303),"",INDEX('バックデータ１（事例集）'!$A$4:$W$303,MATCH('条件検索４（都道府県名・事業名で検索）'!$L63,'バックデータ１（事例集）'!$U$4:$U$303,0),MATCH('条件検索４（都道府県名・事業名で検索）'!D$5,'バックデータ１（事例集）'!$A$1:$W$1,0)))</f>
        <v>0</v>
      </c>
      <c r="E63" s="93" t="str">
        <f>IF($L63&gt;MAX('バックデータ１（事例集）'!$U$4:$U$303),"",INDEX('バックデータ１（事例集）'!$A$4:$W$303,MATCH('条件検索４（都道府県名・事業名で検索）'!$L63,'バックデータ１（事例集）'!$U$4:$U$303,0),MATCH('条件検索４（都道府県名・事業名で検索）'!E$5,'バックデータ１（事例集）'!$A$1:$W$1,0)))</f>
        <v/>
      </c>
      <c r="F63" s="90">
        <f>IF($L63&gt;MAX('バックデータ１（事例集）'!$U$4:$U$303),"",INDEX('バックデータ１（事例集）'!$A$4:$W$303,MATCH('条件検索４（都道府県名・事業名で検索）'!$L63,'バックデータ１（事例集）'!$U$4:$U$303,0),MATCH('条件検索４（都道府県名・事業名で検索）'!F$5,'バックデータ１（事例集）'!$A$1:$W$1,0)))</f>
        <v>0</v>
      </c>
      <c r="G63" s="91">
        <f>IF($L63&gt;MAX('バックデータ１（事例集）'!$U$4:$U$303),"",INDEX('バックデータ１（事例集）'!$A$4:$W$303,MATCH('条件検索４（都道府県名・事業名で検索）'!$L63,'バックデータ１（事例集）'!$U$4:$U$303,0),MATCH('条件検索４（都道府県名・事業名で検索）'!G$5,'バックデータ１（事例集）'!$A$1:$W$1,0)))</f>
        <v>0</v>
      </c>
      <c r="H63" s="91">
        <f>IF($L63&gt;MAX('バックデータ１（事例集）'!$U$4:$U$303),"",INDEX('バックデータ１（事例集）'!$A$4:$W$303,MATCH('条件検索４（都道府県名・事業名で検索）'!$L63,'バックデータ１（事例集）'!$U$4:$U$303,0),MATCH('条件検索４（都道府県名・事業名で検索）'!H$5,'バックデータ１（事例集）'!$A$1:$W$1,0)))</f>
        <v>0</v>
      </c>
      <c r="I63" s="90">
        <f>IF($L63&gt;MAX('バックデータ１（事例集）'!$U$4:$U$303),"",INDEX('バックデータ１（事例集）'!$A$4:$W$303,MATCH('条件検索４（都道府県名・事業名で検索）'!$L63,'バックデータ１（事例集）'!$U$4:$U$303,0),MATCH('条件検索４（都道府県名・事業名で検索）'!I$5,'バックデータ１（事例集）'!$A$1:$W$1,0)))</f>
        <v>0</v>
      </c>
      <c r="J63" s="92">
        <f t="shared" si="0"/>
        <v>0</v>
      </c>
      <c r="K63" s="185">
        <f>IF($L63&gt;MAX('バックデータ１（事例集）'!$U$4:$U$303),"",INDEX('バックデータ１（事例集）'!$A$4:$W$303,MATCH('条件検索４（都道府県名・事業名で検索）'!$L63,'バックデータ１（事例集）'!$U$4:$U$303,0),MATCH('条件検索４（都道府県名・事業名で検索）'!K$5,'バックデータ１（事例集）'!$A$1:$W$1,0)))</f>
        <v>0</v>
      </c>
      <c r="L63" s="18">
        <v>56</v>
      </c>
      <c r="M63" s="115">
        <f>IF($L63&gt;MAX('バックデータ１（事例集）'!$U$4:$U$303),"",INDEX('バックデータ１（事例集）'!$A$4:$W$303,MATCH('条件検索４（都道府県名・事業名で検索）'!$L63,'バックデータ１（事例集）'!$U$4:$U$303,0),MATCH('条件検索４（都道府県名・事業名で検索）'!J$5,'バックデータ１（事例集）'!$A$1:$W$1,0)))</f>
        <v>0</v>
      </c>
    </row>
    <row r="64" spans="2:13" ht="29.25" customHeight="1">
      <c r="B64" s="6">
        <v>57</v>
      </c>
      <c r="C64" s="7">
        <f>IF($L64&gt;MAX('バックデータ１（事例集）'!$U$4:$U$303),"",INDEX('バックデータ１（事例集）'!$A$4:$W$303,MATCH('条件検索４（都道府県名・事業名で検索）'!$L64,'バックデータ１（事例集）'!$U$4:$U$303,0),MATCH('条件検索４（都道府県名・事業名で検索）'!C$5,'バックデータ１（事例集）'!$A$1:$W$1,0)))</f>
        <v>0</v>
      </c>
      <c r="D64" s="7">
        <f>IF($L64&gt;MAX('バックデータ１（事例集）'!$U$4:$U$303),"",INDEX('バックデータ１（事例集）'!$A$4:$W$303,MATCH('条件検索４（都道府県名・事業名で検索）'!$L64,'バックデータ１（事例集）'!$U$4:$U$303,0),MATCH('条件検索４（都道府県名・事業名で検索）'!D$5,'バックデータ１（事例集）'!$A$1:$W$1,0)))</f>
        <v>0</v>
      </c>
      <c r="E64" s="21" t="str">
        <f>IF($L64&gt;MAX('バックデータ１（事例集）'!$U$4:$U$303),"",INDEX('バックデータ１（事例集）'!$A$4:$W$303,MATCH('条件検索４（都道府県名・事業名で検索）'!$L64,'バックデータ１（事例集）'!$U$4:$U$303,0),MATCH('条件検索４（都道府県名・事業名で検索）'!E$5,'バックデータ１（事例集）'!$A$1:$W$1,0)))</f>
        <v/>
      </c>
      <c r="F64" s="58">
        <f>IF($L64&gt;MAX('バックデータ１（事例集）'!$U$4:$U$303),"",INDEX('バックデータ１（事例集）'!$A$4:$W$303,MATCH('条件検索４（都道府県名・事業名で検索）'!$L64,'バックデータ１（事例集）'!$U$4:$U$303,0),MATCH('条件検索４（都道府県名・事業名で検索）'!F$5,'バックデータ１（事例集）'!$A$1:$W$1,0)))</f>
        <v>0</v>
      </c>
      <c r="G64" s="8">
        <f>IF($L64&gt;MAX('バックデータ１（事例集）'!$U$4:$U$303),"",INDEX('バックデータ１（事例集）'!$A$4:$W$303,MATCH('条件検索４（都道府県名・事業名で検索）'!$L64,'バックデータ１（事例集）'!$U$4:$U$303,0),MATCH('条件検索４（都道府県名・事業名で検索）'!G$5,'バックデータ１（事例集）'!$A$1:$W$1,0)))</f>
        <v>0</v>
      </c>
      <c r="H64" s="8">
        <f>IF($L64&gt;MAX('バックデータ１（事例集）'!$U$4:$U$303),"",INDEX('バックデータ１（事例集）'!$A$4:$W$303,MATCH('条件検索４（都道府県名・事業名で検索）'!$L64,'バックデータ１（事例集）'!$U$4:$U$303,0),MATCH('条件検索４（都道府県名・事業名で検索）'!H$5,'バックデータ１（事例集）'!$A$1:$W$1,0)))</f>
        <v>0</v>
      </c>
      <c r="I64" s="58">
        <f>IF($L64&gt;MAX('バックデータ１（事例集）'!$U$4:$U$303),"",INDEX('バックデータ１（事例集）'!$A$4:$W$303,MATCH('条件検索４（都道府県名・事業名で検索）'!$L64,'バックデータ１（事例集）'!$U$4:$U$303,0),MATCH('条件検索４（都道府県名・事業名で検索）'!I$5,'バックデータ１（事例集）'!$A$1:$W$1,0)))</f>
        <v>0</v>
      </c>
      <c r="J64" s="86">
        <f t="shared" si="0"/>
        <v>0</v>
      </c>
      <c r="K64" s="84">
        <f>IF($L64&gt;MAX('バックデータ１（事例集）'!$U$4:$U$303),"",INDEX('バックデータ１（事例集）'!$A$4:$W$303,MATCH('条件検索４（都道府県名・事業名で検索）'!$L64,'バックデータ１（事例集）'!$U$4:$U$303,0),MATCH('条件検索４（都道府県名・事業名で検索）'!K$5,'バックデータ１（事例集）'!$A$1:$W$1,0)))</f>
        <v>0</v>
      </c>
      <c r="L64" s="18">
        <v>57</v>
      </c>
      <c r="M64" s="115">
        <f>IF($L64&gt;MAX('バックデータ１（事例集）'!$U$4:$U$303),"",INDEX('バックデータ１（事例集）'!$A$4:$W$303,MATCH('条件検索４（都道府県名・事業名で検索）'!$L64,'バックデータ１（事例集）'!$U$4:$U$303,0),MATCH('条件検索４（都道府県名・事業名で検索）'!J$5,'バックデータ１（事例集）'!$A$1:$W$1,0)))</f>
        <v>0</v>
      </c>
    </row>
    <row r="65" spans="2:13" ht="29.25" customHeight="1">
      <c r="B65" s="87">
        <v>58</v>
      </c>
      <c r="C65" s="88">
        <f>IF($L65&gt;MAX('バックデータ１（事例集）'!$U$4:$U$303),"",INDEX('バックデータ１（事例集）'!$A$4:$W$303,MATCH('条件検索４（都道府県名・事業名で検索）'!$L65,'バックデータ１（事例集）'!$U$4:$U$303,0),MATCH('条件検索４（都道府県名・事業名で検索）'!C$5,'バックデータ１（事例集）'!$A$1:$W$1,0)))</f>
        <v>0</v>
      </c>
      <c r="D65" s="88">
        <f>IF($L65&gt;MAX('バックデータ１（事例集）'!$U$4:$U$303),"",INDEX('バックデータ１（事例集）'!$A$4:$W$303,MATCH('条件検索４（都道府県名・事業名で検索）'!$L65,'バックデータ１（事例集）'!$U$4:$U$303,0),MATCH('条件検索４（都道府県名・事業名で検索）'!D$5,'バックデータ１（事例集）'!$A$1:$W$1,0)))</f>
        <v>0</v>
      </c>
      <c r="E65" s="93" t="str">
        <f>IF($L65&gt;MAX('バックデータ１（事例集）'!$U$4:$U$303),"",INDEX('バックデータ１（事例集）'!$A$4:$W$303,MATCH('条件検索４（都道府県名・事業名で検索）'!$L65,'バックデータ１（事例集）'!$U$4:$U$303,0),MATCH('条件検索４（都道府県名・事業名で検索）'!E$5,'バックデータ１（事例集）'!$A$1:$W$1,0)))</f>
        <v/>
      </c>
      <c r="F65" s="90">
        <f>IF($L65&gt;MAX('バックデータ１（事例集）'!$U$4:$U$303),"",INDEX('バックデータ１（事例集）'!$A$4:$W$303,MATCH('条件検索４（都道府県名・事業名で検索）'!$L65,'バックデータ１（事例集）'!$U$4:$U$303,0),MATCH('条件検索４（都道府県名・事業名で検索）'!F$5,'バックデータ１（事例集）'!$A$1:$W$1,0)))</f>
        <v>0</v>
      </c>
      <c r="G65" s="91">
        <f>IF($L65&gt;MAX('バックデータ１（事例集）'!$U$4:$U$303),"",INDEX('バックデータ１（事例集）'!$A$4:$W$303,MATCH('条件検索４（都道府県名・事業名で検索）'!$L65,'バックデータ１（事例集）'!$U$4:$U$303,0),MATCH('条件検索４（都道府県名・事業名で検索）'!G$5,'バックデータ１（事例集）'!$A$1:$W$1,0)))</f>
        <v>0</v>
      </c>
      <c r="H65" s="91">
        <f>IF($L65&gt;MAX('バックデータ１（事例集）'!$U$4:$U$303),"",INDEX('バックデータ１（事例集）'!$A$4:$W$303,MATCH('条件検索４（都道府県名・事業名で検索）'!$L65,'バックデータ１（事例集）'!$U$4:$U$303,0),MATCH('条件検索４（都道府県名・事業名で検索）'!H$5,'バックデータ１（事例集）'!$A$1:$W$1,0)))</f>
        <v>0</v>
      </c>
      <c r="I65" s="90">
        <f>IF($L65&gt;MAX('バックデータ１（事例集）'!$U$4:$U$303),"",INDEX('バックデータ１（事例集）'!$A$4:$W$303,MATCH('条件検索４（都道府県名・事業名で検索）'!$L65,'バックデータ１（事例集）'!$U$4:$U$303,0),MATCH('条件検索４（都道府県名・事業名で検索）'!I$5,'バックデータ１（事例集）'!$A$1:$W$1,0)))</f>
        <v>0</v>
      </c>
      <c r="J65" s="92">
        <f t="shared" si="0"/>
        <v>0</v>
      </c>
      <c r="K65" s="185">
        <f>IF($L65&gt;MAX('バックデータ１（事例集）'!$U$4:$U$303),"",INDEX('バックデータ１（事例集）'!$A$4:$W$303,MATCH('条件検索４（都道府県名・事業名で検索）'!$L65,'バックデータ１（事例集）'!$U$4:$U$303,0),MATCH('条件検索４（都道府県名・事業名で検索）'!K$5,'バックデータ１（事例集）'!$A$1:$W$1,0)))</f>
        <v>0</v>
      </c>
      <c r="L65" s="18">
        <v>58</v>
      </c>
      <c r="M65" s="115">
        <f>IF($L65&gt;MAX('バックデータ１（事例集）'!$U$4:$U$303),"",INDEX('バックデータ１（事例集）'!$A$4:$W$303,MATCH('条件検索４（都道府県名・事業名で検索）'!$L65,'バックデータ１（事例集）'!$U$4:$U$303,0),MATCH('条件検索４（都道府県名・事業名で検索）'!J$5,'バックデータ１（事例集）'!$A$1:$W$1,0)))</f>
        <v>0</v>
      </c>
    </row>
    <row r="66" spans="2:13" ht="29.25" customHeight="1">
      <c r="B66" s="6">
        <v>59</v>
      </c>
      <c r="C66" s="7">
        <f>IF($L66&gt;MAX('バックデータ１（事例集）'!$U$4:$U$303),"",INDEX('バックデータ１（事例集）'!$A$4:$W$303,MATCH('条件検索４（都道府県名・事業名で検索）'!$L66,'バックデータ１（事例集）'!$U$4:$U$303,0),MATCH('条件検索４（都道府県名・事業名で検索）'!C$5,'バックデータ１（事例集）'!$A$1:$W$1,0)))</f>
        <v>0</v>
      </c>
      <c r="D66" s="7">
        <f>IF($L66&gt;MAX('バックデータ１（事例集）'!$U$4:$U$303),"",INDEX('バックデータ１（事例集）'!$A$4:$W$303,MATCH('条件検索４（都道府県名・事業名で検索）'!$L66,'バックデータ１（事例集）'!$U$4:$U$303,0),MATCH('条件検索４（都道府県名・事業名で検索）'!D$5,'バックデータ１（事例集）'!$A$1:$W$1,0)))</f>
        <v>0</v>
      </c>
      <c r="E66" s="21" t="str">
        <f>IF($L66&gt;MAX('バックデータ１（事例集）'!$U$4:$U$303),"",INDEX('バックデータ１（事例集）'!$A$4:$W$303,MATCH('条件検索４（都道府県名・事業名で検索）'!$L66,'バックデータ１（事例集）'!$U$4:$U$303,0),MATCH('条件検索４（都道府県名・事業名で検索）'!E$5,'バックデータ１（事例集）'!$A$1:$W$1,0)))</f>
        <v/>
      </c>
      <c r="F66" s="58">
        <f>IF($L66&gt;MAX('バックデータ１（事例集）'!$U$4:$U$303),"",INDEX('バックデータ１（事例集）'!$A$4:$W$303,MATCH('条件検索４（都道府県名・事業名で検索）'!$L66,'バックデータ１（事例集）'!$U$4:$U$303,0),MATCH('条件検索４（都道府県名・事業名で検索）'!F$5,'バックデータ１（事例集）'!$A$1:$W$1,0)))</f>
        <v>0</v>
      </c>
      <c r="G66" s="8">
        <f>IF($L66&gt;MAX('バックデータ１（事例集）'!$U$4:$U$303),"",INDEX('バックデータ１（事例集）'!$A$4:$W$303,MATCH('条件検索４（都道府県名・事業名で検索）'!$L66,'バックデータ１（事例集）'!$U$4:$U$303,0),MATCH('条件検索４（都道府県名・事業名で検索）'!G$5,'バックデータ１（事例集）'!$A$1:$W$1,0)))</f>
        <v>0</v>
      </c>
      <c r="H66" s="8">
        <f>IF($L66&gt;MAX('バックデータ１（事例集）'!$U$4:$U$303),"",INDEX('バックデータ１（事例集）'!$A$4:$W$303,MATCH('条件検索４（都道府県名・事業名で検索）'!$L66,'バックデータ１（事例集）'!$U$4:$U$303,0),MATCH('条件検索４（都道府県名・事業名で検索）'!H$5,'バックデータ１（事例集）'!$A$1:$W$1,0)))</f>
        <v>0</v>
      </c>
      <c r="I66" s="58">
        <f>IF($L66&gt;MAX('バックデータ１（事例集）'!$U$4:$U$303),"",INDEX('バックデータ１（事例集）'!$A$4:$W$303,MATCH('条件検索４（都道府県名・事業名で検索）'!$L66,'バックデータ１（事例集）'!$U$4:$U$303,0),MATCH('条件検索４（都道府県名・事業名で検索）'!I$5,'バックデータ１（事例集）'!$A$1:$W$1,0)))</f>
        <v>0</v>
      </c>
      <c r="J66" s="86">
        <f t="shared" si="0"/>
        <v>0</v>
      </c>
      <c r="K66" s="84">
        <f>IF($L66&gt;MAX('バックデータ１（事例集）'!$U$4:$U$303),"",INDEX('バックデータ１（事例集）'!$A$4:$W$303,MATCH('条件検索４（都道府県名・事業名で検索）'!$L66,'バックデータ１（事例集）'!$U$4:$U$303,0),MATCH('条件検索４（都道府県名・事業名で検索）'!K$5,'バックデータ１（事例集）'!$A$1:$W$1,0)))</f>
        <v>0</v>
      </c>
      <c r="L66" s="18">
        <v>59</v>
      </c>
      <c r="M66" s="115">
        <f>IF($L66&gt;MAX('バックデータ１（事例集）'!$U$4:$U$303),"",INDEX('バックデータ１（事例集）'!$A$4:$W$303,MATCH('条件検索４（都道府県名・事業名で検索）'!$L66,'バックデータ１（事例集）'!$U$4:$U$303,0),MATCH('条件検索４（都道府県名・事業名で検索）'!J$5,'バックデータ１（事例集）'!$A$1:$W$1,0)))</f>
        <v>0</v>
      </c>
    </row>
    <row r="67" spans="2:13" ht="29.25" customHeight="1">
      <c r="B67" s="87">
        <v>60</v>
      </c>
      <c r="C67" s="88">
        <f>IF($L67&gt;MAX('バックデータ１（事例集）'!$U$4:$U$303),"",INDEX('バックデータ１（事例集）'!$A$4:$W$303,MATCH('条件検索４（都道府県名・事業名で検索）'!$L67,'バックデータ１（事例集）'!$U$4:$U$303,0),MATCH('条件検索４（都道府県名・事業名で検索）'!C$5,'バックデータ１（事例集）'!$A$1:$W$1,0)))</f>
        <v>0</v>
      </c>
      <c r="D67" s="88">
        <f>IF($L67&gt;MAX('バックデータ１（事例集）'!$U$4:$U$303),"",INDEX('バックデータ１（事例集）'!$A$4:$W$303,MATCH('条件検索４（都道府県名・事業名で検索）'!$L67,'バックデータ１（事例集）'!$U$4:$U$303,0),MATCH('条件検索４（都道府県名・事業名で検索）'!D$5,'バックデータ１（事例集）'!$A$1:$W$1,0)))</f>
        <v>0</v>
      </c>
      <c r="E67" s="93" t="str">
        <f>IF($L67&gt;MAX('バックデータ１（事例集）'!$U$4:$U$303),"",INDEX('バックデータ１（事例集）'!$A$4:$W$303,MATCH('条件検索４（都道府県名・事業名で検索）'!$L67,'バックデータ１（事例集）'!$U$4:$U$303,0),MATCH('条件検索４（都道府県名・事業名で検索）'!E$5,'バックデータ１（事例集）'!$A$1:$W$1,0)))</f>
        <v/>
      </c>
      <c r="F67" s="90">
        <f>IF($L67&gt;MAX('バックデータ１（事例集）'!$U$4:$U$303),"",INDEX('バックデータ１（事例集）'!$A$4:$W$303,MATCH('条件検索４（都道府県名・事業名で検索）'!$L67,'バックデータ１（事例集）'!$U$4:$U$303,0),MATCH('条件検索４（都道府県名・事業名で検索）'!F$5,'バックデータ１（事例集）'!$A$1:$W$1,0)))</f>
        <v>0</v>
      </c>
      <c r="G67" s="91">
        <f>IF($L67&gt;MAX('バックデータ１（事例集）'!$U$4:$U$303),"",INDEX('バックデータ１（事例集）'!$A$4:$W$303,MATCH('条件検索４（都道府県名・事業名で検索）'!$L67,'バックデータ１（事例集）'!$U$4:$U$303,0),MATCH('条件検索４（都道府県名・事業名で検索）'!G$5,'バックデータ１（事例集）'!$A$1:$W$1,0)))</f>
        <v>0</v>
      </c>
      <c r="H67" s="91">
        <f>IF($L67&gt;MAX('バックデータ１（事例集）'!$U$4:$U$303),"",INDEX('バックデータ１（事例集）'!$A$4:$W$303,MATCH('条件検索４（都道府県名・事業名で検索）'!$L67,'バックデータ１（事例集）'!$U$4:$U$303,0),MATCH('条件検索４（都道府県名・事業名で検索）'!H$5,'バックデータ１（事例集）'!$A$1:$W$1,0)))</f>
        <v>0</v>
      </c>
      <c r="I67" s="90">
        <f>IF($L67&gt;MAX('バックデータ１（事例集）'!$U$4:$U$303),"",INDEX('バックデータ１（事例集）'!$A$4:$W$303,MATCH('条件検索４（都道府県名・事業名で検索）'!$L67,'バックデータ１（事例集）'!$U$4:$U$303,0),MATCH('条件検索４（都道府県名・事業名で検索）'!I$5,'バックデータ１（事例集）'!$A$1:$W$1,0)))</f>
        <v>0</v>
      </c>
      <c r="J67" s="92">
        <f t="shared" si="0"/>
        <v>0</v>
      </c>
      <c r="K67" s="185">
        <f>IF($L67&gt;MAX('バックデータ１（事例集）'!$U$4:$U$303),"",INDEX('バックデータ１（事例集）'!$A$4:$W$303,MATCH('条件検索４（都道府県名・事業名で検索）'!$L67,'バックデータ１（事例集）'!$U$4:$U$303,0),MATCH('条件検索４（都道府県名・事業名で検索）'!K$5,'バックデータ１（事例集）'!$A$1:$W$1,0)))</f>
        <v>0</v>
      </c>
      <c r="L67" s="18">
        <v>60</v>
      </c>
      <c r="M67" s="115">
        <f>IF($L67&gt;MAX('バックデータ１（事例集）'!$U$4:$U$303),"",INDEX('バックデータ１（事例集）'!$A$4:$W$303,MATCH('条件検索４（都道府県名・事業名で検索）'!$L67,'バックデータ１（事例集）'!$U$4:$U$303,0),MATCH('条件検索４（都道府県名・事業名で検索）'!J$5,'バックデータ１（事例集）'!$A$1:$W$1,0)))</f>
        <v>0</v>
      </c>
    </row>
    <row r="68" spans="2:13" ht="29.25" customHeight="1">
      <c r="B68" s="6">
        <v>61</v>
      </c>
      <c r="C68" s="7">
        <f>IF($L68&gt;MAX('バックデータ１（事例集）'!$U$4:$U$303),"",INDEX('バックデータ１（事例集）'!$A$4:$W$303,MATCH('条件検索４（都道府県名・事業名で検索）'!$L68,'バックデータ１（事例集）'!$U$4:$U$303,0),MATCH('条件検索４（都道府県名・事業名で検索）'!C$5,'バックデータ１（事例集）'!$A$1:$W$1,0)))</f>
        <v>0</v>
      </c>
      <c r="D68" s="7">
        <f>IF($L68&gt;MAX('バックデータ１（事例集）'!$U$4:$U$303),"",INDEX('バックデータ１（事例集）'!$A$4:$W$303,MATCH('条件検索４（都道府県名・事業名で検索）'!$L68,'バックデータ１（事例集）'!$U$4:$U$303,0),MATCH('条件検索４（都道府県名・事業名で検索）'!D$5,'バックデータ１（事例集）'!$A$1:$W$1,0)))</f>
        <v>0</v>
      </c>
      <c r="E68" s="21" t="str">
        <f>IF($L68&gt;MAX('バックデータ１（事例集）'!$U$4:$U$303),"",INDEX('バックデータ１（事例集）'!$A$4:$W$303,MATCH('条件検索４（都道府県名・事業名で検索）'!$L68,'バックデータ１（事例集）'!$U$4:$U$303,0),MATCH('条件検索４（都道府県名・事業名で検索）'!E$5,'バックデータ１（事例集）'!$A$1:$W$1,0)))</f>
        <v/>
      </c>
      <c r="F68" s="58">
        <f>IF($L68&gt;MAX('バックデータ１（事例集）'!$U$4:$U$303),"",INDEX('バックデータ１（事例集）'!$A$4:$W$303,MATCH('条件検索４（都道府県名・事業名で検索）'!$L68,'バックデータ１（事例集）'!$U$4:$U$303,0),MATCH('条件検索４（都道府県名・事業名で検索）'!F$5,'バックデータ１（事例集）'!$A$1:$W$1,0)))</f>
        <v>0</v>
      </c>
      <c r="G68" s="8">
        <f>IF($L68&gt;MAX('バックデータ１（事例集）'!$U$4:$U$303),"",INDEX('バックデータ１（事例集）'!$A$4:$W$303,MATCH('条件検索４（都道府県名・事業名で検索）'!$L68,'バックデータ１（事例集）'!$U$4:$U$303,0),MATCH('条件検索４（都道府県名・事業名で検索）'!G$5,'バックデータ１（事例集）'!$A$1:$W$1,0)))</f>
        <v>0</v>
      </c>
      <c r="H68" s="8">
        <f>IF($L68&gt;MAX('バックデータ１（事例集）'!$U$4:$U$303),"",INDEX('バックデータ１（事例集）'!$A$4:$W$303,MATCH('条件検索４（都道府県名・事業名で検索）'!$L68,'バックデータ１（事例集）'!$U$4:$U$303,0),MATCH('条件検索４（都道府県名・事業名で検索）'!H$5,'バックデータ１（事例集）'!$A$1:$W$1,0)))</f>
        <v>0</v>
      </c>
      <c r="I68" s="58">
        <f>IF($L68&gt;MAX('バックデータ１（事例集）'!$U$4:$U$303),"",INDEX('バックデータ１（事例集）'!$A$4:$W$303,MATCH('条件検索４（都道府県名・事業名で検索）'!$L68,'バックデータ１（事例集）'!$U$4:$U$303,0),MATCH('条件検索４（都道府県名・事業名で検索）'!I$5,'バックデータ１（事例集）'!$A$1:$W$1,0)))</f>
        <v>0</v>
      </c>
      <c r="J68" s="86">
        <f t="shared" si="0"/>
        <v>0</v>
      </c>
      <c r="K68" s="84">
        <f>IF($L68&gt;MAX('バックデータ１（事例集）'!$U$4:$U$303),"",INDEX('バックデータ１（事例集）'!$A$4:$W$303,MATCH('条件検索４（都道府県名・事業名で検索）'!$L68,'バックデータ１（事例集）'!$U$4:$U$303,0),MATCH('条件検索４（都道府県名・事業名で検索）'!K$5,'バックデータ１（事例集）'!$A$1:$W$1,0)))</f>
        <v>0</v>
      </c>
      <c r="L68" s="18">
        <v>61</v>
      </c>
      <c r="M68" s="115">
        <f>IF($L68&gt;MAX('バックデータ１（事例集）'!$U$4:$U$303),"",INDEX('バックデータ１（事例集）'!$A$4:$W$303,MATCH('条件検索４（都道府県名・事業名で検索）'!$L68,'バックデータ１（事例集）'!$U$4:$U$303,0),MATCH('条件検索４（都道府県名・事業名で検索）'!J$5,'バックデータ１（事例集）'!$A$1:$W$1,0)))</f>
        <v>0</v>
      </c>
    </row>
    <row r="69" spans="2:13" ht="29.25" customHeight="1">
      <c r="B69" s="87">
        <v>62</v>
      </c>
      <c r="C69" s="88">
        <f>IF($L69&gt;MAX('バックデータ１（事例集）'!$U$4:$U$303),"",INDEX('バックデータ１（事例集）'!$A$4:$W$303,MATCH('条件検索４（都道府県名・事業名で検索）'!$L69,'バックデータ１（事例集）'!$U$4:$U$303,0),MATCH('条件検索４（都道府県名・事業名で検索）'!C$5,'バックデータ１（事例集）'!$A$1:$W$1,0)))</f>
        <v>0</v>
      </c>
      <c r="D69" s="88">
        <f>IF($L69&gt;MAX('バックデータ１（事例集）'!$U$4:$U$303),"",INDEX('バックデータ１（事例集）'!$A$4:$W$303,MATCH('条件検索４（都道府県名・事業名で検索）'!$L69,'バックデータ１（事例集）'!$U$4:$U$303,0),MATCH('条件検索４（都道府県名・事業名で検索）'!D$5,'バックデータ１（事例集）'!$A$1:$W$1,0)))</f>
        <v>0</v>
      </c>
      <c r="E69" s="93" t="str">
        <f>IF($L69&gt;MAX('バックデータ１（事例集）'!$U$4:$U$303),"",INDEX('バックデータ１（事例集）'!$A$4:$W$303,MATCH('条件検索４（都道府県名・事業名で検索）'!$L69,'バックデータ１（事例集）'!$U$4:$U$303,0),MATCH('条件検索４（都道府県名・事業名で検索）'!E$5,'バックデータ１（事例集）'!$A$1:$W$1,0)))</f>
        <v/>
      </c>
      <c r="F69" s="90">
        <f>IF($L69&gt;MAX('バックデータ１（事例集）'!$U$4:$U$303),"",INDEX('バックデータ１（事例集）'!$A$4:$W$303,MATCH('条件検索４（都道府県名・事業名で検索）'!$L69,'バックデータ１（事例集）'!$U$4:$U$303,0),MATCH('条件検索４（都道府県名・事業名で検索）'!F$5,'バックデータ１（事例集）'!$A$1:$W$1,0)))</f>
        <v>0</v>
      </c>
      <c r="G69" s="91">
        <f>IF($L69&gt;MAX('バックデータ１（事例集）'!$U$4:$U$303),"",INDEX('バックデータ１（事例集）'!$A$4:$W$303,MATCH('条件検索４（都道府県名・事業名で検索）'!$L69,'バックデータ１（事例集）'!$U$4:$U$303,0),MATCH('条件検索４（都道府県名・事業名で検索）'!G$5,'バックデータ１（事例集）'!$A$1:$W$1,0)))</f>
        <v>0</v>
      </c>
      <c r="H69" s="91">
        <f>IF($L69&gt;MAX('バックデータ１（事例集）'!$U$4:$U$303),"",INDEX('バックデータ１（事例集）'!$A$4:$W$303,MATCH('条件検索４（都道府県名・事業名で検索）'!$L69,'バックデータ１（事例集）'!$U$4:$U$303,0),MATCH('条件検索４（都道府県名・事業名で検索）'!H$5,'バックデータ１（事例集）'!$A$1:$W$1,0)))</f>
        <v>0</v>
      </c>
      <c r="I69" s="90">
        <f>IF($L69&gt;MAX('バックデータ１（事例集）'!$U$4:$U$303),"",INDEX('バックデータ１（事例集）'!$A$4:$W$303,MATCH('条件検索４（都道府県名・事業名で検索）'!$L69,'バックデータ１（事例集）'!$U$4:$U$303,0),MATCH('条件検索４（都道府県名・事業名で検索）'!I$5,'バックデータ１（事例集）'!$A$1:$W$1,0)))</f>
        <v>0</v>
      </c>
      <c r="J69" s="92">
        <f t="shared" si="0"/>
        <v>0</v>
      </c>
      <c r="K69" s="185">
        <f>IF($L69&gt;MAX('バックデータ１（事例集）'!$U$4:$U$303),"",INDEX('バックデータ１（事例集）'!$A$4:$W$303,MATCH('条件検索４（都道府県名・事業名で検索）'!$L69,'バックデータ１（事例集）'!$U$4:$U$303,0),MATCH('条件検索４（都道府県名・事業名で検索）'!K$5,'バックデータ１（事例集）'!$A$1:$W$1,0)))</f>
        <v>0</v>
      </c>
      <c r="L69" s="18">
        <v>62</v>
      </c>
      <c r="M69" s="115">
        <f>IF($L69&gt;MAX('バックデータ１（事例集）'!$U$4:$U$303),"",INDEX('バックデータ１（事例集）'!$A$4:$W$303,MATCH('条件検索４（都道府県名・事業名で検索）'!$L69,'バックデータ１（事例集）'!$U$4:$U$303,0),MATCH('条件検索４（都道府県名・事業名で検索）'!J$5,'バックデータ１（事例集）'!$A$1:$W$1,0)))</f>
        <v>0</v>
      </c>
    </row>
    <row r="70" spans="2:13" ht="29.25" customHeight="1">
      <c r="B70" s="6">
        <v>63</v>
      </c>
      <c r="C70" s="7">
        <f>IF($L70&gt;MAX('バックデータ１（事例集）'!$U$4:$U$303),"",INDEX('バックデータ１（事例集）'!$A$4:$W$303,MATCH('条件検索４（都道府県名・事業名で検索）'!$L70,'バックデータ１（事例集）'!$U$4:$U$303,0),MATCH('条件検索４（都道府県名・事業名で検索）'!C$5,'バックデータ１（事例集）'!$A$1:$W$1,0)))</f>
        <v>0</v>
      </c>
      <c r="D70" s="7">
        <f>IF($L70&gt;MAX('バックデータ１（事例集）'!$U$4:$U$303),"",INDEX('バックデータ１（事例集）'!$A$4:$W$303,MATCH('条件検索４（都道府県名・事業名で検索）'!$L70,'バックデータ１（事例集）'!$U$4:$U$303,0),MATCH('条件検索４（都道府県名・事業名で検索）'!D$5,'バックデータ１（事例集）'!$A$1:$W$1,0)))</f>
        <v>0</v>
      </c>
      <c r="E70" s="21" t="str">
        <f>IF($L70&gt;MAX('バックデータ１（事例集）'!$U$4:$U$303),"",INDEX('バックデータ１（事例集）'!$A$4:$W$303,MATCH('条件検索４（都道府県名・事業名で検索）'!$L70,'バックデータ１（事例集）'!$U$4:$U$303,0),MATCH('条件検索４（都道府県名・事業名で検索）'!E$5,'バックデータ１（事例集）'!$A$1:$W$1,0)))</f>
        <v/>
      </c>
      <c r="F70" s="58">
        <f>IF($L70&gt;MAX('バックデータ１（事例集）'!$U$4:$U$303),"",INDEX('バックデータ１（事例集）'!$A$4:$W$303,MATCH('条件検索４（都道府県名・事業名で検索）'!$L70,'バックデータ１（事例集）'!$U$4:$U$303,0),MATCH('条件検索４（都道府県名・事業名で検索）'!F$5,'バックデータ１（事例集）'!$A$1:$W$1,0)))</f>
        <v>0</v>
      </c>
      <c r="G70" s="8">
        <f>IF($L70&gt;MAX('バックデータ１（事例集）'!$U$4:$U$303),"",INDEX('バックデータ１（事例集）'!$A$4:$W$303,MATCH('条件検索４（都道府県名・事業名で検索）'!$L70,'バックデータ１（事例集）'!$U$4:$U$303,0),MATCH('条件検索４（都道府県名・事業名で検索）'!G$5,'バックデータ１（事例集）'!$A$1:$W$1,0)))</f>
        <v>0</v>
      </c>
      <c r="H70" s="8">
        <f>IF($L70&gt;MAX('バックデータ１（事例集）'!$U$4:$U$303),"",INDEX('バックデータ１（事例集）'!$A$4:$W$303,MATCH('条件検索４（都道府県名・事業名で検索）'!$L70,'バックデータ１（事例集）'!$U$4:$U$303,0),MATCH('条件検索４（都道府県名・事業名で検索）'!H$5,'バックデータ１（事例集）'!$A$1:$W$1,0)))</f>
        <v>0</v>
      </c>
      <c r="I70" s="58">
        <f>IF($L70&gt;MAX('バックデータ１（事例集）'!$U$4:$U$303),"",INDEX('バックデータ１（事例集）'!$A$4:$W$303,MATCH('条件検索４（都道府県名・事業名で検索）'!$L70,'バックデータ１（事例集）'!$U$4:$U$303,0),MATCH('条件検索４（都道府県名・事業名で検索）'!I$5,'バックデータ１（事例集）'!$A$1:$W$1,0)))</f>
        <v>0</v>
      </c>
      <c r="J70" s="86">
        <f t="shared" si="0"/>
        <v>0</v>
      </c>
      <c r="K70" s="84">
        <f>IF($L70&gt;MAX('バックデータ１（事例集）'!$U$4:$U$303),"",INDEX('バックデータ１（事例集）'!$A$4:$W$303,MATCH('条件検索４（都道府県名・事業名で検索）'!$L70,'バックデータ１（事例集）'!$U$4:$U$303,0),MATCH('条件検索４（都道府県名・事業名で検索）'!K$5,'バックデータ１（事例集）'!$A$1:$W$1,0)))</f>
        <v>0</v>
      </c>
      <c r="L70" s="18">
        <v>63</v>
      </c>
      <c r="M70" s="115">
        <f>IF($L70&gt;MAX('バックデータ１（事例集）'!$U$4:$U$303),"",INDEX('バックデータ１（事例集）'!$A$4:$W$303,MATCH('条件検索４（都道府県名・事業名で検索）'!$L70,'バックデータ１（事例集）'!$U$4:$U$303,0),MATCH('条件検索４（都道府県名・事業名で検索）'!J$5,'バックデータ１（事例集）'!$A$1:$W$1,0)))</f>
        <v>0</v>
      </c>
    </row>
    <row r="71" spans="2:13" ht="29.25" customHeight="1">
      <c r="B71" s="87">
        <v>64</v>
      </c>
      <c r="C71" s="88">
        <f>IF($L71&gt;MAX('バックデータ１（事例集）'!$U$4:$U$303),"",INDEX('バックデータ１（事例集）'!$A$4:$W$303,MATCH('条件検索４（都道府県名・事業名で検索）'!$L71,'バックデータ１（事例集）'!$U$4:$U$303,0),MATCH('条件検索４（都道府県名・事業名で検索）'!C$5,'バックデータ１（事例集）'!$A$1:$W$1,0)))</f>
        <v>0</v>
      </c>
      <c r="D71" s="88">
        <f>IF($L71&gt;MAX('バックデータ１（事例集）'!$U$4:$U$303),"",INDEX('バックデータ１（事例集）'!$A$4:$W$303,MATCH('条件検索４（都道府県名・事業名で検索）'!$L71,'バックデータ１（事例集）'!$U$4:$U$303,0),MATCH('条件検索４（都道府県名・事業名で検索）'!D$5,'バックデータ１（事例集）'!$A$1:$W$1,0)))</f>
        <v>0</v>
      </c>
      <c r="E71" s="93" t="str">
        <f>IF($L71&gt;MAX('バックデータ１（事例集）'!$U$4:$U$303),"",INDEX('バックデータ１（事例集）'!$A$4:$W$303,MATCH('条件検索４（都道府県名・事業名で検索）'!$L71,'バックデータ１（事例集）'!$U$4:$U$303,0),MATCH('条件検索４（都道府県名・事業名で検索）'!E$5,'バックデータ１（事例集）'!$A$1:$W$1,0)))</f>
        <v/>
      </c>
      <c r="F71" s="90">
        <f>IF($L71&gt;MAX('バックデータ１（事例集）'!$U$4:$U$303),"",INDEX('バックデータ１（事例集）'!$A$4:$W$303,MATCH('条件検索４（都道府県名・事業名で検索）'!$L71,'バックデータ１（事例集）'!$U$4:$U$303,0),MATCH('条件検索４（都道府県名・事業名で検索）'!F$5,'バックデータ１（事例集）'!$A$1:$W$1,0)))</f>
        <v>0</v>
      </c>
      <c r="G71" s="91">
        <f>IF($L71&gt;MAX('バックデータ１（事例集）'!$U$4:$U$303),"",INDEX('バックデータ１（事例集）'!$A$4:$W$303,MATCH('条件検索４（都道府県名・事業名で検索）'!$L71,'バックデータ１（事例集）'!$U$4:$U$303,0),MATCH('条件検索４（都道府県名・事業名で検索）'!G$5,'バックデータ１（事例集）'!$A$1:$W$1,0)))</f>
        <v>0</v>
      </c>
      <c r="H71" s="91">
        <f>IF($L71&gt;MAX('バックデータ１（事例集）'!$U$4:$U$303),"",INDEX('バックデータ１（事例集）'!$A$4:$W$303,MATCH('条件検索４（都道府県名・事業名で検索）'!$L71,'バックデータ１（事例集）'!$U$4:$U$303,0),MATCH('条件検索４（都道府県名・事業名で検索）'!H$5,'バックデータ１（事例集）'!$A$1:$W$1,0)))</f>
        <v>0</v>
      </c>
      <c r="I71" s="90">
        <f>IF($L71&gt;MAX('バックデータ１（事例集）'!$U$4:$U$303),"",INDEX('バックデータ１（事例集）'!$A$4:$W$303,MATCH('条件検索４（都道府県名・事業名で検索）'!$L71,'バックデータ１（事例集）'!$U$4:$U$303,0),MATCH('条件検索４（都道府県名・事業名で検索）'!I$5,'バックデータ１（事例集）'!$A$1:$W$1,0)))</f>
        <v>0</v>
      </c>
      <c r="J71" s="92">
        <f t="shared" si="0"/>
        <v>0</v>
      </c>
      <c r="K71" s="185">
        <f>IF($L71&gt;MAX('バックデータ１（事例集）'!$U$4:$U$303),"",INDEX('バックデータ１（事例集）'!$A$4:$W$303,MATCH('条件検索４（都道府県名・事業名で検索）'!$L71,'バックデータ１（事例集）'!$U$4:$U$303,0),MATCH('条件検索４（都道府県名・事業名で検索）'!K$5,'バックデータ１（事例集）'!$A$1:$W$1,0)))</f>
        <v>0</v>
      </c>
      <c r="L71" s="18">
        <v>64</v>
      </c>
      <c r="M71" s="115">
        <f>IF($L71&gt;MAX('バックデータ１（事例集）'!$U$4:$U$303),"",INDEX('バックデータ１（事例集）'!$A$4:$W$303,MATCH('条件検索４（都道府県名・事業名で検索）'!$L71,'バックデータ１（事例集）'!$U$4:$U$303,0),MATCH('条件検索４（都道府県名・事業名で検索）'!J$5,'バックデータ１（事例集）'!$A$1:$W$1,0)))</f>
        <v>0</v>
      </c>
    </row>
    <row r="72" spans="2:13" ht="29.25" customHeight="1">
      <c r="B72" s="6">
        <v>65</v>
      </c>
      <c r="C72" s="7">
        <f>IF($L72&gt;MAX('バックデータ１（事例集）'!$U$4:$U$303),"",INDEX('バックデータ１（事例集）'!$A$4:$W$303,MATCH('条件検索４（都道府県名・事業名で検索）'!$L72,'バックデータ１（事例集）'!$U$4:$U$303,0),MATCH('条件検索４（都道府県名・事業名で検索）'!C$5,'バックデータ１（事例集）'!$A$1:$W$1,0)))</f>
        <v>0</v>
      </c>
      <c r="D72" s="7">
        <f>IF($L72&gt;MAX('バックデータ１（事例集）'!$U$4:$U$303),"",INDEX('バックデータ１（事例集）'!$A$4:$W$303,MATCH('条件検索４（都道府県名・事業名で検索）'!$L72,'バックデータ１（事例集）'!$U$4:$U$303,0),MATCH('条件検索４（都道府県名・事業名で検索）'!D$5,'バックデータ１（事例集）'!$A$1:$W$1,0)))</f>
        <v>0</v>
      </c>
      <c r="E72" s="21" t="str">
        <f>IF($L72&gt;MAX('バックデータ１（事例集）'!$U$4:$U$303),"",INDEX('バックデータ１（事例集）'!$A$4:$W$303,MATCH('条件検索４（都道府県名・事業名で検索）'!$L72,'バックデータ１（事例集）'!$U$4:$U$303,0),MATCH('条件検索４（都道府県名・事業名で検索）'!E$5,'バックデータ１（事例集）'!$A$1:$W$1,0)))</f>
        <v/>
      </c>
      <c r="F72" s="58">
        <f>IF($L72&gt;MAX('バックデータ１（事例集）'!$U$4:$U$303),"",INDEX('バックデータ１（事例集）'!$A$4:$W$303,MATCH('条件検索４（都道府県名・事業名で検索）'!$L72,'バックデータ１（事例集）'!$U$4:$U$303,0),MATCH('条件検索４（都道府県名・事業名で検索）'!F$5,'バックデータ１（事例集）'!$A$1:$W$1,0)))</f>
        <v>0</v>
      </c>
      <c r="G72" s="8">
        <f>IF($L72&gt;MAX('バックデータ１（事例集）'!$U$4:$U$303),"",INDEX('バックデータ１（事例集）'!$A$4:$W$303,MATCH('条件検索４（都道府県名・事業名で検索）'!$L72,'バックデータ１（事例集）'!$U$4:$U$303,0),MATCH('条件検索４（都道府県名・事業名で検索）'!G$5,'バックデータ１（事例集）'!$A$1:$W$1,0)))</f>
        <v>0</v>
      </c>
      <c r="H72" s="8">
        <f>IF($L72&gt;MAX('バックデータ１（事例集）'!$U$4:$U$303),"",INDEX('バックデータ１（事例集）'!$A$4:$W$303,MATCH('条件検索４（都道府県名・事業名で検索）'!$L72,'バックデータ１（事例集）'!$U$4:$U$303,0),MATCH('条件検索４（都道府県名・事業名で検索）'!H$5,'バックデータ１（事例集）'!$A$1:$W$1,0)))</f>
        <v>0</v>
      </c>
      <c r="I72" s="58">
        <f>IF($L72&gt;MAX('バックデータ１（事例集）'!$U$4:$U$303),"",INDEX('バックデータ１（事例集）'!$A$4:$W$303,MATCH('条件検索４（都道府県名・事業名で検索）'!$L72,'バックデータ１（事例集）'!$U$4:$U$303,0),MATCH('条件検索４（都道府県名・事業名で検索）'!I$5,'バックデータ１（事例集）'!$A$1:$W$1,0)))</f>
        <v>0</v>
      </c>
      <c r="J72" s="86">
        <f t="shared" si="0"/>
        <v>0</v>
      </c>
      <c r="K72" s="84">
        <f>IF($L72&gt;MAX('バックデータ１（事例集）'!$U$4:$U$303),"",INDEX('バックデータ１（事例集）'!$A$4:$W$303,MATCH('条件検索４（都道府県名・事業名で検索）'!$L72,'バックデータ１（事例集）'!$U$4:$U$303,0),MATCH('条件検索４（都道府県名・事業名で検索）'!K$5,'バックデータ１（事例集）'!$A$1:$W$1,0)))</f>
        <v>0</v>
      </c>
      <c r="L72" s="18">
        <v>65</v>
      </c>
      <c r="M72" s="115">
        <f>IF($L72&gt;MAX('バックデータ１（事例集）'!$U$4:$U$303),"",INDEX('バックデータ１（事例集）'!$A$4:$W$303,MATCH('条件検索４（都道府県名・事業名で検索）'!$L72,'バックデータ１（事例集）'!$U$4:$U$303,0),MATCH('条件検索４（都道府県名・事業名で検索）'!J$5,'バックデータ１（事例集）'!$A$1:$W$1,0)))</f>
        <v>0</v>
      </c>
    </row>
    <row r="73" spans="2:13" ht="29.25" customHeight="1">
      <c r="B73" s="87">
        <v>66</v>
      </c>
      <c r="C73" s="88">
        <f>IF($L73&gt;MAX('バックデータ１（事例集）'!$U$4:$U$303),"",INDEX('バックデータ１（事例集）'!$A$4:$W$303,MATCH('条件検索４（都道府県名・事業名で検索）'!$L73,'バックデータ１（事例集）'!$U$4:$U$303,0),MATCH('条件検索４（都道府県名・事業名で検索）'!C$5,'バックデータ１（事例集）'!$A$1:$W$1,0)))</f>
        <v>0</v>
      </c>
      <c r="D73" s="88">
        <f>IF($L73&gt;MAX('バックデータ１（事例集）'!$U$4:$U$303),"",INDEX('バックデータ１（事例集）'!$A$4:$W$303,MATCH('条件検索４（都道府県名・事業名で検索）'!$L73,'バックデータ１（事例集）'!$U$4:$U$303,0),MATCH('条件検索４（都道府県名・事業名で検索）'!D$5,'バックデータ１（事例集）'!$A$1:$W$1,0)))</f>
        <v>0</v>
      </c>
      <c r="E73" s="93" t="str">
        <f>IF($L73&gt;MAX('バックデータ１（事例集）'!$U$4:$U$303),"",INDEX('バックデータ１（事例集）'!$A$4:$W$303,MATCH('条件検索４（都道府県名・事業名で検索）'!$L73,'バックデータ１（事例集）'!$U$4:$U$303,0),MATCH('条件検索４（都道府県名・事業名で検索）'!E$5,'バックデータ１（事例集）'!$A$1:$W$1,0)))</f>
        <v/>
      </c>
      <c r="F73" s="90">
        <f>IF($L73&gt;MAX('バックデータ１（事例集）'!$U$4:$U$303),"",INDEX('バックデータ１（事例集）'!$A$4:$W$303,MATCH('条件検索４（都道府県名・事業名で検索）'!$L73,'バックデータ１（事例集）'!$U$4:$U$303,0),MATCH('条件検索４（都道府県名・事業名で検索）'!F$5,'バックデータ１（事例集）'!$A$1:$W$1,0)))</f>
        <v>0</v>
      </c>
      <c r="G73" s="91">
        <f>IF($L73&gt;MAX('バックデータ１（事例集）'!$U$4:$U$303),"",INDEX('バックデータ１（事例集）'!$A$4:$W$303,MATCH('条件検索４（都道府県名・事業名で検索）'!$L73,'バックデータ１（事例集）'!$U$4:$U$303,0),MATCH('条件検索４（都道府県名・事業名で検索）'!G$5,'バックデータ１（事例集）'!$A$1:$W$1,0)))</f>
        <v>0</v>
      </c>
      <c r="H73" s="91">
        <f>IF($L73&gt;MAX('バックデータ１（事例集）'!$U$4:$U$303),"",INDEX('バックデータ１（事例集）'!$A$4:$W$303,MATCH('条件検索４（都道府県名・事業名で検索）'!$L73,'バックデータ１（事例集）'!$U$4:$U$303,0),MATCH('条件検索４（都道府県名・事業名で検索）'!H$5,'バックデータ１（事例集）'!$A$1:$W$1,0)))</f>
        <v>0</v>
      </c>
      <c r="I73" s="90">
        <f>IF($L73&gt;MAX('バックデータ１（事例集）'!$U$4:$U$303),"",INDEX('バックデータ１（事例集）'!$A$4:$W$303,MATCH('条件検索４（都道府県名・事業名で検索）'!$L73,'バックデータ１（事例集）'!$U$4:$U$303,0),MATCH('条件検索４（都道府県名・事業名で検索）'!I$5,'バックデータ１（事例集）'!$A$1:$W$1,0)))</f>
        <v>0</v>
      </c>
      <c r="J73" s="92">
        <f t="shared" ref="J73:J87" si="1">HYPERLINK(K73,M73)</f>
        <v>0</v>
      </c>
      <c r="K73" s="185">
        <f>IF($L73&gt;MAX('バックデータ１（事例集）'!$U$4:$U$303),"",INDEX('バックデータ１（事例集）'!$A$4:$W$303,MATCH('条件検索４（都道府県名・事業名で検索）'!$L73,'バックデータ１（事例集）'!$U$4:$U$303,0),MATCH('条件検索４（都道府県名・事業名で検索）'!K$5,'バックデータ１（事例集）'!$A$1:$W$1,0)))</f>
        <v>0</v>
      </c>
      <c r="L73" s="18">
        <v>66</v>
      </c>
      <c r="M73" s="115">
        <f>IF($L73&gt;MAX('バックデータ１（事例集）'!$U$4:$U$303),"",INDEX('バックデータ１（事例集）'!$A$4:$W$303,MATCH('条件検索４（都道府県名・事業名で検索）'!$L73,'バックデータ１（事例集）'!$U$4:$U$303,0),MATCH('条件検索４（都道府県名・事業名で検索）'!J$5,'バックデータ１（事例集）'!$A$1:$W$1,0)))</f>
        <v>0</v>
      </c>
    </row>
    <row r="74" spans="2:13" ht="29.25" customHeight="1">
      <c r="B74" s="6">
        <v>67</v>
      </c>
      <c r="C74" s="7">
        <f>IF($L74&gt;MAX('バックデータ１（事例集）'!$U$4:$U$303),"",INDEX('バックデータ１（事例集）'!$A$4:$W$303,MATCH('条件検索４（都道府県名・事業名で検索）'!$L74,'バックデータ１（事例集）'!$U$4:$U$303,0),MATCH('条件検索４（都道府県名・事業名で検索）'!C$5,'バックデータ１（事例集）'!$A$1:$W$1,0)))</f>
        <v>0</v>
      </c>
      <c r="D74" s="7">
        <f>IF($L74&gt;MAX('バックデータ１（事例集）'!$U$4:$U$303),"",INDEX('バックデータ１（事例集）'!$A$4:$W$303,MATCH('条件検索４（都道府県名・事業名で検索）'!$L74,'バックデータ１（事例集）'!$U$4:$U$303,0),MATCH('条件検索４（都道府県名・事業名で検索）'!D$5,'バックデータ１（事例集）'!$A$1:$W$1,0)))</f>
        <v>0</v>
      </c>
      <c r="E74" s="21" t="str">
        <f>IF($L74&gt;MAX('バックデータ１（事例集）'!$U$4:$U$303),"",INDEX('バックデータ１（事例集）'!$A$4:$W$303,MATCH('条件検索４（都道府県名・事業名で検索）'!$L74,'バックデータ１（事例集）'!$U$4:$U$303,0),MATCH('条件検索４（都道府県名・事業名で検索）'!E$5,'バックデータ１（事例集）'!$A$1:$W$1,0)))</f>
        <v/>
      </c>
      <c r="F74" s="58">
        <f>IF($L74&gt;MAX('バックデータ１（事例集）'!$U$4:$U$303),"",INDEX('バックデータ１（事例集）'!$A$4:$W$303,MATCH('条件検索４（都道府県名・事業名で検索）'!$L74,'バックデータ１（事例集）'!$U$4:$U$303,0),MATCH('条件検索４（都道府県名・事業名で検索）'!F$5,'バックデータ１（事例集）'!$A$1:$W$1,0)))</f>
        <v>0</v>
      </c>
      <c r="G74" s="8">
        <f>IF($L74&gt;MAX('バックデータ１（事例集）'!$U$4:$U$303),"",INDEX('バックデータ１（事例集）'!$A$4:$W$303,MATCH('条件検索４（都道府県名・事業名で検索）'!$L74,'バックデータ１（事例集）'!$U$4:$U$303,0),MATCH('条件検索４（都道府県名・事業名で検索）'!G$5,'バックデータ１（事例集）'!$A$1:$W$1,0)))</f>
        <v>0</v>
      </c>
      <c r="H74" s="8">
        <f>IF($L74&gt;MAX('バックデータ１（事例集）'!$U$4:$U$303),"",INDEX('バックデータ１（事例集）'!$A$4:$W$303,MATCH('条件検索４（都道府県名・事業名で検索）'!$L74,'バックデータ１（事例集）'!$U$4:$U$303,0),MATCH('条件検索４（都道府県名・事業名で検索）'!H$5,'バックデータ１（事例集）'!$A$1:$W$1,0)))</f>
        <v>0</v>
      </c>
      <c r="I74" s="58">
        <f>IF($L74&gt;MAX('バックデータ１（事例集）'!$U$4:$U$303),"",INDEX('バックデータ１（事例集）'!$A$4:$W$303,MATCH('条件検索４（都道府県名・事業名で検索）'!$L74,'バックデータ１（事例集）'!$U$4:$U$303,0),MATCH('条件検索４（都道府県名・事業名で検索）'!I$5,'バックデータ１（事例集）'!$A$1:$W$1,0)))</f>
        <v>0</v>
      </c>
      <c r="J74" s="86">
        <f t="shared" si="1"/>
        <v>0</v>
      </c>
      <c r="K74" s="84">
        <f>IF($L74&gt;MAX('バックデータ１（事例集）'!$U$4:$U$303),"",INDEX('バックデータ１（事例集）'!$A$4:$W$303,MATCH('条件検索４（都道府県名・事業名で検索）'!$L74,'バックデータ１（事例集）'!$U$4:$U$303,0),MATCH('条件検索４（都道府県名・事業名で検索）'!K$5,'バックデータ１（事例集）'!$A$1:$W$1,0)))</f>
        <v>0</v>
      </c>
      <c r="L74" s="18">
        <v>67</v>
      </c>
      <c r="M74" s="115">
        <f>IF($L74&gt;MAX('バックデータ１（事例集）'!$U$4:$U$303),"",INDEX('バックデータ１（事例集）'!$A$4:$W$303,MATCH('条件検索４（都道府県名・事業名で検索）'!$L74,'バックデータ１（事例集）'!$U$4:$U$303,0),MATCH('条件検索４（都道府県名・事業名で検索）'!J$5,'バックデータ１（事例集）'!$A$1:$W$1,0)))</f>
        <v>0</v>
      </c>
    </row>
    <row r="75" spans="2:13" ht="29.25" customHeight="1">
      <c r="B75" s="87">
        <v>68</v>
      </c>
      <c r="C75" s="88">
        <f>IF($L75&gt;MAX('バックデータ１（事例集）'!$U$4:$U$303),"",INDEX('バックデータ１（事例集）'!$A$4:$W$303,MATCH('条件検索４（都道府県名・事業名で検索）'!$L75,'バックデータ１（事例集）'!$U$4:$U$303,0),MATCH('条件検索４（都道府県名・事業名で検索）'!C$5,'バックデータ１（事例集）'!$A$1:$W$1,0)))</f>
        <v>0</v>
      </c>
      <c r="D75" s="88">
        <f>IF($L75&gt;MAX('バックデータ１（事例集）'!$U$4:$U$303),"",INDEX('バックデータ１（事例集）'!$A$4:$W$303,MATCH('条件検索４（都道府県名・事業名で検索）'!$L75,'バックデータ１（事例集）'!$U$4:$U$303,0),MATCH('条件検索４（都道府県名・事業名で検索）'!D$5,'バックデータ１（事例集）'!$A$1:$W$1,0)))</f>
        <v>0</v>
      </c>
      <c r="E75" s="93" t="str">
        <f>IF($L75&gt;MAX('バックデータ１（事例集）'!$U$4:$U$303),"",INDEX('バックデータ１（事例集）'!$A$4:$W$303,MATCH('条件検索４（都道府県名・事業名で検索）'!$L75,'バックデータ１（事例集）'!$U$4:$U$303,0),MATCH('条件検索４（都道府県名・事業名で検索）'!E$5,'バックデータ１（事例集）'!$A$1:$W$1,0)))</f>
        <v/>
      </c>
      <c r="F75" s="90">
        <f>IF($L75&gt;MAX('バックデータ１（事例集）'!$U$4:$U$303),"",INDEX('バックデータ１（事例集）'!$A$4:$W$303,MATCH('条件検索４（都道府県名・事業名で検索）'!$L75,'バックデータ１（事例集）'!$U$4:$U$303,0),MATCH('条件検索４（都道府県名・事業名で検索）'!F$5,'バックデータ１（事例集）'!$A$1:$W$1,0)))</f>
        <v>0</v>
      </c>
      <c r="G75" s="91">
        <f>IF($L75&gt;MAX('バックデータ１（事例集）'!$U$4:$U$303),"",INDEX('バックデータ１（事例集）'!$A$4:$W$303,MATCH('条件検索４（都道府県名・事業名で検索）'!$L75,'バックデータ１（事例集）'!$U$4:$U$303,0),MATCH('条件検索４（都道府県名・事業名で検索）'!G$5,'バックデータ１（事例集）'!$A$1:$W$1,0)))</f>
        <v>0</v>
      </c>
      <c r="H75" s="91">
        <f>IF($L75&gt;MAX('バックデータ１（事例集）'!$U$4:$U$303),"",INDEX('バックデータ１（事例集）'!$A$4:$W$303,MATCH('条件検索４（都道府県名・事業名で検索）'!$L75,'バックデータ１（事例集）'!$U$4:$U$303,0),MATCH('条件検索４（都道府県名・事業名で検索）'!H$5,'バックデータ１（事例集）'!$A$1:$W$1,0)))</f>
        <v>0</v>
      </c>
      <c r="I75" s="90">
        <f>IF($L75&gt;MAX('バックデータ１（事例集）'!$U$4:$U$303),"",INDEX('バックデータ１（事例集）'!$A$4:$W$303,MATCH('条件検索４（都道府県名・事業名で検索）'!$L75,'バックデータ１（事例集）'!$U$4:$U$303,0),MATCH('条件検索４（都道府県名・事業名で検索）'!I$5,'バックデータ１（事例集）'!$A$1:$W$1,0)))</f>
        <v>0</v>
      </c>
      <c r="J75" s="92">
        <f t="shared" si="1"/>
        <v>0</v>
      </c>
      <c r="K75" s="185">
        <f>IF($L75&gt;MAX('バックデータ１（事例集）'!$U$4:$U$303),"",INDEX('バックデータ１（事例集）'!$A$4:$W$303,MATCH('条件検索４（都道府県名・事業名で検索）'!$L75,'バックデータ１（事例集）'!$U$4:$U$303,0),MATCH('条件検索４（都道府県名・事業名で検索）'!K$5,'バックデータ１（事例集）'!$A$1:$W$1,0)))</f>
        <v>0</v>
      </c>
      <c r="L75" s="18">
        <v>68</v>
      </c>
      <c r="M75" s="115">
        <f>IF($L75&gt;MAX('バックデータ１（事例集）'!$U$4:$U$303),"",INDEX('バックデータ１（事例集）'!$A$4:$W$303,MATCH('条件検索４（都道府県名・事業名で検索）'!$L75,'バックデータ１（事例集）'!$U$4:$U$303,0),MATCH('条件検索４（都道府県名・事業名で検索）'!J$5,'バックデータ１（事例集）'!$A$1:$W$1,0)))</f>
        <v>0</v>
      </c>
    </row>
    <row r="76" spans="2:13" ht="29.25" customHeight="1">
      <c r="B76" s="6">
        <v>69</v>
      </c>
      <c r="C76" s="7">
        <f>IF($L76&gt;MAX('バックデータ１（事例集）'!$U$4:$U$303),"",INDEX('バックデータ１（事例集）'!$A$4:$W$303,MATCH('条件検索４（都道府県名・事業名で検索）'!$L76,'バックデータ１（事例集）'!$U$4:$U$303,0),MATCH('条件検索４（都道府県名・事業名で検索）'!C$5,'バックデータ１（事例集）'!$A$1:$W$1,0)))</f>
        <v>0</v>
      </c>
      <c r="D76" s="7">
        <f>IF($L76&gt;MAX('バックデータ１（事例集）'!$U$4:$U$303),"",INDEX('バックデータ１（事例集）'!$A$4:$W$303,MATCH('条件検索４（都道府県名・事業名で検索）'!$L76,'バックデータ１（事例集）'!$U$4:$U$303,0),MATCH('条件検索４（都道府県名・事業名で検索）'!D$5,'バックデータ１（事例集）'!$A$1:$W$1,0)))</f>
        <v>0</v>
      </c>
      <c r="E76" s="21" t="str">
        <f>IF($L76&gt;MAX('バックデータ１（事例集）'!$U$4:$U$303),"",INDEX('バックデータ１（事例集）'!$A$4:$W$303,MATCH('条件検索４（都道府県名・事業名で検索）'!$L76,'バックデータ１（事例集）'!$U$4:$U$303,0),MATCH('条件検索４（都道府県名・事業名で検索）'!E$5,'バックデータ１（事例集）'!$A$1:$W$1,0)))</f>
        <v/>
      </c>
      <c r="F76" s="58">
        <f>IF($L76&gt;MAX('バックデータ１（事例集）'!$U$4:$U$303),"",INDEX('バックデータ１（事例集）'!$A$4:$W$303,MATCH('条件検索４（都道府県名・事業名で検索）'!$L76,'バックデータ１（事例集）'!$U$4:$U$303,0),MATCH('条件検索４（都道府県名・事業名で検索）'!F$5,'バックデータ１（事例集）'!$A$1:$W$1,0)))</f>
        <v>0</v>
      </c>
      <c r="G76" s="8">
        <f>IF($L76&gt;MAX('バックデータ１（事例集）'!$U$4:$U$303),"",INDEX('バックデータ１（事例集）'!$A$4:$W$303,MATCH('条件検索４（都道府県名・事業名で検索）'!$L76,'バックデータ１（事例集）'!$U$4:$U$303,0),MATCH('条件検索４（都道府県名・事業名で検索）'!G$5,'バックデータ１（事例集）'!$A$1:$W$1,0)))</f>
        <v>0</v>
      </c>
      <c r="H76" s="8">
        <f>IF($L76&gt;MAX('バックデータ１（事例集）'!$U$4:$U$303),"",INDEX('バックデータ１（事例集）'!$A$4:$W$303,MATCH('条件検索４（都道府県名・事業名で検索）'!$L76,'バックデータ１（事例集）'!$U$4:$U$303,0),MATCH('条件検索４（都道府県名・事業名で検索）'!H$5,'バックデータ１（事例集）'!$A$1:$W$1,0)))</f>
        <v>0</v>
      </c>
      <c r="I76" s="58">
        <f>IF($L76&gt;MAX('バックデータ１（事例集）'!$U$4:$U$303),"",INDEX('バックデータ１（事例集）'!$A$4:$W$303,MATCH('条件検索４（都道府県名・事業名で検索）'!$L76,'バックデータ１（事例集）'!$U$4:$U$303,0),MATCH('条件検索４（都道府県名・事業名で検索）'!I$5,'バックデータ１（事例集）'!$A$1:$W$1,0)))</f>
        <v>0</v>
      </c>
      <c r="J76" s="86">
        <f t="shared" si="1"/>
        <v>0</v>
      </c>
      <c r="K76" s="84">
        <f>IF($L76&gt;MAX('バックデータ１（事例集）'!$U$4:$U$303),"",INDEX('バックデータ１（事例集）'!$A$4:$W$303,MATCH('条件検索４（都道府県名・事業名で検索）'!$L76,'バックデータ１（事例集）'!$U$4:$U$303,0),MATCH('条件検索４（都道府県名・事業名で検索）'!K$5,'バックデータ１（事例集）'!$A$1:$W$1,0)))</f>
        <v>0</v>
      </c>
      <c r="L76" s="18">
        <v>69</v>
      </c>
      <c r="M76" s="115">
        <f>IF($L76&gt;MAX('バックデータ１（事例集）'!$U$4:$U$303),"",INDEX('バックデータ１（事例集）'!$A$4:$W$303,MATCH('条件検索４（都道府県名・事業名で検索）'!$L76,'バックデータ１（事例集）'!$U$4:$U$303,0),MATCH('条件検索４（都道府県名・事業名で検索）'!J$5,'バックデータ１（事例集）'!$A$1:$W$1,0)))</f>
        <v>0</v>
      </c>
    </row>
    <row r="77" spans="2:13" ht="29.25" customHeight="1">
      <c r="B77" s="87">
        <v>70</v>
      </c>
      <c r="C77" s="88">
        <f>IF($L77&gt;MAX('バックデータ１（事例集）'!$U$4:$U$303),"",INDEX('バックデータ１（事例集）'!$A$4:$W$303,MATCH('条件検索４（都道府県名・事業名で検索）'!$L77,'バックデータ１（事例集）'!$U$4:$U$303,0),MATCH('条件検索４（都道府県名・事業名で検索）'!C$5,'バックデータ１（事例集）'!$A$1:$W$1,0)))</f>
        <v>0</v>
      </c>
      <c r="D77" s="88">
        <f>IF($L77&gt;MAX('バックデータ１（事例集）'!$U$4:$U$303),"",INDEX('バックデータ１（事例集）'!$A$4:$W$303,MATCH('条件検索４（都道府県名・事業名で検索）'!$L77,'バックデータ１（事例集）'!$U$4:$U$303,0),MATCH('条件検索４（都道府県名・事業名で検索）'!D$5,'バックデータ１（事例集）'!$A$1:$W$1,0)))</f>
        <v>0</v>
      </c>
      <c r="E77" s="93" t="str">
        <f>IF($L77&gt;MAX('バックデータ１（事例集）'!$U$4:$U$303),"",INDEX('バックデータ１（事例集）'!$A$4:$W$303,MATCH('条件検索４（都道府県名・事業名で検索）'!$L77,'バックデータ１（事例集）'!$U$4:$U$303,0),MATCH('条件検索４（都道府県名・事業名で検索）'!E$5,'バックデータ１（事例集）'!$A$1:$W$1,0)))</f>
        <v/>
      </c>
      <c r="F77" s="90">
        <f>IF($L77&gt;MAX('バックデータ１（事例集）'!$U$4:$U$303),"",INDEX('バックデータ１（事例集）'!$A$4:$W$303,MATCH('条件検索４（都道府県名・事業名で検索）'!$L77,'バックデータ１（事例集）'!$U$4:$U$303,0),MATCH('条件検索４（都道府県名・事業名で検索）'!F$5,'バックデータ１（事例集）'!$A$1:$W$1,0)))</f>
        <v>0</v>
      </c>
      <c r="G77" s="91">
        <f>IF($L77&gt;MAX('バックデータ１（事例集）'!$U$4:$U$303),"",INDEX('バックデータ１（事例集）'!$A$4:$W$303,MATCH('条件検索４（都道府県名・事業名で検索）'!$L77,'バックデータ１（事例集）'!$U$4:$U$303,0),MATCH('条件検索４（都道府県名・事業名で検索）'!G$5,'バックデータ１（事例集）'!$A$1:$W$1,0)))</f>
        <v>0</v>
      </c>
      <c r="H77" s="91">
        <f>IF($L77&gt;MAX('バックデータ１（事例集）'!$U$4:$U$303),"",INDEX('バックデータ１（事例集）'!$A$4:$W$303,MATCH('条件検索４（都道府県名・事業名で検索）'!$L77,'バックデータ１（事例集）'!$U$4:$U$303,0),MATCH('条件検索４（都道府県名・事業名で検索）'!H$5,'バックデータ１（事例集）'!$A$1:$W$1,0)))</f>
        <v>0</v>
      </c>
      <c r="I77" s="90">
        <f>IF($L77&gt;MAX('バックデータ１（事例集）'!$U$4:$U$303),"",INDEX('バックデータ１（事例集）'!$A$4:$W$303,MATCH('条件検索４（都道府県名・事業名で検索）'!$L77,'バックデータ１（事例集）'!$U$4:$U$303,0),MATCH('条件検索４（都道府県名・事業名で検索）'!I$5,'バックデータ１（事例集）'!$A$1:$W$1,0)))</f>
        <v>0</v>
      </c>
      <c r="J77" s="92">
        <f t="shared" si="1"/>
        <v>0</v>
      </c>
      <c r="K77" s="185">
        <f>IF($L77&gt;MAX('バックデータ１（事例集）'!$U$4:$U$303),"",INDEX('バックデータ１（事例集）'!$A$4:$W$303,MATCH('条件検索４（都道府県名・事業名で検索）'!$L77,'バックデータ１（事例集）'!$U$4:$U$303,0),MATCH('条件検索４（都道府県名・事業名で検索）'!K$5,'バックデータ１（事例集）'!$A$1:$W$1,0)))</f>
        <v>0</v>
      </c>
      <c r="L77" s="18">
        <v>70</v>
      </c>
      <c r="M77" s="115">
        <f>IF($L77&gt;MAX('バックデータ１（事例集）'!$U$4:$U$303),"",INDEX('バックデータ１（事例集）'!$A$4:$W$303,MATCH('条件検索４（都道府県名・事業名で検索）'!$L77,'バックデータ１（事例集）'!$U$4:$U$303,0),MATCH('条件検索４（都道府県名・事業名で検索）'!J$5,'バックデータ１（事例集）'!$A$1:$W$1,0)))</f>
        <v>0</v>
      </c>
    </row>
    <row r="78" spans="2:13" ht="29.25" customHeight="1">
      <c r="B78" s="6">
        <v>71</v>
      </c>
      <c r="C78" s="7">
        <f>IF($L78&gt;MAX('バックデータ１（事例集）'!$U$4:$U$303),"",INDEX('バックデータ１（事例集）'!$A$4:$W$303,MATCH('条件検索４（都道府県名・事業名で検索）'!$L78,'バックデータ１（事例集）'!$U$4:$U$303,0),MATCH('条件検索４（都道府県名・事業名で検索）'!C$5,'バックデータ１（事例集）'!$A$1:$W$1,0)))</f>
        <v>0</v>
      </c>
      <c r="D78" s="7">
        <f>IF($L78&gt;MAX('バックデータ１（事例集）'!$U$4:$U$303),"",INDEX('バックデータ１（事例集）'!$A$4:$W$303,MATCH('条件検索４（都道府県名・事業名で検索）'!$L78,'バックデータ１（事例集）'!$U$4:$U$303,0),MATCH('条件検索４（都道府県名・事業名で検索）'!D$5,'バックデータ１（事例集）'!$A$1:$W$1,0)))</f>
        <v>0</v>
      </c>
      <c r="E78" s="21" t="str">
        <f>IF($L78&gt;MAX('バックデータ１（事例集）'!$U$4:$U$303),"",INDEX('バックデータ１（事例集）'!$A$4:$W$303,MATCH('条件検索４（都道府県名・事業名で検索）'!$L78,'バックデータ１（事例集）'!$U$4:$U$303,0),MATCH('条件検索４（都道府県名・事業名で検索）'!E$5,'バックデータ１（事例集）'!$A$1:$W$1,0)))</f>
        <v/>
      </c>
      <c r="F78" s="58">
        <f>IF($L78&gt;MAX('バックデータ１（事例集）'!$U$4:$U$303),"",INDEX('バックデータ１（事例集）'!$A$4:$W$303,MATCH('条件検索４（都道府県名・事業名で検索）'!$L78,'バックデータ１（事例集）'!$U$4:$U$303,0),MATCH('条件検索４（都道府県名・事業名で検索）'!F$5,'バックデータ１（事例集）'!$A$1:$W$1,0)))</f>
        <v>0</v>
      </c>
      <c r="G78" s="8">
        <f>IF($L78&gt;MAX('バックデータ１（事例集）'!$U$4:$U$303),"",INDEX('バックデータ１（事例集）'!$A$4:$W$303,MATCH('条件検索４（都道府県名・事業名で検索）'!$L78,'バックデータ１（事例集）'!$U$4:$U$303,0),MATCH('条件検索４（都道府県名・事業名で検索）'!G$5,'バックデータ１（事例集）'!$A$1:$W$1,0)))</f>
        <v>0</v>
      </c>
      <c r="H78" s="8">
        <f>IF($L78&gt;MAX('バックデータ１（事例集）'!$U$4:$U$303),"",INDEX('バックデータ１（事例集）'!$A$4:$W$303,MATCH('条件検索４（都道府県名・事業名で検索）'!$L78,'バックデータ１（事例集）'!$U$4:$U$303,0),MATCH('条件検索４（都道府県名・事業名で検索）'!H$5,'バックデータ１（事例集）'!$A$1:$W$1,0)))</f>
        <v>0</v>
      </c>
      <c r="I78" s="58">
        <f>IF($L78&gt;MAX('バックデータ１（事例集）'!$U$4:$U$303),"",INDEX('バックデータ１（事例集）'!$A$4:$W$303,MATCH('条件検索４（都道府県名・事業名で検索）'!$L78,'バックデータ１（事例集）'!$U$4:$U$303,0),MATCH('条件検索４（都道府県名・事業名で検索）'!I$5,'バックデータ１（事例集）'!$A$1:$W$1,0)))</f>
        <v>0</v>
      </c>
      <c r="J78" s="86">
        <f t="shared" si="1"/>
        <v>0</v>
      </c>
      <c r="K78" s="84">
        <f>IF($L78&gt;MAX('バックデータ１（事例集）'!$U$4:$U$303),"",INDEX('バックデータ１（事例集）'!$A$4:$W$303,MATCH('条件検索４（都道府県名・事業名で検索）'!$L78,'バックデータ１（事例集）'!$U$4:$U$303,0),MATCH('条件検索４（都道府県名・事業名で検索）'!K$5,'バックデータ１（事例集）'!$A$1:$W$1,0)))</f>
        <v>0</v>
      </c>
      <c r="L78" s="18">
        <v>71</v>
      </c>
      <c r="M78" s="115">
        <f>IF($L78&gt;MAX('バックデータ１（事例集）'!$U$4:$U$303),"",INDEX('バックデータ１（事例集）'!$A$4:$W$303,MATCH('条件検索４（都道府県名・事業名で検索）'!$L78,'バックデータ１（事例集）'!$U$4:$U$303,0),MATCH('条件検索４（都道府県名・事業名で検索）'!J$5,'バックデータ１（事例集）'!$A$1:$W$1,0)))</f>
        <v>0</v>
      </c>
    </row>
    <row r="79" spans="2:13" ht="29.25" customHeight="1">
      <c r="B79" s="87">
        <v>72</v>
      </c>
      <c r="C79" s="88">
        <f>IF($L79&gt;MAX('バックデータ１（事例集）'!$U$4:$U$303),"",INDEX('バックデータ１（事例集）'!$A$4:$W$303,MATCH('条件検索４（都道府県名・事業名で検索）'!$L79,'バックデータ１（事例集）'!$U$4:$U$303,0),MATCH('条件検索４（都道府県名・事業名で検索）'!C$5,'バックデータ１（事例集）'!$A$1:$W$1,0)))</f>
        <v>0</v>
      </c>
      <c r="D79" s="88">
        <f>IF($L79&gt;MAX('バックデータ１（事例集）'!$U$4:$U$303),"",INDEX('バックデータ１（事例集）'!$A$4:$W$303,MATCH('条件検索４（都道府県名・事業名で検索）'!$L79,'バックデータ１（事例集）'!$U$4:$U$303,0),MATCH('条件検索４（都道府県名・事業名で検索）'!D$5,'バックデータ１（事例集）'!$A$1:$W$1,0)))</f>
        <v>0</v>
      </c>
      <c r="E79" s="93" t="str">
        <f>IF($L79&gt;MAX('バックデータ１（事例集）'!$U$4:$U$303),"",INDEX('バックデータ１（事例集）'!$A$4:$W$303,MATCH('条件検索４（都道府県名・事業名で検索）'!$L79,'バックデータ１（事例集）'!$U$4:$U$303,0),MATCH('条件検索４（都道府県名・事業名で検索）'!E$5,'バックデータ１（事例集）'!$A$1:$W$1,0)))</f>
        <v/>
      </c>
      <c r="F79" s="90">
        <f>IF($L79&gt;MAX('バックデータ１（事例集）'!$U$4:$U$303),"",INDEX('バックデータ１（事例集）'!$A$4:$W$303,MATCH('条件検索４（都道府県名・事業名で検索）'!$L79,'バックデータ１（事例集）'!$U$4:$U$303,0),MATCH('条件検索４（都道府県名・事業名で検索）'!F$5,'バックデータ１（事例集）'!$A$1:$W$1,0)))</f>
        <v>0</v>
      </c>
      <c r="G79" s="91">
        <f>IF($L79&gt;MAX('バックデータ１（事例集）'!$U$4:$U$303),"",INDEX('バックデータ１（事例集）'!$A$4:$W$303,MATCH('条件検索４（都道府県名・事業名で検索）'!$L79,'バックデータ１（事例集）'!$U$4:$U$303,0),MATCH('条件検索４（都道府県名・事業名で検索）'!G$5,'バックデータ１（事例集）'!$A$1:$W$1,0)))</f>
        <v>0</v>
      </c>
      <c r="H79" s="91">
        <f>IF($L79&gt;MAX('バックデータ１（事例集）'!$U$4:$U$303),"",INDEX('バックデータ１（事例集）'!$A$4:$W$303,MATCH('条件検索４（都道府県名・事業名で検索）'!$L79,'バックデータ１（事例集）'!$U$4:$U$303,0),MATCH('条件検索４（都道府県名・事業名で検索）'!H$5,'バックデータ１（事例集）'!$A$1:$W$1,0)))</f>
        <v>0</v>
      </c>
      <c r="I79" s="90">
        <f>IF($L79&gt;MAX('バックデータ１（事例集）'!$U$4:$U$303),"",INDEX('バックデータ１（事例集）'!$A$4:$W$303,MATCH('条件検索４（都道府県名・事業名で検索）'!$L79,'バックデータ１（事例集）'!$U$4:$U$303,0),MATCH('条件検索４（都道府県名・事業名で検索）'!I$5,'バックデータ１（事例集）'!$A$1:$W$1,0)))</f>
        <v>0</v>
      </c>
      <c r="J79" s="92">
        <f t="shared" si="1"/>
        <v>0</v>
      </c>
      <c r="K79" s="185">
        <f>IF($L79&gt;MAX('バックデータ１（事例集）'!$U$4:$U$303),"",INDEX('バックデータ１（事例集）'!$A$4:$W$303,MATCH('条件検索４（都道府県名・事業名で検索）'!$L79,'バックデータ１（事例集）'!$U$4:$U$303,0),MATCH('条件検索４（都道府県名・事業名で検索）'!K$5,'バックデータ１（事例集）'!$A$1:$W$1,0)))</f>
        <v>0</v>
      </c>
      <c r="L79" s="18">
        <v>72</v>
      </c>
      <c r="M79" s="115">
        <f>IF($L79&gt;MAX('バックデータ１（事例集）'!$U$4:$U$303),"",INDEX('バックデータ１（事例集）'!$A$4:$W$303,MATCH('条件検索４（都道府県名・事業名で検索）'!$L79,'バックデータ１（事例集）'!$U$4:$U$303,0),MATCH('条件検索４（都道府県名・事業名で検索）'!J$5,'バックデータ１（事例集）'!$A$1:$W$1,0)))</f>
        <v>0</v>
      </c>
    </row>
    <row r="80" spans="2:13" ht="29.25" customHeight="1">
      <c r="B80" s="6">
        <v>73</v>
      </c>
      <c r="C80" s="7">
        <f>IF($L80&gt;MAX('バックデータ１（事例集）'!$U$4:$U$303),"",INDEX('バックデータ１（事例集）'!$A$4:$W$303,MATCH('条件検索４（都道府県名・事業名で検索）'!$L80,'バックデータ１（事例集）'!$U$4:$U$303,0),MATCH('条件検索４（都道府県名・事業名で検索）'!C$5,'バックデータ１（事例集）'!$A$1:$W$1,0)))</f>
        <v>0</v>
      </c>
      <c r="D80" s="7">
        <f>IF($L80&gt;MAX('バックデータ１（事例集）'!$U$4:$U$303),"",INDEX('バックデータ１（事例集）'!$A$4:$W$303,MATCH('条件検索４（都道府県名・事業名で検索）'!$L80,'バックデータ１（事例集）'!$U$4:$U$303,0),MATCH('条件検索４（都道府県名・事業名で検索）'!D$5,'バックデータ１（事例集）'!$A$1:$W$1,0)))</f>
        <v>0</v>
      </c>
      <c r="E80" s="21" t="str">
        <f>IF($L80&gt;MAX('バックデータ１（事例集）'!$U$4:$U$303),"",INDEX('バックデータ１（事例集）'!$A$4:$W$303,MATCH('条件検索４（都道府県名・事業名で検索）'!$L80,'バックデータ１（事例集）'!$U$4:$U$303,0),MATCH('条件検索４（都道府県名・事業名で検索）'!E$5,'バックデータ１（事例集）'!$A$1:$W$1,0)))</f>
        <v/>
      </c>
      <c r="F80" s="58">
        <f>IF($L80&gt;MAX('バックデータ１（事例集）'!$U$4:$U$303),"",INDEX('バックデータ１（事例集）'!$A$4:$W$303,MATCH('条件検索４（都道府県名・事業名で検索）'!$L80,'バックデータ１（事例集）'!$U$4:$U$303,0),MATCH('条件検索４（都道府県名・事業名で検索）'!F$5,'バックデータ１（事例集）'!$A$1:$W$1,0)))</f>
        <v>0</v>
      </c>
      <c r="G80" s="8">
        <f>IF($L80&gt;MAX('バックデータ１（事例集）'!$U$4:$U$303),"",INDEX('バックデータ１（事例集）'!$A$4:$W$303,MATCH('条件検索４（都道府県名・事業名で検索）'!$L80,'バックデータ１（事例集）'!$U$4:$U$303,0),MATCH('条件検索４（都道府県名・事業名で検索）'!G$5,'バックデータ１（事例集）'!$A$1:$W$1,0)))</f>
        <v>0</v>
      </c>
      <c r="H80" s="8">
        <f>IF($L80&gt;MAX('バックデータ１（事例集）'!$U$4:$U$303),"",INDEX('バックデータ１（事例集）'!$A$4:$W$303,MATCH('条件検索４（都道府県名・事業名で検索）'!$L80,'バックデータ１（事例集）'!$U$4:$U$303,0),MATCH('条件検索４（都道府県名・事業名で検索）'!H$5,'バックデータ１（事例集）'!$A$1:$W$1,0)))</f>
        <v>0</v>
      </c>
      <c r="I80" s="58">
        <f>IF($L80&gt;MAX('バックデータ１（事例集）'!$U$4:$U$303),"",INDEX('バックデータ１（事例集）'!$A$4:$W$303,MATCH('条件検索４（都道府県名・事業名で検索）'!$L80,'バックデータ１（事例集）'!$U$4:$U$303,0),MATCH('条件検索４（都道府県名・事業名で検索）'!I$5,'バックデータ１（事例集）'!$A$1:$W$1,0)))</f>
        <v>0</v>
      </c>
      <c r="J80" s="86">
        <f t="shared" si="1"/>
        <v>0</v>
      </c>
      <c r="K80" s="84">
        <f>IF($L80&gt;MAX('バックデータ１（事例集）'!$U$4:$U$303),"",INDEX('バックデータ１（事例集）'!$A$4:$W$303,MATCH('条件検索４（都道府県名・事業名で検索）'!$L80,'バックデータ１（事例集）'!$U$4:$U$303,0),MATCH('条件検索４（都道府県名・事業名で検索）'!K$5,'バックデータ１（事例集）'!$A$1:$W$1,0)))</f>
        <v>0</v>
      </c>
      <c r="L80" s="18">
        <v>73</v>
      </c>
      <c r="M80" s="115">
        <f>IF($L80&gt;MAX('バックデータ１（事例集）'!$U$4:$U$303),"",INDEX('バックデータ１（事例集）'!$A$4:$W$303,MATCH('条件検索４（都道府県名・事業名で検索）'!$L80,'バックデータ１（事例集）'!$U$4:$U$303,0),MATCH('条件検索４（都道府県名・事業名で検索）'!J$5,'バックデータ１（事例集）'!$A$1:$W$1,0)))</f>
        <v>0</v>
      </c>
    </row>
    <row r="81" spans="2:13" ht="29.25" customHeight="1">
      <c r="B81" s="87">
        <v>74</v>
      </c>
      <c r="C81" s="88">
        <f>IF($L81&gt;MAX('バックデータ１（事例集）'!$U$4:$U$303),"",INDEX('バックデータ１（事例集）'!$A$4:$W$303,MATCH('条件検索４（都道府県名・事業名で検索）'!$L81,'バックデータ１（事例集）'!$U$4:$U$303,0),MATCH('条件検索４（都道府県名・事業名で検索）'!C$5,'バックデータ１（事例集）'!$A$1:$W$1,0)))</f>
        <v>0</v>
      </c>
      <c r="D81" s="88">
        <f>IF($L81&gt;MAX('バックデータ１（事例集）'!$U$4:$U$303),"",INDEX('バックデータ１（事例集）'!$A$4:$W$303,MATCH('条件検索４（都道府県名・事業名で検索）'!$L81,'バックデータ１（事例集）'!$U$4:$U$303,0),MATCH('条件検索４（都道府県名・事業名で検索）'!D$5,'バックデータ１（事例集）'!$A$1:$W$1,0)))</f>
        <v>0</v>
      </c>
      <c r="E81" s="93" t="str">
        <f>IF($L81&gt;MAX('バックデータ１（事例集）'!$U$4:$U$303),"",INDEX('バックデータ１（事例集）'!$A$4:$W$303,MATCH('条件検索４（都道府県名・事業名で検索）'!$L81,'バックデータ１（事例集）'!$U$4:$U$303,0),MATCH('条件検索４（都道府県名・事業名で検索）'!E$5,'バックデータ１（事例集）'!$A$1:$W$1,0)))</f>
        <v/>
      </c>
      <c r="F81" s="90">
        <f>IF($L81&gt;MAX('バックデータ１（事例集）'!$U$4:$U$303),"",INDEX('バックデータ１（事例集）'!$A$4:$W$303,MATCH('条件検索４（都道府県名・事業名で検索）'!$L81,'バックデータ１（事例集）'!$U$4:$U$303,0),MATCH('条件検索４（都道府県名・事業名で検索）'!F$5,'バックデータ１（事例集）'!$A$1:$W$1,0)))</f>
        <v>0</v>
      </c>
      <c r="G81" s="91">
        <f>IF($L81&gt;MAX('バックデータ１（事例集）'!$U$4:$U$303),"",INDEX('バックデータ１（事例集）'!$A$4:$W$303,MATCH('条件検索４（都道府県名・事業名で検索）'!$L81,'バックデータ１（事例集）'!$U$4:$U$303,0),MATCH('条件検索４（都道府県名・事業名で検索）'!G$5,'バックデータ１（事例集）'!$A$1:$W$1,0)))</f>
        <v>0</v>
      </c>
      <c r="H81" s="91">
        <f>IF($L81&gt;MAX('バックデータ１（事例集）'!$U$4:$U$303),"",INDEX('バックデータ１（事例集）'!$A$4:$W$303,MATCH('条件検索４（都道府県名・事業名で検索）'!$L81,'バックデータ１（事例集）'!$U$4:$U$303,0),MATCH('条件検索４（都道府県名・事業名で検索）'!H$5,'バックデータ１（事例集）'!$A$1:$W$1,0)))</f>
        <v>0</v>
      </c>
      <c r="I81" s="90">
        <f>IF($L81&gt;MAX('バックデータ１（事例集）'!$U$4:$U$303),"",INDEX('バックデータ１（事例集）'!$A$4:$W$303,MATCH('条件検索４（都道府県名・事業名で検索）'!$L81,'バックデータ１（事例集）'!$U$4:$U$303,0),MATCH('条件検索４（都道府県名・事業名で検索）'!I$5,'バックデータ１（事例集）'!$A$1:$W$1,0)))</f>
        <v>0</v>
      </c>
      <c r="J81" s="92">
        <f t="shared" si="1"/>
        <v>0</v>
      </c>
      <c r="K81" s="185">
        <f>IF($L81&gt;MAX('バックデータ１（事例集）'!$U$4:$U$303),"",INDEX('バックデータ１（事例集）'!$A$4:$W$303,MATCH('条件検索４（都道府県名・事業名で検索）'!$L81,'バックデータ１（事例集）'!$U$4:$U$303,0),MATCH('条件検索４（都道府県名・事業名で検索）'!K$5,'バックデータ１（事例集）'!$A$1:$W$1,0)))</f>
        <v>0</v>
      </c>
      <c r="L81" s="18">
        <v>74</v>
      </c>
      <c r="M81" s="115">
        <f>IF($L81&gt;MAX('バックデータ１（事例集）'!$U$4:$U$303),"",INDEX('バックデータ１（事例集）'!$A$4:$W$303,MATCH('条件検索４（都道府県名・事業名で検索）'!$L81,'バックデータ１（事例集）'!$U$4:$U$303,0),MATCH('条件検索４（都道府県名・事業名で検索）'!J$5,'バックデータ１（事例集）'!$A$1:$W$1,0)))</f>
        <v>0</v>
      </c>
    </row>
    <row r="82" spans="2:13" ht="29.25" customHeight="1">
      <c r="B82" s="6">
        <v>75</v>
      </c>
      <c r="C82" s="7">
        <f>IF($L82&gt;MAX('バックデータ１（事例集）'!$U$4:$U$303),"",INDEX('バックデータ１（事例集）'!$A$4:$W$303,MATCH('条件検索４（都道府県名・事業名で検索）'!$L82,'バックデータ１（事例集）'!$U$4:$U$303,0),MATCH('条件検索４（都道府県名・事業名で検索）'!C$5,'バックデータ１（事例集）'!$A$1:$W$1,0)))</f>
        <v>0</v>
      </c>
      <c r="D82" s="7">
        <f>IF($L82&gt;MAX('バックデータ１（事例集）'!$U$4:$U$303),"",INDEX('バックデータ１（事例集）'!$A$4:$W$303,MATCH('条件検索４（都道府県名・事業名で検索）'!$L82,'バックデータ１（事例集）'!$U$4:$U$303,0),MATCH('条件検索４（都道府県名・事業名で検索）'!D$5,'バックデータ１（事例集）'!$A$1:$W$1,0)))</f>
        <v>0</v>
      </c>
      <c r="E82" s="21" t="str">
        <f>IF($L82&gt;MAX('バックデータ１（事例集）'!$U$4:$U$303),"",INDEX('バックデータ１（事例集）'!$A$4:$W$303,MATCH('条件検索４（都道府県名・事業名で検索）'!$L82,'バックデータ１（事例集）'!$U$4:$U$303,0),MATCH('条件検索４（都道府県名・事業名で検索）'!E$5,'バックデータ１（事例集）'!$A$1:$W$1,0)))</f>
        <v/>
      </c>
      <c r="F82" s="58">
        <f>IF($L82&gt;MAX('バックデータ１（事例集）'!$U$4:$U$303),"",INDEX('バックデータ１（事例集）'!$A$4:$W$303,MATCH('条件検索４（都道府県名・事業名で検索）'!$L82,'バックデータ１（事例集）'!$U$4:$U$303,0),MATCH('条件検索４（都道府県名・事業名で検索）'!F$5,'バックデータ１（事例集）'!$A$1:$W$1,0)))</f>
        <v>0</v>
      </c>
      <c r="G82" s="8">
        <f>IF($L82&gt;MAX('バックデータ１（事例集）'!$U$4:$U$303),"",INDEX('バックデータ１（事例集）'!$A$4:$W$303,MATCH('条件検索４（都道府県名・事業名で検索）'!$L82,'バックデータ１（事例集）'!$U$4:$U$303,0),MATCH('条件検索４（都道府県名・事業名で検索）'!G$5,'バックデータ１（事例集）'!$A$1:$W$1,0)))</f>
        <v>0</v>
      </c>
      <c r="H82" s="8">
        <f>IF($L82&gt;MAX('バックデータ１（事例集）'!$U$4:$U$303),"",INDEX('バックデータ１（事例集）'!$A$4:$W$303,MATCH('条件検索４（都道府県名・事業名で検索）'!$L82,'バックデータ１（事例集）'!$U$4:$U$303,0),MATCH('条件検索４（都道府県名・事業名で検索）'!H$5,'バックデータ１（事例集）'!$A$1:$W$1,0)))</f>
        <v>0</v>
      </c>
      <c r="I82" s="58">
        <f>IF($L82&gt;MAX('バックデータ１（事例集）'!$U$4:$U$303),"",INDEX('バックデータ１（事例集）'!$A$4:$W$303,MATCH('条件検索４（都道府県名・事業名で検索）'!$L82,'バックデータ１（事例集）'!$U$4:$U$303,0),MATCH('条件検索４（都道府県名・事業名で検索）'!I$5,'バックデータ１（事例集）'!$A$1:$W$1,0)))</f>
        <v>0</v>
      </c>
      <c r="J82" s="86">
        <f t="shared" si="1"/>
        <v>0</v>
      </c>
      <c r="K82" s="84">
        <f>IF($L82&gt;MAX('バックデータ１（事例集）'!$U$4:$U$303),"",INDEX('バックデータ１（事例集）'!$A$4:$W$303,MATCH('条件検索４（都道府県名・事業名で検索）'!$L82,'バックデータ１（事例集）'!$U$4:$U$303,0),MATCH('条件検索４（都道府県名・事業名で検索）'!K$5,'バックデータ１（事例集）'!$A$1:$W$1,0)))</f>
        <v>0</v>
      </c>
      <c r="L82" s="18">
        <v>75</v>
      </c>
      <c r="M82" s="115">
        <f>IF($L82&gt;MAX('バックデータ１（事例集）'!$U$4:$U$303),"",INDEX('バックデータ１（事例集）'!$A$4:$W$303,MATCH('条件検索４（都道府県名・事業名で検索）'!$L82,'バックデータ１（事例集）'!$U$4:$U$303,0),MATCH('条件検索４（都道府県名・事業名で検索）'!J$5,'バックデータ１（事例集）'!$A$1:$W$1,0)))</f>
        <v>0</v>
      </c>
    </row>
    <row r="83" spans="2:13" ht="29.25" customHeight="1">
      <c r="B83" s="87">
        <v>76</v>
      </c>
      <c r="C83" s="88">
        <f>IF($L83&gt;MAX('バックデータ１（事例集）'!$U$4:$U$303),"",INDEX('バックデータ１（事例集）'!$A$4:$W$303,MATCH('条件検索４（都道府県名・事業名で検索）'!$L83,'バックデータ１（事例集）'!$U$4:$U$303,0),MATCH('条件検索４（都道府県名・事業名で検索）'!C$5,'バックデータ１（事例集）'!$A$1:$W$1,0)))</f>
        <v>0</v>
      </c>
      <c r="D83" s="88">
        <f>IF($L83&gt;MAX('バックデータ１（事例集）'!$U$4:$U$303),"",INDEX('バックデータ１（事例集）'!$A$4:$W$303,MATCH('条件検索４（都道府県名・事業名で検索）'!$L83,'バックデータ１（事例集）'!$U$4:$U$303,0),MATCH('条件検索４（都道府県名・事業名で検索）'!D$5,'バックデータ１（事例集）'!$A$1:$W$1,0)))</f>
        <v>0</v>
      </c>
      <c r="E83" s="93" t="str">
        <f>IF($L83&gt;MAX('バックデータ１（事例集）'!$U$4:$U$303),"",INDEX('バックデータ１（事例集）'!$A$4:$W$303,MATCH('条件検索４（都道府県名・事業名で検索）'!$L83,'バックデータ１（事例集）'!$U$4:$U$303,0),MATCH('条件検索４（都道府県名・事業名で検索）'!E$5,'バックデータ１（事例集）'!$A$1:$W$1,0)))</f>
        <v/>
      </c>
      <c r="F83" s="90">
        <f>IF($L83&gt;MAX('バックデータ１（事例集）'!$U$4:$U$303),"",INDEX('バックデータ１（事例集）'!$A$4:$W$303,MATCH('条件検索４（都道府県名・事業名で検索）'!$L83,'バックデータ１（事例集）'!$U$4:$U$303,0),MATCH('条件検索４（都道府県名・事業名で検索）'!F$5,'バックデータ１（事例集）'!$A$1:$W$1,0)))</f>
        <v>0</v>
      </c>
      <c r="G83" s="91">
        <f>IF($L83&gt;MAX('バックデータ１（事例集）'!$U$4:$U$303),"",INDEX('バックデータ１（事例集）'!$A$4:$W$303,MATCH('条件検索４（都道府県名・事業名で検索）'!$L83,'バックデータ１（事例集）'!$U$4:$U$303,0),MATCH('条件検索４（都道府県名・事業名で検索）'!G$5,'バックデータ１（事例集）'!$A$1:$W$1,0)))</f>
        <v>0</v>
      </c>
      <c r="H83" s="91">
        <f>IF($L83&gt;MAX('バックデータ１（事例集）'!$U$4:$U$303),"",INDEX('バックデータ１（事例集）'!$A$4:$W$303,MATCH('条件検索４（都道府県名・事業名で検索）'!$L83,'バックデータ１（事例集）'!$U$4:$U$303,0),MATCH('条件検索４（都道府県名・事業名で検索）'!H$5,'バックデータ１（事例集）'!$A$1:$W$1,0)))</f>
        <v>0</v>
      </c>
      <c r="I83" s="90">
        <f>IF($L83&gt;MAX('バックデータ１（事例集）'!$U$4:$U$303),"",INDEX('バックデータ１（事例集）'!$A$4:$W$303,MATCH('条件検索４（都道府県名・事業名で検索）'!$L83,'バックデータ１（事例集）'!$U$4:$U$303,0),MATCH('条件検索４（都道府県名・事業名で検索）'!I$5,'バックデータ１（事例集）'!$A$1:$W$1,0)))</f>
        <v>0</v>
      </c>
      <c r="J83" s="92">
        <f t="shared" si="1"/>
        <v>0</v>
      </c>
      <c r="K83" s="185">
        <f>IF($L83&gt;MAX('バックデータ１（事例集）'!$U$4:$U$303),"",INDEX('バックデータ１（事例集）'!$A$4:$W$303,MATCH('条件検索４（都道府県名・事業名で検索）'!$L83,'バックデータ１（事例集）'!$U$4:$U$303,0),MATCH('条件検索４（都道府県名・事業名で検索）'!K$5,'バックデータ１（事例集）'!$A$1:$W$1,0)))</f>
        <v>0</v>
      </c>
      <c r="L83" s="18">
        <v>76</v>
      </c>
      <c r="M83" s="115">
        <f>IF($L83&gt;MAX('バックデータ１（事例集）'!$U$4:$U$303),"",INDEX('バックデータ１（事例集）'!$A$4:$W$303,MATCH('条件検索４（都道府県名・事業名で検索）'!$L83,'バックデータ１（事例集）'!$U$4:$U$303,0),MATCH('条件検索４（都道府県名・事業名で検索）'!J$5,'バックデータ１（事例集）'!$A$1:$W$1,0)))</f>
        <v>0</v>
      </c>
    </row>
    <row r="84" spans="2:13" ht="29.25" customHeight="1">
      <c r="B84" s="6">
        <v>77</v>
      </c>
      <c r="C84" s="7">
        <f>IF($L84&gt;MAX('バックデータ１（事例集）'!$U$4:$U$303),"",INDEX('バックデータ１（事例集）'!$A$4:$W$303,MATCH('条件検索４（都道府県名・事業名で検索）'!$L84,'バックデータ１（事例集）'!$U$4:$U$303,0),MATCH('条件検索４（都道府県名・事業名で検索）'!C$5,'バックデータ１（事例集）'!$A$1:$W$1,0)))</f>
        <v>0</v>
      </c>
      <c r="D84" s="7">
        <f>IF($L84&gt;MAX('バックデータ１（事例集）'!$U$4:$U$303),"",INDEX('バックデータ１（事例集）'!$A$4:$W$303,MATCH('条件検索４（都道府県名・事業名で検索）'!$L84,'バックデータ１（事例集）'!$U$4:$U$303,0),MATCH('条件検索４（都道府県名・事業名で検索）'!D$5,'バックデータ１（事例集）'!$A$1:$W$1,0)))</f>
        <v>0</v>
      </c>
      <c r="E84" s="21" t="str">
        <f>IF($L84&gt;MAX('バックデータ１（事例集）'!$U$4:$U$303),"",INDEX('バックデータ１（事例集）'!$A$4:$W$303,MATCH('条件検索４（都道府県名・事業名で検索）'!$L84,'バックデータ１（事例集）'!$U$4:$U$303,0),MATCH('条件検索４（都道府県名・事業名で検索）'!E$5,'バックデータ１（事例集）'!$A$1:$W$1,0)))</f>
        <v/>
      </c>
      <c r="F84" s="58">
        <f>IF($L84&gt;MAX('バックデータ１（事例集）'!$U$4:$U$303),"",INDEX('バックデータ１（事例集）'!$A$4:$W$303,MATCH('条件検索４（都道府県名・事業名で検索）'!$L84,'バックデータ１（事例集）'!$U$4:$U$303,0),MATCH('条件検索４（都道府県名・事業名で検索）'!F$5,'バックデータ１（事例集）'!$A$1:$W$1,0)))</f>
        <v>0</v>
      </c>
      <c r="G84" s="8">
        <f>IF($L84&gt;MAX('バックデータ１（事例集）'!$U$4:$U$303),"",INDEX('バックデータ１（事例集）'!$A$4:$W$303,MATCH('条件検索４（都道府県名・事業名で検索）'!$L84,'バックデータ１（事例集）'!$U$4:$U$303,0),MATCH('条件検索４（都道府県名・事業名で検索）'!G$5,'バックデータ１（事例集）'!$A$1:$W$1,0)))</f>
        <v>0</v>
      </c>
      <c r="H84" s="8">
        <f>IF($L84&gt;MAX('バックデータ１（事例集）'!$U$4:$U$303),"",INDEX('バックデータ１（事例集）'!$A$4:$W$303,MATCH('条件検索４（都道府県名・事業名で検索）'!$L84,'バックデータ１（事例集）'!$U$4:$U$303,0),MATCH('条件検索４（都道府県名・事業名で検索）'!H$5,'バックデータ１（事例集）'!$A$1:$W$1,0)))</f>
        <v>0</v>
      </c>
      <c r="I84" s="58">
        <f>IF($L84&gt;MAX('バックデータ１（事例集）'!$U$4:$U$303),"",INDEX('バックデータ１（事例集）'!$A$4:$W$303,MATCH('条件検索４（都道府県名・事業名で検索）'!$L84,'バックデータ１（事例集）'!$U$4:$U$303,0),MATCH('条件検索４（都道府県名・事業名で検索）'!I$5,'バックデータ１（事例集）'!$A$1:$W$1,0)))</f>
        <v>0</v>
      </c>
      <c r="J84" s="86">
        <f t="shared" si="1"/>
        <v>0</v>
      </c>
      <c r="K84" s="84">
        <f>IF($L84&gt;MAX('バックデータ１（事例集）'!$U$4:$U$303),"",INDEX('バックデータ１（事例集）'!$A$4:$W$303,MATCH('条件検索４（都道府県名・事業名で検索）'!$L84,'バックデータ１（事例集）'!$U$4:$U$303,0),MATCH('条件検索４（都道府県名・事業名で検索）'!K$5,'バックデータ１（事例集）'!$A$1:$W$1,0)))</f>
        <v>0</v>
      </c>
      <c r="L84" s="18">
        <v>77</v>
      </c>
      <c r="M84" s="115">
        <f>IF($L84&gt;MAX('バックデータ１（事例集）'!$U$4:$U$303),"",INDEX('バックデータ１（事例集）'!$A$4:$W$303,MATCH('条件検索４（都道府県名・事業名で検索）'!$L84,'バックデータ１（事例集）'!$U$4:$U$303,0),MATCH('条件検索４（都道府県名・事業名で検索）'!J$5,'バックデータ１（事例集）'!$A$1:$W$1,0)))</f>
        <v>0</v>
      </c>
    </row>
    <row r="85" spans="2:13" ht="29.25" customHeight="1">
      <c r="B85" s="87">
        <v>78</v>
      </c>
      <c r="C85" s="88">
        <f>IF($L85&gt;MAX('バックデータ１（事例集）'!$U$4:$U$303),"",INDEX('バックデータ１（事例集）'!$A$4:$W$303,MATCH('条件検索４（都道府県名・事業名で検索）'!$L85,'バックデータ１（事例集）'!$U$4:$U$303,0),MATCH('条件検索４（都道府県名・事業名で検索）'!C$5,'バックデータ１（事例集）'!$A$1:$W$1,0)))</f>
        <v>0</v>
      </c>
      <c r="D85" s="88">
        <f>IF($L85&gt;MAX('バックデータ１（事例集）'!$U$4:$U$303),"",INDEX('バックデータ１（事例集）'!$A$4:$W$303,MATCH('条件検索４（都道府県名・事業名で検索）'!$L85,'バックデータ１（事例集）'!$U$4:$U$303,0),MATCH('条件検索４（都道府県名・事業名で検索）'!D$5,'バックデータ１（事例集）'!$A$1:$W$1,0)))</f>
        <v>0</v>
      </c>
      <c r="E85" s="93" t="str">
        <f>IF($L85&gt;MAX('バックデータ１（事例集）'!$U$4:$U$303),"",INDEX('バックデータ１（事例集）'!$A$4:$W$303,MATCH('条件検索４（都道府県名・事業名で検索）'!$L85,'バックデータ１（事例集）'!$U$4:$U$303,0),MATCH('条件検索４（都道府県名・事業名で検索）'!E$5,'バックデータ１（事例集）'!$A$1:$W$1,0)))</f>
        <v/>
      </c>
      <c r="F85" s="90">
        <f>IF($L85&gt;MAX('バックデータ１（事例集）'!$U$4:$U$303),"",INDEX('バックデータ１（事例集）'!$A$4:$W$303,MATCH('条件検索４（都道府県名・事業名で検索）'!$L85,'バックデータ１（事例集）'!$U$4:$U$303,0),MATCH('条件検索４（都道府県名・事業名で検索）'!F$5,'バックデータ１（事例集）'!$A$1:$W$1,0)))</f>
        <v>0</v>
      </c>
      <c r="G85" s="91">
        <f>IF($L85&gt;MAX('バックデータ１（事例集）'!$U$4:$U$303),"",INDEX('バックデータ１（事例集）'!$A$4:$W$303,MATCH('条件検索４（都道府県名・事業名で検索）'!$L85,'バックデータ１（事例集）'!$U$4:$U$303,0),MATCH('条件検索４（都道府県名・事業名で検索）'!G$5,'バックデータ１（事例集）'!$A$1:$W$1,0)))</f>
        <v>0</v>
      </c>
      <c r="H85" s="91">
        <f>IF($L85&gt;MAX('バックデータ１（事例集）'!$U$4:$U$303),"",INDEX('バックデータ１（事例集）'!$A$4:$W$303,MATCH('条件検索４（都道府県名・事業名で検索）'!$L85,'バックデータ１（事例集）'!$U$4:$U$303,0),MATCH('条件検索４（都道府県名・事業名で検索）'!H$5,'バックデータ１（事例集）'!$A$1:$W$1,0)))</f>
        <v>0</v>
      </c>
      <c r="I85" s="90">
        <f>IF($L85&gt;MAX('バックデータ１（事例集）'!$U$4:$U$303),"",INDEX('バックデータ１（事例集）'!$A$4:$W$303,MATCH('条件検索４（都道府県名・事業名で検索）'!$L85,'バックデータ１（事例集）'!$U$4:$U$303,0),MATCH('条件検索４（都道府県名・事業名で検索）'!I$5,'バックデータ１（事例集）'!$A$1:$W$1,0)))</f>
        <v>0</v>
      </c>
      <c r="J85" s="92">
        <f t="shared" si="1"/>
        <v>0</v>
      </c>
      <c r="K85" s="185">
        <f>IF($L85&gt;MAX('バックデータ１（事例集）'!$U$4:$U$303),"",INDEX('バックデータ１（事例集）'!$A$4:$W$303,MATCH('条件検索４（都道府県名・事業名で検索）'!$L85,'バックデータ１（事例集）'!$U$4:$U$303,0),MATCH('条件検索４（都道府県名・事業名で検索）'!K$5,'バックデータ１（事例集）'!$A$1:$W$1,0)))</f>
        <v>0</v>
      </c>
      <c r="L85" s="18">
        <v>78</v>
      </c>
      <c r="M85" s="115">
        <f>IF($L85&gt;MAX('バックデータ１（事例集）'!$U$4:$U$303),"",INDEX('バックデータ１（事例集）'!$A$4:$W$303,MATCH('条件検索４（都道府県名・事業名で検索）'!$L85,'バックデータ１（事例集）'!$U$4:$U$303,0),MATCH('条件検索４（都道府県名・事業名で検索）'!J$5,'バックデータ１（事例集）'!$A$1:$W$1,0)))</f>
        <v>0</v>
      </c>
    </row>
    <row r="86" spans="2:13" ht="29.25" customHeight="1">
      <c r="B86" s="6">
        <v>79</v>
      </c>
      <c r="C86" s="7">
        <f>IF($L86&gt;MAX('バックデータ１（事例集）'!$U$4:$U$303),"",INDEX('バックデータ１（事例集）'!$A$4:$W$303,MATCH('条件検索４（都道府県名・事業名で検索）'!$L86,'バックデータ１（事例集）'!$U$4:$U$303,0),MATCH('条件検索４（都道府県名・事業名で検索）'!C$5,'バックデータ１（事例集）'!$A$1:$W$1,0)))</f>
        <v>0</v>
      </c>
      <c r="D86" s="7">
        <f>IF($L86&gt;MAX('バックデータ１（事例集）'!$U$4:$U$303),"",INDEX('バックデータ１（事例集）'!$A$4:$W$303,MATCH('条件検索４（都道府県名・事業名で検索）'!$L86,'バックデータ１（事例集）'!$U$4:$U$303,0),MATCH('条件検索４（都道府県名・事業名で検索）'!D$5,'バックデータ１（事例集）'!$A$1:$W$1,0)))</f>
        <v>0</v>
      </c>
      <c r="E86" s="21" t="str">
        <f>IF($L86&gt;MAX('バックデータ１（事例集）'!$U$4:$U$303),"",INDEX('バックデータ１（事例集）'!$A$4:$W$303,MATCH('条件検索４（都道府県名・事業名で検索）'!$L86,'バックデータ１（事例集）'!$U$4:$U$303,0),MATCH('条件検索４（都道府県名・事業名で検索）'!E$5,'バックデータ１（事例集）'!$A$1:$W$1,0)))</f>
        <v/>
      </c>
      <c r="F86" s="58">
        <f>IF($L86&gt;MAX('バックデータ１（事例集）'!$U$4:$U$303),"",INDEX('バックデータ１（事例集）'!$A$4:$W$303,MATCH('条件検索４（都道府県名・事業名で検索）'!$L86,'バックデータ１（事例集）'!$U$4:$U$303,0),MATCH('条件検索４（都道府県名・事業名で検索）'!F$5,'バックデータ１（事例集）'!$A$1:$W$1,0)))</f>
        <v>0</v>
      </c>
      <c r="G86" s="8">
        <f>IF($L86&gt;MAX('バックデータ１（事例集）'!$U$4:$U$303),"",INDEX('バックデータ１（事例集）'!$A$4:$W$303,MATCH('条件検索４（都道府県名・事業名で検索）'!$L86,'バックデータ１（事例集）'!$U$4:$U$303,0),MATCH('条件検索４（都道府県名・事業名で検索）'!G$5,'バックデータ１（事例集）'!$A$1:$W$1,0)))</f>
        <v>0</v>
      </c>
      <c r="H86" s="8">
        <f>IF($L86&gt;MAX('バックデータ１（事例集）'!$U$4:$U$303),"",INDEX('バックデータ１（事例集）'!$A$4:$W$303,MATCH('条件検索４（都道府県名・事業名で検索）'!$L86,'バックデータ１（事例集）'!$U$4:$U$303,0),MATCH('条件検索４（都道府県名・事業名で検索）'!H$5,'バックデータ１（事例集）'!$A$1:$W$1,0)))</f>
        <v>0</v>
      </c>
      <c r="I86" s="58">
        <f>IF($L86&gt;MAX('バックデータ１（事例集）'!$U$4:$U$303),"",INDEX('バックデータ１（事例集）'!$A$4:$W$303,MATCH('条件検索４（都道府県名・事業名で検索）'!$L86,'バックデータ１（事例集）'!$U$4:$U$303,0),MATCH('条件検索４（都道府県名・事業名で検索）'!I$5,'バックデータ１（事例集）'!$A$1:$W$1,0)))</f>
        <v>0</v>
      </c>
      <c r="J86" s="86">
        <f t="shared" si="1"/>
        <v>0</v>
      </c>
      <c r="K86" s="84">
        <f>IF($L86&gt;MAX('バックデータ１（事例集）'!$U$4:$U$303),"",INDEX('バックデータ１（事例集）'!$A$4:$W$303,MATCH('条件検索４（都道府県名・事業名で検索）'!$L86,'バックデータ１（事例集）'!$U$4:$U$303,0),MATCH('条件検索４（都道府県名・事業名で検索）'!K$5,'バックデータ１（事例集）'!$A$1:$W$1,0)))</f>
        <v>0</v>
      </c>
      <c r="L86" s="18">
        <v>79</v>
      </c>
      <c r="M86" s="115">
        <f>IF($L86&gt;MAX('バックデータ１（事例集）'!$U$4:$U$303),"",INDEX('バックデータ１（事例集）'!$A$4:$W$303,MATCH('条件検索４（都道府県名・事業名で検索）'!$L86,'バックデータ１（事例集）'!$U$4:$U$303,0),MATCH('条件検索４（都道府県名・事業名で検索）'!J$5,'バックデータ１（事例集）'!$A$1:$W$1,0)))</f>
        <v>0</v>
      </c>
    </row>
    <row r="87" spans="2:13" ht="29.25" customHeight="1" thickBot="1">
      <c r="B87" s="94">
        <v>80</v>
      </c>
      <c r="C87" s="95">
        <f>IF($L87&gt;MAX('バックデータ１（事例集）'!$U$4:$U$303),"",INDEX('バックデータ１（事例集）'!$A$4:$W$303,MATCH('条件検索４（都道府県名・事業名で検索）'!$L87,'バックデータ１（事例集）'!$U$4:$U$303,0),MATCH('条件検索４（都道府県名・事業名で検索）'!C$5,'バックデータ１（事例集）'!$A$1:$W$1,0)))</f>
        <v>0</v>
      </c>
      <c r="D87" s="95">
        <f>IF($L87&gt;MAX('バックデータ１（事例集）'!$U$4:$U$303),"",INDEX('バックデータ１（事例集）'!$A$4:$W$303,MATCH('条件検索４（都道府県名・事業名で検索）'!$L87,'バックデータ１（事例集）'!$U$4:$U$303,0),MATCH('条件検索４（都道府県名・事業名で検索）'!D$5,'バックデータ１（事例集）'!$A$1:$W$1,0)))</f>
        <v>0</v>
      </c>
      <c r="E87" s="96" t="str">
        <f>IF($L87&gt;MAX('バックデータ１（事例集）'!$U$4:$U$303),"",INDEX('バックデータ１（事例集）'!$A$4:$W$303,MATCH('条件検索４（都道府県名・事業名で検索）'!$L87,'バックデータ１（事例集）'!$U$4:$U$303,0),MATCH('条件検索４（都道府県名・事業名で検索）'!E$5,'バックデータ１（事例集）'!$A$1:$W$1,0)))</f>
        <v/>
      </c>
      <c r="F87" s="97">
        <f>IF($L87&gt;MAX('バックデータ１（事例集）'!$U$4:$U$303),"",INDEX('バックデータ１（事例集）'!$A$4:$W$303,MATCH('条件検索４（都道府県名・事業名で検索）'!$L87,'バックデータ１（事例集）'!$U$4:$U$303,0),MATCH('条件検索４（都道府県名・事業名で検索）'!F$5,'バックデータ１（事例集）'!$A$1:$W$1,0)))</f>
        <v>0</v>
      </c>
      <c r="G87" s="98">
        <f>IF($L87&gt;MAX('バックデータ１（事例集）'!$U$4:$U$303),"",INDEX('バックデータ１（事例集）'!$A$4:$W$303,MATCH('条件検索４（都道府県名・事業名で検索）'!$L87,'バックデータ１（事例集）'!$U$4:$U$303,0),MATCH('条件検索４（都道府県名・事業名で検索）'!G$5,'バックデータ１（事例集）'!$A$1:$W$1,0)))</f>
        <v>0</v>
      </c>
      <c r="H87" s="98">
        <f>IF($L87&gt;MAX('バックデータ１（事例集）'!$U$4:$U$303),"",INDEX('バックデータ１（事例集）'!$A$4:$W$303,MATCH('条件検索４（都道府県名・事業名で検索）'!$L87,'バックデータ１（事例集）'!$U$4:$U$303,0),MATCH('条件検索４（都道府県名・事業名で検索）'!H$5,'バックデータ１（事例集）'!$A$1:$W$1,0)))</f>
        <v>0</v>
      </c>
      <c r="I87" s="97">
        <f>IF($L87&gt;MAX('バックデータ１（事例集）'!$U$4:$U$303),"",INDEX('バックデータ１（事例集）'!$A$4:$W$303,MATCH('条件検索４（都道府県名・事業名で検索）'!$L87,'バックデータ１（事例集）'!$U$4:$U$303,0),MATCH('条件検索４（都道府県名・事業名で検索）'!I$5,'バックデータ１（事例集）'!$A$1:$W$1,0)))</f>
        <v>0</v>
      </c>
      <c r="J87" s="99">
        <f t="shared" si="1"/>
        <v>0</v>
      </c>
      <c r="K87" s="186">
        <f>IF($L87&gt;MAX('バックデータ１（事例集）'!$U$4:$U$303),"",INDEX('バックデータ１（事例集）'!$A$4:$W$303,MATCH('条件検索４（都道府県名・事業名で検索）'!$L87,'バックデータ１（事例集）'!$U$4:$U$303,0),MATCH('条件検索４（都道府県名・事業名で検索）'!K$5,'バックデータ１（事例集）'!$A$1:$W$1,0)))</f>
        <v>0</v>
      </c>
      <c r="L87" s="18">
        <v>80</v>
      </c>
      <c r="M87" s="115">
        <f>IF($L87&gt;MAX('バックデータ１（事例集）'!$U$4:$U$303),"",INDEX('バックデータ１（事例集）'!$A$4:$W$303,MATCH('条件検索４（都道府県名・事業名で検索）'!$L87,'バックデータ１（事例集）'!$U$4:$U$303,0),MATCH('条件検索４（都道府県名・事業名で検索）'!J$5,'バックデータ１（事例集）'!$A$1:$W$1,0)))</f>
        <v>0</v>
      </c>
    </row>
    <row r="88" spans="2:13" ht="29.25" customHeight="1"/>
    <row r="89" spans="2:13" ht="29.25" customHeight="1"/>
  </sheetData>
  <sheetProtection password="D806" sheet="1"/>
  <customSheetViews>
    <customSheetView guid="{163C4649-6C98-42EE-918F-0191EC0E4558}" scale="70" showPageBreaks="1" zeroValues="0" printArea="1" hiddenColumns="1" view="pageBreakPreview">
      <pane ySplit="7" topLeftCell="A8" activePane="bottomLeft" state="frozen"/>
      <selection pane="bottomLeft" activeCell="E4" sqref="E4:F4"/>
      <pageMargins left="0.7" right="0.7" top="0.75" bottom="0.75" header="0.3" footer="0.3"/>
      <pageSetup paperSize="9" scale="38" orientation="portrait" r:id="rId1"/>
    </customSheetView>
  </customSheetViews>
  <mergeCells count="6">
    <mergeCell ref="B6:J6"/>
    <mergeCell ref="B1:K1"/>
    <mergeCell ref="B3:D3"/>
    <mergeCell ref="E3:F3"/>
    <mergeCell ref="B4:D4"/>
    <mergeCell ref="E4:F4"/>
  </mergeCells>
  <phoneticPr fontId="1"/>
  <conditionalFormatting sqref="G3">
    <cfRule type="expression" dxfId="3" priority="3">
      <formula>$E$3=""</formula>
    </cfRule>
  </conditionalFormatting>
  <conditionalFormatting sqref="G4">
    <cfRule type="expression" dxfId="2" priority="1">
      <formula>$E$4=""</formula>
    </cfRule>
  </conditionalFormatting>
  <dataValidations count="1">
    <dataValidation type="list" allowBlank="1" showInputMessage="1" showErrorMessage="1" sqref="E4:F4">
      <formula1>"自立相談支援事業,就労準備支援事業,家計改善支援事業,子どもの学習・生活支援事業,一時生活支援事業,認定就労訓練事業"</formula1>
    </dataValidation>
  </dataValidations>
  <pageMargins left="0.7" right="0.7" top="0.75" bottom="0.75" header="0.3" footer="0.3"/>
  <pageSetup paperSize="9" scale="34"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8"/>
  <sheetViews>
    <sheetView showZeros="0" view="pageBreakPreview" zoomScale="70" zoomScaleNormal="55" zoomScaleSheetLayoutView="70" workbookViewId="0">
      <pane ySplit="7" topLeftCell="A8" activePane="bottomLeft" state="frozen"/>
      <selection pane="bottomLeft" activeCell="E18" sqref="E18"/>
    </sheetView>
  </sheetViews>
  <sheetFormatPr defaultRowHeight="13.5"/>
  <cols>
    <col min="1" max="1" width="4" style="3" customWidth="1"/>
    <col min="2" max="2" width="3.5" style="3" customWidth="1"/>
    <col min="3" max="5" width="11.25" style="3" customWidth="1"/>
    <col min="6" max="6" width="25.75" style="3" bestFit="1" customWidth="1"/>
    <col min="7" max="7" width="87.625" style="3" customWidth="1"/>
    <col min="8" max="8" width="38" style="3" bestFit="1" customWidth="1"/>
    <col min="9" max="9" width="23.625" style="3" bestFit="1" customWidth="1"/>
    <col min="10" max="10" width="10" style="3" bestFit="1" customWidth="1"/>
    <col min="11" max="11" width="43.125" style="3" hidden="1" customWidth="1"/>
    <col min="12" max="12" width="4.125" style="18" customWidth="1"/>
    <col min="13" max="13" width="3.875" style="114" bestFit="1" customWidth="1"/>
    <col min="14" max="16384" width="9" style="3"/>
  </cols>
  <sheetData>
    <row r="1" spans="2:14" ht="50.25" customHeight="1">
      <c r="B1" s="278"/>
      <c r="C1" s="278"/>
      <c r="D1" s="278"/>
      <c r="E1" s="278"/>
      <c r="F1" s="278"/>
      <c r="G1" s="278"/>
      <c r="H1" s="278"/>
      <c r="I1" s="278"/>
      <c r="J1" s="278"/>
      <c r="K1" s="278"/>
    </row>
    <row r="2" spans="2:14" ht="14.25" thickBot="1"/>
    <row r="3" spans="2:14" ht="30" customHeight="1" thickTop="1" thickBot="1">
      <c r="B3" s="284" t="s">
        <v>1578</v>
      </c>
      <c r="C3" s="285"/>
      <c r="D3" s="285"/>
      <c r="E3" s="276"/>
      <c r="F3" s="277"/>
      <c r="G3" s="76" t="str">
        <f>IF(E3=""," ← 人口規模を選択してください（プルダウン方式）","")</f>
        <v xml:space="preserve"> ← 人口規模を選択してください（プルダウン方式）</v>
      </c>
      <c r="H3" s="18" t="str">
        <f>E3&amp;E4</f>
        <v/>
      </c>
    </row>
    <row r="4" spans="2:14" ht="30" customHeight="1" thickTop="1" thickBot="1">
      <c r="B4" s="286" t="s">
        <v>1573</v>
      </c>
      <c r="C4" s="287"/>
      <c r="D4" s="287"/>
      <c r="E4" s="269"/>
      <c r="F4" s="270"/>
      <c r="G4" s="76" t="str">
        <f>IF(E4=""," ← 事業名を選択してください（プルダウン方式）","")</f>
        <v xml:space="preserve"> ← 事業名を選択してください（プルダウン方式）</v>
      </c>
    </row>
    <row r="5" spans="2:14" s="18" customFormat="1" ht="14.25" thickBot="1">
      <c r="C5" s="20" t="s">
        <v>1561</v>
      </c>
      <c r="D5" s="20" t="s">
        <v>1562</v>
      </c>
      <c r="E5" s="20" t="s">
        <v>1563</v>
      </c>
      <c r="F5" s="20" t="s">
        <v>1564</v>
      </c>
      <c r="G5" s="20" t="s">
        <v>1565</v>
      </c>
      <c r="H5" s="20" t="s">
        <v>1566</v>
      </c>
      <c r="I5" s="20" t="s">
        <v>1567</v>
      </c>
      <c r="J5" s="20" t="s">
        <v>1568</v>
      </c>
      <c r="K5" s="20" t="s">
        <v>1569</v>
      </c>
      <c r="M5" s="114"/>
    </row>
    <row r="6" spans="2:14" ht="28.5" customHeight="1">
      <c r="B6" s="281" t="s">
        <v>1</v>
      </c>
      <c r="C6" s="282"/>
      <c r="D6" s="282"/>
      <c r="E6" s="282"/>
      <c r="F6" s="282"/>
      <c r="G6" s="282"/>
      <c r="H6" s="282"/>
      <c r="I6" s="282"/>
      <c r="J6" s="283"/>
      <c r="K6" s="82"/>
    </row>
    <row r="7" spans="2:14" ht="25.5" customHeight="1" thickBot="1">
      <c r="B7" s="9" t="s">
        <v>49</v>
      </c>
      <c r="C7" s="10" t="s">
        <v>11</v>
      </c>
      <c r="D7" s="10" t="s">
        <v>12</v>
      </c>
      <c r="E7" s="126" t="s">
        <v>1593</v>
      </c>
      <c r="F7" s="10" t="s">
        <v>7</v>
      </c>
      <c r="G7" s="10" t="s">
        <v>15</v>
      </c>
      <c r="H7" s="10" t="s">
        <v>17</v>
      </c>
      <c r="I7" s="10" t="s">
        <v>20</v>
      </c>
      <c r="J7" s="85" t="s">
        <v>1584</v>
      </c>
      <c r="K7" s="83" t="s">
        <v>51</v>
      </c>
    </row>
    <row r="8" spans="2:14" ht="30" customHeight="1">
      <c r="B8" s="6">
        <v>1</v>
      </c>
      <c r="C8" s="7">
        <f>IF($L8&gt;MAX('バックデータ１（事例集）'!$W$4:$W$303),"",INDEX('バックデータ１（事例集）'!$A$4:$W$303,MATCH('条件検索５（人口規模・事業名で検索）'!$L8,'バックデータ１（事例集）'!$W$4:$W$303,0),MATCH('条件検索５（人口規模・事業名で検索）'!C$5,'バックデータ１（事例集）'!$A$1:$W$1,0)))</f>
        <v>0</v>
      </c>
      <c r="D8" s="7">
        <f>IF($L8&gt;MAX('バックデータ１（事例集）'!$W$4:$W$303),"",INDEX('バックデータ１（事例集）'!$A$4:$W$303,MATCH('条件検索５（人口規模・事業名で検索）'!$L8,'バックデータ１（事例集）'!$W$4:$W$303,0),MATCH('条件検索５（人口規模・事業名で検索）'!D$5,'バックデータ１（事例集）'!$A$1:$W$1,0)))</f>
        <v>0</v>
      </c>
      <c r="E8" s="19" t="str">
        <f>IF($L8&gt;MAX('バックデータ１（事例集）'!$W$4:$W$303),"",INDEX('バックデータ１（事例集）'!$A$4:$W$303,MATCH('条件検索５（人口規模・事業名で検索）'!$L8,'バックデータ１（事例集）'!$W$4:$W$303,0),MATCH('条件検索５（人口規模・事業名で検索）'!E$5,'バックデータ１（事例集）'!$A$1:$W$1,0)))</f>
        <v/>
      </c>
      <c r="F8" s="58">
        <f>IF($L8&gt;MAX('バックデータ１（事例集）'!$W$4:$W$303),"",INDEX('バックデータ１（事例集）'!$A$4:$W$303,MATCH('条件検索５（人口規模・事業名で検索）'!$L8,'バックデータ１（事例集）'!$W$4:$W$303,0),MATCH('条件検索５（人口規模・事業名で検索）'!F$5,'バックデータ１（事例集）'!$A$1:$W$1,0)))</f>
        <v>0</v>
      </c>
      <c r="G8" s="8">
        <f>IF($L8&gt;MAX('バックデータ１（事例集）'!$W$4:$W$303),"",INDEX('バックデータ１（事例集）'!$A$4:$W$303,MATCH('条件検索５（人口規模・事業名で検索）'!$L8,'バックデータ１（事例集）'!$W$4:$W$303,0),MATCH('条件検索５（人口規模・事業名で検索）'!G$5,'バックデータ１（事例集）'!$A$1:$W$1,0)))</f>
        <v>0</v>
      </c>
      <c r="H8" s="8">
        <f>IF($L8&gt;MAX('バックデータ１（事例集）'!$W$4:$W$303),"",INDEX('バックデータ１（事例集）'!$A$4:$W$303,MATCH('条件検索５（人口規模・事業名で検索）'!$L8,'バックデータ１（事例集）'!$W$4:$W$303,0),MATCH('条件検索５（人口規模・事業名で検索）'!H$5,'バックデータ１（事例集）'!$A$1:$W$1,0)))</f>
        <v>0</v>
      </c>
      <c r="I8" s="58">
        <f>IF($L8&gt;MAX('バックデータ１（事例集）'!$W$4:$W$303),"",INDEX('バックデータ１（事例集）'!$A$4:$W$303,MATCH('条件検索５（人口規模・事業名で検索）'!$L8,'バックデータ１（事例集）'!$W$4:$W$303,0),MATCH('条件検索５（人口規模・事業名で検索）'!I$5,'バックデータ１（事例集）'!$A$1:$W$1,0)))</f>
        <v>0</v>
      </c>
      <c r="J8" s="86">
        <f>HYPERLINK(K8,M8)</f>
        <v>0</v>
      </c>
      <c r="K8" s="84">
        <f>IF($L8&gt;MAX('バックデータ１（事例集）'!$W$4:$W$303),"",INDEX('バックデータ１（事例集）'!$A$4:$W$303,MATCH('条件検索５（人口規模・事業名で検索）'!$L8,'バックデータ１（事例集）'!$W$4:$W$303,0),MATCH('条件検索５（人口規模・事業名で検索）'!K$5,'バックデータ１（事例集）'!$A$1:$W$1,0)))</f>
        <v>0</v>
      </c>
      <c r="L8" s="18">
        <v>1</v>
      </c>
      <c r="M8" s="115">
        <f>IF($L8&gt;MAX('バックデータ１（事例集）'!$W$4:$W$303),"",INDEX('バックデータ１（事例集）'!$A$4:$W$303,MATCH('条件検索５（人口規模・事業名で検索）'!$L8,'バックデータ１（事例集）'!$W$4:$W$303,0),MATCH('条件検索５（人口規模・事業名で検索）'!J$5,'バックデータ１（事例集）'!$A$1:$W$1,0)))</f>
        <v>0</v>
      </c>
      <c r="N8" s="11"/>
    </row>
    <row r="9" spans="2:14" ht="30" customHeight="1">
      <c r="B9" s="87">
        <v>2</v>
      </c>
      <c r="C9" s="88">
        <f>IF($L9&gt;MAX('バックデータ１（事例集）'!$W$4:$W$303),"",INDEX('バックデータ１（事例集）'!$A$4:$W$303,MATCH('条件検索５（人口規模・事業名で検索）'!$L9,'バックデータ１（事例集）'!$W$4:$W$303,0),MATCH('条件検索５（人口規模・事業名で検索）'!C$5,'バックデータ１（事例集）'!$A$1:$W$1,0)))</f>
        <v>0</v>
      </c>
      <c r="D9" s="88">
        <f>IF($L9&gt;MAX('バックデータ１（事例集）'!$W$4:$W$303),"",INDEX('バックデータ１（事例集）'!$A$4:$W$303,MATCH('条件検索５（人口規模・事業名で検索）'!$L9,'バックデータ１（事例集）'!$W$4:$W$303,0),MATCH('条件検索５（人口規模・事業名で検索）'!D$5,'バックデータ１（事例集）'!$A$1:$W$1,0)))</f>
        <v>0</v>
      </c>
      <c r="E9" s="89" t="str">
        <f>IF($L9&gt;MAX('バックデータ１（事例集）'!$W$4:$W$303),"",INDEX('バックデータ１（事例集）'!$A$4:$W$303,MATCH('条件検索５（人口規模・事業名で検索）'!$L9,'バックデータ１（事例集）'!$W$4:$W$303,0),MATCH('条件検索５（人口規模・事業名で検索）'!E$5,'バックデータ１（事例集）'!$A$1:$W$1,0)))</f>
        <v/>
      </c>
      <c r="F9" s="90">
        <f>IF($L9&gt;MAX('バックデータ１（事例集）'!$W$4:$W$303),"",INDEX('バックデータ１（事例集）'!$A$4:$W$303,MATCH('条件検索５（人口規模・事業名で検索）'!$L9,'バックデータ１（事例集）'!$W$4:$W$303,0),MATCH('条件検索５（人口規模・事業名で検索）'!F$5,'バックデータ１（事例集）'!$A$1:$W$1,0)))</f>
        <v>0</v>
      </c>
      <c r="G9" s="91">
        <f>IF($L9&gt;MAX('バックデータ１（事例集）'!$W$4:$W$303),"",INDEX('バックデータ１（事例集）'!$A$4:$W$303,MATCH('条件検索５（人口規模・事業名で検索）'!$L9,'バックデータ１（事例集）'!$W$4:$W$303,0),MATCH('条件検索５（人口規模・事業名で検索）'!G$5,'バックデータ１（事例集）'!$A$1:$W$1,0)))</f>
        <v>0</v>
      </c>
      <c r="H9" s="91">
        <f>IF($L9&gt;MAX('バックデータ１（事例集）'!$W$4:$W$303),"",INDEX('バックデータ１（事例集）'!$A$4:$W$303,MATCH('条件検索５（人口規模・事業名で検索）'!$L9,'バックデータ１（事例集）'!$W$4:$W$303,0),MATCH('条件検索５（人口規模・事業名で検索）'!H$5,'バックデータ１（事例集）'!$A$1:$W$1,0)))</f>
        <v>0</v>
      </c>
      <c r="I9" s="90">
        <f>IF($L9&gt;MAX('バックデータ１（事例集）'!$W$4:$W$303),"",INDEX('バックデータ１（事例集）'!$A$4:$W$303,MATCH('条件検索５（人口規模・事業名で検索）'!$L9,'バックデータ１（事例集）'!$W$4:$W$303,0),MATCH('条件検索５（人口規模・事業名で検索）'!I$5,'バックデータ１（事例集）'!$A$1:$W$1,0)))</f>
        <v>0</v>
      </c>
      <c r="J9" s="92">
        <f t="shared" ref="J9:J72" si="0">HYPERLINK(K9,M9)</f>
        <v>0</v>
      </c>
      <c r="K9" s="185">
        <f>IF($L9&gt;MAX('バックデータ１（事例集）'!$W$4:$W$303),"",INDEX('バックデータ１（事例集）'!$A$4:$W$303,MATCH('条件検索５（人口規模・事業名で検索）'!$L9,'バックデータ１（事例集）'!$W$4:$W$303,0),MATCH('条件検索５（人口規模・事業名で検索）'!K$5,'バックデータ１（事例集）'!$A$1:$W$1,0)))</f>
        <v>0</v>
      </c>
      <c r="L9" s="18">
        <v>2</v>
      </c>
      <c r="M9" s="115">
        <f>IF($L9&gt;MAX('バックデータ１（事例集）'!$W$4:$W$303),"",INDEX('バックデータ１（事例集）'!$A$4:$W$303,MATCH('条件検索５（人口規模・事業名で検索）'!$L9,'バックデータ１（事例集）'!$W$4:$W$303,0),MATCH('条件検索５（人口規模・事業名で検索）'!J$5,'バックデータ１（事例集）'!$A$1:$W$1,0)))</f>
        <v>0</v>
      </c>
    </row>
    <row r="10" spans="2:14" ht="30" customHeight="1">
      <c r="B10" s="6">
        <v>3</v>
      </c>
      <c r="C10" s="7">
        <f>IF($L10&gt;MAX('バックデータ１（事例集）'!$W$4:$W$303),"",INDEX('バックデータ１（事例集）'!$A$4:$W$303,MATCH('条件検索５（人口規模・事業名で検索）'!$L10,'バックデータ１（事例集）'!$W$4:$W$303,0),MATCH('条件検索５（人口規模・事業名で検索）'!C$5,'バックデータ１（事例集）'!$A$1:$W$1,0)))</f>
        <v>0</v>
      </c>
      <c r="D10" s="7">
        <f>IF($L10&gt;MAX('バックデータ１（事例集）'!$W$4:$W$303),"",INDEX('バックデータ１（事例集）'!$A$4:$W$303,MATCH('条件検索５（人口規模・事業名で検索）'!$L10,'バックデータ１（事例集）'!$W$4:$W$303,0),MATCH('条件検索５（人口規模・事業名で検索）'!D$5,'バックデータ１（事例集）'!$A$1:$W$1,0)))</f>
        <v>0</v>
      </c>
      <c r="E10" s="19" t="str">
        <f>IF($L10&gt;MAX('バックデータ１（事例集）'!$W$4:$W$303),"",INDEX('バックデータ１（事例集）'!$A$4:$W$303,MATCH('条件検索５（人口規模・事業名で検索）'!$L10,'バックデータ１（事例集）'!$W$4:$W$303,0),MATCH('条件検索５（人口規模・事業名で検索）'!E$5,'バックデータ１（事例集）'!$A$1:$W$1,0)))</f>
        <v/>
      </c>
      <c r="F10" s="58">
        <f>IF($L10&gt;MAX('バックデータ１（事例集）'!$W$4:$W$303),"",INDEX('バックデータ１（事例集）'!$A$4:$W$303,MATCH('条件検索５（人口規模・事業名で検索）'!$L10,'バックデータ１（事例集）'!$W$4:$W$303,0),MATCH('条件検索５（人口規模・事業名で検索）'!F$5,'バックデータ１（事例集）'!$A$1:$W$1,0)))</f>
        <v>0</v>
      </c>
      <c r="G10" s="8">
        <f>IF($L10&gt;MAX('バックデータ１（事例集）'!$W$4:$W$303),"",INDEX('バックデータ１（事例集）'!$A$4:$W$303,MATCH('条件検索５（人口規模・事業名で検索）'!$L10,'バックデータ１（事例集）'!$W$4:$W$303,0),MATCH('条件検索５（人口規模・事業名で検索）'!G$5,'バックデータ１（事例集）'!$A$1:$W$1,0)))</f>
        <v>0</v>
      </c>
      <c r="H10" s="8">
        <f>IF($L10&gt;MAX('バックデータ１（事例集）'!$W$4:$W$303),"",INDEX('バックデータ１（事例集）'!$A$4:$W$303,MATCH('条件検索５（人口規模・事業名で検索）'!$L10,'バックデータ１（事例集）'!$W$4:$W$303,0),MATCH('条件検索５（人口規模・事業名で検索）'!H$5,'バックデータ１（事例集）'!$A$1:$W$1,0)))</f>
        <v>0</v>
      </c>
      <c r="I10" s="58">
        <f>IF($L10&gt;MAX('バックデータ１（事例集）'!$W$4:$W$303),"",INDEX('バックデータ１（事例集）'!$A$4:$W$303,MATCH('条件検索５（人口規模・事業名で検索）'!$L10,'バックデータ１（事例集）'!$W$4:$W$303,0),MATCH('条件検索５（人口規模・事業名で検索）'!I$5,'バックデータ１（事例集）'!$A$1:$W$1,0)))</f>
        <v>0</v>
      </c>
      <c r="J10" s="86">
        <f t="shared" si="0"/>
        <v>0</v>
      </c>
      <c r="K10" s="84">
        <f>IF($L10&gt;MAX('バックデータ１（事例集）'!$W$4:$W$303),"",INDEX('バックデータ１（事例集）'!$A$4:$W$303,MATCH('条件検索５（人口規模・事業名で検索）'!$L10,'バックデータ１（事例集）'!$W$4:$W$303,0),MATCH('条件検索５（人口規模・事業名で検索）'!K$5,'バックデータ１（事例集）'!$A$1:$W$1,0)))</f>
        <v>0</v>
      </c>
      <c r="L10" s="18">
        <v>3</v>
      </c>
      <c r="M10" s="115">
        <f>IF($L10&gt;MAX('バックデータ１（事例集）'!$W$4:$W$303),"",INDEX('バックデータ１（事例集）'!$A$4:$W$303,MATCH('条件検索５（人口規模・事業名で検索）'!$L10,'バックデータ１（事例集）'!$W$4:$W$303,0),MATCH('条件検索５（人口規模・事業名で検索）'!J$5,'バックデータ１（事例集）'!$A$1:$W$1,0)))</f>
        <v>0</v>
      </c>
    </row>
    <row r="11" spans="2:14" ht="30" customHeight="1">
      <c r="B11" s="87">
        <v>4</v>
      </c>
      <c r="C11" s="88">
        <f>IF($L11&gt;MAX('バックデータ１（事例集）'!$W$4:$W$303),"",INDEX('バックデータ１（事例集）'!$A$4:$W$303,MATCH('条件検索５（人口規模・事業名で検索）'!$L11,'バックデータ１（事例集）'!$W$4:$W$303,0),MATCH('条件検索５（人口規模・事業名で検索）'!C$5,'バックデータ１（事例集）'!$A$1:$W$1,0)))</f>
        <v>0</v>
      </c>
      <c r="D11" s="88">
        <f>IF($L11&gt;MAX('バックデータ１（事例集）'!$W$4:$W$303),"",INDEX('バックデータ１（事例集）'!$A$4:$W$303,MATCH('条件検索５（人口規模・事業名で検索）'!$L11,'バックデータ１（事例集）'!$W$4:$W$303,0),MATCH('条件検索５（人口規模・事業名で検索）'!D$5,'バックデータ１（事例集）'!$A$1:$W$1,0)))</f>
        <v>0</v>
      </c>
      <c r="E11" s="89" t="str">
        <f>IF($L11&gt;MAX('バックデータ１（事例集）'!$W$4:$W$303),"",INDEX('バックデータ１（事例集）'!$A$4:$W$303,MATCH('条件検索５（人口規模・事業名で検索）'!$L11,'バックデータ１（事例集）'!$W$4:$W$303,0),MATCH('条件検索５（人口規模・事業名で検索）'!E$5,'バックデータ１（事例集）'!$A$1:$W$1,0)))</f>
        <v/>
      </c>
      <c r="F11" s="90">
        <f>IF($L11&gt;MAX('バックデータ１（事例集）'!$W$4:$W$303),"",INDEX('バックデータ１（事例集）'!$A$4:$W$303,MATCH('条件検索５（人口規模・事業名で検索）'!$L11,'バックデータ１（事例集）'!$W$4:$W$303,0),MATCH('条件検索５（人口規模・事業名で検索）'!F$5,'バックデータ１（事例集）'!$A$1:$W$1,0)))</f>
        <v>0</v>
      </c>
      <c r="G11" s="91">
        <f>IF($L11&gt;MAX('バックデータ１（事例集）'!$W$4:$W$303),"",INDEX('バックデータ１（事例集）'!$A$4:$W$303,MATCH('条件検索５（人口規模・事業名で検索）'!$L11,'バックデータ１（事例集）'!$W$4:$W$303,0),MATCH('条件検索５（人口規模・事業名で検索）'!G$5,'バックデータ１（事例集）'!$A$1:$W$1,0)))</f>
        <v>0</v>
      </c>
      <c r="H11" s="91">
        <f>IF($L11&gt;MAX('バックデータ１（事例集）'!$W$4:$W$303),"",INDEX('バックデータ１（事例集）'!$A$4:$W$303,MATCH('条件検索５（人口規模・事業名で検索）'!$L11,'バックデータ１（事例集）'!$W$4:$W$303,0),MATCH('条件検索５（人口規模・事業名で検索）'!H$5,'バックデータ１（事例集）'!$A$1:$W$1,0)))</f>
        <v>0</v>
      </c>
      <c r="I11" s="90">
        <f>IF($L11&gt;MAX('バックデータ１（事例集）'!$W$4:$W$303),"",INDEX('バックデータ１（事例集）'!$A$4:$W$303,MATCH('条件検索５（人口規模・事業名で検索）'!$L11,'バックデータ１（事例集）'!$W$4:$W$303,0),MATCH('条件検索５（人口規模・事業名で検索）'!I$5,'バックデータ１（事例集）'!$A$1:$W$1,0)))</f>
        <v>0</v>
      </c>
      <c r="J11" s="92">
        <f t="shared" si="0"/>
        <v>0</v>
      </c>
      <c r="K11" s="185">
        <f>IF($L11&gt;MAX('バックデータ１（事例集）'!$W$4:$W$303),"",INDEX('バックデータ１（事例集）'!$A$4:$W$303,MATCH('条件検索５（人口規模・事業名で検索）'!$L11,'バックデータ１（事例集）'!$W$4:$W$303,0),MATCH('条件検索５（人口規模・事業名で検索）'!K$5,'バックデータ１（事例集）'!$A$1:$W$1,0)))</f>
        <v>0</v>
      </c>
      <c r="L11" s="18">
        <v>4</v>
      </c>
      <c r="M11" s="115">
        <f>IF($L11&gt;MAX('バックデータ１（事例集）'!$W$4:$W$303),"",INDEX('バックデータ１（事例集）'!$A$4:$W$303,MATCH('条件検索５（人口規模・事業名で検索）'!$L11,'バックデータ１（事例集）'!$W$4:$W$303,0),MATCH('条件検索５（人口規模・事業名で検索）'!J$5,'バックデータ１（事例集）'!$A$1:$W$1,0)))</f>
        <v>0</v>
      </c>
    </row>
    <row r="12" spans="2:14" ht="30" customHeight="1">
      <c r="B12" s="6">
        <v>5</v>
      </c>
      <c r="C12" s="7">
        <f>IF($L12&gt;MAX('バックデータ１（事例集）'!$W$4:$W$303),"",INDEX('バックデータ１（事例集）'!$A$4:$W$303,MATCH('条件検索５（人口規模・事業名で検索）'!$L12,'バックデータ１（事例集）'!$W$4:$W$303,0),MATCH('条件検索５（人口規模・事業名で検索）'!C$5,'バックデータ１（事例集）'!$A$1:$W$1,0)))</f>
        <v>0</v>
      </c>
      <c r="D12" s="7">
        <f>IF($L12&gt;MAX('バックデータ１（事例集）'!$W$4:$W$303),"",INDEX('バックデータ１（事例集）'!$A$4:$W$303,MATCH('条件検索５（人口規模・事業名で検索）'!$L12,'バックデータ１（事例集）'!$W$4:$W$303,0),MATCH('条件検索５（人口規模・事業名で検索）'!D$5,'バックデータ１（事例集）'!$A$1:$W$1,0)))</f>
        <v>0</v>
      </c>
      <c r="E12" s="19" t="str">
        <f>IF($L12&gt;MAX('バックデータ１（事例集）'!$W$4:$W$303),"",INDEX('バックデータ１（事例集）'!$A$4:$W$303,MATCH('条件検索５（人口規模・事業名で検索）'!$L12,'バックデータ１（事例集）'!$W$4:$W$303,0),MATCH('条件検索５（人口規模・事業名で検索）'!E$5,'バックデータ１（事例集）'!$A$1:$W$1,0)))</f>
        <v/>
      </c>
      <c r="F12" s="58">
        <f>IF($L12&gt;MAX('バックデータ１（事例集）'!$W$4:$W$303),"",INDEX('バックデータ１（事例集）'!$A$4:$W$303,MATCH('条件検索５（人口規模・事業名で検索）'!$L12,'バックデータ１（事例集）'!$W$4:$W$303,0),MATCH('条件検索５（人口規模・事業名で検索）'!F$5,'バックデータ１（事例集）'!$A$1:$W$1,0)))</f>
        <v>0</v>
      </c>
      <c r="G12" s="8">
        <f>IF($L12&gt;MAX('バックデータ１（事例集）'!$W$4:$W$303),"",INDEX('バックデータ１（事例集）'!$A$4:$W$303,MATCH('条件検索５（人口規模・事業名で検索）'!$L12,'バックデータ１（事例集）'!$W$4:$W$303,0),MATCH('条件検索５（人口規模・事業名で検索）'!G$5,'バックデータ１（事例集）'!$A$1:$W$1,0)))</f>
        <v>0</v>
      </c>
      <c r="H12" s="8">
        <f>IF($L12&gt;MAX('バックデータ１（事例集）'!$W$4:$W$303),"",INDEX('バックデータ１（事例集）'!$A$4:$W$303,MATCH('条件検索５（人口規模・事業名で検索）'!$L12,'バックデータ１（事例集）'!$W$4:$W$303,0),MATCH('条件検索５（人口規模・事業名で検索）'!H$5,'バックデータ１（事例集）'!$A$1:$W$1,0)))</f>
        <v>0</v>
      </c>
      <c r="I12" s="58">
        <f>IF($L12&gt;MAX('バックデータ１（事例集）'!$W$4:$W$303),"",INDEX('バックデータ１（事例集）'!$A$4:$W$303,MATCH('条件検索５（人口規模・事業名で検索）'!$L12,'バックデータ１（事例集）'!$W$4:$W$303,0),MATCH('条件検索５（人口規模・事業名で検索）'!I$5,'バックデータ１（事例集）'!$A$1:$W$1,0)))</f>
        <v>0</v>
      </c>
      <c r="J12" s="86">
        <f t="shared" si="0"/>
        <v>0</v>
      </c>
      <c r="K12" s="84">
        <f>IF($L12&gt;MAX('バックデータ１（事例集）'!$W$4:$W$303),"",INDEX('バックデータ１（事例集）'!$A$4:$W$303,MATCH('条件検索５（人口規模・事業名で検索）'!$L12,'バックデータ１（事例集）'!$W$4:$W$303,0),MATCH('条件検索５（人口規模・事業名で検索）'!K$5,'バックデータ１（事例集）'!$A$1:$W$1,0)))</f>
        <v>0</v>
      </c>
      <c r="L12" s="18">
        <v>5</v>
      </c>
      <c r="M12" s="115">
        <f>IF($L12&gt;MAX('バックデータ１（事例集）'!$W$4:$W$303),"",INDEX('バックデータ１（事例集）'!$A$4:$W$303,MATCH('条件検索５（人口規模・事業名で検索）'!$L12,'バックデータ１（事例集）'!$W$4:$W$303,0),MATCH('条件検索５（人口規模・事業名で検索）'!J$5,'バックデータ１（事例集）'!$A$1:$W$1,0)))</f>
        <v>0</v>
      </c>
    </row>
    <row r="13" spans="2:14" ht="30" customHeight="1">
      <c r="B13" s="87">
        <v>6</v>
      </c>
      <c r="C13" s="88">
        <f>IF($L13&gt;MAX('バックデータ１（事例集）'!$W$4:$W$303),"",INDEX('バックデータ１（事例集）'!$A$4:$W$303,MATCH('条件検索５（人口規模・事業名で検索）'!$L13,'バックデータ１（事例集）'!$W$4:$W$303,0),MATCH('条件検索５（人口規模・事業名で検索）'!C$5,'バックデータ１（事例集）'!$A$1:$W$1,0)))</f>
        <v>0</v>
      </c>
      <c r="D13" s="88">
        <f>IF($L13&gt;MAX('バックデータ１（事例集）'!$W$4:$W$303),"",INDEX('バックデータ１（事例集）'!$A$4:$W$303,MATCH('条件検索５（人口規模・事業名で検索）'!$L13,'バックデータ１（事例集）'!$W$4:$W$303,0),MATCH('条件検索５（人口規模・事業名で検索）'!D$5,'バックデータ１（事例集）'!$A$1:$W$1,0)))</f>
        <v>0</v>
      </c>
      <c r="E13" s="89" t="str">
        <f>IF($L13&gt;MAX('バックデータ１（事例集）'!$W$4:$W$303),"",INDEX('バックデータ１（事例集）'!$A$4:$W$303,MATCH('条件検索５（人口規模・事業名で検索）'!$L13,'バックデータ１（事例集）'!$W$4:$W$303,0),MATCH('条件検索５（人口規模・事業名で検索）'!E$5,'バックデータ１（事例集）'!$A$1:$W$1,0)))</f>
        <v/>
      </c>
      <c r="F13" s="90">
        <f>IF($L13&gt;MAX('バックデータ１（事例集）'!$W$4:$W$303),"",INDEX('バックデータ１（事例集）'!$A$4:$W$303,MATCH('条件検索５（人口規模・事業名で検索）'!$L13,'バックデータ１（事例集）'!$W$4:$W$303,0),MATCH('条件検索５（人口規模・事業名で検索）'!F$5,'バックデータ１（事例集）'!$A$1:$W$1,0)))</f>
        <v>0</v>
      </c>
      <c r="G13" s="91">
        <f>IF($L13&gt;MAX('バックデータ１（事例集）'!$W$4:$W$303),"",INDEX('バックデータ１（事例集）'!$A$4:$W$303,MATCH('条件検索５（人口規模・事業名で検索）'!$L13,'バックデータ１（事例集）'!$W$4:$W$303,0),MATCH('条件検索５（人口規模・事業名で検索）'!G$5,'バックデータ１（事例集）'!$A$1:$W$1,0)))</f>
        <v>0</v>
      </c>
      <c r="H13" s="91">
        <f>IF($L13&gt;MAX('バックデータ１（事例集）'!$W$4:$W$303),"",INDEX('バックデータ１（事例集）'!$A$4:$W$303,MATCH('条件検索５（人口規模・事業名で検索）'!$L13,'バックデータ１（事例集）'!$W$4:$W$303,0),MATCH('条件検索５（人口規模・事業名で検索）'!H$5,'バックデータ１（事例集）'!$A$1:$W$1,0)))</f>
        <v>0</v>
      </c>
      <c r="I13" s="90">
        <f>IF($L13&gt;MAX('バックデータ１（事例集）'!$W$4:$W$303),"",INDEX('バックデータ１（事例集）'!$A$4:$W$303,MATCH('条件検索５（人口規模・事業名で検索）'!$L13,'バックデータ１（事例集）'!$W$4:$W$303,0),MATCH('条件検索５（人口規模・事業名で検索）'!I$5,'バックデータ１（事例集）'!$A$1:$W$1,0)))</f>
        <v>0</v>
      </c>
      <c r="J13" s="92">
        <f t="shared" si="0"/>
        <v>0</v>
      </c>
      <c r="K13" s="185">
        <f>IF($L13&gt;MAX('バックデータ１（事例集）'!$W$4:$W$303),"",INDEX('バックデータ１（事例集）'!$A$4:$W$303,MATCH('条件検索５（人口規模・事業名で検索）'!$L13,'バックデータ１（事例集）'!$W$4:$W$303,0),MATCH('条件検索５（人口規模・事業名で検索）'!K$5,'バックデータ１（事例集）'!$A$1:$W$1,0)))</f>
        <v>0</v>
      </c>
      <c r="L13" s="18">
        <v>6</v>
      </c>
      <c r="M13" s="115">
        <f>IF($L13&gt;MAX('バックデータ１（事例集）'!$W$4:$W$303),"",INDEX('バックデータ１（事例集）'!$A$4:$W$303,MATCH('条件検索５（人口規模・事業名で検索）'!$L13,'バックデータ１（事例集）'!$W$4:$W$303,0),MATCH('条件検索５（人口規模・事業名で検索）'!J$5,'バックデータ１（事例集）'!$A$1:$W$1,0)))</f>
        <v>0</v>
      </c>
    </row>
    <row r="14" spans="2:14" ht="30" customHeight="1">
      <c r="B14" s="6">
        <v>7</v>
      </c>
      <c r="C14" s="7">
        <f>IF($L14&gt;MAX('バックデータ１（事例集）'!$W$4:$W$303),"",INDEX('バックデータ１（事例集）'!$A$4:$W$303,MATCH('条件検索５（人口規模・事業名で検索）'!$L14,'バックデータ１（事例集）'!$W$4:$W$303,0),MATCH('条件検索５（人口規模・事業名で検索）'!C$5,'バックデータ１（事例集）'!$A$1:$W$1,0)))</f>
        <v>0</v>
      </c>
      <c r="D14" s="7">
        <f>IF($L14&gt;MAX('バックデータ１（事例集）'!$W$4:$W$303),"",INDEX('バックデータ１（事例集）'!$A$4:$W$303,MATCH('条件検索５（人口規模・事業名で検索）'!$L14,'バックデータ１（事例集）'!$W$4:$W$303,0),MATCH('条件検索５（人口規模・事業名で検索）'!D$5,'バックデータ１（事例集）'!$A$1:$W$1,0)))</f>
        <v>0</v>
      </c>
      <c r="E14" s="19" t="str">
        <f>IF($L14&gt;MAX('バックデータ１（事例集）'!$W$4:$W$303),"",INDEX('バックデータ１（事例集）'!$A$4:$W$303,MATCH('条件検索５（人口規模・事業名で検索）'!$L14,'バックデータ１（事例集）'!$W$4:$W$303,0),MATCH('条件検索５（人口規模・事業名で検索）'!E$5,'バックデータ１（事例集）'!$A$1:$W$1,0)))</f>
        <v/>
      </c>
      <c r="F14" s="58">
        <f>IF($L14&gt;MAX('バックデータ１（事例集）'!$W$4:$W$303),"",INDEX('バックデータ１（事例集）'!$A$4:$W$303,MATCH('条件検索５（人口規模・事業名で検索）'!$L14,'バックデータ１（事例集）'!$W$4:$W$303,0),MATCH('条件検索５（人口規模・事業名で検索）'!F$5,'バックデータ１（事例集）'!$A$1:$W$1,0)))</f>
        <v>0</v>
      </c>
      <c r="G14" s="8">
        <f>IF($L14&gt;MAX('バックデータ１（事例集）'!$W$4:$W$303),"",INDEX('バックデータ１（事例集）'!$A$4:$W$303,MATCH('条件検索５（人口規模・事業名で検索）'!$L14,'バックデータ１（事例集）'!$W$4:$W$303,0),MATCH('条件検索５（人口規模・事業名で検索）'!G$5,'バックデータ１（事例集）'!$A$1:$W$1,0)))</f>
        <v>0</v>
      </c>
      <c r="H14" s="8">
        <f>IF($L14&gt;MAX('バックデータ１（事例集）'!$W$4:$W$303),"",INDEX('バックデータ１（事例集）'!$A$4:$W$303,MATCH('条件検索５（人口規模・事業名で検索）'!$L14,'バックデータ１（事例集）'!$W$4:$W$303,0),MATCH('条件検索５（人口規模・事業名で検索）'!H$5,'バックデータ１（事例集）'!$A$1:$W$1,0)))</f>
        <v>0</v>
      </c>
      <c r="I14" s="58">
        <f>IF($L14&gt;MAX('バックデータ１（事例集）'!$W$4:$W$303),"",INDEX('バックデータ１（事例集）'!$A$4:$W$303,MATCH('条件検索５（人口規模・事業名で検索）'!$L14,'バックデータ１（事例集）'!$W$4:$W$303,0),MATCH('条件検索５（人口規模・事業名で検索）'!I$5,'バックデータ１（事例集）'!$A$1:$W$1,0)))</f>
        <v>0</v>
      </c>
      <c r="J14" s="86">
        <f t="shared" si="0"/>
        <v>0</v>
      </c>
      <c r="K14" s="84">
        <f>IF($L14&gt;MAX('バックデータ１（事例集）'!$W$4:$W$303),"",INDEX('バックデータ１（事例集）'!$A$4:$W$303,MATCH('条件検索５（人口規模・事業名で検索）'!$L14,'バックデータ１（事例集）'!$W$4:$W$303,0),MATCH('条件検索５（人口規模・事業名で検索）'!K$5,'バックデータ１（事例集）'!$A$1:$W$1,0)))</f>
        <v>0</v>
      </c>
      <c r="L14" s="18">
        <v>7</v>
      </c>
      <c r="M14" s="115">
        <f>IF($L14&gt;MAX('バックデータ１（事例集）'!$W$4:$W$303),"",INDEX('バックデータ１（事例集）'!$A$4:$W$303,MATCH('条件検索５（人口規模・事業名で検索）'!$L14,'バックデータ１（事例集）'!$W$4:$W$303,0),MATCH('条件検索５（人口規模・事業名で検索）'!J$5,'バックデータ１（事例集）'!$A$1:$W$1,0)))</f>
        <v>0</v>
      </c>
    </row>
    <row r="15" spans="2:14" ht="30" customHeight="1">
      <c r="B15" s="87">
        <v>8</v>
      </c>
      <c r="C15" s="88">
        <f>IF($L15&gt;MAX('バックデータ１（事例集）'!$W$4:$W$303),"",INDEX('バックデータ１（事例集）'!$A$4:$W$303,MATCH('条件検索５（人口規模・事業名で検索）'!$L15,'バックデータ１（事例集）'!$W$4:$W$303,0),MATCH('条件検索５（人口規模・事業名で検索）'!C$5,'バックデータ１（事例集）'!$A$1:$W$1,0)))</f>
        <v>0</v>
      </c>
      <c r="D15" s="88">
        <f>IF($L15&gt;MAX('バックデータ１（事例集）'!$W$4:$W$303),"",INDEX('バックデータ１（事例集）'!$A$4:$W$303,MATCH('条件検索５（人口規模・事業名で検索）'!$L15,'バックデータ１（事例集）'!$W$4:$W$303,0),MATCH('条件検索５（人口規模・事業名で検索）'!D$5,'バックデータ１（事例集）'!$A$1:$W$1,0)))</f>
        <v>0</v>
      </c>
      <c r="E15" s="89" t="str">
        <f>IF($L15&gt;MAX('バックデータ１（事例集）'!$W$4:$W$303),"",INDEX('バックデータ１（事例集）'!$A$4:$W$303,MATCH('条件検索５（人口規模・事業名で検索）'!$L15,'バックデータ１（事例集）'!$W$4:$W$303,0),MATCH('条件検索５（人口規模・事業名で検索）'!E$5,'バックデータ１（事例集）'!$A$1:$W$1,0)))</f>
        <v/>
      </c>
      <c r="F15" s="90">
        <f>IF($L15&gt;MAX('バックデータ１（事例集）'!$W$4:$W$303),"",INDEX('バックデータ１（事例集）'!$A$4:$W$303,MATCH('条件検索５（人口規模・事業名で検索）'!$L15,'バックデータ１（事例集）'!$W$4:$W$303,0),MATCH('条件検索５（人口規模・事業名で検索）'!F$5,'バックデータ１（事例集）'!$A$1:$W$1,0)))</f>
        <v>0</v>
      </c>
      <c r="G15" s="91">
        <f>IF($L15&gt;MAX('バックデータ１（事例集）'!$W$4:$W$303),"",INDEX('バックデータ１（事例集）'!$A$4:$W$303,MATCH('条件検索５（人口規模・事業名で検索）'!$L15,'バックデータ１（事例集）'!$W$4:$W$303,0),MATCH('条件検索５（人口規模・事業名で検索）'!G$5,'バックデータ１（事例集）'!$A$1:$W$1,0)))</f>
        <v>0</v>
      </c>
      <c r="H15" s="91">
        <f>IF($L15&gt;MAX('バックデータ１（事例集）'!$W$4:$W$303),"",INDEX('バックデータ１（事例集）'!$A$4:$W$303,MATCH('条件検索５（人口規模・事業名で検索）'!$L15,'バックデータ１（事例集）'!$W$4:$W$303,0),MATCH('条件検索５（人口規模・事業名で検索）'!H$5,'バックデータ１（事例集）'!$A$1:$W$1,0)))</f>
        <v>0</v>
      </c>
      <c r="I15" s="90">
        <f>IF($L15&gt;MAX('バックデータ１（事例集）'!$W$4:$W$303),"",INDEX('バックデータ１（事例集）'!$A$4:$W$303,MATCH('条件検索５（人口規模・事業名で検索）'!$L15,'バックデータ１（事例集）'!$W$4:$W$303,0),MATCH('条件検索５（人口規模・事業名で検索）'!I$5,'バックデータ１（事例集）'!$A$1:$W$1,0)))</f>
        <v>0</v>
      </c>
      <c r="J15" s="92">
        <f t="shared" si="0"/>
        <v>0</v>
      </c>
      <c r="K15" s="185">
        <f>IF($L15&gt;MAX('バックデータ１（事例集）'!$W$4:$W$303),"",INDEX('バックデータ１（事例集）'!$A$4:$W$303,MATCH('条件検索５（人口規模・事業名で検索）'!$L15,'バックデータ１（事例集）'!$W$4:$W$303,0),MATCH('条件検索５（人口規模・事業名で検索）'!K$5,'バックデータ１（事例集）'!$A$1:$W$1,0)))</f>
        <v>0</v>
      </c>
      <c r="L15" s="18">
        <v>8</v>
      </c>
      <c r="M15" s="115">
        <f>IF($L15&gt;MAX('バックデータ１（事例集）'!$W$4:$W$303),"",INDEX('バックデータ１（事例集）'!$A$4:$W$303,MATCH('条件検索５（人口規模・事業名で検索）'!$L15,'バックデータ１（事例集）'!$W$4:$W$303,0),MATCH('条件検索５（人口規模・事業名で検索）'!J$5,'バックデータ１（事例集）'!$A$1:$W$1,0)))</f>
        <v>0</v>
      </c>
    </row>
    <row r="16" spans="2:14" ht="30" customHeight="1">
      <c r="B16" s="6">
        <v>9</v>
      </c>
      <c r="C16" s="7">
        <f>IF($L16&gt;MAX('バックデータ１（事例集）'!$W$4:$W$303),"",INDEX('バックデータ１（事例集）'!$A$4:$W$303,MATCH('条件検索５（人口規模・事業名で検索）'!$L16,'バックデータ１（事例集）'!$W$4:$W$303,0),MATCH('条件検索５（人口規模・事業名で検索）'!C$5,'バックデータ１（事例集）'!$A$1:$W$1,0)))</f>
        <v>0</v>
      </c>
      <c r="D16" s="7">
        <f>IF($L16&gt;MAX('バックデータ１（事例集）'!$W$4:$W$303),"",INDEX('バックデータ１（事例集）'!$A$4:$W$303,MATCH('条件検索５（人口規模・事業名で検索）'!$L16,'バックデータ１（事例集）'!$W$4:$W$303,0),MATCH('条件検索５（人口規模・事業名で検索）'!D$5,'バックデータ１（事例集）'!$A$1:$W$1,0)))</f>
        <v>0</v>
      </c>
      <c r="E16" s="19" t="str">
        <f>IF($L16&gt;MAX('バックデータ１（事例集）'!$W$4:$W$303),"",INDEX('バックデータ１（事例集）'!$A$4:$W$303,MATCH('条件検索５（人口規模・事業名で検索）'!$L16,'バックデータ１（事例集）'!$W$4:$W$303,0),MATCH('条件検索５（人口規模・事業名で検索）'!E$5,'バックデータ１（事例集）'!$A$1:$W$1,0)))</f>
        <v/>
      </c>
      <c r="F16" s="58">
        <f>IF($L16&gt;MAX('バックデータ１（事例集）'!$W$4:$W$303),"",INDEX('バックデータ１（事例集）'!$A$4:$W$303,MATCH('条件検索５（人口規模・事業名で検索）'!$L16,'バックデータ１（事例集）'!$W$4:$W$303,0),MATCH('条件検索５（人口規模・事業名で検索）'!F$5,'バックデータ１（事例集）'!$A$1:$W$1,0)))</f>
        <v>0</v>
      </c>
      <c r="G16" s="8">
        <f>IF($L16&gt;MAX('バックデータ１（事例集）'!$W$4:$W$303),"",INDEX('バックデータ１（事例集）'!$A$4:$W$303,MATCH('条件検索５（人口規模・事業名で検索）'!$L16,'バックデータ１（事例集）'!$W$4:$W$303,0),MATCH('条件検索５（人口規模・事業名で検索）'!G$5,'バックデータ１（事例集）'!$A$1:$W$1,0)))</f>
        <v>0</v>
      </c>
      <c r="H16" s="8">
        <f>IF($L16&gt;MAX('バックデータ１（事例集）'!$W$4:$W$303),"",INDEX('バックデータ１（事例集）'!$A$4:$W$303,MATCH('条件検索５（人口規模・事業名で検索）'!$L16,'バックデータ１（事例集）'!$W$4:$W$303,0),MATCH('条件検索５（人口規模・事業名で検索）'!H$5,'バックデータ１（事例集）'!$A$1:$W$1,0)))</f>
        <v>0</v>
      </c>
      <c r="I16" s="58">
        <f>IF($L16&gt;MAX('バックデータ１（事例集）'!$W$4:$W$303),"",INDEX('バックデータ１（事例集）'!$A$4:$W$303,MATCH('条件検索５（人口規模・事業名で検索）'!$L16,'バックデータ１（事例集）'!$W$4:$W$303,0),MATCH('条件検索５（人口規模・事業名で検索）'!I$5,'バックデータ１（事例集）'!$A$1:$W$1,0)))</f>
        <v>0</v>
      </c>
      <c r="J16" s="86">
        <f t="shared" si="0"/>
        <v>0</v>
      </c>
      <c r="K16" s="84">
        <f>IF($L16&gt;MAX('バックデータ１（事例集）'!$W$4:$W$303),"",INDEX('バックデータ１（事例集）'!$A$4:$W$303,MATCH('条件検索５（人口規模・事業名で検索）'!$L16,'バックデータ１（事例集）'!$W$4:$W$303,0),MATCH('条件検索５（人口規模・事業名で検索）'!K$5,'バックデータ１（事例集）'!$A$1:$W$1,0)))</f>
        <v>0</v>
      </c>
      <c r="L16" s="18">
        <v>9</v>
      </c>
      <c r="M16" s="115">
        <f>IF($L16&gt;MAX('バックデータ１（事例集）'!$W$4:$W$303),"",INDEX('バックデータ１（事例集）'!$A$4:$W$303,MATCH('条件検索５（人口規模・事業名で検索）'!$L16,'バックデータ１（事例集）'!$W$4:$W$303,0),MATCH('条件検索５（人口規模・事業名で検索）'!J$5,'バックデータ１（事例集）'!$A$1:$W$1,0)))</f>
        <v>0</v>
      </c>
    </row>
    <row r="17" spans="2:13" ht="30" customHeight="1">
      <c r="B17" s="87">
        <v>10</v>
      </c>
      <c r="C17" s="88">
        <f>IF($L17&gt;MAX('バックデータ１（事例集）'!$W$4:$W$303),"",INDEX('バックデータ１（事例集）'!$A$4:$W$303,MATCH('条件検索５（人口規模・事業名で検索）'!$L17,'バックデータ１（事例集）'!$W$4:$W$303,0),MATCH('条件検索５（人口規模・事業名で検索）'!C$5,'バックデータ１（事例集）'!$A$1:$W$1,0)))</f>
        <v>0</v>
      </c>
      <c r="D17" s="88">
        <f>IF($L17&gt;MAX('バックデータ１（事例集）'!$W$4:$W$303),"",INDEX('バックデータ１（事例集）'!$A$4:$W$303,MATCH('条件検索５（人口規模・事業名で検索）'!$L17,'バックデータ１（事例集）'!$W$4:$W$303,0),MATCH('条件検索５（人口規模・事業名で検索）'!D$5,'バックデータ１（事例集）'!$A$1:$W$1,0)))</f>
        <v>0</v>
      </c>
      <c r="E17" s="89" t="str">
        <f>IF($L17&gt;MAX('バックデータ１（事例集）'!$W$4:$W$303),"",INDEX('バックデータ１（事例集）'!$A$4:$W$303,MATCH('条件検索５（人口規模・事業名で検索）'!$L17,'バックデータ１（事例集）'!$W$4:$W$303,0),MATCH('条件検索５（人口規模・事業名で検索）'!E$5,'バックデータ１（事例集）'!$A$1:$W$1,0)))</f>
        <v/>
      </c>
      <c r="F17" s="90">
        <f>IF($L17&gt;MAX('バックデータ１（事例集）'!$W$4:$W$303),"",INDEX('バックデータ１（事例集）'!$A$4:$W$303,MATCH('条件検索５（人口規模・事業名で検索）'!$L17,'バックデータ１（事例集）'!$W$4:$W$303,0),MATCH('条件検索５（人口規模・事業名で検索）'!F$5,'バックデータ１（事例集）'!$A$1:$W$1,0)))</f>
        <v>0</v>
      </c>
      <c r="G17" s="91">
        <f>IF($L17&gt;MAX('バックデータ１（事例集）'!$W$4:$W$303),"",INDEX('バックデータ１（事例集）'!$A$4:$W$303,MATCH('条件検索５（人口規模・事業名で検索）'!$L17,'バックデータ１（事例集）'!$W$4:$W$303,0),MATCH('条件検索５（人口規模・事業名で検索）'!G$5,'バックデータ１（事例集）'!$A$1:$W$1,0)))</f>
        <v>0</v>
      </c>
      <c r="H17" s="91">
        <f>IF($L17&gt;MAX('バックデータ１（事例集）'!$W$4:$W$303),"",INDEX('バックデータ１（事例集）'!$A$4:$W$303,MATCH('条件検索５（人口規模・事業名で検索）'!$L17,'バックデータ１（事例集）'!$W$4:$W$303,0),MATCH('条件検索５（人口規模・事業名で検索）'!H$5,'バックデータ１（事例集）'!$A$1:$W$1,0)))</f>
        <v>0</v>
      </c>
      <c r="I17" s="90">
        <f>IF($L17&gt;MAX('バックデータ１（事例集）'!$W$4:$W$303),"",INDEX('バックデータ１（事例集）'!$A$4:$W$303,MATCH('条件検索５（人口規模・事業名で検索）'!$L17,'バックデータ１（事例集）'!$W$4:$W$303,0),MATCH('条件検索５（人口規模・事業名で検索）'!I$5,'バックデータ１（事例集）'!$A$1:$W$1,0)))</f>
        <v>0</v>
      </c>
      <c r="J17" s="92">
        <f t="shared" si="0"/>
        <v>0</v>
      </c>
      <c r="K17" s="185">
        <f>IF($L17&gt;MAX('バックデータ１（事例集）'!$W$4:$W$303),"",INDEX('バックデータ１（事例集）'!$A$4:$W$303,MATCH('条件検索５（人口規模・事業名で検索）'!$L17,'バックデータ１（事例集）'!$W$4:$W$303,0),MATCH('条件検索５（人口規模・事業名で検索）'!K$5,'バックデータ１（事例集）'!$A$1:$W$1,0)))</f>
        <v>0</v>
      </c>
      <c r="L17" s="18">
        <v>10</v>
      </c>
      <c r="M17" s="115">
        <f>IF($L17&gt;MAX('バックデータ１（事例集）'!$W$4:$W$303),"",INDEX('バックデータ１（事例集）'!$A$4:$W$303,MATCH('条件検索５（人口規模・事業名で検索）'!$L17,'バックデータ１（事例集）'!$W$4:$W$303,0),MATCH('条件検索５（人口規模・事業名で検索）'!J$5,'バックデータ１（事例集）'!$A$1:$W$1,0)))</f>
        <v>0</v>
      </c>
    </row>
    <row r="18" spans="2:13" ht="30" customHeight="1">
      <c r="B18" s="6">
        <v>11</v>
      </c>
      <c r="C18" s="7">
        <f>IF($L18&gt;MAX('バックデータ１（事例集）'!$W$4:$W$303),"",INDEX('バックデータ１（事例集）'!$A$4:$W$303,MATCH('条件検索５（人口規模・事業名で検索）'!$L18,'バックデータ１（事例集）'!$W$4:$W$303,0),MATCH('条件検索５（人口規模・事業名で検索）'!C$5,'バックデータ１（事例集）'!$A$1:$W$1,0)))</f>
        <v>0</v>
      </c>
      <c r="D18" s="7">
        <f>IF($L18&gt;MAX('バックデータ１（事例集）'!$W$4:$W$303),"",INDEX('バックデータ１（事例集）'!$A$4:$W$303,MATCH('条件検索５（人口規模・事業名で検索）'!$L18,'バックデータ１（事例集）'!$W$4:$W$303,0),MATCH('条件検索５（人口規模・事業名で検索）'!D$5,'バックデータ１（事例集）'!$A$1:$W$1,0)))</f>
        <v>0</v>
      </c>
      <c r="E18" s="19" t="str">
        <f>IF($L18&gt;MAX('バックデータ１（事例集）'!$W$4:$W$303),"",INDEX('バックデータ１（事例集）'!$A$4:$W$303,MATCH('条件検索５（人口規模・事業名で検索）'!$L18,'バックデータ１（事例集）'!$W$4:$W$303,0),MATCH('条件検索５（人口規模・事業名で検索）'!E$5,'バックデータ１（事例集）'!$A$1:$W$1,0)))</f>
        <v/>
      </c>
      <c r="F18" s="58">
        <f>IF($L18&gt;MAX('バックデータ１（事例集）'!$W$4:$W$303),"",INDEX('バックデータ１（事例集）'!$A$4:$W$303,MATCH('条件検索５（人口規模・事業名で検索）'!$L18,'バックデータ１（事例集）'!$W$4:$W$303,0),MATCH('条件検索５（人口規模・事業名で検索）'!F$5,'バックデータ１（事例集）'!$A$1:$W$1,0)))</f>
        <v>0</v>
      </c>
      <c r="G18" s="8">
        <f>IF($L18&gt;MAX('バックデータ１（事例集）'!$W$4:$W$303),"",INDEX('バックデータ１（事例集）'!$A$4:$W$303,MATCH('条件検索５（人口規模・事業名で検索）'!$L18,'バックデータ１（事例集）'!$W$4:$W$303,0),MATCH('条件検索５（人口規模・事業名で検索）'!G$5,'バックデータ１（事例集）'!$A$1:$W$1,0)))</f>
        <v>0</v>
      </c>
      <c r="H18" s="8">
        <f>IF($L18&gt;MAX('バックデータ１（事例集）'!$W$4:$W$303),"",INDEX('バックデータ１（事例集）'!$A$4:$W$303,MATCH('条件検索５（人口規模・事業名で検索）'!$L18,'バックデータ１（事例集）'!$W$4:$W$303,0),MATCH('条件検索５（人口規模・事業名で検索）'!H$5,'バックデータ１（事例集）'!$A$1:$W$1,0)))</f>
        <v>0</v>
      </c>
      <c r="I18" s="58">
        <f>IF($L18&gt;MAX('バックデータ１（事例集）'!$W$4:$W$303),"",INDEX('バックデータ１（事例集）'!$A$4:$W$303,MATCH('条件検索５（人口規模・事業名で検索）'!$L18,'バックデータ１（事例集）'!$W$4:$W$303,0),MATCH('条件検索５（人口規模・事業名で検索）'!I$5,'バックデータ１（事例集）'!$A$1:$W$1,0)))</f>
        <v>0</v>
      </c>
      <c r="J18" s="86">
        <f t="shared" si="0"/>
        <v>0</v>
      </c>
      <c r="K18" s="84">
        <f>IF($L18&gt;MAX('バックデータ１（事例集）'!$W$4:$W$303),"",INDEX('バックデータ１（事例集）'!$A$4:$W$303,MATCH('条件検索５（人口規模・事業名で検索）'!$L18,'バックデータ１（事例集）'!$W$4:$W$303,0),MATCH('条件検索５（人口規模・事業名で検索）'!K$5,'バックデータ１（事例集）'!$A$1:$W$1,0)))</f>
        <v>0</v>
      </c>
      <c r="L18" s="18">
        <v>11</v>
      </c>
      <c r="M18" s="115">
        <f>IF($L18&gt;MAX('バックデータ１（事例集）'!$W$4:$W$303),"",INDEX('バックデータ１（事例集）'!$A$4:$W$303,MATCH('条件検索５（人口規模・事業名で検索）'!$L18,'バックデータ１（事例集）'!$W$4:$W$303,0),MATCH('条件検索５（人口規模・事業名で検索）'!J$5,'バックデータ１（事例集）'!$A$1:$W$1,0)))</f>
        <v>0</v>
      </c>
    </row>
    <row r="19" spans="2:13" ht="30" customHeight="1">
      <c r="B19" s="87">
        <v>12</v>
      </c>
      <c r="C19" s="88">
        <f>IF($L19&gt;MAX('バックデータ１（事例集）'!$W$4:$W$303),"",INDEX('バックデータ１（事例集）'!$A$4:$W$303,MATCH('条件検索５（人口規模・事業名で検索）'!$L19,'バックデータ１（事例集）'!$W$4:$W$303,0),MATCH('条件検索５（人口規模・事業名で検索）'!C$5,'バックデータ１（事例集）'!$A$1:$W$1,0)))</f>
        <v>0</v>
      </c>
      <c r="D19" s="88">
        <f>IF($L19&gt;MAX('バックデータ１（事例集）'!$W$4:$W$303),"",INDEX('バックデータ１（事例集）'!$A$4:$W$303,MATCH('条件検索５（人口規模・事業名で検索）'!$L19,'バックデータ１（事例集）'!$W$4:$W$303,0),MATCH('条件検索５（人口規模・事業名で検索）'!D$5,'バックデータ１（事例集）'!$A$1:$W$1,0)))</f>
        <v>0</v>
      </c>
      <c r="E19" s="89" t="str">
        <f>IF($L19&gt;MAX('バックデータ１（事例集）'!$W$4:$W$303),"",INDEX('バックデータ１（事例集）'!$A$4:$W$303,MATCH('条件検索５（人口規模・事業名で検索）'!$L19,'バックデータ１（事例集）'!$W$4:$W$303,0),MATCH('条件検索５（人口規模・事業名で検索）'!E$5,'バックデータ１（事例集）'!$A$1:$W$1,0)))</f>
        <v/>
      </c>
      <c r="F19" s="90">
        <f>IF($L19&gt;MAX('バックデータ１（事例集）'!$W$4:$W$303),"",INDEX('バックデータ１（事例集）'!$A$4:$W$303,MATCH('条件検索５（人口規模・事業名で検索）'!$L19,'バックデータ１（事例集）'!$W$4:$W$303,0),MATCH('条件検索５（人口規模・事業名で検索）'!F$5,'バックデータ１（事例集）'!$A$1:$W$1,0)))</f>
        <v>0</v>
      </c>
      <c r="G19" s="91">
        <f>IF($L19&gt;MAX('バックデータ１（事例集）'!$W$4:$W$303),"",INDEX('バックデータ１（事例集）'!$A$4:$W$303,MATCH('条件検索５（人口規模・事業名で検索）'!$L19,'バックデータ１（事例集）'!$W$4:$W$303,0),MATCH('条件検索５（人口規模・事業名で検索）'!G$5,'バックデータ１（事例集）'!$A$1:$W$1,0)))</f>
        <v>0</v>
      </c>
      <c r="H19" s="91">
        <f>IF($L19&gt;MAX('バックデータ１（事例集）'!$W$4:$W$303),"",INDEX('バックデータ１（事例集）'!$A$4:$W$303,MATCH('条件検索５（人口規模・事業名で検索）'!$L19,'バックデータ１（事例集）'!$W$4:$W$303,0),MATCH('条件検索５（人口規模・事業名で検索）'!H$5,'バックデータ１（事例集）'!$A$1:$W$1,0)))</f>
        <v>0</v>
      </c>
      <c r="I19" s="90">
        <f>IF($L19&gt;MAX('バックデータ１（事例集）'!$W$4:$W$303),"",INDEX('バックデータ１（事例集）'!$A$4:$W$303,MATCH('条件検索５（人口規模・事業名で検索）'!$L19,'バックデータ１（事例集）'!$W$4:$W$303,0),MATCH('条件検索５（人口規模・事業名で検索）'!I$5,'バックデータ１（事例集）'!$A$1:$W$1,0)))</f>
        <v>0</v>
      </c>
      <c r="J19" s="92">
        <f t="shared" si="0"/>
        <v>0</v>
      </c>
      <c r="K19" s="185">
        <f>IF($L19&gt;MAX('バックデータ１（事例集）'!$W$4:$W$303),"",INDEX('バックデータ１（事例集）'!$A$4:$W$303,MATCH('条件検索５（人口規模・事業名で検索）'!$L19,'バックデータ１（事例集）'!$W$4:$W$303,0),MATCH('条件検索５（人口規模・事業名で検索）'!K$5,'バックデータ１（事例集）'!$A$1:$W$1,0)))</f>
        <v>0</v>
      </c>
      <c r="L19" s="18">
        <v>12</v>
      </c>
      <c r="M19" s="115">
        <f>IF($L19&gt;MAX('バックデータ１（事例集）'!$W$4:$W$303),"",INDEX('バックデータ１（事例集）'!$A$4:$W$303,MATCH('条件検索５（人口規模・事業名で検索）'!$L19,'バックデータ１（事例集）'!$W$4:$W$303,0),MATCH('条件検索５（人口規模・事業名で検索）'!J$5,'バックデータ１（事例集）'!$A$1:$W$1,0)))</f>
        <v>0</v>
      </c>
    </row>
    <row r="20" spans="2:13" ht="30" customHeight="1">
      <c r="B20" s="6">
        <v>13</v>
      </c>
      <c r="C20" s="7">
        <f>IF($L20&gt;MAX('バックデータ１（事例集）'!$W$4:$W$303),"",INDEX('バックデータ１（事例集）'!$A$4:$W$303,MATCH('条件検索５（人口規模・事業名で検索）'!$L20,'バックデータ１（事例集）'!$W$4:$W$303,0),MATCH('条件検索５（人口規模・事業名で検索）'!C$5,'バックデータ１（事例集）'!$A$1:$W$1,0)))</f>
        <v>0</v>
      </c>
      <c r="D20" s="7">
        <f>IF($L20&gt;MAX('バックデータ１（事例集）'!$W$4:$W$303),"",INDEX('バックデータ１（事例集）'!$A$4:$W$303,MATCH('条件検索５（人口規模・事業名で検索）'!$L20,'バックデータ１（事例集）'!$W$4:$W$303,0),MATCH('条件検索５（人口規模・事業名で検索）'!D$5,'バックデータ１（事例集）'!$A$1:$W$1,0)))</f>
        <v>0</v>
      </c>
      <c r="E20" s="19" t="str">
        <f>IF($L20&gt;MAX('バックデータ１（事例集）'!$W$4:$W$303),"",INDEX('バックデータ１（事例集）'!$A$4:$W$303,MATCH('条件検索５（人口規模・事業名で検索）'!$L20,'バックデータ１（事例集）'!$W$4:$W$303,0),MATCH('条件検索５（人口規模・事業名で検索）'!E$5,'バックデータ１（事例集）'!$A$1:$W$1,0)))</f>
        <v/>
      </c>
      <c r="F20" s="58">
        <f>IF($L20&gt;MAX('バックデータ１（事例集）'!$W$4:$W$303),"",INDEX('バックデータ１（事例集）'!$A$4:$W$303,MATCH('条件検索５（人口規模・事業名で検索）'!$L20,'バックデータ１（事例集）'!$W$4:$W$303,0),MATCH('条件検索５（人口規模・事業名で検索）'!F$5,'バックデータ１（事例集）'!$A$1:$W$1,0)))</f>
        <v>0</v>
      </c>
      <c r="G20" s="8">
        <f>IF($L20&gt;MAX('バックデータ１（事例集）'!$W$4:$W$303),"",INDEX('バックデータ１（事例集）'!$A$4:$W$303,MATCH('条件検索５（人口規模・事業名で検索）'!$L20,'バックデータ１（事例集）'!$W$4:$W$303,0),MATCH('条件検索５（人口規模・事業名で検索）'!G$5,'バックデータ１（事例集）'!$A$1:$W$1,0)))</f>
        <v>0</v>
      </c>
      <c r="H20" s="8">
        <f>IF($L20&gt;MAX('バックデータ１（事例集）'!$W$4:$W$303),"",INDEX('バックデータ１（事例集）'!$A$4:$W$303,MATCH('条件検索５（人口規模・事業名で検索）'!$L20,'バックデータ１（事例集）'!$W$4:$W$303,0),MATCH('条件検索５（人口規模・事業名で検索）'!H$5,'バックデータ１（事例集）'!$A$1:$W$1,0)))</f>
        <v>0</v>
      </c>
      <c r="I20" s="58">
        <f>IF($L20&gt;MAX('バックデータ１（事例集）'!$W$4:$W$303),"",INDEX('バックデータ１（事例集）'!$A$4:$W$303,MATCH('条件検索５（人口規模・事業名で検索）'!$L20,'バックデータ１（事例集）'!$W$4:$W$303,0),MATCH('条件検索５（人口規模・事業名で検索）'!I$5,'バックデータ１（事例集）'!$A$1:$W$1,0)))</f>
        <v>0</v>
      </c>
      <c r="J20" s="86">
        <f t="shared" si="0"/>
        <v>0</v>
      </c>
      <c r="K20" s="84">
        <f>IF($L20&gt;MAX('バックデータ１（事例集）'!$W$4:$W$303),"",INDEX('バックデータ１（事例集）'!$A$4:$W$303,MATCH('条件検索５（人口規模・事業名で検索）'!$L20,'バックデータ１（事例集）'!$W$4:$W$303,0),MATCH('条件検索５（人口規模・事業名で検索）'!K$5,'バックデータ１（事例集）'!$A$1:$W$1,0)))</f>
        <v>0</v>
      </c>
      <c r="L20" s="18">
        <v>13</v>
      </c>
      <c r="M20" s="115">
        <f>IF($L20&gt;MAX('バックデータ１（事例集）'!$W$4:$W$303),"",INDEX('バックデータ１（事例集）'!$A$4:$W$303,MATCH('条件検索５（人口規模・事業名で検索）'!$L20,'バックデータ１（事例集）'!$W$4:$W$303,0),MATCH('条件検索５（人口規模・事業名で検索）'!J$5,'バックデータ１（事例集）'!$A$1:$W$1,0)))</f>
        <v>0</v>
      </c>
    </row>
    <row r="21" spans="2:13" ht="30" customHeight="1">
      <c r="B21" s="87">
        <v>14</v>
      </c>
      <c r="C21" s="88">
        <f>IF($L21&gt;MAX('バックデータ１（事例集）'!$W$4:$W$303),"",INDEX('バックデータ１（事例集）'!$A$4:$W$303,MATCH('条件検索５（人口規模・事業名で検索）'!$L21,'バックデータ１（事例集）'!$W$4:$W$303,0),MATCH('条件検索５（人口規模・事業名で検索）'!C$5,'バックデータ１（事例集）'!$A$1:$W$1,0)))</f>
        <v>0</v>
      </c>
      <c r="D21" s="88">
        <f>IF($L21&gt;MAX('バックデータ１（事例集）'!$W$4:$W$303),"",INDEX('バックデータ１（事例集）'!$A$4:$W$303,MATCH('条件検索５（人口規模・事業名で検索）'!$L21,'バックデータ１（事例集）'!$W$4:$W$303,0),MATCH('条件検索５（人口規模・事業名で検索）'!D$5,'バックデータ１（事例集）'!$A$1:$W$1,0)))</f>
        <v>0</v>
      </c>
      <c r="E21" s="89" t="str">
        <f>IF($L21&gt;MAX('バックデータ１（事例集）'!$W$4:$W$303),"",INDEX('バックデータ１（事例集）'!$A$4:$W$303,MATCH('条件検索５（人口規模・事業名で検索）'!$L21,'バックデータ１（事例集）'!$W$4:$W$303,0),MATCH('条件検索５（人口規模・事業名で検索）'!E$5,'バックデータ１（事例集）'!$A$1:$W$1,0)))</f>
        <v/>
      </c>
      <c r="F21" s="90">
        <f>IF($L21&gt;MAX('バックデータ１（事例集）'!$W$4:$W$303),"",INDEX('バックデータ１（事例集）'!$A$4:$W$303,MATCH('条件検索５（人口規模・事業名で検索）'!$L21,'バックデータ１（事例集）'!$W$4:$W$303,0),MATCH('条件検索５（人口規模・事業名で検索）'!F$5,'バックデータ１（事例集）'!$A$1:$W$1,0)))</f>
        <v>0</v>
      </c>
      <c r="G21" s="91">
        <f>IF($L21&gt;MAX('バックデータ１（事例集）'!$W$4:$W$303),"",INDEX('バックデータ１（事例集）'!$A$4:$W$303,MATCH('条件検索５（人口規模・事業名で検索）'!$L21,'バックデータ１（事例集）'!$W$4:$W$303,0),MATCH('条件検索５（人口規模・事業名で検索）'!G$5,'バックデータ１（事例集）'!$A$1:$W$1,0)))</f>
        <v>0</v>
      </c>
      <c r="H21" s="91">
        <f>IF($L21&gt;MAX('バックデータ１（事例集）'!$W$4:$W$303),"",INDEX('バックデータ１（事例集）'!$A$4:$W$303,MATCH('条件検索５（人口規模・事業名で検索）'!$L21,'バックデータ１（事例集）'!$W$4:$W$303,0),MATCH('条件検索５（人口規模・事業名で検索）'!H$5,'バックデータ１（事例集）'!$A$1:$W$1,0)))</f>
        <v>0</v>
      </c>
      <c r="I21" s="90">
        <f>IF($L21&gt;MAX('バックデータ１（事例集）'!$W$4:$W$303),"",INDEX('バックデータ１（事例集）'!$A$4:$W$303,MATCH('条件検索５（人口規模・事業名で検索）'!$L21,'バックデータ１（事例集）'!$W$4:$W$303,0),MATCH('条件検索５（人口規模・事業名で検索）'!I$5,'バックデータ１（事例集）'!$A$1:$W$1,0)))</f>
        <v>0</v>
      </c>
      <c r="J21" s="92">
        <f t="shared" si="0"/>
        <v>0</v>
      </c>
      <c r="K21" s="185">
        <f>IF($L21&gt;MAX('バックデータ１（事例集）'!$W$4:$W$303),"",INDEX('バックデータ１（事例集）'!$A$4:$W$303,MATCH('条件検索５（人口規模・事業名で検索）'!$L21,'バックデータ１（事例集）'!$W$4:$W$303,0),MATCH('条件検索５（人口規模・事業名で検索）'!K$5,'バックデータ１（事例集）'!$A$1:$W$1,0)))</f>
        <v>0</v>
      </c>
      <c r="L21" s="18">
        <v>14</v>
      </c>
      <c r="M21" s="115">
        <f>IF($L21&gt;MAX('バックデータ１（事例集）'!$W$4:$W$303),"",INDEX('バックデータ１（事例集）'!$A$4:$W$303,MATCH('条件検索５（人口規模・事業名で検索）'!$L21,'バックデータ１（事例集）'!$W$4:$W$303,0),MATCH('条件検索５（人口規模・事業名で検索）'!J$5,'バックデータ１（事例集）'!$A$1:$W$1,0)))</f>
        <v>0</v>
      </c>
    </row>
    <row r="22" spans="2:13" ht="30" customHeight="1">
      <c r="B22" s="6">
        <v>15</v>
      </c>
      <c r="C22" s="7">
        <f>IF($L22&gt;MAX('バックデータ１（事例集）'!$W$4:$W$303),"",INDEX('バックデータ１（事例集）'!$A$4:$W$303,MATCH('条件検索５（人口規模・事業名で検索）'!$L22,'バックデータ１（事例集）'!$W$4:$W$303,0),MATCH('条件検索５（人口規模・事業名で検索）'!C$5,'バックデータ１（事例集）'!$A$1:$W$1,0)))</f>
        <v>0</v>
      </c>
      <c r="D22" s="7">
        <f>IF($L22&gt;MAX('バックデータ１（事例集）'!$W$4:$W$303),"",INDEX('バックデータ１（事例集）'!$A$4:$W$303,MATCH('条件検索５（人口規模・事業名で検索）'!$L22,'バックデータ１（事例集）'!$W$4:$W$303,0),MATCH('条件検索５（人口規模・事業名で検索）'!D$5,'バックデータ１（事例集）'!$A$1:$W$1,0)))</f>
        <v>0</v>
      </c>
      <c r="E22" s="19" t="str">
        <f>IF($L22&gt;MAX('バックデータ１（事例集）'!$W$4:$W$303),"",INDEX('バックデータ１（事例集）'!$A$4:$W$303,MATCH('条件検索５（人口規模・事業名で検索）'!$L22,'バックデータ１（事例集）'!$W$4:$W$303,0),MATCH('条件検索５（人口規模・事業名で検索）'!E$5,'バックデータ１（事例集）'!$A$1:$W$1,0)))</f>
        <v/>
      </c>
      <c r="F22" s="58">
        <f>IF($L22&gt;MAX('バックデータ１（事例集）'!$W$4:$W$303),"",INDEX('バックデータ１（事例集）'!$A$4:$W$303,MATCH('条件検索５（人口規模・事業名で検索）'!$L22,'バックデータ１（事例集）'!$W$4:$W$303,0),MATCH('条件検索５（人口規模・事業名で検索）'!F$5,'バックデータ１（事例集）'!$A$1:$W$1,0)))</f>
        <v>0</v>
      </c>
      <c r="G22" s="8">
        <f>IF($L22&gt;MAX('バックデータ１（事例集）'!$W$4:$W$303),"",INDEX('バックデータ１（事例集）'!$A$4:$W$303,MATCH('条件検索５（人口規模・事業名で検索）'!$L22,'バックデータ１（事例集）'!$W$4:$W$303,0),MATCH('条件検索５（人口規模・事業名で検索）'!G$5,'バックデータ１（事例集）'!$A$1:$W$1,0)))</f>
        <v>0</v>
      </c>
      <c r="H22" s="8">
        <f>IF($L22&gt;MAX('バックデータ１（事例集）'!$W$4:$W$303),"",INDEX('バックデータ１（事例集）'!$A$4:$W$303,MATCH('条件検索５（人口規模・事業名で検索）'!$L22,'バックデータ１（事例集）'!$W$4:$W$303,0),MATCH('条件検索５（人口規模・事業名で検索）'!H$5,'バックデータ１（事例集）'!$A$1:$W$1,0)))</f>
        <v>0</v>
      </c>
      <c r="I22" s="58">
        <f>IF($L22&gt;MAX('バックデータ１（事例集）'!$W$4:$W$303),"",INDEX('バックデータ１（事例集）'!$A$4:$W$303,MATCH('条件検索５（人口規模・事業名で検索）'!$L22,'バックデータ１（事例集）'!$W$4:$W$303,0),MATCH('条件検索５（人口規模・事業名で検索）'!I$5,'バックデータ１（事例集）'!$A$1:$W$1,0)))</f>
        <v>0</v>
      </c>
      <c r="J22" s="86">
        <f t="shared" si="0"/>
        <v>0</v>
      </c>
      <c r="K22" s="84">
        <f>IF($L22&gt;MAX('バックデータ１（事例集）'!$W$4:$W$303),"",INDEX('バックデータ１（事例集）'!$A$4:$W$303,MATCH('条件検索５（人口規模・事業名で検索）'!$L22,'バックデータ１（事例集）'!$W$4:$W$303,0),MATCH('条件検索５（人口規模・事業名で検索）'!K$5,'バックデータ１（事例集）'!$A$1:$W$1,0)))</f>
        <v>0</v>
      </c>
      <c r="L22" s="18">
        <v>15</v>
      </c>
      <c r="M22" s="115">
        <f>IF($L22&gt;MAX('バックデータ１（事例集）'!$W$4:$W$303),"",INDEX('バックデータ１（事例集）'!$A$4:$W$303,MATCH('条件検索５（人口規模・事業名で検索）'!$L22,'バックデータ１（事例集）'!$W$4:$W$303,0),MATCH('条件検索５（人口規模・事業名で検索）'!J$5,'バックデータ１（事例集）'!$A$1:$W$1,0)))</f>
        <v>0</v>
      </c>
    </row>
    <row r="23" spans="2:13" ht="30" customHeight="1">
      <c r="B23" s="87">
        <v>16</v>
      </c>
      <c r="C23" s="88">
        <f>IF($L23&gt;MAX('バックデータ１（事例集）'!$W$4:$W$303),"",INDEX('バックデータ１（事例集）'!$A$4:$W$303,MATCH('条件検索５（人口規模・事業名で検索）'!$L23,'バックデータ１（事例集）'!$W$4:$W$303,0),MATCH('条件検索５（人口規模・事業名で検索）'!C$5,'バックデータ１（事例集）'!$A$1:$W$1,0)))</f>
        <v>0</v>
      </c>
      <c r="D23" s="88">
        <f>IF($L23&gt;MAX('バックデータ１（事例集）'!$W$4:$W$303),"",INDEX('バックデータ１（事例集）'!$A$4:$W$303,MATCH('条件検索５（人口規模・事業名で検索）'!$L23,'バックデータ１（事例集）'!$W$4:$W$303,0),MATCH('条件検索５（人口規模・事業名で検索）'!D$5,'バックデータ１（事例集）'!$A$1:$W$1,0)))</f>
        <v>0</v>
      </c>
      <c r="E23" s="89" t="str">
        <f>IF($L23&gt;MAX('バックデータ１（事例集）'!$W$4:$W$303),"",INDEX('バックデータ１（事例集）'!$A$4:$W$303,MATCH('条件検索５（人口規模・事業名で検索）'!$L23,'バックデータ１（事例集）'!$W$4:$W$303,0),MATCH('条件検索５（人口規模・事業名で検索）'!E$5,'バックデータ１（事例集）'!$A$1:$W$1,0)))</f>
        <v/>
      </c>
      <c r="F23" s="90">
        <f>IF($L23&gt;MAX('バックデータ１（事例集）'!$W$4:$W$303),"",INDEX('バックデータ１（事例集）'!$A$4:$W$303,MATCH('条件検索５（人口規模・事業名で検索）'!$L23,'バックデータ１（事例集）'!$W$4:$W$303,0),MATCH('条件検索５（人口規模・事業名で検索）'!F$5,'バックデータ１（事例集）'!$A$1:$W$1,0)))</f>
        <v>0</v>
      </c>
      <c r="G23" s="91">
        <f>IF($L23&gt;MAX('バックデータ１（事例集）'!$W$4:$W$303),"",INDEX('バックデータ１（事例集）'!$A$4:$W$303,MATCH('条件検索５（人口規模・事業名で検索）'!$L23,'バックデータ１（事例集）'!$W$4:$W$303,0),MATCH('条件検索５（人口規模・事業名で検索）'!G$5,'バックデータ１（事例集）'!$A$1:$W$1,0)))</f>
        <v>0</v>
      </c>
      <c r="H23" s="91">
        <f>IF($L23&gt;MAX('バックデータ１（事例集）'!$W$4:$W$303),"",INDEX('バックデータ１（事例集）'!$A$4:$W$303,MATCH('条件検索５（人口規模・事業名で検索）'!$L23,'バックデータ１（事例集）'!$W$4:$W$303,0),MATCH('条件検索５（人口規模・事業名で検索）'!H$5,'バックデータ１（事例集）'!$A$1:$W$1,0)))</f>
        <v>0</v>
      </c>
      <c r="I23" s="90">
        <f>IF($L23&gt;MAX('バックデータ１（事例集）'!$W$4:$W$303),"",INDEX('バックデータ１（事例集）'!$A$4:$W$303,MATCH('条件検索５（人口規模・事業名で検索）'!$L23,'バックデータ１（事例集）'!$W$4:$W$303,0),MATCH('条件検索５（人口規模・事業名で検索）'!I$5,'バックデータ１（事例集）'!$A$1:$W$1,0)))</f>
        <v>0</v>
      </c>
      <c r="J23" s="92">
        <f t="shared" si="0"/>
        <v>0</v>
      </c>
      <c r="K23" s="185">
        <f>IF($L23&gt;MAX('バックデータ１（事例集）'!$W$4:$W$303),"",INDEX('バックデータ１（事例集）'!$A$4:$W$303,MATCH('条件検索５（人口規模・事業名で検索）'!$L23,'バックデータ１（事例集）'!$W$4:$W$303,0),MATCH('条件検索５（人口規模・事業名で検索）'!K$5,'バックデータ１（事例集）'!$A$1:$W$1,0)))</f>
        <v>0</v>
      </c>
      <c r="L23" s="18">
        <v>16</v>
      </c>
      <c r="M23" s="115">
        <f>IF($L23&gt;MAX('バックデータ１（事例集）'!$W$4:$W$303),"",INDEX('バックデータ１（事例集）'!$A$4:$W$303,MATCH('条件検索５（人口規模・事業名で検索）'!$L23,'バックデータ１（事例集）'!$W$4:$W$303,0),MATCH('条件検索５（人口規模・事業名で検索）'!J$5,'バックデータ１（事例集）'!$A$1:$W$1,0)))</f>
        <v>0</v>
      </c>
    </row>
    <row r="24" spans="2:13" ht="30" customHeight="1">
      <c r="B24" s="6">
        <v>17</v>
      </c>
      <c r="C24" s="7">
        <f>IF($L24&gt;MAX('バックデータ１（事例集）'!$W$4:$W$303),"",INDEX('バックデータ１（事例集）'!$A$4:$W$303,MATCH('条件検索５（人口規模・事業名で検索）'!$L24,'バックデータ１（事例集）'!$W$4:$W$303,0),MATCH('条件検索５（人口規模・事業名で検索）'!C$5,'バックデータ１（事例集）'!$A$1:$W$1,0)))</f>
        <v>0</v>
      </c>
      <c r="D24" s="7">
        <f>IF($L24&gt;MAX('バックデータ１（事例集）'!$W$4:$W$303),"",INDEX('バックデータ１（事例集）'!$A$4:$W$303,MATCH('条件検索５（人口規模・事業名で検索）'!$L24,'バックデータ１（事例集）'!$W$4:$W$303,0),MATCH('条件検索５（人口規模・事業名で検索）'!D$5,'バックデータ１（事例集）'!$A$1:$W$1,0)))</f>
        <v>0</v>
      </c>
      <c r="E24" s="19" t="str">
        <f>IF($L24&gt;MAX('バックデータ１（事例集）'!$W$4:$W$303),"",INDEX('バックデータ１（事例集）'!$A$4:$W$303,MATCH('条件検索５（人口規模・事業名で検索）'!$L24,'バックデータ１（事例集）'!$W$4:$W$303,0),MATCH('条件検索５（人口規模・事業名で検索）'!E$5,'バックデータ１（事例集）'!$A$1:$W$1,0)))</f>
        <v/>
      </c>
      <c r="F24" s="58">
        <f>IF($L24&gt;MAX('バックデータ１（事例集）'!$W$4:$W$303),"",INDEX('バックデータ１（事例集）'!$A$4:$W$303,MATCH('条件検索５（人口規模・事業名で検索）'!$L24,'バックデータ１（事例集）'!$W$4:$W$303,0),MATCH('条件検索５（人口規模・事業名で検索）'!F$5,'バックデータ１（事例集）'!$A$1:$W$1,0)))</f>
        <v>0</v>
      </c>
      <c r="G24" s="8">
        <f>IF($L24&gt;MAX('バックデータ１（事例集）'!$W$4:$W$303),"",INDEX('バックデータ１（事例集）'!$A$4:$W$303,MATCH('条件検索５（人口規模・事業名で検索）'!$L24,'バックデータ１（事例集）'!$W$4:$W$303,0),MATCH('条件検索５（人口規模・事業名で検索）'!G$5,'バックデータ１（事例集）'!$A$1:$W$1,0)))</f>
        <v>0</v>
      </c>
      <c r="H24" s="8">
        <f>IF($L24&gt;MAX('バックデータ１（事例集）'!$W$4:$W$303),"",INDEX('バックデータ１（事例集）'!$A$4:$W$303,MATCH('条件検索５（人口規模・事業名で検索）'!$L24,'バックデータ１（事例集）'!$W$4:$W$303,0),MATCH('条件検索５（人口規模・事業名で検索）'!H$5,'バックデータ１（事例集）'!$A$1:$W$1,0)))</f>
        <v>0</v>
      </c>
      <c r="I24" s="58">
        <f>IF($L24&gt;MAX('バックデータ１（事例集）'!$W$4:$W$303),"",INDEX('バックデータ１（事例集）'!$A$4:$W$303,MATCH('条件検索５（人口規模・事業名で検索）'!$L24,'バックデータ１（事例集）'!$W$4:$W$303,0),MATCH('条件検索５（人口規模・事業名で検索）'!I$5,'バックデータ１（事例集）'!$A$1:$W$1,0)))</f>
        <v>0</v>
      </c>
      <c r="J24" s="86">
        <f t="shared" si="0"/>
        <v>0</v>
      </c>
      <c r="K24" s="84">
        <f>IF($L24&gt;MAX('バックデータ１（事例集）'!$W$4:$W$303),"",INDEX('バックデータ１（事例集）'!$A$4:$W$303,MATCH('条件検索５（人口規模・事業名で検索）'!$L24,'バックデータ１（事例集）'!$W$4:$W$303,0),MATCH('条件検索５（人口規模・事業名で検索）'!K$5,'バックデータ１（事例集）'!$A$1:$W$1,0)))</f>
        <v>0</v>
      </c>
      <c r="L24" s="18">
        <v>17</v>
      </c>
      <c r="M24" s="115">
        <f>IF($L24&gt;MAX('バックデータ１（事例集）'!$W$4:$W$303),"",INDEX('バックデータ１（事例集）'!$A$4:$W$303,MATCH('条件検索５（人口規模・事業名で検索）'!$L24,'バックデータ１（事例集）'!$W$4:$W$303,0),MATCH('条件検索５（人口規模・事業名で検索）'!J$5,'バックデータ１（事例集）'!$A$1:$W$1,0)))</f>
        <v>0</v>
      </c>
    </row>
    <row r="25" spans="2:13" ht="30" customHeight="1">
      <c r="B25" s="87">
        <v>18</v>
      </c>
      <c r="C25" s="88">
        <f>IF($L25&gt;MAX('バックデータ１（事例集）'!$W$4:$W$303),"",INDEX('バックデータ１（事例集）'!$A$4:$W$303,MATCH('条件検索５（人口規模・事業名で検索）'!$L25,'バックデータ１（事例集）'!$W$4:$W$303,0),MATCH('条件検索５（人口規模・事業名で検索）'!C$5,'バックデータ１（事例集）'!$A$1:$W$1,0)))</f>
        <v>0</v>
      </c>
      <c r="D25" s="88">
        <f>IF($L25&gt;MAX('バックデータ１（事例集）'!$W$4:$W$303),"",INDEX('バックデータ１（事例集）'!$A$4:$W$303,MATCH('条件検索５（人口規模・事業名で検索）'!$L25,'バックデータ１（事例集）'!$W$4:$W$303,0),MATCH('条件検索５（人口規模・事業名で検索）'!D$5,'バックデータ１（事例集）'!$A$1:$W$1,0)))</f>
        <v>0</v>
      </c>
      <c r="E25" s="89" t="str">
        <f>IF($L25&gt;MAX('バックデータ１（事例集）'!$W$4:$W$303),"",INDEX('バックデータ１（事例集）'!$A$4:$W$303,MATCH('条件検索５（人口規模・事業名で検索）'!$L25,'バックデータ１（事例集）'!$W$4:$W$303,0),MATCH('条件検索５（人口規模・事業名で検索）'!E$5,'バックデータ１（事例集）'!$A$1:$W$1,0)))</f>
        <v/>
      </c>
      <c r="F25" s="90">
        <f>IF($L25&gt;MAX('バックデータ１（事例集）'!$W$4:$W$303),"",INDEX('バックデータ１（事例集）'!$A$4:$W$303,MATCH('条件検索５（人口規模・事業名で検索）'!$L25,'バックデータ１（事例集）'!$W$4:$W$303,0),MATCH('条件検索５（人口規模・事業名で検索）'!F$5,'バックデータ１（事例集）'!$A$1:$W$1,0)))</f>
        <v>0</v>
      </c>
      <c r="G25" s="91">
        <f>IF($L25&gt;MAX('バックデータ１（事例集）'!$W$4:$W$303),"",INDEX('バックデータ１（事例集）'!$A$4:$W$303,MATCH('条件検索５（人口規模・事業名で検索）'!$L25,'バックデータ１（事例集）'!$W$4:$W$303,0),MATCH('条件検索５（人口規模・事業名で検索）'!G$5,'バックデータ１（事例集）'!$A$1:$W$1,0)))</f>
        <v>0</v>
      </c>
      <c r="H25" s="91">
        <f>IF($L25&gt;MAX('バックデータ１（事例集）'!$W$4:$W$303),"",INDEX('バックデータ１（事例集）'!$A$4:$W$303,MATCH('条件検索５（人口規模・事業名で検索）'!$L25,'バックデータ１（事例集）'!$W$4:$W$303,0),MATCH('条件検索５（人口規模・事業名で検索）'!H$5,'バックデータ１（事例集）'!$A$1:$W$1,0)))</f>
        <v>0</v>
      </c>
      <c r="I25" s="90">
        <f>IF($L25&gt;MAX('バックデータ１（事例集）'!$W$4:$W$303),"",INDEX('バックデータ１（事例集）'!$A$4:$W$303,MATCH('条件検索５（人口規模・事業名で検索）'!$L25,'バックデータ１（事例集）'!$W$4:$W$303,0),MATCH('条件検索５（人口規模・事業名で検索）'!I$5,'バックデータ１（事例集）'!$A$1:$W$1,0)))</f>
        <v>0</v>
      </c>
      <c r="J25" s="92">
        <f t="shared" si="0"/>
        <v>0</v>
      </c>
      <c r="K25" s="185">
        <f>IF($L25&gt;MAX('バックデータ１（事例集）'!$W$4:$W$303),"",INDEX('バックデータ１（事例集）'!$A$4:$W$303,MATCH('条件検索５（人口規模・事業名で検索）'!$L25,'バックデータ１（事例集）'!$W$4:$W$303,0),MATCH('条件検索５（人口規模・事業名で検索）'!K$5,'バックデータ１（事例集）'!$A$1:$W$1,0)))</f>
        <v>0</v>
      </c>
      <c r="L25" s="18">
        <v>18</v>
      </c>
      <c r="M25" s="115">
        <f>IF($L25&gt;MAX('バックデータ１（事例集）'!$W$4:$W$303),"",INDEX('バックデータ１（事例集）'!$A$4:$W$303,MATCH('条件検索５（人口規模・事業名で検索）'!$L25,'バックデータ１（事例集）'!$W$4:$W$303,0),MATCH('条件検索５（人口規模・事業名で検索）'!J$5,'バックデータ１（事例集）'!$A$1:$W$1,0)))</f>
        <v>0</v>
      </c>
    </row>
    <row r="26" spans="2:13" ht="30" customHeight="1">
      <c r="B26" s="6">
        <v>19</v>
      </c>
      <c r="C26" s="7">
        <f>IF($L26&gt;MAX('バックデータ１（事例集）'!$W$4:$W$303),"",INDEX('バックデータ１（事例集）'!$A$4:$W$303,MATCH('条件検索５（人口規模・事業名で検索）'!$L26,'バックデータ１（事例集）'!$W$4:$W$303,0),MATCH('条件検索５（人口規模・事業名で検索）'!C$5,'バックデータ１（事例集）'!$A$1:$W$1,0)))</f>
        <v>0</v>
      </c>
      <c r="D26" s="7">
        <f>IF($L26&gt;MAX('バックデータ１（事例集）'!$W$4:$W$303),"",INDEX('バックデータ１（事例集）'!$A$4:$W$303,MATCH('条件検索５（人口規模・事業名で検索）'!$L26,'バックデータ１（事例集）'!$W$4:$W$303,0),MATCH('条件検索５（人口規模・事業名で検索）'!D$5,'バックデータ１（事例集）'!$A$1:$W$1,0)))</f>
        <v>0</v>
      </c>
      <c r="E26" s="19" t="str">
        <f>IF($L26&gt;MAX('バックデータ１（事例集）'!$W$4:$W$303),"",INDEX('バックデータ１（事例集）'!$A$4:$W$303,MATCH('条件検索５（人口規模・事業名で検索）'!$L26,'バックデータ１（事例集）'!$W$4:$W$303,0),MATCH('条件検索５（人口規模・事業名で検索）'!E$5,'バックデータ１（事例集）'!$A$1:$W$1,0)))</f>
        <v/>
      </c>
      <c r="F26" s="58">
        <f>IF($L26&gt;MAX('バックデータ１（事例集）'!$W$4:$W$303),"",INDEX('バックデータ１（事例集）'!$A$4:$W$303,MATCH('条件検索５（人口規模・事業名で検索）'!$L26,'バックデータ１（事例集）'!$W$4:$W$303,0),MATCH('条件検索５（人口規模・事業名で検索）'!F$5,'バックデータ１（事例集）'!$A$1:$W$1,0)))</f>
        <v>0</v>
      </c>
      <c r="G26" s="8">
        <f>IF($L26&gt;MAX('バックデータ１（事例集）'!$W$4:$W$303),"",INDEX('バックデータ１（事例集）'!$A$4:$W$303,MATCH('条件検索５（人口規模・事業名で検索）'!$L26,'バックデータ１（事例集）'!$W$4:$W$303,0),MATCH('条件検索５（人口規模・事業名で検索）'!G$5,'バックデータ１（事例集）'!$A$1:$W$1,0)))</f>
        <v>0</v>
      </c>
      <c r="H26" s="8">
        <f>IF($L26&gt;MAX('バックデータ１（事例集）'!$W$4:$W$303),"",INDEX('バックデータ１（事例集）'!$A$4:$W$303,MATCH('条件検索５（人口規模・事業名で検索）'!$L26,'バックデータ１（事例集）'!$W$4:$W$303,0),MATCH('条件検索５（人口規模・事業名で検索）'!H$5,'バックデータ１（事例集）'!$A$1:$W$1,0)))</f>
        <v>0</v>
      </c>
      <c r="I26" s="58">
        <f>IF($L26&gt;MAX('バックデータ１（事例集）'!$W$4:$W$303),"",INDEX('バックデータ１（事例集）'!$A$4:$W$303,MATCH('条件検索５（人口規模・事業名で検索）'!$L26,'バックデータ１（事例集）'!$W$4:$W$303,0),MATCH('条件検索５（人口規模・事業名で検索）'!I$5,'バックデータ１（事例集）'!$A$1:$W$1,0)))</f>
        <v>0</v>
      </c>
      <c r="J26" s="86">
        <f t="shared" si="0"/>
        <v>0</v>
      </c>
      <c r="K26" s="84">
        <f>IF($L26&gt;MAX('バックデータ１（事例集）'!$W$4:$W$303),"",INDEX('バックデータ１（事例集）'!$A$4:$W$303,MATCH('条件検索５（人口規模・事業名で検索）'!$L26,'バックデータ１（事例集）'!$W$4:$W$303,0),MATCH('条件検索５（人口規模・事業名で検索）'!K$5,'バックデータ１（事例集）'!$A$1:$W$1,0)))</f>
        <v>0</v>
      </c>
      <c r="L26" s="18">
        <v>19</v>
      </c>
      <c r="M26" s="115">
        <f>IF($L26&gt;MAX('バックデータ１（事例集）'!$W$4:$W$303),"",INDEX('バックデータ１（事例集）'!$A$4:$W$303,MATCH('条件検索５（人口規模・事業名で検索）'!$L26,'バックデータ１（事例集）'!$W$4:$W$303,0),MATCH('条件検索５（人口規模・事業名で検索）'!J$5,'バックデータ１（事例集）'!$A$1:$W$1,0)))</f>
        <v>0</v>
      </c>
    </row>
    <row r="27" spans="2:13" ht="30" customHeight="1">
      <c r="B27" s="87">
        <v>20</v>
      </c>
      <c r="C27" s="88">
        <f>IF($L27&gt;MAX('バックデータ１（事例集）'!$W$4:$W$303),"",INDEX('バックデータ１（事例集）'!$A$4:$W$303,MATCH('条件検索５（人口規模・事業名で検索）'!$L27,'バックデータ１（事例集）'!$W$4:$W$303,0),MATCH('条件検索５（人口規模・事業名で検索）'!C$5,'バックデータ１（事例集）'!$A$1:$W$1,0)))</f>
        <v>0</v>
      </c>
      <c r="D27" s="88">
        <f>IF($L27&gt;MAX('バックデータ１（事例集）'!$W$4:$W$303),"",INDEX('バックデータ１（事例集）'!$A$4:$W$303,MATCH('条件検索５（人口規模・事業名で検索）'!$L27,'バックデータ１（事例集）'!$W$4:$W$303,0),MATCH('条件検索５（人口規模・事業名で検索）'!D$5,'バックデータ１（事例集）'!$A$1:$W$1,0)))</f>
        <v>0</v>
      </c>
      <c r="E27" s="89" t="str">
        <f>IF($L27&gt;MAX('バックデータ１（事例集）'!$W$4:$W$303),"",INDEX('バックデータ１（事例集）'!$A$4:$W$303,MATCH('条件検索５（人口規模・事業名で検索）'!$L27,'バックデータ１（事例集）'!$W$4:$W$303,0),MATCH('条件検索５（人口規模・事業名で検索）'!E$5,'バックデータ１（事例集）'!$A$1:$W$1,0)))</f>
        <v/>
      </c>
      <c r="F27" s="90">
        <f>IF($L27&gt;MAX('バックデータ１（事例集）'!$W$4:$W$303),"",INDEX('バックデータ１（事例集）'!$A$4:$W$303,MATCH('条件検索５（人口規模・事業名で検索）'!$L27,'バックデータ１（事例集）'!$W$4:$W$303,0),MATCH('条件検索５（人口規模・事業名で検索）'!F$5,'バックデータ１（事例集）'!$A$1:$W$1,0)))</f>
        <v>0</v>
      </c>
      <c r="G27" s="91">
        <f>IF($L27&gt;MAX('バックデータ１（事例集）'!$W$4:$W$303),"",INDEX('バックデータ１（事例集）'!$A$4:$W$303,MATCH('条件検索５（人口規模・事業名で検索）'!$L27,'バックデータ１（事例集）'!$W$4:$W$303,0),MATCH('条件検索５（人口規模・事業名で検索）'!G$5,'バックデータ１（事例集）'!$A$1:$W$1,0)))</f>
        <v>0</v>
      </c>
      <c r="H27" s="91">
        <f>IF($L27&gt;MAX('バックデータ１（事例集）'!$W$4:$W$303),"",INDEX('バックデータ１（事例集）'!$A$4:$W$303,MATCH('条件検索５（人口規模・事業名で検索）'!$L27,'バックデータ１（事例集）'!$W$4:$W$303,0),MATCH('条件検索５（人口規模・事業名で検索）'!H$5,'バックデータ１（事例集）'!$A$1:$W$1,0)))</f>
        <v>0</v>
      </c>
      <c r="I27" s="90">
        <f>IF($L27&gt;MAX('バックデータ１（事例集）'!$W$4:$W$303),"",INDEX('バックデータ１（事例集）'!$A$4:$W$303,MATCH('条件検索５（人口規模・事業名で検索）'!$L27,'バックデータ１（事例集）'!$W$4:$W$303,0),MATCH('条件検索５（人口規模・事業名で検索）'!I$5,'バックデータ１（事例集）'!$A$1:$W$1,0)))</f>
        <v>0</v>
      </c>
      <c r="J27" s="92">
        <f t="shared" si="0"/>
        <v>0</v>
      </c>
      <c r="K27" s="185">
        <f>IF($L27&gt;MAX('バックデータ１（事例集）'!$W$4:$W$303),"",INDEX('バックデータ１（事例集）'!$A$4:$W$303,MATCH('条件検索５（人口規模・事業名で検索）'!$L27,'バックデータ１（事例集）'!$W$4:$W$303,0),MATCH('条件検索５（人口規模・事業名で検索）'!K$5,'バックデータ１（事例集）'!$A$1:$W$1,0)))</f>
        <v>0</v>
      </c>
      <c r="L27" s="18">
        <v>20</v>
      </c>
      <c r="M27" s="115">
        <f>IF($L27&gt;MAX('バックデータ１（事例集）'!$W$4:$W$303),"",INDEX('バックデータ１（事例集）'!$A$4:$W$303,MATCH('条件検索５（人口規模・事業名で検索）'!$L27,'バックデータ１（事例集）'!$W$4:$W$303,0),MATCH('条件検索５（人口規模・事業名で検索）'!J$5,'バックデータ１（事例集）'!$A$1:$W$1,0)))</f>
        <v>0</v>
      </c>
    </row>
    <row r="28" spans="2:13" ht="30" customHeight="1">
      <c r="B28" s="6">
        <v>21</v>
      </c>
      <c r="C28" s="7">
        <f>IF($L28&gt;MAX('バックデータ１（事例集）'!$W$4:$W$303),"",INDEX('バックデータ１（事例集）'!$A$4:$W$303,MATCH('条件検索５（人口規模・事業名で検索）'!$L28,'バックデータ１（事例集）'!$W$4:$W$303,0),MATCH('条件検索５（人口規模・事業名で検索）'!C$5,'バックデータ１（事例集）'!$A$1:$W$1,0)))</f>
        <v>0</v>
      </c>
      <c r="D28" s="7">
        <f>IF($L28&gt;MAX('バックデータ１（事例集）'!$W$4:$W$303),"",INDEX('バックデータ１（事例集）'!$A$4:$W$303,MATCH('条件検索５（人口規模・事業名で検索）'!$L28,'バックデータ１（事例集）'!$W$4:$W$303,0),MATCH('条件検索５（人口規模・事業名で検索）'!D$5,'バックデータ１（事例集）'!$A$1:$W$1,0)))</f>
        <v>0</v>
      </c>
      <c r="E28" s="19" t="str">
        <f>IF($L28&gt;MAX('バックデータ１（事例集）'!$W$4:$W$303),"",INDEX('バックデータ１（事例集）'!$A$4:$W$303,MATCH('条件検索５（人口規模・事業名で検索）'!$L28,'バックデータ１（事例集）'!$W$4:$W$303,0),MATCH('条件検索５（人口規模・事業名で検索）'!E$5,'バックデータ１（事例集）'!$A$1:$W$1,0)))</f>
        <v/>
      </c>
      <c r="F28" s="58">
        <f>IF($L28&gt;MAX('バックデータ１（事例集）'!$W$4:$W$303),"",INDEX('バックデータ１（事例集）'!$A$4:$W$303,MATCH('条件検索５（人口規模・事業名で検索）'!$L28,'バックデータ１（事例集）'!$W$4:$W$303,0),MATCH('条件検索５（人口規模・事業名で検索）'!F$5,'バックデータ１（事例集）'!$A$1:$W$1,0)))</f>
        <v>0</v>
      </c>
      <c r="G28" s="8">
        <f>IF($L28&gt;MAX('バックデータ１（事例集）'!$W$4:$W$303),"",INDEX('バックデータ１（事例集）'!$A$4:$W$303,MATCH('条件検索５（人口規模・事業名で検索）'!$L28,'バックデータ１（事例集）'!$W$4:$W$303,0),MATCH('条件検索５（人口規模・事業名で検索）'!G$5,'バックデータ１（事例集）'!$A$1:$W$1,0)))</f>
        <v>0</v>
      </c>
      <c r="H28" s="8">
        <f>IF($L28&gt;MAX('バックデータ１（事例集）'!$W$4:$W$303),"",INDEX('バックデータ１（事例集）'!$A$4:$W$303,MATCH('条件検索５（人口規模・事業名で検索）'!$L28,'バックデータ１（事例集）'!$W$4:$W$303,0),MATCH('条件検索５（人口規模・事業名で検索）'!H$5,'バックデータ１（事例集）'!$A$1:$W$1,0)))</f>
        <v>0</v>
      </c>
      <c r="I28" s="58">
        <f>IF($L28&gt;MAX('バックデータ１（事例集）'!$W$4:$W$303),"",INDEX('バックデータ１（事例集）'!$A$4:$W$303,MATCH('条件検索５（人口規模・事業名で検索）'!$L28,'バックデータ１（事例集）'!$W$4:$W$303,0),MATCH('条件検索５（人口規模・事業名で検索）'!I$5,'バックデータ１（事例集）'!$A$1:$W$1,0)))</f>
        <v>0</v>
      </c>
      <c r="J28" s="86">
        <f t="shared" si="0"/>
        <v>0</v>
      </c>
      <c r="K28" s="84">
        <f>IF($L28&gt;MAX('バックデータ１（事例集）'!$W$4:$W$303),"",INDEX('バックデータ１（事例集）'!$A$4:$W$303,MATCH('条件検索５（人口規模・事業名で検索）'!$L28,'バックデータ１（事例集）'!$W$4:$W$303,0),MATCH('条件検索５（人口規模・事業名で検索）'!K$5,'バックデータ１（事例集）'!$A$1:$W$1,0)))</f>
        <v>0</v>
      </c>
      <c r="L28" s="18">
        <v>21</v>
      </c>
      <c r="M28" s="115">
        <f>IF($L28&gt;MAX('バックデータ１（事例集）'!$W$4:$W$303),"",INDEX('バックデータ１（事例集）'!$A$4:$W$303,MATCH('条件検索５（人口規模・事業名で検索）'!$L28,'バックデータ１（事例集）'!$W$4:$W$303,0),MATCH('条件検索５（人口規模・事業名で検索）'!J$5,'バックデータ１（事例集）'!$A$1:$W$1,0)))</f>
        <v>0</v>
      </c>
    </row>
    <row r="29" spans="2:13" ht="30" customHeight="1">
      <c r="B29" s="87">
        <v>22</v>
      </c>
      <c r="C29" s="88">
        <f>IF($L29&gt;MAX('バックデータ１（事例集）'!$W$4:$W$303),"",INDEX('バックデータ１（事例集）'!$A$4:$W$303,MATCH('条件検索５（人口規模・事業名で検索）'!$L29,'バックデータ１（事例集）'!$W$4:$W$303,0),MATCH('条件検索５（人口規模・事業名で検索）'!C$5,'バックデータ１（事例集）'!$A$1:$W$1,0)))</f>
        <v>0</v>
      </c>
      <c r="D29" s="88">
        <f>IF($L29&gt;MAX('バックデータ１（事例集）'!$W$4:$W$303),"",INDEX('バックデータ１（事例集）'!$A$4:$W$303,MATCH('条件検索５（人口規模・事業名で検索）'!$L29,'バックデータ１（事例集）'!$W$4:$W$303,0),MATCH('条件検索５（人口規模・事業名で検索）'!D$5,'バックデータ１（事例集）'!$A$1:$W$1,0)))</f>
        <v>0</v>
      </c>
      <c r="E29" s="89" t="str">
        <f>IF($L29&gt;MAX('バックデータ１（事例集）'!$W$4:$W$303),"",INDEX('バックデータ１（事例集）'!$A$4:$W$303,MATCH('条件検索５（人口規模・事業名で検索）'!$L29,'バックデータ１（事例集）'!$W$4:$W$303,0),MATCH('条件検索５（人口規模・事業名で検索）'!E$5,'バックデータ１（事例集）'!$A$1:$W$1,0)))</f>
        <v/>
      </c>
      <c r="F29" s="90">
        <f>IF($L29&gt;MAX('バックデータ１（事例集）'!$W$4:$W$303),"",INDEX('バックデータ１（事例集）'!$A$4:$W$303,MATCH('条件検索５（人口規模・事業名で検索）'!$L29,'バックデータ１（事例集）'!$W$4:$W$303,0),MATCH('条件検索５（人口規模・事業名で検索）'!F$5,'バックデータ１（事例集）'!$A$1:$W$1,0)))</f>
        <v>0</v>
      </c>
      <c r="G29" s="91">
        <f>IF($L29&gt;MAX('バックデータ１（事例集）'!$W$4:$W$303),"",INDEX('バックデータ１（事例集）'!$A$4:$W$303,MATCH('条件検索５（人口規模・事業名で検索）'!$L29,'バックデータ１（事例集）'!$W$4:$W$303,0),MATCH('条件検索５（人口規模・事業名で検索）'!G$5,'バックデータ１（事例集）'!$A$1:$W$1,0)))</f>
        <v>0</v>
      </c>
      <c r="H29" s="91">
        <f>IF($L29&gt;MAX('バックデータ１（事例集）'!$W$4:$W$303),"",INDEX('バックデータ１（事例集）'!$A$4:$W$303,MATCH('条件検索５（人口規模・事業名で検索）'!$L29,'バックデータ１（事例集）'!$W$4:$W$303,0),MATCH('条件検索５（人口規模・事業名で検索）'!H$5,'バックデータ１（事例集）'!$A$1:$W$1,0)))</f>
        <v>0</v>
      </c>
      <c r="I29" s="90">
        <f>IF($L29&gt;MAX('バックデータ１（事例集）'!$W$4:$W$303),"",INDEX('バックデータ１（事例集）'!$A$4:$W$303,MATCH('条件検索５（人口規模・事業名で検索）'!$L29,'バックデータ１（事例集）'!$W$4:$W$303,0),MATCH('条件検索５（人口規模・事業名で検索）'!I$5,'バックデータ１（事例集）'!$A$1:$W$1,0)))</f>
        <v>0</v>
      </c>
      <c r="J29" s="92">
        <f t="shared" si="0"/>
        <v>0</v>
      </c>
      <c r="K29" s="185">
        <f>IF($L29&gt;MAX('バックデータ１（事例集）'!$W$4:$W$303),"",INDEX('バックデータ１（事例集）'!$A$4:$W$303,MATCH('条件検索５（人口規模・事業名で検索）'!$L29,'バックデータ１（事例集）'!$W$4:$W$303,0),MATCH('条件検索５（人口規模・事業名で検索）'!K$5,'バックデータ１（事例集）'!$A$1:$W$1,0)))</f>
        <v>0</v>
      </c>
      <c r="L29" s="18">
        <v>22</v>
      </c>
      <c r="M29" s="115">
        <f>IF($L29&gt;MAX('バックデータ１（事例集）'!$W$4:$W$303),"",INDEX('バックデータ１（事例集）'!$A$4:$W$303,MATCH('条件検索５（人口規模・事業名で検索）'!$L29,'バックデータ１（事例集）'!$W$4:$W$303,0),MATCH('条件検索５（人口規模・事業名で検索）'!J$5,'バックデータ１（事例集）'!$A$1:$W$1,0)))</f>
        <v>0</v>
      </c>
    </row>
    <row r="30" spans="2:13" ht="30" customHeight="1">
      <c r="B30" s="6">
        <v>23</v>
      </c>
      <c r="C30" s="7">
        <f>IF($L30&gt;MAX('バックデータ１（事例集）'!$W$4:$W$303),"",INDEX('バックデータ１（事例集）'!$A$4:$W$303,MATCH('条件検索５（人口規模・事業名で検索）'!$L30,'バックデータ１（事例集）'!$W$4:$W$303,0),MATCH('条件検索５（人口規模・事業名で検索）'!C$5,'バックデータ１（事例集）'!$A$1:$W$1,0)))</f>
        <v>0</v>
      </c>
      <c r="D30" s="7">
        <f>IF($L30&gt;MAX('バックデータ１（事例集）'!$W$4:$W$303),"",INDEX('バックデータ１（事例集）'!$A$4:$W$303,MATCH('条件検索５（人口規模・事業名で検索）'!$L30,'バックデータ１（事例集）'!$W$4:$W$303,0),MATCH('条件検索５（人口規模・事業名で検索）'!D$5,'バックデータ１（事例集）'!$A$1:$W$1,0)))</f>
        <v>0</v>
      </c>
      <c r="E30" s="19" t="str">
        <f>IF($L30&gt;MAX('バックデータ１（事例集）'!$W$4:$W$303),"",INDEX('バックデータ１（事例集）'!$A$4:$W$303,MATCH('条件検索５（人口規模・事業名で検索）'!$L30,'バックデータ１（事例集）'!$W$4:$W$303,0),MATCH('条件検索５（人口規模・事業名で検索）'!E$5,'バックデータ１（事例集）'!$A$1:$W$1,0)))</f>
        <v/>
      </c>
      <c r="F30" s="58">
        <f>IF($L30&gt;MAX('バックデータ１（事例集）'!$W$4:$W$303),"",INDEX('バックデータ１（事例集）'!$A$4:$W$303,MATCH('条件検索５（人口規模・事業名で検索）'!$L30,'バックデータ１（事例集）'!$W$4:$W$303,0),MATCH('条件検索５（人口規模・事業名で検索）'!F$5,'バックデータ１（事例集）'!$A$1:$W$1,0)))</f>
        <v>0</v>
      </c>
      <c r="G30" s="8">
        <f>IF($L30&gt;MAX('バックデータ１（事例集）'!$W$4:$W$303),"",INDEX('バックデータ１（事例集）'!$A$4:$W$303,MATCH('条件検索５（人口規模・事業名で検索）'!$L30,'バックデータ１（事例集）'!$W$4:$W$303,0),MATCH('条件検索５（人口規模・事業名で検索）'!G$5,'バックデータ１（事例集）'!$A$1:$W$1,0)))</f>
        <v>0</v>
      </c>
      <c r="H30" s="8">
        <f>IF($L30&gt;MAX('バックデータ１（事例集）'!$W$4:$W$303),"",INDEX('バックデータ１（事例集）'!$A$4:$W$303,MATCH('条件検索５（人口規模・事業名で検索）'!$L30,'バックデータ１（事例集）'!$W$4:$W$303,0),MATCH('条件検索５（人口規模・事業名で検索）'!H$5,'バックデータ１（事例集）'!$A$1:$W$1,0)))</f>
        <v>0</v>
      </c>
      <c r="I30" s="58">
        <f>IF($L30&gt;MAX('バックデータ１（事例集）'!$W$4:$W$303),"",INDEX('バックデータ１（事例集）'!$A$4:$W$303,MATCH('条件検索５（人口規模・事業名で検索）'!$L30,'バックデータ１（事例集）'!$W$4:$W$303,0),MATCH('条件検索５（人口規模・事業名で検索）'!I$5,'バックデータ１（事例集）'!$A$1:$W$1,0)))</f>
        <v>0</v>
      </c>
      <c r="J30" s="86">
        <f t="shared" si="0"/>
        <v>0</v>
      </c>
      <c r="K30" s="84">
        <f>IF($L30&gt;MAX('バックデータ１（事例集）'!$W$4:$W$303),"",INDEX('バックデータ１（事例集）'!$A$4:$W$303,MATCH('条件検索５（人口規模・事業名で検索）'!$L30,'バックデータ１（事例集）'!$W$4:$W$303,0),MATCH('条件検索５（人口規模・事業名で検索）'!K$5,'バックデータ１（事例集）'!$A$1:$W$1,0)))</f>
        <v>0</v>
      </c>
      <c r="L30" s="18">
        <v>23</v>
      </c>
      <c r="M30" s="115">
        <f>IF($L30&gt;MAX('バックデータ１（事例集）'!$W$4:$W$303),"",INDEX('バックデータ１（事例集）'!$A$4:$W$303,MATCH('条件検索５（人口規模・事業名で検索）'!$L30,'バックデータ１（事例集）'!$W$4:$W$303,0),MATCH('条件検索５（人口規模・事業名で検索）'!J$5,'バックデータ１（事例集）'!$A$1:$W$1,0)))</f>
        <v>0</v>
      </c>
    </row>
    <row r="31" spans="2:13" ht="30" customHeight="1">
      <c r="B31" s="87">
        <v>24</v>
      </c>
      <c r="C31" s="88">
        <f>IF($L31&gt;MAX('バックデータ１（事例集）'!$W$4:$W$303),"",INDEX('バックデータ１（事例集）'!$A$4:$W$303,MATCH('条件検索５（人口規模・事業名で検索）'!$L31,'バックデータ１（事例集）'!$W$4:$W$303,0),MATCH('条件検索５（人口規模・事業名で検索）'!C$5,'バックデータ１（事例集）'!$A$1:$W$1,0)))</f>
        <v>0</v>
      </c>
      <c r="D31" s="88">
        <f>IF($L31&gt;MAX('バックデータ１（事例集）'!$W$4:$W$303),"",INDEX('バックデータ１（事例集）'!$A$4:$W$303,MATCH('条件検索５（人口規模・事業名で検索）'!$L31,'バックデータ１（事例集）'!$W$4:$W$303,0),MATCH('条件検索５（人口規模・事業名で検索）'!D$5,'バックデータ１（事例集）'!$A$1:$W$1,0)))</f>
        <v>0</v>
      </c>
      <c r="E31" s="89" t="str">
        <f>IF($L31&gt;MAX('バックデータ１（事例集）'!$W$4:$W$303),"",INDEX('バックデータ１（事例集）'!$A$4:$W$303,MATCH('条件検索５（人口規模・事業名で検索）'!$L31,'バックデータ１（事例集）'!$W$4:$W$303,0),MATCH('条件検索５（人口規模・事業名で検索）'!E$5,'バックデータ１（事例集）'!$A$1:$W$1,0)))</f>
        <v/>
      </c>
      <c r="F31" s="90">
        <f>IF($L31&gt;MAX('バックデータ１（事例集）'!$W$4:$W$303),"",INDEX('バックデータ１（事例集）'!$A$4:$W$303,MATCH('条件検索５（人口規模・事業名で検索）'!$L31,'バックデータ１（事例集）'!$W$4:$W$303,0),MATCH('条件検索５（人口規模・事業名で検索）'!F$5,'バックデータ１（事例集）'!$A$1:$W$1,0)))</f>
        <v>0</v>
      </c>
      <c r="G31" s="91">
        <f>IF($L31&gt;MAX('バックデータ１（事例集）'!$W$4:$W$303),"",INDEX('バックデータ１（事例集）'!$A$4:$W$303,MATCH('条件検索５（人口規模・事業名で検索）'!$L31,'バックデータ１（事例集）'!$W$4:$W$303,0),MATCH('条件検索５（人口規模・事業名で検索）'!G$5,'バックデータ１（事例集）'!$A$1:$W$1,0)))</f>
        <v>0</v>
      </c>
      <c r="H31" s="91">
        <f>IF($L31&gt;MAX('バックデータ１（事例集）'!$W$4:$W$303),"",INDEX('バックデータ１（事例集）'!$A$4:$W$303,MATCH('条件検索５（人口規模・事業名で検索）'!$L31,'バックデータ１（事例集）'!$W$4:$W$303,0),MATCH('条件検索５（人口規模・事業名で検索）'!H$5,'バックデータ１（事例集）'!$A$1:$W$1,0)))</f>
        <v>0</v>
      </c>
      <c r="I31" s="90">
        <f>IF($L31&gt;MAX('バックデータ１（事例集）'!$W$4:$W$303),"",INDEX('バックデータ１（事例集）'!$A$4:$W$303,MATCH('条件検索５（人口規模・事業名で検索）'!$L31,'バックデータ１（事例集）'!$W$4:$W$303,0),MATCH('条件検索５（人口規模・事業名で検索）'!I$5,'バックデータ１（事例集）'!$A$1:$W$1,0)))</f>
        <v>0</v>
      </c>
      <c r="J31" s="92">
        <f t="shared" si="0"/>
        <v>0</v>
      </c>
      <c r="K31" s="185">
        <f>IF($L31&gt;MAX('バックデータ１（事例集）'!$W$4:$W$303),"",INDEX('バックデータ１（事例集）'!$A$4:$W$303,MATCH('条件検索５（人口規模・事業名で検索）'!$L31,'バックデータ１（事例集）'!$W$4:$W$303,0),MATCH('条件検索５（人口規模・事業名で検索）'!K$5,'バックデータ１（事例集）'!$A$1:$W$1,0)))</f>
        <v>0</v>
      </c>
      <c r="L31" s="18">
        <v>24</v>
      </c>
      <c r="M31" s="115">
        <f>IF($L31&gt;MAX('バックデータ１（事例集）'!$W$4:$W$303),"",INDEX('バックデータ１（事例集）'!$A$4:$W$303,MATCH('条件検索５（人口規模・事業名で検索）'!$L31,'バックデータ１（事例集）'!$W$4:$W$303,0),MATCH('条件検索５（人口規模・事業名で検索）'!J$5,'バックデータ１（事例集）'!$A$1:$W$1,0)))</f>
        <v>0</v>
      </c>
    </row>
    <row r="32" spans="2:13" ht="30" customHeight="1">
      <c r="B32" s="6">
        <v>25</v>
      </c>
      <c r="C32" s="7">
        <f>IF($L32&gt;MAX('バックデータ１（事例集）'!$W$4:$W$303),"",INDEX('バックデータ１（事例集）'!$A$4:$W$303,MATCH('条件検索５（人口規模・事業名で検索）'!$L32,'バックデータ１（事例集）'!$W$4:$W$303,0),MATCH('条件検索５（人口規模・事業名で検索）'!C$5,'バックデータ１（事例集）'!$A$1:$W$1,0)))</f>
        <v>0</v>
      </c>
      <c r="D32" s="7">
        <f>IF($L32&gt;MAX('バックデータ１（事例集）'!$W$4:$W$303),"",INDEX('バックデータ１（事例集）'!$A$4:$W$303,MATCH('条件検索５（人口規模・事業名で検索）'!$L32,'バックデータ１（事例集）'!$W$4:$W$303,0),MATCH('条件検索５（人口規模・事業名で検索）'!D$5,'バックデータ１（事例集）'!$A$1:$W$1,0)))</f>
        <v>0</v>
      </c>
      <c r="E32" s="19" t="str">
        <f>IF($L32&gt;MAX('バックデータ１（事例集）'!$W$4:$W$303),"",INDEX('バックデータ１（事例集）'!$A$4:$W$303,MATCH('条件検索５（人口規模・事業名で検索）'!$L32,'バックデータ１（事例集）'!$W$4:$W$303,0),MATCH('条件検索５（人口規模・事業名で検索）'!E$5,'バックデータ１（事例集）'!$A$1:$W$1,0)))</f>
        <v/>
      </c>
      <c r="F32" s="58">
        <f>IF($L32&gt;MAX('バックデータ１（事例集）'!$W$4:$W$303),"",INDEX('バックデータ１（事例集）'!$A$4:$W$303,MATCH('条件検索５（人口規模・事業名で検索）'!$L32,'バックデータ１（事例集）'!$W$4:$W$303,0),MATCH('条件検索５（人口規模・事業名で検索）'!F$5,'バックデータ１（事例集）'!$A$1:$W$1,0)))</f>
        <v>0</v>
      </c>
      <c r="G32" s="8">
        <f>IF($L32&gt;MAX('バックデータ１（事例集）'!$W$4:$W$303),"",INDEX('バックデータ１（事例集）'!$A$4:$W$303,MATCH('条件検索５（人口規模・事業名で検索）'!$L32,'バックデータ１（事例集）'!$W$4:$W$303,0),MATCH('条件検索５（人口規模・事業名で検索）'!G$5,'バックデータ１（事例集）'!$A$1:$W$1,0)))</f>
        <v>0</v>
      </c>
      <c r="H32" s="8">
        <f>IF($L32&gt;MAX('バックデータ１（事例集）'!$W$4:$W$303),"",INDEX('バックデータ１（事例集）'!$A$4:$W$303,MATCH('条件検索５（人口規模・事業名で検索）'!$L32,'バックデータ１（事例集）'!$W$4:$W$303,0),MATCH('条件検索５（人口規模・事業名で検索）'!H$5,'バックデータ１（事例集）'!$A$1:$W$1,0)))</f>
        <v>0</v>
      </c>
      <c r="I32" s="58">
        <f>IF($L32&gt;MAX('バックデータ１（事例集）'!$W$4:$W$303),"",INDEX('バックデータ１（事例集）'!$A$4:$W$303,MATCH('条件検索５（人口規模・事業名で検索）'!$L32,'バックデータ１（事例集）'!$W$4:$W$303,0),MATCH('条件検索５（人口規模・事業名で検索）'!I$5,'バックデータ１（事例集）'!$A$1:$W$1,0)))</f>
        <v>0</v>
      </c>
      <c r="J32" s="86">
        <f t="shared" si="0"/>
        <v>0</v>
      </c>
      <c r="K32" s="84">
        <f>IF($L32&gt;MAX('バックデータ１（事例集）'!$W$4:$W$303),"",INDEX('バックデータ１（事例集）'!$A$4:$W$303,MATCH('条件検索５（人口規模・事業名で検索）'!$L32,'バックデータ１（事例集）'!$W$4:$W$303,0),MATCH('条件検索５（人口規模・事業名で検索）'!K$5,'バックデータ１（事例集）'!$A$1:$W$1,0)))</f>
        <v>0</v>
      </c>
      <c r="L32" s="18">
        <v>25</v>
      </c>
      <c r="M32" s="115">
        <f>IF($L32&gt;MAX('バックデータ１（事例集）'!$W$4:$W$303),"",INDEX('バックデータ１（事例集）'!$A$4:$W$303,MATCH('条件検索５（人口規模・事業名で検索）'!$L32,'バックデータ１（事例集）'!$W$4:$W$303,0),MATCH('条件検索５（人口規模・事業名で検索）'!J$5,'バックデータ１（事例集）'!$A$1:$W$1,0)))</f>
        <v>0</v>
      </c>
    </row>
    <row r="33" spans="2:13" ht="30" customHeight="1">
      <c r="B33" s="87">
        <v>26</v>
      </c>
      <c r="C33" s="88">
        <f>IF($L33&gt;MAX('バックデータ１（事例集）'!$W$4:$W$303),"",INDEX('バックデータ１（事例集）'!$A$4:$W$303,MATCH('条件検索５（人口規模・事業名で検索）'!$L33,'バックデータ１（事例集）'!$W$4:$W$303,0),MATCH('条件検索５（人口規模・事業名で検索）'!C$5,'バックデータ１（事例集）'!$A$1:$W$1,0)))</f>
        <v>0</v>
      </c>
      <c r="D33" s="88">
        <f>IF($L33&gt;MAX('バックデータ１（事例集）'!$W$4:$W$303),"",INDEX('バックデータ１（事例集）'!$A$4:$W$303,MATCH('条件検索５（人口規模・事業名で検索）'!$L33,'バックデータ１（事例集）'!$W$4:$W$303,0),MATCH('条件検索５（人口規模・事業名で検索）'!D$5,'バックデータ１（事例集）'!$A$1:$W$1,0)))</f>
        <v>0</v>
      </c>
      <c r="E33" s="89" t="str">
        <f>IF($L33&gt;MAX('バックデータ１（事例集）'!$W$4:$W$303),"",INDEX('バックデータ１（事例集）'!$A$4:$W$303,MATCH('条件検索５（人口規模・事業名で検索）'!$L33,'バックデータ１（事例集）'!$W$4:$W$303,0),MATCH('条件検索５（人口規模・事業名で検索）'!E$5,'バックデータ１（事例集）'!$A$1:$W$1,0)))</f>
        <v/>
      </c>
      <c r="F33" s="90">
        <f>IF($L33&gt;MAX('バックデータ１（事例集）'!$W$4:$W$303),"",INDEX('バックデータ１（事例集）'!$A$4:$W$303,MATCH('条件検索５（人口規模・事業名で検索）'!$L33,'バックデータ１（事例集）'!$W$4:$W$303,0),MATCH('条件検索５（人口規模・事業名で検索）'!F$5,'バックデータ１（事例集）'!$A$1:$W$1,0)))</f>
        <v>0</v>
      </c>
      <c r="G33" s="91">
        <f>IF($L33&gt;MAX('バックデータ１（事例集）'!$W$4:$W$303),"",INDEX('バックデータ１（事例集）'!$A$4:$W$303,MATCH('条件検索５（人口規模・事業名で検索）'!$L33,'バックデータ１（事例集）'!$W$4:$W$303,0),MATCH('条件検索５（人口規模・事業名で検索）'!G$5,'バックデータ１（事例集）'!$A$1:$W$1,0)))</f>
        <v>0</v>
      </c>
      <c r="H33" s="91">
        <f>IF($L33&gt;MAX('バックデータ１（事例集）'!$W$4:$W$303),"",INDEX('バックデータ１（事例集）'!$A$4:$W$303,MATCH('条件検索５（人口規模・事業名で検索）'!$L33,'バックデータ１（事例集）'!$W$4:$W$303,0),MATCH('条件検索５（人口規模・事業名で検索）'!H$5,'バックデータ１（事例集）'!$A$1:$W$1,0)))</f>
        <v>0</v>
      </c>
      <c r="I33" s="90">
        <f>IF($L33&gt;MAX('バックデータ１（事例集）'!$W$4:$W$303),"",INDEX('バックデータ１（事例集）'!$A$4:$W$303,MATCH('条件検索５（人口規模・事業名で検索）'!$L33,'バックデータ１（事例集）'!$W$4:$W$303,0),MATCH('条件検索５（人口規模・事業名で検索）'!I$5,'バックデータ１（事例集）'!$A$1:$W$1,0)))</f>
        <v>0</v>
      </c>
      <c r="J33" s="92">
        <f t="shared" si="0"/>
        <v>0</v>
      </c>
      <c r="K33" s="185">
        <f>IF($L33&gt;MAX('バックデータ１（事例集）'!$W$4:$W$303),"",INDEX('バックデータ１（事例集）'!$A$4:$W$303,MATCH('条件検索５（人口規模・事業名で検索）'!$L33,'バックデータ１（事例集）'!$W$4:$W$303,0),MATCH('条件検索５（人口規模・事業名で検索）'!K$5,'バックデータ１（事例集）'!$A$1:$W$1,0)))</f>
        <v>0</v>
      </c>
      <c r="L33" s="18">
        <v>26</v>
      </c>
      <c r="M33" s="115">
        <f>IF($L33&gt;MAX('バックデータ１（事例集）'!$W$4:$W$303),"",INDEX('バックデータ１（事例集）'!$A$4:$W$303,MATCH('条件検索５（人口規模・事業名で検索）'!$L33,'バックデータ１（事例集）'!$W$4:$W$303,0),MATCH('条件検索５（人口規模・事業名で検索）'!J$5,'バックデータ１（事例集）'!$A$1:$W$1,0)))</f>
        <v>0</v>
      </c>
    </row>
    <row r="34" spans="2:13" ht="30" customHeight="1">
      <c r="B34" s="6">
        <v>27</v>
      </c>
      <c r="C34" s="7">
        <f>IF($L34&gt;MAX('バックデータ１（事例集）'!$W$4:$W$303),"",INDEX('バックデータ１（事例集）'!$A$4:$W$303,MATCH('条件検索５（人口規模・事業名で検索）'!$L34,'バックデータ１（事例集）'!$W$4:$W$303,0),MATCH('条件検索５（人口規模・事業名で検索）'!C$5,'バックデータ１（事例集）'!$A$1:$W$1,0)))</f>
        <v>0</v>
      </c>
      <c r="D34" s="7">
        <f>IF($L34&gt;MAX('バックデータ１（事例集）'!$W$4:$W$303),"",INDEX('バックデータ１（事例集）'!$A$4:$W$303,MATCH('条件検索５（人口規模・事業名で検索）'!$L34,'バックデータ１（事例集）'!$W$4:$W$303,0),MATCH('条件検索５（人口規模・事業名で検索）'!D$5,'バックデータ１（事例集）'!$A$1:$W$1,0)))</f>
        <v>0</v>
      </c>
      <c r="E34" s="19" t="str">
        <f>IF($L34&gt;MAX('バックデータ１（事例集）'!$W$4:$W$303),"",INDEX('バックデータ１（事例集）'!$A$4:$W$303,MATCH('条件検索５（人口規模・事業名で検索）'!$L34,'バックデータ１（事例集）'!$W$4:$W$303,0),MATCH('条件検索５（人口規模・事業名で検索）'!E$5,'バックデータ１（事例集）'!$A$1:$W$1,0)))</f>
        <v/>
      </c>
      <c r="F34" s="58">
        <f>IF($L34&gt;MAX('バックデータ１（事例集）'!$W$4:$W$303),"",INDEX('バックデータ１（事例集）'!$A$4:$W$303,MATCH('条件検索５（人口規模・事業名で検索）'!$L34,'バックデータ１（事例集）'!$W$4:$W$303,0),MATCH('条件検索５（人口規模・事業名で検索）'!F$5,'バックデータ１（事例集）'!$A$1:$W$1,0)))</f>
        <v>0</v>
      </c>
      <c r="G34" s="8">
        <f>IF($L34&gt;MAX('バックデータ１（事例集）'!$W$4:$W$303),"",INDEX('バックデータ１（事例集）'!$A$4:$W$303,MATCH('条件検索５（人口規模・事業名で検索）'!$L34,'バックデータ１（事例集）'!$W$4:$W$303,0),MATCH('条件検索５（人口規模・事業名で検索）'!G$5,'バックデータ１（事例集）'!$A$1:$W$1,0)))</f>
        <v>0</v>
      </c>
      <c r="H34" s="8">
        <f>IF($L34&gt;MAX('バックデータ１（事例集）'!$W$4:$W$303),"",INDEX('バックデータ１（事例集）'!$A$4:$W$303,MATCH('条件検索５（人口規模・事業名で検索）'!$L34,'バックデータ１（事例集）'!$W$4:$W$303,0),MATCH('条件検索５（人口規模・事業名で検索）'!H$5,'バックデータ１（事例集）'!$A$1:$W$1,0)))</f>
        <v>0</v>
      </c>
      <c r="I34" s="58">
        <f>IF($L34&gt;MAX('バックデータ１（事例集）'!$W$4:$W$303),"",INDEX('バックデータ１（事例集）'!$A$4:$W$303,MATCH('条件検索５（人口規模・事業名で検索）'!$L34,'バックデータ１（事例集）'!$W$4:$W$303,0),MATCH('条件検索５（人口規模・事業名で検索）'!I$5,'バックデータ１（事例集）'!$A$1:$W$1,0)))</f>
        <v>0</v>
      </c>
      <c r="J34" s="86">
        <f t="shared" si="0"/>
        <v>0</v>
      </c>
      <c r="K34" s="84">
        <f>IF($L34&gt;MAX('バックデータ１（事例集）'!$W$4:$W$303),"",INDEX('バックデータ１（事例集）'!$A$4:$W$303,MATCH('条件検索５（人口規模・事業名で検索）'!$L34,'バックデータ１（事例集）'!$W$4:$W$303,0),MATCH('条件検索５（人口規模・事業名で検索）'!K$5,'バックデータ１（事例集）'!$A$1:$W$1,0)))</f>
        <v>0</v>
      </c>
      <c r="L34" s="18">
        <v>27</v>
      </c>
      <c r="M34" s="115">
        <f>IF($L34&gt;MAX('バックデータ１（事例集）'!$W$4:$W$303),"",INDEX('バックデータ１（事例集）'!$A$4:$W$303,MATCH('条件検索５（人口規模・事業名で検索）'!$L34,'バックデータ１（事例集）'!$W$4:$W$303,0),MATCH('条件検索５（人口規模・事業名で検索）'!J$5,'バックデータ１（事例集）'!$A$1:$W$1,0)))</f>
        <v>0</v>
      </c>
    </row>
    <row r="35" spans="2:13" ht="30" customHeight="1">
      <c r="B35" s="87">
        <v>28</v>
      </c>
      <c r="C35" s="88">
        <f>IF($L35&gt;MAX('バックデータ１（事例集）'!$W$4:$W$303),"",INDEX('バックデータ１（事例集）'!$A$4:$W$303,MATCH('条件検索５（人口規模・事業名で検索）'!$L35,'バックデータ１（事例集）'!$W$4:$W$303,0),MATCH('条件検索５（人口規模・事業名で検索）'!C$5,'バックデータ１（事例集）'!$A$1:$W$1,0)))</f>
        <v>0</v>
      </c>
      <c r="D35" s="88">
        <f>IF($L35&gt;MAX('バックデータ１（事例集）'!$W$4:$W$303),"",INDEX('バックデータ１（事例集）'!$A$4:$W$303,MATCH('条件検索５（人口規模・事業名で検索）'!$L35,'バックデータ１（事例集）'!$W$4:$W$303,0),MATCH('条件検索５（人口規模・事業名で検索）'!D$5,'バックデータ１（事例集）'!$A$1:$W$1,0)))</f>
        <v>0</v>
      </c>
      <c r="E35" s="89" t="str">
        <f>IF($L35&gt;MAX('バックデータ１（事例集）'!$W$4:$W$303),"",INDEX('バックデータ１（事例集）'!$A$4:$W$303,MATCH('条件検索５（人口規模・事業名で検索）'!$L35,'バックデータ１（事例集）'!$W$4:$W$303,0),MATCH('条件検索５（人口規模・事業名で検索）'!E$5,'バックデータ１（事例集）'!$A$1:$W$1,0)))</f>
        <v/>
      </c>
      <c r="F35" s="90">
        <f>IF($L35&gt;MAX('バックデータ１（事例集）'!$W$4:$W$303),"",INDEX('バックデータ１（事例集）'!$A$4:$W$303,MATCH('条件検索５（人口規模・事業名で検索）'!$L35,'バックデータ１（事例集）'!$W$4:$W$303,0),MATCH('条件検索５（人口規模・事業名で検索）'!F$5,'バックデータ１（事例集）'!$A$1:$W$1,0)))</f>
        <v>0</v>
      </c>
      <c r="G35" s="91">
        <f>IF($L35&gt;MAX('バックデータ１（事例集）'!$W$4:$W$303),"",INDEX('バックデータ１（事例集）'!$A$4:$W$303,MATCH('条件検索５（人口規模・事業名で検索）'!$L35,'バックデータ１（事例集）'!$W$4:$W$303,0),MATCH('条件検索５（人口規模・事業名で検索）'!G$5,'バックデータ１（事例集）'!$A$1:$W$1,0)))</f>
        <v>0</v>
      </c>
      <c r="H35" s="91">
        <f>IF($L35&gt;MAX('バックデータ１（事例集）'!$W$4:$W$303),"",INDEX('バックデータ１（事例集）'!$A$4:$W$303,MATCH('条件検索５（人口規模・事業名で検索）'!$L35,'バックデータ１（事例集）'!$W$4:$W$303,0),MATCH('条件検索５（人口規模・事業名で検索）'!H$5,'バックデータ１（事例集）'!$A$1:$W$1,0)))</f>
        <v>0</v>
      </c>
      <c r="I35" s="90">
        <f>IF($L35&gt;MAX('バックデータ１（事例集）'!$W$4:$W$303),"",INDEX('バックデータ１（事例集）'!$A$4:$W$303,MATCH('条件検索５（人口規模・事業名で検索）'!$L35,'バックデータ１（事例集）'!$W$4:$W$303,0),MATCH('条件検索５（人口規模・事業名で検索）'!I$5,'バックデータ１（事例集）'!$A$1:$W$1,0)))</f>
        <v>0</v>
      </c>
      <c r="J35" s="92">
        <f t="shared" si="0"/>
        <v>0</v>
      </c>
      <c r="K35" s="185">
        <f>IF($L35&gt;MAX('バックデータ１（事例集）'!$W$4:$W$303),"",INDEX('バックデータ１（事例集）'!$A$4:$W$303,MATCH('条件検索５（人口規模・事業名で検索）'!$L35,'バックデータ１（事例集）'!$W$4:$W$303,0),MATCH('条件検索５（人口規模・事業名で検索）'!K$5,'バックデータ１（事例集）'!$A$1:$W$1,0)))</f>
        <v>0</v>
      </c>
      <c r="L35" s="18">
        <v>28</v>
      </c>
      <c r="M35" s="115">
        <f>IF($L35&gt;MAX('バックデータ１（事例集）'!$W$4:$W$303),"",INDEX('バックデータ１（事例集）'!$A$4:$W$303,MATCH('条件検索５（人口規模・事業名で検索）'!$L35,'バックデータ１（事例集）'!$W$4:$W$303,0),MATCH('条件検索５（人口規模・事業名で検索）'!J$5,'バックデータ１（事例集）'!$A$1:$W$1,0)))</f>
        <v>0</v>
      </c>
    </row>
    <row r="36" spans="2:13" ht="30" customHeight="1">
      <c r="B36" s="6">
        <v>29</v>
      </c>
      <c r="C36" s="7">
        <f>IF($L36&gt;MAX('バックデータ１（事例集）'!$W$4:$W$303),"",INDEX('バックデータ１（事例集）'!$A$4:$W$303,MATCH('条件検索５（人口規模・事業名で検索）'!$L36,'バックデータ１（事例集）'!$W$4:$W$303,0),MATCH('条件検索５（人口規模・事業名で検索）'!C$5,'バックデータ１（事例集）'!$A$1:$W$1,0)))</f>
        <v>0</v>
      </c>
      <c r="D36" s="7">
        <f>IF($L36&gt;MAX('バックデータ１（事例集）'!$W$4:$W$303),"",INDEX('バックデータ１（事例集）'!$A$4:$W$303,MATCH('条件検索５（人口規模・事業名で検索）'!$L36,'バックデータ１（事例集）'!$W$4:$W$303,0),MATCH('条件検索５（人口規模・事業名で検索）'!D$5,'バックデータ１（事例集）'!$A$1:$W$1,0)))</f>
        <v>0</v>
      </c>
      <c r="E36" s="19" t="str">
        <f>IF($L36&gt;MAX('バックデータ１（事例集）'!$W$4:$W$303),"",INDEX('バックデータ１（事例集）'!$A$4:$W$303,MATCH('条件検索５（人口規模・事業名で検索）'!$L36,'バックデータ１（事例集）'!$W$4:$W$303,0),MATCH('条件検索５（人口規模・事業名で検索）'!E$5,'バックデータ１（事例集）'!$A$1:$W$1,0)))</f>
        <v/>
      </c>
      <c r="F36" s="58">
        <f>IF($L36&gt;MAX('バックデータ１（事例集）'!$W$4:$W$303),"",INDEX('バックデータ１（事例集）'!$A$4:$W$303,MATCH('条件検索５（人口規模・事業名で検索）'!$L36,'バックデータ１（事例集）'!$W$4:$W$303,0),MATCH('条件検索５（人口規模・事業名で検索）'!F$5,'バックデータ１（事例集）'!$A$1:$W$1,0)))</f>
        <v>0</v>
      </c>
      <c r="G36" s="8">
        <f>IF($L36&gt;MAX('バックデータ１（事例集）'!$W$4:$W$303),"",INDEX('バックデータ１（事例集）'!$A$4:$W$303,MATCH('条件検索５（人口規模・事業名で検索）'!$L36,'バックデータ１（事例集）'!$W$4:$W$303,0),MATCH('条件検索５（人口規模・事業名で検索）'!G$5,'バックデータ１（事例集）'!$A$1:$W$1,0)))</f>
        <v>0</v>
      </c>
      <c r="H36" s="8">
        <f>IF($L36&gt;MAX('バックデータ１（事例集）'!$W$4:$W$303),"",INDEX('バックデータ１（事例集）'!$A$4:$W$303,MATCH('条件検索５（人口規模・事業名で検索）'!$L36,'バックデータ１（事例集）'!$W$4:$W$303,0),MATCH('条件検索５（人口規模・事業名で検索）'!H$5,'バックデータ１（事例集）'!$A$1:$W$1,0)))</f>
        <v>0</v>
      </c>
      <c r="I36" s="58">
        <f>IF($L36&gt;MAX('バックデータ１（事例集）'!$W$4:$W$303),"",INDEX('バックデータ１（事例集）'!$A$4:$W$303,MATCH('条件検索５（人口規模・事業名で検索）'!$L36,'バックデータ１（事例集）'!$W$4:$W$303,0),MATCH('条件検索５（人口規模・事業名で検索）'!I$5,'バックデータ１（事例集）'!$A$1:$W$1,0)))</f>
        <v>0</v>
      </c>
      <c r="J36" s="86">
        <f t="shared" si="0"/>
        <v>0</v>
      </c>
      <c r="K36" s="84">
        <f>IF($L36&gt;MAX('バックデータ１（事例集）'!$W$4:$W$303),"",INDEX('バックデータ１（事例集）'!$A$4:$W$303,MATCH('条件検索５（人口規模・事業名で検索）'!$L36,'バックデータ１（事例集）'!$W$4:$W$303,0),MATCH('条件検索５（人口規模・事業名で検索）'!K$5,'バックデータ１（事例集）'!$A$1:$W$1,0)))</f>
        <v>0</v>
      </c>
      <c r="L36" s="18">
        <v>29</v>
      </c>
      <c r="M36" s="115">
        <f>IF($L36&gt;MAX('バックデータ１（事例集）'!$W$4:$W$303),"",INDEX('バックデータ１（事例集）'!$A$4:$W$303,MATCH('条件検索５（人口規模・事業名で検索）'!$L36,'バックデータ１（事例集）'!$W$4:$W$303,0),MATCH('条件検索５（人口規模・事業名で検索）'!J$5,'バックデータ１（事例集）'!$A$1:$W$1,0)))</f>
        <v>0</v>
      </c>
    </row>
    <row r="37" spans="2:13" ht="30" customHeight="1">
      <c r="B37" s="87">
        <v>30</v>
      </c>
      <c r="C37" s="88">
        <f>IF($L37&gt;MAX('バックデータ１（事例集）'!$W$4:$W$303),"",INDEX('バックデータ１（事例集）'!$A$4:$W$303,MATCH('条件検索５（人口規模・事業名で検索）'!$L37,'バックデータ１（事例集）'!$W$4:$W$303,0),MATCH('条件検索５（人口規模・事業名で検索）'!C$5,'バックデータ１（事例集）'!$A$1:$W$1,0)))</f>
        <v>0</v>
      </c>
      <c r="D37" s="88">
        <f>IF($L37&gt;MAX('バックデータ１（事例集）'!$W$4:$W$303),"",INDEX('バックデータ１（事例集）'!$A$4:$W$303,MATCH('条件検索５（人口規模・事業名で検索）'!$L37,'バックデータ１（事例集）'!$W$4:$W$303,0),MATCH('条件検索５（人口規模・事業名で検索）'!D$5,'バックデータ１（事例集）'!$A$1:$W$1,0)))</f>
        <v>0</v>
      </c>
      <c r="E37" s="89" t="str">
        <f>IF($L37&gt;MAX('バックデータ１（事例集）'!$W$4:$W$303),"",INDEX('バックデータ１（事例集）'!$A$4:$W$303,MATCH('条件検索５（人口規模・事業名で検索）'!$L37,'バックデータ１（事例集）'!$W$4:$W$303,0),MATCH('条件検索５（人口規模・事業名で検索）'!E$5,'バックデータ１（事例集）'!$A$1:$W$1,0)))</f>
        <v/>
      </c>
      <c r="F37" s="90">
        <f>IF($L37&gt;MAX('バックデータ１（事例集）'!$W$4:$W$303),"",INDEX('バックデータ１（事例集）'!$A$4:$W$303,MATCH('条件検索５（人口規模・事業名で検索）'!$L37,'バックデータ１（事例集）'!$W$4:$W$303,0),MATCH('条件検索５（人口規模・事業名で検索）'!F$5,'バックデータ１（事例集）'!$A$1:$W$1,0)))</f>
        <v>0</v>
      </c>
      <c r="G37" s="91">
        <f>IF($L37&gt;MAX('バックデータ１（事例集）'!$W$4:$W$303),"",INDEX('バックデータ１（事例集）'!$A$4:$W$303,MATCH('条件検索５（人口規模・事業名で検索）'!$L37,'バックデータ１（事例集）'!$W$4:$W$303,0),MATCH('条件検索５（人口規模・事業名で検索）'!G$5,'バックデータ１（事例集）'!$A$1:$W$1,0)))</f>
        <v>0</v>
      </c>
      <c r="H37" s="91">
        <f>IF($L37&gt;MAX('バックデータ１（事例集）'!$W$4:$W$303),"",INDEX('バックデータ１（事例集）'!$A$4:$W$303,MATCH('条件検索５（人口規模・事業名で検索）'!$L37,'バックデータ１（事例集）'!$W$4:$W$303,0),MATCH('条件検索５（人口規模・事業名で検索）'!H$5,'バックデータ１（事例集）'!$A$1:$W$1,0)))</f>
        <v>0</v>
      </c>
      <c r="I37" s="90">
        <f>IF($L37&gt;MAX('バックデータ１（事例集）'!$W$4:$W$303),"",INDEX('バックデータ１（事例集）'!$A$4:$W$303,MATCH('条件検索５（人口規模・事業名で検索）'!$L37,'バックデータ１（事例集）'!$W$4:$W$303,0),MATCH('条件検索５（人口規模・事業名で検索）'!I$5,'バックデータ１（事例集）'!$A$1:$W$1,0)))</f>
        <v>0</v>
      </c>
      <c r="J37" s="92">
        <f t="shared" si="0"/>
        <v>0</v>
      </c>
      <c r="K37" s="185">
        <f>IF($L37&gt;MAX('バックデータ１（事例集）'!$W$4:$W$303),"",INDEX('バックデータ１（事例集）'!$A$4:$W$303,MATCH('条件検索５（人口規模・事業名で検索）'!$L37,'バックデータ１（事例集）'!$W$4:$W$303,0),MATCH('条件検索５（人口規模・事業名で検索）'!K$5,'バックデータ１（事例集）'!$A$1:$W$1,0)))</f>
        <v>0</v>
      </c>
      <c r="L37" s="18">
        <v>30</v>
      </c>
      <c r="M37" s="115">
        <f>IF($L37&gt;MAX('バックデータ１（事例集）'!$W$4:$W$303),"",INDEX('バックデータ１（事例集）'!$A$4:$W$303,MATCH('条件検索５（人口規模・事業名で検索）'!$L37,'バックデータ１（事例集）'!$W$4:$W$303,0),MATCH('条件検索５（人口規模・事業名で検索）'!J$5,'バックデータ１（事例集）'!$A$1:$W$1,0)))</f>
        <v>0</v>
      </c>
    </row>
    <row r="38" spans="2:13" ht="30" customHeight="1">
      <c r="B38" s="6">
        <v>31</v>
      </c>
      <c r="C38" s="7">
        <f>IF($L38&gt;MAX('バックデータ１（事例集）'!$W$4:$W$303),"",INDEX('バックデータ１（事例集）'!$A$4:$W$303,MATCH('条件検索５（人口規模・事業名で検索）'!$L38,'バックデータ１（事例集）'!$W$4:$W$303,0),MATCH('条件検索５（人口規模・事業名で検索）'!C$5,'バックデータ１（事例集）'!$A$1:$W$1,0)))</f>
        <v>0</v>
      </c>
      <c r="D38" s="7">
        <f>IF($L38&gt;MAX('バックデータ１（事例集）'!$W$4:$W$303),"",INDEX('バックデータ１（事例集）'!$A$4:$W$303,MATCH('条件検索５（人口規模・事業名で検索）'!$L38,'バックデータ１（事例集）'!$W$4:$W$303,0),MATCH('条件検索５（人口規模・事業名で検索）'!D$5,'バックデータ１（事例集）'!$A$1:$W$1,0)))</f>
        <v>0</v>
      </c>
      <c r="E38" s="19" t="str">
        <f>IF($L38&gt;MAX('バックデータ１（事例集）'!$W$4:$W$303),"",INDEX('バックデータ１（事例集）'!$A$4:$W$303,MATCH('条件検索５（人口規模・事業名で検索）'!$L38,'バックデータ１（事例集）'!$W$4:$W$303,0),MATCH('条件検索５（人口規模・事業名で検索）'!E$5,'バックデータ１（事例集）'!$A$1:$W$1,0)))</f>
        <v/>
      </c>
      <c r="F38" s="58">
        <f>IF($L38&gt;MAX('バックデータ１（事例集）'!$W$4:$W$303),"",INDEX('バックデータ１（事例集）'!$A$4:$W$303,MATCH('条件検索５（人口規模・事業名で検索）'!$L38,'バックデータ１（事例集）'!$W$4:$W$303,0),MATCH('条件検索５（人口規模・事業名で検索）'!F$5,'バックデータ１（事例集）'!$A$1:$W$1,0)))</f>
        <v>0</v>
      </c>
      <c r="G38" s="8">
        <f>IF($L38&gt;MAX('バックデータ１（事例集）'!$W$4:$W$303),"",INDEX('バックデータ１（事例集）'!$A$4:$W$303,MATCH('条件検索５（人口規模・事業名で検索）'!$L38,'バックデータ１（事例集）'!$W$4:$W$303,0),MATCH('条件検索５（人口規模・事業名で検索）'!G$5,'バックデータ１（事例集）'!$A$1:$W$1,0)))</f>
        <v>0</v>
      </c>
      <c r="H38" s="8">
        <f>IF($L38&gt;MAX('バックデータ１（事例集）'!$W$4:$W$303),"",INDEX('バックデータ１（事例集）'!$A$4:$W$303,MATCH('条件検索５（人口規模・事業名で検索）'!$L38,'バックデータ１（事例集）'!$W$4:$W$303,0),MATCH('条件検索５（人口規模・事業名で検索）'!H$5,'バックデータ１（事例集）'!$A$1:$W$1,0)))</f>
        <v>0</v>
      </c>
      <c r="I38" s="58">
        <f>IF($L38&gt;MAX('バックデータ１（事例集）'!$W$4:$W$303),"",INDEX('バックデータ１（事例集）'!$A$4:$W$303,MATCH('条件検索５（人口規模・事業名で検索）'!$L38,'バックデータ１（事例集）'!$W$4:$W$303,0),MATCH('条件検索５（人口規模・事業名で検索）'!I$5,'バックデータ１（事例集）'!$A$1:$W$1,0)))</f>
        <v>0</v>
      </c>
      <c r="J38" s="86">
        <f t="shared" si="0"/>
        <v>0</v>
      </c>
      <c r="K38" s="84">
        <f>IF($L38&gt;MAX('バックデータ１（事例集）'!$W$4:$W$303),"",INDEX('バックデータ１（事例集）'!$A$4:$W$303,MATCH('条件検索５（人口規模・事業名で検索）'!$L38,'バックデータ１（事例集）'!$W$4:$W$303,0),MATCH('条件検索５（人口規模・事業名で検索）'!K$5,'バックデータ１（事例集）'!$A$1:$W$1,0)))</f>
        <v>0</v>
      </c>
      <c r="L38" s="18">
        <v>31</v>
      </c>
      <c r="M38" s="115">
        <f>IF($L38&gt;MAX('バックデータ１（事例集）'!$W$4:$W$303),"",INDEX('バックデータ１（事例集）'!$A$4:$W$303,MATCH('条件検索５（人口規模・事業名で検索）'!$L38,'バックデータ１（事例集）'!$W$4:$W$303,0),MATCH('条件検索５（人口規模・事業名で検索）'!J$5,'バックデータ１（事例集）'!$A$1:$W$1,0)))</f>
        <v>0</v>
      </c>
    </row>
    <row r="39" spans="2:13" ht="30" customHeight="1">
      <c r="B39" s="87">
        <v>32</v>
      </c>
      <c r="C39" s="88">
        <f>IF($L39&gt;MAX('バックデータ１（事例集）'!$W$4:$W$303),"",INDEX('バックデータ１（事例集）'!$A$4:$W$303,MATCH('条件検索５（人口規模・事業名で検索）'!$L39,'バックデータ１（事例集）'!$W$4:$W$303,0),MATCH('条件検索５（人口規模・事業名で検索）'!C$5,'バックデータ１（事例集）'!$A$1:$W$1,0)))</f>
        <v>0</v>
      </c>
      <c r="D39" s="88">
        <f>IF($L39&gt;MAX('バックデータ１（事例集）'!$W$4:$W$303),"",INDEX('バックデータ１（事例集）'!$A$4:$W$303,MATCH('条件検索５（人口規模・事業名で検索）'!$L39,'バックデータ１（事例集）'!$W$4:$W$303,0),MATCH('条件検索５（人口規模・事業名で検索）'!D$5,'バックデータ１（事例集）'!$A$1:$W$1,0)))</f>
        <v>0</v>
      </c>
      <c r="E39" s="89" t="str">
        <f>IF($L39&gt;MAX('バックデータ１（事例集）'!$W$4:$W$303),"",INDEX('バックデータ１（事例集）'!$A$4:$W$303,MATCH('条件検索５（人口規模・事業名で検索）'!$L39,'バックデータ１（事例集）'!$W$4:$W$303,0),MATCH('条件検索５（人口規模・事業名で検索）'!E$5,'バックデータ１（事例集）'!$A$1:$W$1,0)))</f>
        <v/>
      </c>
      <c r="F39" s="90">
        <f>IF($L39&gt;MAX('バックデータ１（事例集）'!$W$4:$W$303),"",INDEX('バックデータ１（事例集）'!$A$4:$W$303,MATCH('条件検索５（人口規模・事業名で検索）'!$L39,'バックデータ１（事例集）'!$W$4:$W$303,0),MATCH('条件検索５（人口規模・事業名で検索）'!F$5,'バックデータ１（事例集）'!$A$1:$W$1,0)))</f>
        <v>0</v>
      </c>
      <c r="G39" s="91">
        <f>IF($L39&gt;MAX('バックデータ１（事例集）'!$W$4:$W$303),"",INDEX('バックデータ１（事例集）'!$A$4:$W$303,MATCH('条件検索５（人口規模・事業名で検索）'!$L39,'バックデータ１（事例集）'!$W$4:$W$303,0),MATCH('条件検索５（人口規模・事業名で検索）'!G$5,'バックデータ１（事例集）'!$A$1:$W$1,0)))</f>
        <v>0</v>
      </c>
      <c r="H39" s="91">
        <f>IF($L39&gt;MAX('バックデータ１（事例集）'!$W$4:$W$303),"",INDEX('バックデータ１（事例集）'!$A$4:$W$303,MATCH('条件検索５（人口規模・事業名で検索）'!$L39,'バックデータ１（事例集）'!$W$4:$W$303,0),MATCH('条件検索５（人口規模・事業名で検索）'!H$5,'バックデータ１（事例集）'!$A$1:$W$1,0)))</f>
        <v>0</v>
      </c>
      <c r="I39" s="90">
        <f>IF($L39&gt;MAX('バックデータ１（事例集）'!$W$4:$W$303),"",INDEX('バックデータ１（事例集）'!$A$4:$W$303,MATCH('条件検索５（人口規模・事業名で検索）'!$L39,'バックデータ１（事例集）'!$W$4:$W$303,0),MATCH('条件検索５（人口規模・事業名で検索）'!I$5,'バックデータ１（事例集）'!$A$1:$W$1,0)))</f>
        <v>0</v>
      </c>
      <c r="J39" s="92">
        <f t="shared" si="0"/>
        <v>0</v>
      </c>
      <c r="K39" s="185">
        <f>IF($L39&gt;MAX('バックデータ１（事例集）'!$W$4:$W$303),"",INDEX('バックデータ１（事例集）'!$A$4:$W$303,MATCH('条件検索５（人口規模・事業名で検索）'!$L39,'バックデータ１（事例集）'!$W$4:$W$303,0),MATCH('条件検索５（人口規模・事業名で検索）'!K$5,'バックデータ１（事例集）'!$A$1:$W$1,0)))</f>
        <v>0</v>
      </c>
      <c r="L39" s="18">
        <v>32</v>
      </c>
      <c r="M39" s="115">
        <f>IF($L39&gt;MAX('バックデータ１（事例集）'!$W$4:$W$303),"",INDEX('バックデータ１（事例集）'!$A$4:$W$303,MATCH('条件検索５（人口規模・事業名で検索）'!$L39,'バックデータ１（事例集）'!$W$4:$W$303,0),MATCH('条件検索５（人口規模・事業名で検索）'!J$5,'バックデータ１（事例集）'!$A$1:$W$1,0)))</f>
        <v>0</v>
      </c>
    </row>
    <row r="40" spans="2:13" ht="30" customHeight="1">
      <c r="B40" s="6">
        <v>33</v>
      </c>
      <c r="C40" s="7">
        <f>IF($L40&gt;MAX('バックデータ１（事例集）'!$W$4:$W$303),"",INDEX('バックデータ１（事例集）'!$A$4:$W$303,MATCH('条件検索５（人口規模・事業名で検索）'!$L40,'バックデータ１（事例集）'!$W$4:$W$303,0),MATCH('条件検索５（人口規模・事業名で検索）'!C$5,'バックデータ１（事例集）'!$A$1:$W$1,0)))</f>
        <v>0</v>
      </c>
      <c r="D40" s="7">
        <f>IF($L40&gt;MAX('バックデータ１（事例集）'!$W$4:$W$303),"",INDEX('バックデータ１（事例集）'!$A$4:$W$303,MATCH('条件検索５（人口規模・事業名で検索）'!$L40,'バックデータ１（事例集）'!$W$4:$W$303,0),MATCH('条件検索５（人口規模・事業名で検索）'!D$5,'バックデータ１（事例集）'!$A$1:$W$1,0)))</f>
        <v>0</v>
      </c>
      <c r="E40" s="19" t="str">
        <f>IF($L40&gt;MAX('バックデータ１（事例集）'!$W$4:$W$303),"",INDEX('バックデータ１（事例集）'!$A$4:$W$303,MATCH('条件検索５（人口規模・事業名で検索）'!$L40,'バックデータ１（事例集）'!$W$4:$W$303,0),MATCH('条件検索５（人口規模・事業名で検索）'!E$5,'バックデータ１（事例集）'!$A$1:$W$1,0)))</f>
        <v/>
      </c>
      <c r="F40" s="58">
        <f>IF($L40&gt;MAX('バックデータ１（事例集）'!$W$4:$W$303),"",INDEX('バックデータ１（事例集）'!$A$4:$W$303,MATCH('条件検索５（人口規模・事業名で検索）'!$L40,'バックデータ１（事例集）'!$W$4:$W$303,0),MATCH('条件検索５（人口規模・事業名で検索）'!F$5,'バックデータ１（事例集）'!$A$1:$W$1,0)))</f>
        <v>0</v>
      </c>
      <c r="G40" s="8">
        <f>IF($L40&gt;MAX('バックデータ１（事例集）'!$W$4:$W$303),"",INDEX('バックデータ１（事例集）'!$A$4:$W$303,MATCH('条件検索５（人口規模・事業名で検索）'!$L40,'バックデータ１（事例集）'!$W$4:$W$303,0),MATCH('条件検索５（人口規模・事業名で検索）'!G$5,'バックデータ１（事例集）'!$A$1:$W$1,0)))</f>
        <v>0</v>
      </c>
      <c r="H40" s="8">
        <f>IF($L40&gt;MAX('バックデータ１（事例集）'!$W$4:$W$303),"",INDEX('バックデータ１（事例集）'!$A$4:$W$303,MATCH('条件検索５（人口規模・事業名で検索）'!$L40,'バックデータ１（事例集）'!$W$4:$W$303,0),MATCH('条件検索５（人口規模・事業名で検索）'!H$5,'バックデータ１（事例集）'!$A$1:$W$1,0)))</f>
        <v>0</v>
      </c>
      <c r="I40" s="58">
        <f>IF($L40&gt;MAX('バックデータ１（事例集）'!$W$4:$W$303),"",INDEX('バックデータ１（事例集）'!$A$4:$W$303,MATCH('条件検索５（人口規模・事業名で検索）'!$L40,'バックデータ１（事例集）'!$W$4:$W$303,0),MATCH('条件検索５（人口規模・事業名で検索）'!I$5,'バックデータ１（事例集）'!$A$1:$W$1,0)))</f>
        <v>0</v>
      </c>
      <c r="J40" s="86">
        <f t="shared" si="0"/>
        <v>0</v>
      </c>
      <c r="K40" s="84">
        <f>IF($L40&gt;MAX('バックデータ１（事例集）'!$W$4:$W$303),"",INDEX('バックデータ１（事例集）'!$A$4:$W$303,MATCH('条件検索５（人口規模・事業名で検索）'!$L40,'バックデータ１（事例集）'!$W$4:$W$303,0),MATCH('条件検索５（人口規模・事業名で検索）'!K$5,'バックデータ１（事例集）'!$A$1:$W$1,0)))</f>
        <v>0</v>
      </c>
      <c r="L40" s="18">
        <v>33</v>
      </c>
      <c r="M40" s="115">
        <f>IF($L40&gt;MAX('バックデータ１（事例集）'!$W$4:$W$303),"",INDEX('バックデータ１（事例集）'!$A$4:$W$303,MATCH('条件検索５（人口規模・事業名で検索）'!$L40,'バックデータ１（事例集）'!$W$4:$W$303,0),MATCH('条件検索５（人口規模・事業名で検索）'!J$5,'バックデータ１（事例集）'!$A$1:$W$1,0)))</f>
        <v>0</v>
      </c>
    </row>
    <row r="41" spans="2:13" ht="30" customHeight="1">
      <c r="B41" s="87">
        <v>34</v>
      </c>
      <c r="C41" s="88">
        <f>IF($L41&gt;MAX('バックデータ１（事例集）'!$W$4:$W$303),"",INDEX('バックデータ１（事例集）'!$A$4:$W$303,MATCH('条件検索５（人口規模・事業名で検索）'!$L41,'バックデータ１（事例集）'!$W$4:$W$303,0),MATCH('条件検索５（人口規模・事業名で検索）'!C$5,'バックデータ１（事例集）'!$A$1:$W$1,0)))</f>
        <v>0</v>
      </c>
      <c r="D41" s="88">
        <f>IF($L41&gt;MAX('バックデータ１（事例集）'!$W$4:$W$303),"",INDEX('バックデータ１（事例集）'!$A$4:$W$303,MATCH('条件検索５（人口規模・事業名で検索）'!$L41,'バックデータ１（事例集）'!$W$4:$W$303,0),MATCH('条件検索５（人口規模・事業名で検索）'!D$5,'バックデータ１（事例集）'!$A$1:$W$1,0)))</f>
        <v>0</v>
      </c>
      <c r="E41" s="89" t="str">
        <f>IF($L41&gt;MAX('バックデータ１（事例集）'!$W$4:$W$303),"",INDEX('バックデータ１（事例集）'!$A$4:$W$303,MATCH('条件検索５（人口規模・事業名で検索）'!$L41,'バックデータ１（事例集）'!$W$4:$W$303,0),MATCH('条件検索５（人口規模・事業名で検索）'!E$5,'バックデータ１（事例集）'!$A$1:$W$1,0)))</f>
        <v/>
      </c>
      <c r="F41" s="90">
        <f>IF($L41&gt;MAX('バックデータ１（事例集）'!$W$4:$W$303),"",INDEX('バックデータ１（事例集）'!$A$4:$W$303,MATCH('条件検索５（人口規模・事業名で検索）'!$L41,'バックデータ１（事例集）'!$W$4:$W$303,0),MATCH('条件検索５（人口規模・事業名で検索）'!F$5,'バックデータ１（事例集）'!$A$1:$W$1,0)))</f>
        <v>0</v>
      </c>
      <c r="G41" s="91">
        <f>IF($L41&gt;MAX('バックデータ１（事例集）'!$W$4:$W$303),"",INDEX('バックデータ１（事例集）'!$A$4:$W$303,MATCH('条件検索５（人口規模・事業名で検索）'!$L41,'バックデータ１（事例集）'!$W$4:$W$303,0),MATCH('条件検索５（人口規模・事業名で検索）'!G$5,'バックデータ１（事例集）'!$A$1:$W$1,0)))</f>
        <v>0</v>
      </c>
      <c r="H41" s="91">
        <f>IF($L41&gt;MAX('バックデータ１（事例集）'!$W$4:$W$303),"",INDEX('バックデータ１（事例集）'!$A$4:$W$303,MATCH('条件検索５（人口規模・事業名で検索）'!$L41,'バックデータ１（事例集）'!$W$4:$W$303,0),MATCH('条件検索５（人口規模・事業名で検索）'!H$5,'バックデータ１（事例集）'!$A$1:$W$1,0)))</f>
        <v>0</v>
      </c>
      <c r="I41" s="90">
        <f>IF($L41&gt;MAX('バックデータ１（事例集）'!$W$4:$W$303),"",INDEX('バックデータ１（事例集）'!$A$4:$W$303,MATCH('条件検索５（人口規模・事業名で検索）'!$L41,'バックデータ１（事例集）'!$W$4:$W$303,0),MATCH('条件検索５（人口規模・事業名で検索）'!I$5,'バックデータ１（事例集）'!$A$1:$W$1,0)))</f>
        <v>0</v>
      </c>
      <c r="J41" s="92">
        <f t="shared" si="0"/>
        <v>0</v>
      </c>
      <c r="K41" s="185">
        <f>IF($L41&gt;MAX('バックデータ１（事例集）'!$W$4:$W$303),"",INDEX('バックデータ１（事例集）'!$A$4:$W$303,MATCH('条件検索５（人口規模・事業名で検索）'!$L41,'バックデータ１（事例集）'!$W$4:$W$303,0),MATCH('条件検索５（人口規模・事業名で検索）'!K$5,'バックデータ１（事例集）'!$A$1:$W$1,0)))</f>
        <v>0</v>
      </c>
      <c r="L41" s="18">
        <v>34</v>
      </c>
      <c r="M41" s="115">
        <f>IF($L41&gt;MAX('バックデータ１（事例集）'!$W$4:$W$303),"",INDEX('バックデータ１（事例集）'!$A$4:$W$303,MATCH('条件検索５（人口規模・事業名で検索）'!$L41,'バックデータ１（事例集）'!$W$4:$W$303,0),MATCH('条件検索５（人口規模・事業名で検索）'!J$5,'バックデータ１（事例集）'!$A$1:$W$1,0)))</f>
        <v>0</v>
      </c>
    </row>
    <row r="42" spans="2:13" ht="30" customHeight="1">
      <c r="B42" s="6">
        <v>35</v>
      </c>
      <c r="C42" s="7">
        <f>IF($L42&gt;MAX('バックデータ１（事例集）'!$W$4:$W$303),"",INDEX('バックデータ１（事例集）'!$A$4:$W$303,MATCH('条件検索５（人口規模・事業名で検索）'!$L42,'バックデータ１（事例集）'!$W$4:$W$303,0),MATCH('条件検索５（人口規模・事業名で検索）'!C$5,'バックデータ１（事例集）'!$A$1:$W$1,0)))</f>
        <v>0</v>
      </c>
      <c r="D42" s="7">
        <f>IF($L42&gt;MAX('バックデータ１（事例集）'!$W$4:$W$303),"",INDEX('バックデータ１（事例集）'!$A$4:$W$303,MATCH('条件検索５（人口規模・事業名で検索）'!$L42,'バックデータ１（事例集）'!$W$4:$W$303,0),MATCH('条件検索５（人口規模・事業名で検索）'!D$5,'バックデータ１（事例集）'!$A$1:$W$1,0)))</f>
        <v>0</v>
      </c>
      <c r="E42" s="19" t="str">
        <f>IF($L42&gt;MAX('バックデータ１（事例集）'!$W$4:$W$303),"",INDEX('バックデータ１（事例集）'!$A$4:$W$303,MATCH('条件検索５（人口規模・事業名で検索）'!$L42,'バックデータ１（事例集）'!$W$4:$W$303,0),MATCH('条件検索５（人口規模・事業名で検索）'!E$5,'バックデータ１（事例集）'!$A$1:$W$1,0)))</f>
        <v/>
      </c>
      <c r="F42" s="58">
        <f>IF($L42&gt;MAX('バックデータ１（事例集）'!$W$4:$W$303),"",INDEX('バックデータ１（事例集）'!$A$4:$W$303,MATCH('条件検索５（人口規模・事業名で検索）'!$L42,'バックデータ１（事例集）'!$W$4:$W$303,0),MATCH('条件検索５（人口規模・事業名で検索）'!F$5,'バックデータ１（事例集）'!$A$1:$W$1,0)))</f>
        <v>0</v>
      </c>
      <c r="G42" s="8">
        <f>IF($L42&gt;MAX('バックデータ１（事例集）'!$W$4:$W$303),"",INDEX('バックデータ１（事例集）'!$A$4:$W$303,MATCH('条件検索５（人口規模・事業名で検索）'!$L42,'バックデータ１（事例集）'!$W$4:$W$303,0),MATCH('条件検索５（人口規模・事業名で検索）'!G$5,'バックデータ１（事例集）'!$A$1:$W$1,0)))</f>
        <v>0</v>
      </c>
      <c r="H42" s="8">
        <f>IF($L42&gt;MAX('バックデータ１（事例集）'!$W$4:$W$303),"",INDEX('バックデータ１（事例集）'!$A$4:$W$303,MATCH('条件検索５（人口規模・事業名で検索）'!$L42,'バックデータ１（事例集）'!$W$4:$W$303,0),MATCH('条件検索５（人口規模・事業名で検索）'!H$5,'バックデータ１（事例集）'!$A$1:$W$1,0)))</f>
        <v>0</v>
      </c>
      <c r="I42" s="58">
        <f>IF($L42&gt;MAX('バックデータ１（事例集）'!$W$4:$W$303),"",INDEX('バックデータ１（事例集）'!$A$4:$W$303,MATCH('条件検索５（人口規模・事業名で検索）'!$L42,'バックデータ１（事例集）'!$W$4:$W$303,0),MATCH('条件検索５（人口規模・事業名で検索）'!I$5,'バックデータ１（事例集）'!$A$1:$W$1,0)))</f>
        <v>0</v>
      </c>
      <c r="J42" s="86">
        <f t="shared" si="0"/>
        <v>0</v>
      </c>
      <c r="K42" s="84">
        <f>IF($L42&gt;MAX('バックデータ１（事例集）'!$W$4:$W$303),"",INDEX('バックデータ１（事例集）'!$A$4:$W$303,MATCH('条件検索５（人口規模・事業名で検索）'!$L42,'バックデータ１（事例集）'!$W$4:$W$303,0),MATCH('条件検索５（人口規模・事業名で検索）'!K$5,'バックデータ１（事例集）'!$A$1:$W$1,0)))</f>
        <v>0</v>
      </c>
      <c r="L42" s="18">
        <v>35</v>
      </c>
      <c r="M42" s="115">
        <f>IF($L42&gt;MAX('バックデータ１（事例集）'!$W$4:$W$303),"",INDEX('バックデータ１（事例集）'!$A$4:$W$303,MATCH('条件検索５（人口規模・事業名で検索）'!$L42,'バックデータ１（事例集）'!$W$4:$W$303,0),MATCH('条件検索５（人口規模・事業名で検索）'!J$5,'バックデータ１（事例集）'!$A$1:$W$1,0)))</f>
        <v>0</v>
      </c>
    </row>
    <row r="43" spans="2:13" ht="30" customHeight="1">
      <c r="B43" s="87">
        <v>36</v>
      </c>
      <c r="C43" s="88">
        <f>IF($L43&gt;MAX('バックデータ１（事例集）'!$W$4:$W$303),"",INDEX('バックデータ１（事例集）'!$A$4:$W$303,MATCH('条件検索５（人口規模・事業名で検索）'!$L43,'バックデータ１（事例集）'!$W$4:$W$303,0),MATCH('条件検索５（人口規模・事業名で検索）'!C$5,'バックデータ１（事例集）'!$A$1:$W$1,0)))</f>
        <v>0</v>
      </c>
      <c r="D43" s="88">
        <f>IF($L43&gt;MAX('バックデータ１（事例集）'!$W$4:$W$303),"",INDEX('バックデータ１（事例集）'!$A$4:$W$303,MATCH('条件検索５（人口規模・事業名で検索）'!$L43,'バックデータ１（事例集）'!$W$4:$W$303,0),MATCH('条件検索５（人口規模・事業名で検索）'!D$5,'バックデータ１（事例集）'!$A$1:$W$1,0)))</f>
        <v>0</v>
      </c>
      <c r="E43" s="89" t="str">
        <f>IF($L43&gt;MAX('バックデータ１（事例集）'!$W$4:$W$303),"",INDEX('バックデータ１（事例集）'!$A$4:$W$303,MATCH('条件検索５（人口規模・事業名で検索）'!$L43,'バックデータ１（事例集）'!$W$4:$W$303,0),MATCH('条件検索５（人口規模・事業名で検索）'!E$5,'バックデータ１（事例集）'!$A$1:$W$1,0)))</f>
        <v/>
      </c>
      <c r="F43" s="90">
        <f>IF($L43&gt;MAX('バックデータ１（事例集）'!$W$4:$W$303),"",INDEX('バックデータ１（事例集）'!$A$4:$W$303,MATCH('条件検索５（人口規模・事業名で検索）'!$L43,'バックデータ１（事例集）'!$W$4:$W$303,0),MATCH('条件検索５（人口規模・事業名で検索）'!F$5,'バックデータ１（事例集）'!$A$1:$W$1,0)))</f>
        <v>0</v>
      </c>
      <c r="G43" s="91">
        <f>IF($L43&gt;MAX('バックデータ１（事例集）'!$W$4:$W$303),"",INDEX('バックデータ１（事例集）'!$A$4:$W$303,MATCH('条件検索５（人口規模・事業名で検索）'!$L43,'バックデータ１（事例集）'!$W$4:$W$303,0),MATCH('条件検索５（人口規模・事業名で検索）'!G$5,'バックデータ１（事例集）'!$A$1:$W$1,0)))</f>
        <v>0</v>
      </c>
      <c r="H43" s="91">
        <f>IF($L43&gt;MAX('バックデータ１（事例集）'!$W$4:$W$303),"",INDEX('バックデータ１（事例集）'!$A$4:$W$303,MATCH('条件検索５（人口規模・事業名で検索）'!$L43,'バックデータ１（事例集）'!$W$4:$W$303,0),MATCH('条件検索５（人口規模・事業名で検索）'!H$5,'バックデータ１（事例集）'!$A$1:$W$1,0)))</f>
        <v>0</v>
      </c>
      <c r="I43" s="90">
        <f>IF($L43&gt;MAX('バックデータ１（事例集）'!$W$4:$W$303),"",INDEX('バックデータ１（事例集）'!$A$4:$W$303,MATCH('条件検索５（人口規模・事業名で検索）'!$L43,'バックデータ１（事例集）'!$W$4:$W$303,0),MATCH('条件検索５（人口規模・事業名で検索）'!I$5,'バックデータ１（事例集）'!$A$1:$W$1,0)))</f>
        <v>0</v>
      </c>
      <c r="J43" s="92">
        <f t="shared" si="0"/>
        <v>0</v>
      </c>
      <c r="K43" s="185">
        <f>IF($L43&gt;MAX('バックデータ１（事例集）'!$W$4:$W$303),"",INDEX('バックデータ１（事例集）'!$A$4:$W$303,MATCH('条件検索５（人口規模・事業名で検索）'!$L43,'バックデータ１（事例集）'!$W$4:$W$303,0),MATCH('条件検索５（人口規模・事業名で検索）'!K$5,'バックデータ１（事例集）'!$A$1:$W$1,0)))</f>
        <v>0</v>
      </c>
      <c r="L43" s="18">
        <v>36</v>
      </c>
      <c r="M43" s="115">
        <f>IF($L43&gt;MAX('バックデータ１（事例集）'!$W$4:$W$303),"",INDEX('バックデータ１（事例集）'!$A$4:$W$303,MATCH('条件検索５（人口規模・事業名で検索）'!$L43,'バックデータ１（事例集）'!$W$4:$W$303,0),MATCH('条件検索５（人口規模・事業名で検索）'!J$5,'バックデータ１（事例集）'!$A$1:$W$1,0)))</f>
        <v>0</v>
      </c>
    </row>
    <row r="44" spans="2:13" ht="30" customHeight="1">
      <c r="B44" s="6">
        <v>37</v>
      </c>
      <c r="C44" s="7">
        <f>IF($L44&gt;MAX('バックデータ１（事例集）'!$W$4:$W$303),"",INDEX('バックデータ１（事例集）'!$A$4:$W$303,MATCH('条件検索５（人口規模・事業名で検索）'!$L44,'バックデータ１（事例集）'!$W$4:$W$303,0),MATCH('条件検索５（人口規模・事業名で検索）'!C$5,'バックデータ１（事例集）'!$A$1:$W$1,0)))</f>
        <v>0</v>
      </c>
      <c r="D44" s="7">
        <f>IF($L44&gt;MAX('バックデータ１（事例集）'!$W$4:$W$303),"",INDEX('バックデータ１（事例集）'!$A$4:$W$303,MATCH('条件検索５（人口規模・事業名で検索）'!$L44,'バックデータ１（事例集）'!$W$4:$W$303,0),MATCH('条件検索５（人口規模・事業名で検索）'!D$5,'バックデータ１（事例集）'!$A$1:$W$1,0)))</f>
        <v>0</v>
      </c>
      <c r="E44" s="19" t="str">
        <f>IF($L44&gt;MAX('バックデータ１（事例集）'!$W$4:$W$303),"",INDEX('バックデータ１（事例集）'!$A$4:$W$303,MATCH('条件検索５（人口規模・事業名で検索）'!$L44,'バックデータ１（事例集）'!$W$4:$W$303,0),MATCH('条件検索５（人口規模・事業名で検索）'!E$5,'バックデータ１（事例集）'!$A$1:$W$1,0)))</f>
        <v/>
      </c>
      <c r="F44" s="58">
        <f>IF($L44&gt;MAX('バックデータ１（事例集）'!$W$4:$W$303),"",INDEX('バックデータ１（事例集）'!$A$4:$W$303,MATCH('条件検索５（人口規模・事業名で検索）'!$L44,'バックデータ１（事例集）'!$W$4:$W$303,0),MATCH('条件検索５（人口規模・事業名で検索）'!F$5,'バックデータ１（事例集）'!$A$1:$W$1,0)))</f>
        <v>0</v>
      </c>
      <c r="G44" s="8">
        <f>IF($L44&gt;MAX('バックデータ１（事例集）'!$W$4:$W$303),"",INDEX('バックデータ１（事例集）'!$A$4:$W$303,MATCH('条件検索５（人口規模・事業名で検索）'!$L44,'バックデータ１（事例集）'!$W$4:$W$303,0),MATCH('条件検索５（人口規模・事業名で検索）'!G$5,'バックデータ１（事例集）'!$A$1:$W$1,0)))</f>
        <v>0</v>
      </c>
      <c r="H44" s="8">
        <f>IF($L44&gt;MAX('バックデータ１（事例集）'!$W$4:$W$303),"",INDEX('バックデータ１（事例集）'!$A$4:$W$303,MATCH('条件検索５（人口規模・事業名で検索）'!$L44,'バックデータ１（事例集）'!$W$4:$W$303,0),MATCH('条件検索５（人口規模・事業名で検索）'!H$5,'バックデータ１（事例集）'!$A$1:$W$1,0)))</f>
        <v>0</v>
      </c>
      <c r="I44" s="58">
        <f>IF($L44&gt;MAX('バックデータ１（事例集）'!$W$4:$W$303),"",INDEX('バックデータ１（事例集）'!$A$4:$W$303,MATCH('条件検索５（人口規模・事業名で検索）'!$L44,'バックデータ１（事例集）'!$W$4:$W$303,0),MATCH('条件検索５（人口規模・事業名で検索）'!I$5,'バックデータ１（事例集）'!$A$1:$W$1,0)))</f>
        <v>0</v>
      </c>
      <c r="J44" s="86">
        <f t="shared" si="0"/>
        <v>0</v>
      </c>
      <c r="K44" s="84">
        <f>IF($L44&gt;MAX('バックデータ１（事例集）'!$W$4:$W$303),"",INDEX('バックデータ１（事例集）'!$A$4:$W$303,MATCH('条件検索５（人口規模・事業名で検索）'!$L44,'バックデータ１（事例集）'!$W$4:$W$303,0),MATCH('条件検索５（人口規模・事業名で検索）'!K$5,'バックデータ１（事例集）'!$A$1:$W$1,0)))</f>
        <v>0</v>
      </c>
      <c r="L44" s="18">
        <v>37</v>
      </c>
      <c r="M44" s="115">
        <f>IF($L44&gt;MAX('バックデータ１（事例集）'!$W$4:$W$303),"",INDEX('バックデータ１（事例集）'!$A$4:$W$303,MATCH('条件検索５（人口規模・事業名で検索）'!$L44,'バックデータ１（事例集）'!$W$4:$W$303,0),MATCH('条件検索５（人口規模・事業名で検索）'!J$5,'バックデータ１（事例集）'!$A$1:$W$1,0)))</f>
        <v>0</v>
      </c>
    </row>
    <row r="45" spans="2:13" ht="30" customHeight="1">
      <c r="B45" s="87">
        <v>38</v>
      </c>
      <c r="C45" s="88">
        <f>IF($L45&gt;MAX('バックデータ１（事例集）'!$W$4:$W$303),"",INDEX('バックデータ１（事例集）'!$A$4:$W$303,MATCH('条件検索５（人口規模・事業名で検索）'!$L45,'バックデータ１（事例集）'!$W$4:$W$303,0),MATCH('条件検索５（人口規模・事業名で検索）'!C$5,'バックデータ１（事例集）'!$A$1:$W$1,0)))</f>
        <v>0</v>
      </c>
      <c r="D45" s="88">
        <f>IF($L45&gt;MAX('バックデータ１（事例集）'!$W$4:$W$303),"",INDEX('バックデータ１（事例集）'!$A$4:$W$303,MATCH('条件検索５（人口規模・事業名で検索）'!$L45,'バックデータ１（事例集）'!$W$4:$W$303,0),MATCH('条件検索５（人口規模・事業名で検索）'!D$5,'バックデータ１（事例集）'!$A$1:$W$1,0)))</f>
        <v>0</v>
      </c>
      <c r="E45" s="89" t="str">
        <f>IF($L45&gt;MAX('バックデータ１（事例集）'!$W$4:$W$303),"",INDEX('バックデータ１（事例集）'!$A$4:$W$303,MATCH('条件検索５（人口規模・事業名で検索）'!$L45,'バックデータ１（事例集）'!$W$4:$W$303,0),MATCH('条件検索５（人口規模・事業名で検索）'!E$5,'バックデータ１（事例集）'!$A$1:$W$1,0)))</f>
        <v/>
      </c>
      <c r="F45" s="90">
        <f>IF($L45&gt;MAX('バックデータ１（事例集）'!$W$4:$W$303),"",INDEX('バックデータ１（事例集）'!$A$4:$W$303,MATCH('条件検索５（人口規模・事業名で検索）'!$L45,'バックデータ１（事例集）'!$W$4:$W$303,0),MATCH('条件検索５（人口規模・事業名で検索）'!F$5,'バックデータ１（事例集）'!$A$1:$W$1,0)))</f>
        <v>0</v>
      </c>
      <c r="G45" s="91">
        <f>IF($L45&gt;MAX('バックデータ１（事例集）'!$W$4:$W$303),"",INDEX('バックデータ１（事例集）'!$A$4:$W$303,MATCH('条件検索５（人口規模・事業名で検索）'!$L45,'バックデータ１（事例集）'!$W$4:$W$303,0),MATCH('条件検索５（人口規模・事業名で検索）'!G$5,'バックデータ１（事例集）'!$A$1:$W$1,0)))</f>
        <v>0</v>
      </c>
      <c r="H45" s="91">
        <f>IF($L45&gt;MAX('バックデータ１（事例集）'!$W$4:$W$303),"",INDEX('バックデータ１（事例集）'!$A$4:$W$303,MATCH('条件検索５（人口規模・事業名で検索）'!$L45,'バックデータ１（事例集）'!$W$4:$W$303,0),MATCH('条件検索５（人口規模・事業名で検索）'!H$5,'バックデータ１（事例集）'!$A$1:$W$1,0)))</f>
        <v>0</v>
      </c>
      <c r="I45" s="90">
        <f>IF($L45&gt;MAX('バックデータ１（事例集）'!$W$4:$W$303),"",INDEX('バックデータ１（事例集）'!$A$4:$W$303,MATCH('条件検索５（人口規模・事業名で検索）'!$L45,'バックデータ１（事例集）'!$W$4:$W$303,0),MATCH('条件検索５（人口規模・事業名で検索）'!I$5,'バックデータ１（事例集）'!$A$1:$W$1,0)))</f>
        <v>0</v>
      </c>
      <c r="J45" s="92">
        <f t="shared" si="0"/>
        <v>0</v>
      </c>
      <c r="K45" s="185">
        <f>IF($L45&gt;MAX('バックデータ１（事例集）'!$W$4:$W$303),"",INDEX('バックデータ１（事例集）'!$A$4:$W$303,MATCH('条件検索５（人口規模・事業名で検索）'!$L45,'バックデータ１（事例集）'!$W$4:$W$303,0),MATCH('条件検索５（人口規模・事業名で検索）'!K$5,'バックデータ１（事例集）'!$A$1:$W$1,0)))</f>
        <v>0</v>
      </c>
      <c r="L45" s="18">
        <v>38</v>
      </c>
      <c r="M45" s="115">
        <f>IF($L45&gt;MAX('バックデータ１（事例集）'!$W$4:$W$303),"",INDEX('バックデータ１（事例集）'!$A$4:$W$303,MATCH('条件検索５（人口規模・事業名で検索）'!$L45,'バックデータ１（事例集）'!$W$4:$W$303,0),MATCH('条件検索５（人口規模・事業名で検索）'!J$5,'バックデータ１（事例集）'!$A$1:$W$1,0)))</f>
        <v>0</v>
      </c>
    </row>
    <row r="46" spans="2:13" ht="30" customHeight="1">
      <c r="B46" s="6">
        <v>39</v>
      </c>
      <c r="C46" s="7">
        <f>IF($L46&gt;MAX('バックデータ１（事例集）'!$W$4:$W$303),"",INDEX('バックデータ１（事例集）'!$A$4:$W$303,MATCH('条件検索５（人口規模・事業名で検索）'!$L46,'バックデータ１（事例集）'!$W$4:$W$303,0),MATCH('条件検索５（人口規模・事業名で検索）'!C$5,'バックデータ１（事例集）'!$A$1:$W$1,0)))</f>
        <v>0</v>
      </c>
      <c r="D46" s="7">
        <f>IF($L46&gt;MAX('バックデータ１（事例集）'!$W$4:$W$303),"",INDEX('バックデータ１（事例集）'!$A$4:$W$303,MATCH('条件検索５（人口規模・事業名で検索）'!$L46,'バックデータ１（事例集）'!$W$4:$W$303,0),MATCH('条件検索５（人口規模・事業名で検索）'!D$5,'バックデータ１（事例集）'!$A$1:$W$1,0)))</f>
        <v>0</v>
      </c>
      <c r="E46" s="19" t="str">
        <f>IF($L46&gt;MAX('バックデータ１（事例集）'!$W$4:$W$303),"",INDEX('バックデータ１（事例集）'!$A$4:$W$303,MATCH('条件検索５（人口規模・事業名で検索）'!$L46,'バックデータ１（事例集）'!$W$4:$W$303,0),MATCH('条件検索５（人口規模・事業名で検索）'!E$5,'バックデータ１（事例集）'!$A$1:$W$1,0)))</f>
        <v/>
      </c>
      <c r="F46" s="58">
        <f>IF($L46&gt;MAX('バックデータ１（事例集）'!$W$4:$W$303),"",INDEX('バックデータ１（事例集）'!$A$4:$W$303,MATCH('条件検索５（人口規模・事業名で検索）'!$L46,'バックデータ１（事例集）'!$W$4:$W$303,0),MATCH('条件検索５（人口規模・事業名で検索）'!F$5,'バックデータ１（事例集）'!$A$1:$W$1,0)))</f>
        <v>0</v>
      </c>
      <c r="G46" s="8">
        <f>IF($L46&gt;MAX('バックデータ１（事例集）'!$W$4:$W$303),"",INDEX('バックデータ１（事例集）'!$A$4:$W$303,MATCH('条件検索５（人口規模・事業名で検索）'!$L46,'バックデータ１（事例集）'!$W$4:$W$303,0),MATCH('条件検索５（人口規模・事業名で検索）'!G$5,'バックデータ１（事例集）'!$A$1:$W$1,0)))</f>
        <v>0</v>
      </c>
      <c r="H46" s="8">
        <f>IF($L46&gt;MAX('バックデータ１（事例集）'!$W$4:$W$303),"",INDEX('バックデータ１（事例集）'!$A$4:$W$303,MATCH('条件検索５（人口規模・事業名で検索）'!$L46,'バックデータ１（事例集）'!$W$4:$W$303,0),MATCH('条件検索５（人口規模・事業名で検索）'!H$5,'バックデータ１（事例集）'!$A$1:$W$1,0)))</f>
        <v>0</v>
      </c>
      <c r="I46" s="58">
        <f>IF($L46&gt;MAX('バックデータ１（事例集）'!$W$4:$W$303),"",INDEX('バックデータ１（事例集）'!$A$4:$W$303,MATCH('条件検索５（人口規模・事業名で検索）'!$L46,'バックデータ１（事例集）'!$W$4:$W$303,0),MATCH('条件検索５（人口規模・事業名で検索）'!I$5,'バックデータ１（事例集）'!$A$1:$W$1,0)))</f>
        <v>0</v>
      </c>
      <c r="J46" s="86">
        <f t="shared" si="0"/>
        <v>0</v>
      </c>
      <c r="K46" s="84">
        <f>IF($L46&gt;MAX('バックデータ１（事例集）'!$W$4:$W$303),"",INDEX('バックデータ１（事例集）'!$A$4:$W$303,MATCH('条件検索５（人口規模・事業名で検索）'!$L46,'バックデータ１（事例集）'!$W$4:$W$303,0),MATCH('条件検索５（人口規模・事業名で検索）'!K$5,'バックデータ１（事例集）'!$A$1:$W$1,0)))</f>
        <v>0</v>
      </c>
      <c r="L46" s="18">
        <v>39</v>
      </c>
      <c r="M46" s="115">
        <f>IF($L46&gt;MAX('バックデータ１（事例集）'!$W$4:$W$303),"",INDEX('バックデータ１（事例集）'!$A$4:$W$303,MATCH('条件検索５（人口規模・事業名で検索）'!$L46,'バックデータ１（事例集）'!$W$4:$W$303,0),MATCH('条件検索５（人口規模・事業名で検索）'!J$5,'バックデータ１（事例集）'!$A$1:$W$1,0)))</f>
        <v>0</v>
      </c>
    </row>
    <row r="47" spans="2:13" ht="30" customHeight="1">
      <c r="B47" s="87">
        <v>40</v>
      </c>
      <c r="C47" s="88">
        <f>IF($L47&gt;MAX('バックデータ１（事例集）'!$W$4:$W$303),"",INDEX('バックデータ１（事例集）'!$A$4:$W$303,MATCH('条件検索５（人口規模・事業名で検索）'!$L47,'バックデータ１（事例集）'!$W$4:$W$303,0),MATCH('条件検索５（人口規模・事業名で検索）'!C$5,'バックデータ１（事例集）'!$A$1:$W$1,0)))</f>
        <v>0</v>
      </c>
      <c r="D47" s="88">
        <f>IF($L47&gt;MAX('バックデータ１（事例集）'!$W$4:$W$303),"",INDEX('バックデータ１（事例集）'!$A$4:$W$303,MATCH('条件検索５（人口規模・事業名で検索）'!$L47,'バックデータ１（事例集）'!$W$4:$W$303,0),MATCH('条件検索５（人口規模・事業名で検索）'!D$5,'バックデータ１（事例集）'!$A$1:$W$1,0)))</f>
        <v>0</v>
      </c>
      <c r="E47" s="89" t="str">
        <f>IF($L47&gt;MAX('バックデータ１（事例集）'!$W$4:$W$303),"",INDEX('バックデータ１（事例集）'!$A$4:$W$303,MATCH('条件検索５（人口規模・事業名で検索）'!$L47,'バックデータ１（事例集）'!$W$4:$W$303,0),MATCH('条件検索５（人口規模・事業名で検索）'!E$5,'バックデータ１（事例集）'!$A$1:$W$1,0)))</f>
        <v/>
      </c>
      <c r="F47" s="90">
        <f>IF($L47&gt;MAX('バックデータ１（事例集）'!$W$4:$W$303),"",INDEX('バックデータ１（事例集）'!$A$4:$W$303,MATCH('条件検索５（人口規模・事業名で検索）'!$L47,'バックデータ１（事例集）'!$W$4:$W$303,0),MATCH('条件検索５（人口規模・事業名で検索）'!F$5,'バックデータ１（事例集）'!$A$1:$W$1,0)))</f>
        <v>0</v>
      </c>
      <c r="G47" s="91">
        <f>IF($L47&gt;MAX('バックデータ１（事例集）'!$W$4:$W$303),"",INDEX('バックデータ１（事例集）'!$A$4:$W$303,MATCH('条件検索５（人口規模・事業名で検索）'!$L47,'バックデータ１（事例集）'!$W$4:$W$303,0),MATCH('条件検索５（人口規模・事業名で検索）'!G$5,'バックデータ１（事例集）'!$A$1:$W$1,0)))</f>
        <v>0</v>
      </c>
      <c r="H47" s="91">
        <f>IF($L47&gt;MAX('バックデータ１（事例集）'!$W$4:$W$303),"",INDEX('バックデータ１（事例集）'!$A$4:$W$303,MATCH('条件検索５（人口規模・事業名で検索）'!$L47,'バックデータ１（事例集）'!$W$4:$W$303,0),MATCH('条件検索５（人口規模・事業名で検索）'!H$5,'バックデータ１（事例集）'!$A$1:$W$1,0)))</f>
        <v>0</v>
      </c>
      <c r="I47" s="90">
        <f>IF($L47&gt;MAX('バックデータ１（事例集）'!$W$4:$W$303),"",INDEX('バックデータ１（事例集）'!$A$4:$W$303,MATCH('条件検索５（人口規模・事業名で検索）'!$L47,'バックデータ１（事例集）'!$W$4:$W$303,0),MATCH('条件検索５（人口規模・事業名で検索）'!I$5,'バックデータ１（事例集）'!$A$1:$W$1,0)))</f>
        <v>0</v>
      </c>
      <c r="J47" s="92">
        <f t="shared" si="0"/>
        <v>0</v>
      </c>
      <c r="K47" s="185">
        <f>IF($L47&gt;MAX('バックデータ１（事例集）'!$W$4:$W$303),"",INDEX('バックデータ１（事例集）'!$A$4:$W$303,MATCH('条件検索５（人口規模・事業名で検索）'!$L47,'バックデータ１（事例集）'!$W$4:$W$303,0),MATCH('条件検索５（人口規模・事業名で検索）'!K$5,'バックデータ１（事例集）'!$A$1:$W$1,0)))</f>
        <v>0</v>
      </c>
      <c r="L47" s="18">
        <v>40</v>
      </c>
      <c r="M47" s="115">
        <f>IF($L47&gt;MAX('バックデータ１（事例集）'!$W$4:$W$303),"",INDEX('バックデータ１（事例集）'!$A$4:$W$303,MATCH('条件検索５（人口規模・事業名で検索）'!$L47,'バックデータ１（事例集）'!$W$4:$W$303,0),MATCH('条件検索５（人口規模・事業名で検索）'!J$5,'バックデータ１（事例集）'!$A$1:$W$1,0)))</f>
        <v>0</v>
      </c>
    </row>
    <row r="48" spans="2:13" ht="30" customHeight="1">
      <c r="B48" s="6">
        <v>41</v>
      </c>
      <c r="C48" s="7">
        <f>IF($L48&gt;MAX('バックデータ１（事例集）'!$W$4:$W$303),"",INDEX('バックデータ１（事例集）'!$A$4:$W$303,MATCH('条件検索５（人口規模・事業名で検索）'!$L48,'バックデータ１（事例集）'!$W$4:$W$303,0),MATCH('条件検索５（人口規模・事業名で検索）'!C$5,'バックデータ１（事例集）'!$A$1:$W$1,0)))</f>
        <v>0</v>
      </c>
      <c r="D48" s="7">
        <f>IF($L48&gt;MAX('バックデータ１（事例集）'!$W$4:$W$303),"",INDEX('バックデータ１（事例集）'!$A$4:$W$303,MATCH('条件検索５（人口規模・事業名で検索）'!$L48,'バックデータ１（事例集）'!$W$4:$W$303,0),MATCH('条件検索５（人口規模・事業名で検索）'!D$5,'バックデータ１（事例集）'!$A$1:$W$1,0)))</f>
        <v>0</v>
      </c>
      <c r="E48" s="19" t="str">
        <f>IF($L48&gt;MAX('バックデータ１（事例集）'!$W$4:$W$303),"",INDEX('バックデータ１（事例集）'!$A$4:$W$303,MATCH('条件検索５（人口規模・事業名で検索）'!$L48,'バックデータ１（事例集）'!$W$4:$W$303,0),MATCH('条件検索５（人口規模・事業名で検索）'!E$5,'バックデータ１（事例集）'!$A$1:$W$1,0)))</f>
        <v/>
      </c>
      <c r="F48" s="58">
        <f>IF($L48&gt;MAX('バックデータ１（事例集）'!$W$4:$W$303),"",INDEX('バックデータ１（事例集）'!$A$4:$W$303,MATCH('条件検索５（人口規模・事業名で検索）'!$L48,'バックデータ１（事例集）'!$W$4:$W$303,0),MATCH('条件検索５（人口規模・事業名で検索）'!F$5,'バックデータ１（事例集）'!$A$1:$W$1,0)))</f>
        <v>0</v>
      </c>
      <c r="G48" s="8">
        <f>IF($L48&gt;MAX('バックデータ１（事例集）'!$W$4:$W$303),"",INDEX('バックデータ１（事例集）'!$A$4:$W$303,MATCH('条件検索５（人口規模・事業名で検索）'!$L48,'バックデータ１（事例集）'!$W$4:$W$303,0),MATCH('条件検索５（人口規模・事業名で検索）'!G$5,'バックデータ１（事例集）'!$A$1:$W$1,0)))</f>
        <v>0</v>
      </c>
      <c r="H48" s="8">
        <f>IF($L48&gt;MAX('バックデータ１（事例集）'!$W$4:$W$303),"",INDEX('バックデータ１（事例集）'!$A$4:$W$303,MATCH('条件検索５（人口規模・事業名で検索）'!$L48,'バックデータ１（事例集）'!$W$4:$W$303,0),MATCH('条件検索５（人口規模・事業名で検索）'!H$5,'バックデータ１（事例集）'!$A$1:$W$1,0)))</f>
        <v>0</v>
      </c>
      <c r="I48" s="58">
        <f>IF($L48&gt;MAX('バックデータ１（事例集）'!$W$4:$W$303),"",INDEX('バックデータ１（事例集）'!$A$4:$W$303,MATCH('条件検索５（人口規模・事業名で検索）'!$L48,'バックデータ１（事例集）'!$W$4:$W$303,0),MATCH('条件検索５（人口規模・事業名で検索）'!I$5,'バックデータ１（事例集）'!$A$1:$W$1,0)))</f>
        <v>0</v>
      </c>
      <c r="J48" s="86">
        <f t="shared" si="0"/>
        <v>0</v>
      </c>
      <c r="K48" s="84">
        <f>IF($L48&gt;MAX('バックデータ１（事例集）'!$W$4:$W$303),"",INDEX('バックデータ１（事例集）'!$A$4:$W$303,MATCH('条件検索５（人口規模・事業名で検索）'!$L48,'バックデータ１（事例集）'!$W$4:$W$303,0),MATCH('条件検索５（人口規模・事業名で検索）'!K$5,'バックデータ１（事例集）'!$A$1:$W$1,0)))</f>
        <v>0</v>
      </c>
      <c r="L48" s="18">
        <v>41</v>
      </c>
      <c r="M48" s="115">
        <f>IF($L48&gt;MAX('バックデータ１（事例集）'!$W$4:$W$303),"",INDEX('バックデータ１（事例集）'!$A$4:$W$303,MATCH('条件検索５（人口規模・事業名で検索）'!$L48,'バックデータ１（事例集）'!$W$4:$W$303,0),MATCH('条件検索５（人口規模・事業名で検索）'!J$5,'バックデータ１（事例集）'!$A$1:$W$1,0)))</f>
        <v>0</v>
      </c>
    </row>
    <row r="49" spans="2:13" ht="30" customHeight="1">
      <c r="B49" s="87">
        <v>42</v>
      </c>
      <c r="C49" s="88">
        <f>IF($L49&gt;MAX('バックデータ１（事例集）'!$W$4:$W$303),"",INDEX('バックデータ１（事例集）'!$A$4:$W$303,MATCH('条件検索５（人口規模・事業名で検索）'!$L49,'バックデータ１（事例集）'!$W$4:$W$303,0),MATCH('条件検索５（人口規模・事業名で検索）'!C$5,'バックデータ１（事例集）'!$A$1:$W$1,0)))</f>
        <v>0</v>
      </c>
      <c r="D49" s="88">
        <f>IF($L49&gt;MAX('バックデータ１（事例集）'!$W$4:$W$303),"",INDEX('バックデータ１（事例集）'!$A$4:$W$303,MATCH('条件検索５（人口規模・事業名で検索）'!$L49,'バックデータ１（事例集）'!$W$4:$W$303,0),MATCH('条件検索５（人口規模・事業名で検索）'!D$5,'バックデータ１（事例集）'!$A$1:$W$1,0)))</f>
        <v>0</v>
      </c>
      <c r="E49" s="89" t="str">
        <f>IF($L49&gt;MAX('バックデータ１（事例集）'!$W$4:$W$303),"",INDEX('バックデータ１（事例集）'!$A$4:$W$303,MATCH('条件検索５（人口規模・事業名で検索）'!$L49,'バックデータ１（事例集）'!$W$4:$W$303,0),MATCH('条件検索５（人口規模・事業名で検索）'!E$5,'バックデータ１（事例集）'!$A$1:$W$1,0)))</f>
        <v/>
      </c>
      <c r="F49" s="90">
        <f>IF($L49&gt;MAX('バックデータ１（事例集）'!$W$4:$W$303),"",INDEX('バックデータ１（事例集）'!$A$4:$W$303,MATCH('条件検索５（人口規模・事業名で検索）'!$L49,'バックデータ１（事例集）'!$W$4:$W$303,0),MATCH('条件検索５（人口規模・事業名で検索）'!F$5,'バックデータ１（事例集）'!$A$1:$W$1,0)))</f>
        <v>0</v>
      </c>
      <c r="G49" s="91">
        <f>IF($L49&gt;MAX('バックデータ１（事例集）'!$W$4:$W$303),"",INDEX('バックデータ１（事例集）'!$A$4:$W$303,MATCH('条件検索５（人口規模・事業名で検索）'!$L49,'バックデータ１（事例集）'!$W$4:$W$303,0),MATCH('条件検索５（人口規模・事業名で検索）'!G$5,'バックデータ１（事例集）'!$A$1:$W$1,0)))</f>
        <v>0</v>
      </c>
      <c r="H49" s="91">
        <f>IF($L49&gt;MAX('バックデータ１（事例集）'!$W$4:$W$303),"",INDEX('バックデータ１（事例集）'!$A$4:$W$303,MATCH('条件検索５（人口規模・事業名で検索）'!$L49,'バックデータ１（事例集）'!$W$4:$W$303,0),MATCH('条件検索５（人口規模・事業名で検索）'!H$5,'バックデータ１（事例集）'!$A$1:$W$1,0)))</f>
        <v>0</v>
      </c>
      <c r="I49" s="90">
        <f>IF($L49&gt;MAX('バックデータ１（事例集）'!$W$4:$W$303),"",INDEX('バックデータ１（事例集）'!$A$4:$W$303,MATCH('条件検索５（人口規模・事業名で検索）'!$L49,'バックデータ１（事例集）'!$W$4:$W$303,0),MATCH('条件検索５（人口規模・事業名で検索）'!I$5,'バックデータ１（事例集）'!$A$1:$W$1,0)))</f>
        <v>0</v>
      </c>
      <c r="J49" s="92">
        <f t="shared" si="0"/>
        <v>0</v>
      </c>
      <c r="K49" s="185">
        <f>IF($L49&gt;MAX('バックデータ１（事例集）'!$W$4:$W$303),"",INDEX('バックデータ１（事例集）'!$A$4:$W$303,MATCH('条件検索５（人口規模・事業名で検索）'!$L49,'バックデータ１（事例集）'!$W$4:$W$303,0),MATCH('条件検索５（人口規模・事業名で検索）'!K$5,'バックデータ１（事例集）'!$A$1:$W$1,0)))</f>
        <v>0</v>
      </c>
      <c r="L49" s="18">
        <v>42</v>
      </c>
      <c r="M49" s="115">
        <f>IF($L49&gt;MAX('バックデータ１（事例集）'!$W$4:$W$303),"",INDEX('バックデータ１（事例集）'!$A$4:$W$303,MATCH('条件検索５（人口規模・事業名で検索）'!$L49,'バックデータ１（事例集）'!$W$4:$W$303,0),MATCH('条件検索５（人口規模・事業名で検索）'!J$5,'バックデータ１（事例集）'!$A$1:$W$1,0)))</f>
        <v>0</v>
      </c>
    </row>
    <row r="50" spans="2:13" ht="30" customHeight="1">
      <c r="B50" s="6">
        <v>43</v>
      </c>
      <c r="C50" s="7">
        <f>IF($L50&gt;MAX('バックデータ１（事例集）'!$W$4:$W$303),"",INDEX('バックデータ１（事例集）'!$A$4:$W$303,MATCH('条件検索５（人口規模・事業名で検索）'!$L50,'バックデータ１（事例集）'!$W$4:$W$303,0),MATCH('条件検索５（人口規模・事業名で検索）'!C$5,'バックデータ１（事例集）'!$A$1:$W$1,0)))</f>
        <v>0</v>
      </c>
      <c r="D50" s="7">
        <f>IF($L50&gt;MAX('バックデータ１（事例集）'!$W$4:$W$303),"",INDEX('バックデータ１（事例集）'!$A$4:$W$303,MATCH('条件検索５（人口規模・事業名で検索）'!$L50,'バックデータ１（事例集）'!$W$4:$W$303,0),MATCH('条件検索５（人口規模・事業名で検索）'!D$5,'バックデータ１（事例集）'!$A$1:$W$1,0)))</f>
        <v>0</v>
      </c>
      <c r="E50" s="19" t="str">
        <f>IF($L50&gt;MAX('バックデータ１（事例集）'!$W$4:$W$303),"",INDEX('バックデータ１（事例集）'!$A$4:$W$303,MATCH('条件検索５（人口規模・事業名で検索）'!$L50,'バックデータ１（事例集）'!$W$4:$W$303,0),MATCH('条件検索５（人口規模・事業名で検索）'!E$5,'バックデータ１（事例集）'!$A$1:$W$1,0)))</f>
        <v/>
      </c>
      <c r="F50" s="58">
        <f>IF($L50&gt;MAX('バックデータ１（事例集）'!$W$4:$W$303),"",INDEX('バックデータ１（事例集）'!$A$4:$W$303,MATCH('条件検索５（人口規模・事業名で検索）'!$L50,'バックデータ１（事例集）'!$W$4:$W$303,0),MATCH('条件検索５（人口規模・事業名で検索）'!F$5,'バックデータ１（事例集）'!$A$1:$W$1,0)))</f>
        <v>0</v>
      </c>
      <c r="G50" s="8">
        <f>IF($L50&gt;MAX('バックデータ１（事例集）'!$W$4:$W$303),"",INDEX('バックデータ１（事例集）'!$A$4:$W$303,MATCH('条件検索５（人口規模・事業名で検索）'!$L50,'バックデータ１（事例集）'!$W$4:$W$303,0),MATCH('条件検索５（人口規模・事業名で検索）'!G$5,'バックデータ１（事例集）'!$A$1:$W$1,0)))</f>
        <v>0</v>
      </c>
      <c r="H50" s="8">
        <f>IF($L50&gt;MAX('バックデータ１（事例集）'!$W$4:$W$303),"",INDEX('バックデータ１（事例集）'!$A$4:$W$303,MATCH('条件検索５（人口規模・事業名で検索）'!$L50,'バックデータ１（事例集）'!$W$4:$W$303,0),MATCH('条件検索５（人口規模・事業名で検索）'!H$5,'バックデータ１（事例集）'!$A$1:$W$1,0)))</f>
        <v>0</v>
      </c>
      <c r="I50" s="58">
        <f>IF($L50&gt;MAX('バックデータ１（事例集）'!$W$4:$W$303),"",INDEX('バックデータ１（事例集）'!$A$4:$W$303,MATCH('条件検索５（人口規模・事業名で検索）'!$L50,'バックデータ１（事例集）'!$W$4:$W$303,0),MATCH('条件検索５（人口規模・事業名で検索）'!I$5,'バックデータ１（事例集）'!$A$1:$W$1,0)))</f>
        <v>0</v>
      </c>
      <c r="J50" s="86">
        <f t="shared" si="0"/>
        <v>0</v>
      </c>
      <c r="K50" s="84">
        <f>IF($L50&gt;MAX('バックデータ１（事例集）'!$W$4:$W$303),"",INDEX('バックデータ１（事例集）'!$A$4:$W$303,MATCH('条件検索５（人口規模・事業名で検索）'!$L50,'バックデータ１（事例集）'!$W$4:$W$303,0),MATCH('条件検索５（人口規模・事業名で検索）'!K$5,'バックデータ１（事例集）'!$A$1:$W$1,0)))</f>
        <v>0</v>
      </c>
      <c r="L50" s="18">
        <v>43</v>
      </c>
      <c r="M50" s="115">
        <f>IF($L50&gt;MAX('バックデータ１（事例集）'!$W$4:$W$303),"",INDEX('バックデータ１（事例集）'!$A$4:$W$303,MATCH('条件検索５（人口規模・事業名で検索）'!$L50,'バックデータ１（事例集）'!$W$4:$W$303,0),MATCH('条件検索５（人口規模・事業名で検索）'!J$5,'バックデータ１（事例集）'!$A$1:$W$1,0)))</f>
        <v>0</v>
      </c>
    </row>
    <row r="51" spans="2:13" ht="30" customHeight="1">
      <c r="B51" s="87">
        <v>44</v>
      </c>
      <c r="C51" s="88">
        <f>IF($L51&gt;MAX('バックデータ１（事例集）'!$W$4:$W$303),"",INDEX('バックデータ１（事例集）'!$A$4:$W$303,MATCH('条件検索５（人口規模・事業名で検索）'!$L51,'バックデータ１（事例集）'!$W$4:$W$303,0),MATCH('条件検索５（人口規模・事業名で検索）'!C$5,'バックデータ１（事例集）'!$A$1:$W$1,0)))</f>
        <v>0</v>
      </c>
      <c r="D51" s="88">
        <f>IF($L51&gt;MAX('バックデータ１（事例集）'!$W$4:$W$303),"",INDEX('バックデータ１（事例集）'!$A$4:$W$303,MATCH('条件検索５（人口規模・事業名で検索）'!$L51,'バックデータ１（事例集）'!$W$4:$W$303,0),MATCH('条件検索５（人口規模・事業名で検索）'!D$5,'バックデータ１（事例集）'!$A$1:$W$1,0)))</f>
        <v>0</v>
      </c>
      <c r="E51" s="89" t="str">
        <f>IF($L51&gt;MAX('バックデータ１（事例集）'!$W$4:$W$303),"",INDEX('バックデータ１（事例集）'!$A$4:$W$303,MATCH('条件検索５（人口規模・事業名で検索）'!$L51,'バックデータ１（事例集）'!$W$4:$W$303,0),MATCH('条件検索５（人口規模・事業名で検索）'!E$5,'バックデータ１（事例集）'!$A$1:$W$1,0)))</f>
        <v/>
      </c>
      <c r="F51" s="90">
        <f>IF($L51&gt;MAX('バックデータ１（事例集）'!$W$4:$W$303),"",INDEX('バックデータ１（事例集）'!$A$4:$W$303,MATCH('条件検索５（人口規模・事業名で検索）'!$L51,'バックデータ１（事例集）'!$W$4:$W$303,0),MATCH('条件検索５（人口規模・事業名で検索）'!F$5,'バックデータ１（事例集）'!$A$1:$W$1,0)))</f>
        <v>0</v>
      </c>
      <c r="G51" s="91">
        <f>IF($L51&gt;MAX('バックデータ１（事例集）'!$W$4:$W$303),"",INDEX('バックデータ１（事例集）'!$A$4:$W$303,MATCH('条件検索５（人口規模・事業名で検索）'!$L51,'バックデータ１（事例集）'!$W$4:$W$303,0),MATCH('条件検索５（人口規模・事業名で検索）'!G$5,'バックデータ１（事例集）'!$A$1:$W$1,0)))</f>
        <v>0</v>
      </c>
      <c r="H51" s="91">
        <f>IF($L51&gt;MAX('バックデータ１（事例集）'!$W$4:$W$303),"",INDEX('バックデータ１（事例集）'!$A$4:$W$303,MATCH('条件検索５（人口規模・事業名で検索）'!$L51,'バックデータ１（事例集）'!$W$4:$W$303,0),MATCH('条件検索５（人口規模・事業名で検索）'!H$5,'バックデータ１（事例集）'!$A$1:$W$1,0)))</f>
        <v>0</v>
      </c>
      <c r="I51" s="90">
        <f>IF($L51&gt;MAX('バックデータ１（事例集）'!$W$4:$W$303),"",INDEX('バックデータ１（事例集）'!$A$4:$W$303,MATCH('条件検索５（人口規模・事業名で検索）'!$L51,'バックデータ１（事例集）'!$W$4:$W$303,0),MATCH('条件検索５（人口規模・事業名で検索）'!I$5,'バックデータ１（事例集）'!$A$1:$W$1,0)))</f>
        <v>0</v>
      </c>
      <c r="J51" s="92">
        <f t="shared" si="0"/>
        <v>0</v>
      </c>
      <c r="K51" s="185">
        <f>IF($L51&gt;MAX('バックデータ１（事例集）'!$W$4:$W$303),"",INDEX('バックデータ１（事例集）'!$A$4:$W$303,MATCH('条件検索５（人口規模・事業名で検索）'!$L51,'バックデータ１（事例集）'!$W$4:$W$303,0),MATCH('条件検索５（人口規模・事業名で検索）'!K$5,'バックデータ１（事例集）'!$A$1:$W$1,0)))</f>
        <v>0</v>
      </c>
      <c r="L51" s="18">
        <v>44</v>
      </c>
      <c r="M51" s="115">
        <f>IF($L51&gt;MAX('バックデータ１（事例集）'!$W$4:$W$303),"",INDEX('バックデータ１（事例集）'!$A$4:$W$303,MATCH('条件検索５（人口規模・事業名で検索）'!$L51,'バックデータ１（事例集）'!$W$4:$W$303,0),MATCH('条件検索５（人口規模・事業名で検索）'!J$5,'バックデータ１（事例集）'!$A$1:$W$1,0)))</f>
        <v>0</v>
      </c>
    </row>
    <row r="52" spans="2:13" ht="30" customHeight="1">
      <c r="B52" s="6">
        <v>45</v>
      </c>
      <c r="C52" s="7">
        <f>IF($L52&gt;MAX('バックデータ１（事例集）'!$W$4:$W$303),"",INDEX('バックデータ１（事例集）'!$A$4:$W$303,MATCH('条件検索５（人口規模・事業名で検索）'!$L52,'バックデータ１（事例集）'!$W$4:$W$303,0),MATCH('条件検索５（人口規模・事業名で検索）'!C$5,'バックデータ１（事例集）'!$A$1:$W$1,0)))</f>
        <v>0</v>
      </c>
      <c r="D52" s="7">
        <f>IF($L52&gt;MAX('バックデータ１（事例集）'!$W$4:$W$303),"",INDEX('バックデータ１（事例集）'!$A$4:$W$303,MATCH('条件検索５（人口規模・事業名で検索）'!$L52,'バックデータ１（事例集）'!$W$4:$W$303,0),MATCH('条件検索５（人口規模・事業名で検索）'!D$5,'バックデータ１（事例集）'!$A$1:$W$1,0)))</f>
        <v>0</v>
      </c>
      <c r="E52" s="19" t="str">
        <f>IF($L52&gt;MAX('バックデータ１（事例集）'!$W$4:$W$303),"",INDEX('バックデータ１（事例集）'!$A$4:$W$303,MATCH('条件検索５（人口規模・事業名で検索）'!$L52,'バックデータ１（事例集）'!$W$4:$W$303,0),MATCH('条件検索５（人口規模・事業名で検索）'!E$5,'バックデータ１（事例集）'!$A$1:$W$1,0)))</f>
        <v/>
      </c>
      <c r="F52" s="58">
        <f>IF($L52&gt;MAX('バックデータ１（事例集）'!$W$4:$W$303),"",INDEX('バックデータ１（事例集）'!$A$4:$W$303,MATCH('条件検索５（人口規模・事業名で検索）'!$L52,'バックデータ１（事例集）'!$W$4:$W$303,0),MATCH('条件検索５（人口規模・事業名で検索）'!F$5,'バックデータ１（事例集）'!$A$1:$W$1,0)))</f>
        <v>0</v>
      </c>
      <c r="G52" s="8">
        <f>IF($L52&gt;MAX('バックデータ１（事例集）'!$W$4:$W$303),"",INDEX('バックデータ１（事例集）'!$A$4:$W$303,MATCH('条件検索５（人口規模・事業名で検索）'!$L52,'バックデータ１（事例集）'!$W$4:$W$303,0),MATCH('条件検索５（人口規模・事業名で検索）'!G$5,'バックデータ１（事例集）'!$A$1:$W$1,0)))</f>
        <v>0</v>
      </c>
      <c r="H52" s="8">
        <f>IF($L52&gt;MAX('バックデータ１（事例集）'!$W$4:$W$303),"",INDEX('バックデータ１（事例集）'!$A$4:$W$303,MATCH('条件検索５（人口規模・事業名で検索）'!$L52,'バックデータ１（事例集）'!$W$4:$W$303,0),MATCH('条件検索５（人口規模・事業名で検索）'!H$5,'バックデータ１（事例集）'!$A$1:$W$1,0)))</f>
        <v>0</v>
      </c>
      <c r="I52" s="58">
        <f>IF($L52&gt;MAX('バックデータ１（事例集）'!$W$4:$W$303),"",INDEX('バックデータ１（事例集）'!$A$4:$W$303,MATCH('条件検索５（人口規模・事業名で検索）'!$L52,'バックデータ１（事例集）'!$W$4:$W$303,0),MATCH('条件検索５（人口規模・事業名で検索）'!I$5,'バックデータ１（事例集）'!$A$1:$W$1,0)))</f>
        <v>0</v>
      </c>
      <c r="J52" s="86">
        <f t="shared" si="0"/>
        <v>0</v>
      </c>
      <c r="K52" s="84">
        <f>IF($L52&gt;MAX('バックデータ１（事例集）'!$W$4:$W$303),"",INDEX('バックデータ１（事例集）'!$A$4:$W$303,MATCH('条件検索５（人口規模・事業名で検索）'!$L52,'バックデータ１（事例集）'!$W$4:$W$303,0),MATCH('条件検索５（人口規模・事業名で検索）'!K$5,'バックデータ１（事例集）'!$A$1:$W$1,0)))</f>
        <v>0</v>
      </c>
      <c r="L52" s="18">
        <v>45</v>
      </c>
      <c r="M52" s="115">
        <f>IF($L52&gt;MAX('バックデータ１（事例集）'!$W$4:$W$303),"",INDEX('バックデータ１（事例集）'!$A$4:$W$303,MATCH('条件検索５（人口規模・事業名で検索）'!$L52,'バックデータ１（事例集）'!$W$4:$W$303,0),MATCH('条件検索５（人口規模・事業名で検索）'!J$5,'バックデータ１（事例集）'!$A$1:$W$1,0)))</f>
        <v>0</v>
      </c>
    </row>
    <row r="53" spans="2:13" ht="30" customHeight="1">
      <c r="B53" s="87">
        <v>46</v>
      </c>
      <c r="C53" s="88">
        <f>IF($L53&gt;MAX('バックデータ１（事例集）'!$W$4:$W$303),"",INDEX('バックデータ１（事例集）'!$A$4:$W$303,MATCH('条件検索５（人口規模・事業名で検索）'!$L53,'バックデータ１（事例集）'!$W$4:$W$303,0),MATCH('条件検索５（人口規模・事業名で検索）'!C$5,'バックデータ１（事例集）'!$A$1:$W$1,0)))</f>
        <v>0</v>
      </c>
      <c r="D53" s="88">
        <f>IF($L53&gt;MAX('バックデータ１（事例集）'!$W$4:$W$303),"",INDEX('バックデータ１（事例集）'!$A$4:$W$303,MATCH('条件検索５（人口規模・事業名で検索）'!$L53,'バックデータ１（事例集）'!$W$4:$W$303,0),MATCH('条件検索５（人口規模・事業名で検索）'!D$5,'バックデータ１（事例集）'!$A$1:$W$1,0)))</f>
        <v>0</v>
      </c>
      <c r="E53" s="89" t="str">
        <f>IF($L53&gt;MAX('バックデータ１（事例集）'!$W$4:$W$303),"",INDEX('バックデータ１（事例集）'!$A$4:$W$303,MATCH('条件検索５（人口規模・事業名で検索）'!$L53,'バックデータ１（事例集）'!$W$4:$W$303,0),MATCH('条件検索５（人口規模・事業名で検索）'!E$5,'バックデータ１（事例集）'!$A$1:$W$1,0)))</f>
        <v/>
      </c>
      <c r="F53" s="90">
        <f>IF($L53&gt;MAX('バックデータ１（事例集）'!$W$4:$W$303),"",INDEX('バックデータ１（事例集）'!$A$4:$W$303,MATCH('条件検索５（人口規模・事業名で検索）'!$L53,'バックデータ１（事例集）'!$W$4:$W$303,0),MATCH('条件検索５（人口規模・事業名で検索）'!F$5,'バックデータ１（事例集）'!$A$1:$W$1,0)))</f>
        <v>0</v>
      </c>
      <c r="G53" s="91">
        <f>IF($L53&gt;MAX('バックデータ１（事例集）'!$W$4:$W$303),"",INDEX('バックデータ１（事例集）'!$A$4:$W$303,MATCH('条件検索５（人口規模・事業名で検索）'!$L53,'バックデータ１（事例集）'!$W$4:$W$303,0),MATCH('条件検索５（人口規模・事業名で検索）'!G$5,'バックデータ１（事例集）'!$A$1:$W$1,0)))</f>
        <v>0</v>
      </c>
      <c r="H53" s="91">
        <f>IF($L53&gt;MAX('バックデータ１（事例集）'!$W$4:$W$303),"",INDEX('バックデータ１（事例集）'!$A$4:$W$303,MATCH('条件検索５（人口規模・事業名で検索）'!$L53,'バックデータ１（事例集）'!$W$4:$W$303,0),MATCH('条件検索５（人口規模・事業名で検索）'!H$5,'バックデータ１（事例集）'!$A$1:$W$1,0)))</f>
        <v>0</v>
      </c>
      <c r="I53" s="90">
        <f>IF($L53&gt;MAX('バックデータ１（事例集）'!$W$4:$W$303),"",INDEX('バックデータ１（事例集）'!$A$4:$W$303,MATCH('条件検索５（人口規模・事業名で検索）'!$L53,'バックデータ１（事例集）'!$W$4:$W$303,0),MATCH('条件検索５（人口規模・事業名で検索）'!I$5,'バックデータ１（事例集）'!$A$1:$W$1,0)))</f>
        <v>0</v>
      </c>
      <c r="J53" s="92">
        <f t="shared" si="0"/>
        <v>0</v>
      </c>
      <c r="K53" s="185">
        <f>IF($L53&gt;MAX('バックデータ１（事例集）'!$W$4:$W$303),"",INDEX('バックデータ１（事例集）'!$A$4:$W$303,MATCH('条件検索５（人口規模・事業名で検索）'!$L53,'バックデータ１（事例集）'!$W$4:$W$303,0),MATCH('条件検索５（人口規模・事業名で検索）'!K$5,'バックデータ１（事例集）'!$A$1:$W$1,0)))</f>
        <v>0</v>
      </c>
      <c r="L53" s="18">
        <v>46</v>
      </c>
      <c r="M53" s="115">
        <f>IF($L53&gt;MAX('バックデータ１（事例集）'!$W$4:$W$303),"",INDEX('バックデータ１（事例集）'!$A$4:$W$303,MATCH('条件検索５（人口規模・事業名で検索）'!$L53,'バックデータ１（事例集）'!$W$4:$W$303,0),MATCH('条件検索５（人口規模・事業名で検索）'!J$5,'バックデータ１（事例集）'!$A$1:$W$1,0)))</f>
        <v>0</v>
      </c>
    </row>
    <row r="54" spans="2:13" ht="30" customHeight="1">
      <c r="B54" s="6">
        <v>47</v>
      </c>
      <c r="C54" s="7">
        <f>IF($L54&gt;MAX('バックデータ１（事例集）'!$W$4:$W$303),"",INDEX('バックデータ１（事例集）'!$A$4:$W$303,MATCH('条件検索５（人口規模・事業名で検索）'!$L54,'バックデータ１（事例集）'!$W$4:$W$303,0),MATCH('条件検索５（人口規模・事業名で検索）'!C$5,'バックデータ１（事例集）'!$A$1:$W$1,0)))</f>
        <v>0</v>
      </c>
      <c r="D54" s="7">
        <f>IF($L54&gt;MAX('バックデータ１（事例集）'!$W$4:$W$303),"",INDEX('バックデータ１（事例集）'!$A$4:$W$303,MATCH('条件検索５（人口規模・事業名で検索）'!$L54,'バックデータ１（事例集）'!$W$4:$W$303,0),MATCH('条件検索５（人口規模・事業名で検索）'!D$5,'バックデータ１（事例集）'!$A$1:$W$1,0)))</f>
        <v>0</v>
      </c>
      <c r="E54" s="19" t="str">
        <f>IF($L54&gt;MAX('バックデータ１（事例集）'!$W$4:$W$303),"",INDEX('バックデータ１（事例集）'!$A$4:$W$303,MATCH('条件検索５（人口規模・事業名で検索）'!$L54,'バックデータ１（事例集）'!$W$4:$W$303,0),MATCH('条件検索５（人口規模・事業名で検索）'!E$5,'バックデータ１（事例集）'!$A$1:$W$1,0)))</f>
        <v/>
      </c>
      <c r="F54" s="58">
        <f>IF($L54&gt;MAX('バックデータ１（事例集）'!$W$4:$W$303),"",INDEX('バックデータ１（事例集）'!$A$4:$W$303,MATCH('条件検索５（人口規模・事業名で検索）'!$L54,'バックデータ１（事例集）'!$W$4:$W$303,0),MATCH('条件検索５（人口規模・事業名で検索）'!F$5,'バックデータ１（事例集）'!$A$1:$W$1,0)))</f>
        <v>0</v>
      </c>
      <c r="G54" s="8">
        <f>IF($L54&gt;MAX('バックデータ１（事例集）'!$W$4:$W$303),"",INDEX('バックデータ１（事例集）'!$A$4:$W$303,MATCH('条件検索５（人口規模・事業名で検索）'!$L54,'バックデータ１（事例集）'!$W$4:$W$303,0),MATCH('条件検索５（人口規模・事業名で検索）'!G$5,'バックデータ１（事例集）'!$A$1:$W$1,0)))</f>
        <v>0</v>
      </c>
      <c r="H54" s="8">
        <f>IF($L54&gt;MAX('バックデータ１（事例集）'!$W$4:$W$303),"",INDEX('バックデータ１（事例集）'!$A$4:$W$303,MATCH('条件検索５（人口規模・事業名で検索）'!$L54,'バックデータ１（事例集）'!$W$4:$W$303,0),MATCH('条件検索５（人口規模・事業名で検索）'!H$5,'バックデータ１（事例集）'!$A$1:$W$1,0)))</f>
        <v>0</v>
      </c>
      <c r="I54" s="58">
        <f>IF($L54&gt;MAX('バックデータ１（事例集）'!$W$4:$W$303),"",INDEX('バックデータ１（事例集）'!$A$4:$W$303,MATCH('条件検索５（人口規模・事業名で検索）'!$L54,'バックデータ１（事例集）'!$W$4:$W$303,0),MATCH('条件検索５（人口規模・事業名で検索）'!I$5,'バックデータ１（事例集）'!$A$1:$W$1,0)))</f>
        <v>0</v>
      </c>
      <c r="J54" s="86">
        <f t="shared" si="0"/>
        <v>0</v>
      </c>
      <c r="K54" s="84">
        <f>IF($L54&gt;MAX('バックデータ１（事例集）'!$W$4:$W$303),"",INDEX('バックデータ１（事例集）'!$A$4:$W$303,MATCH('条件検索５（人口規模・事業名で検索）'!$L54,'バックデータ１（事例集）'!$W$4:$W$303,0),MATCH('条件検索５（人口規模・事業名で検索）'!K$5,'バックデータ１（事例集）'!$A$1:$W$1,0)))</f>
        <v>0</v>
      </c>
      <c r="L54" s="18">
        <v>47</v>
      </c>
      <c r="M54" s="115">
        <f>IF($L54&gt;MAX('バックデータ１（事例集）'!$W$4:$W$303),"",INDEX('バックデータ１（事例集）'!$A$4:$W$303,MATCH('条件検索５（人口規模・事業名で検索）'!$L54,'バックデータ１（事例集）'!$W$4:$W$303,0),MATCH('条件検索５（人口規模・事業名で検索）'!J$5,'バックデータ１（事例集）'!$A$1:$W$1,0)))</f>
        <v>0</v>
      </c>
    </row>
    <row r="55" spans="2:13" ht="30" customHeight="1">
      <c r="B55" s="87">
        <v>48</v>
      </c>
      <c r="C55" s="88">
        <f>IF($L55&gt;MAX('バックデータ１（事例集）'!$W$4:$W$303),"",INDEX('バックデータ１（事例集）'!$A$4:$W$303,MATCH('条件検索５（人口規模・事業名で検索）'!$L55,'バックデータ１（事例集）'!$W$4:$W$303,0),MATCH('条件検索５（人口規模・事業名で検索）'!C$5,'バックデータ１（事例集）'!$A$1:$W$1,0)))</f>
        <v>0</v>
      </c>
      <c r="D55" s="88">
        <f>IF($L55&gt;MAX('バックデータ１（事例集）'!$W$4:$W$303),"",INDEX('バックデータ１（事例集）'!$A$4:$W$303,MATCH('条件検索５（人口規模・事業名で検索）'!$L55,'バックデータ１（事例集）'!$W$4:$W$303,0),MATCH('条件検索５（人口規模・事業名で検索）'!D$5,'バックデータ１（事例集）'!$A$1:$W$1,0)))</f>
        <v>0</v>
      </c>
      <c r="E55" s="89" t="str">
        <f>IF($L55&gt;MAX('バックデータ１（事例集）'!$W$4:$W$303),"",INDEX('バックデータ１（事例集）'!$A$4:$W$303,MATCH('条件検索５（人口規模・事業名で検索）'!$L55,'バックデータ１（事例集）'!$W$4:$W$303,0),MATCH('条件検索５（人口規模・事業名で検索）'!E$5,'バックデータ１（事例集）'!$A$1:$W$1,0)))</f>
        <v/>
      </c>
      <c r="F55" s="90">
        <f>IF($L55&gt;MAX('バックデータ１（事例集）'!$W$4:$W$303),"",INDEX('バックデータ１（事例集）'!$A$4:$W$303,MATCH('条件検索５（人口規模・事業名で検索）'!$L55,'バックデータ１（事例集）'!$W$4:$W$303,0),MATCH('条件検索５（人口規模・事業名で検索）'!F$5,'バックデータ１（事例集）'!$A$1:$W$1,0)))</f>
        <v>0</v>
      </c>
      <c r="G55" s="91">
        <f>IF($L55&gt;MAX('バックデータ１（事例集）'!$W$4:$W$303),"",INDEX('バックデータ１（事例集）'!$A$4:$W$303,MATCH('条件検索５（人口規模・事業名で検索）'!$L55,'バックデータ１（事例集）'!$W$4:$W$303,0),MATCH('条件検索５（人口規模・事業名で検索）'!G$5,'バックデータ１（事例集）'!$A$1:$W$1,0)))</f>
        <v>0</v>
      </c>
      <c r="H55" s="91">
        <f>IF($L55&gt;MAX('バックデータ１（事例集）'!$W$4:$W$303),"",INDEX('バックデータ１（事例集）'!$A$4:$W$303,MATCH('条件検索５（人口規模・事業名で検索）'!$L55,'バックデータ１（事例集）'!$W$4:$W$303,0),MATCH('条件検索５（人口規模・事業名で検索）'!H$5,'バックデータ１（事例集）'!$A$1:$W$1,0)))</f>
        <v>0</v>
      </c>
      <c r="I55" s="90">
        <f>IF($L55&gt;MAX('バックデータ１（事例集）'!$W$4:$W$303),"",INDEX('バックデータ１（事例集）'!$A$4:$W$303,MATCH('条件検索５（人口規模・事業名で検索）'!$L55,'バックデータ１（事例集）'!$W$4:$W$303,0),MATCH('条件検索５（人口規模・事業名で検索）'!I$5,'バックデータ１（事例集）'!$A$1:$W$1,0)))</f>
        <v>0</v>
      </c>
      <c r="J55" s="92">
        <f t="shared" si="0"/>
        <v>0</v>
      </c>
      <c r="K55" s="185">
        <f>IF($L55&gt;MAX('バックデータ１（事例集）'!$W$4:$W$303),"",INDEX('バックデータ１（事例集）'!$A$4:$W$303,MATCH('条件検索５（人口規模・事業名で検索）'!$L55,'バックデータ１（事例集）'!$W$4:$W$303,0),MATCH('条件検索５（人口規模・事業名で検索）'!K$5,'バックデータ１（事例集）'!$A$1:$W$1,0)))</f>
        <v>0</v>
      </c>
      <c r="L55" s="18">
        <v>48</v>
      </c>
      <c r="M55" s="115">
        <f>IF($L55&gt;MAX('バックデータ１（事例集）'!$W$4:$W$303),"",INDEX('バックデータ１（事例集）'!$A$4:$W$303,MATCH('条件検索５（人口規模・事業名で検索）'!$L55,'バックデータ１（事例集）'!$W$4:$W$303,0),MATCH('条件検索５（人口規模・事業名で検索）'!J$5,'バックデータ１（事例集）'!$A$1:$W$1,0)))</f>
        <v>0</v>
      </c>
    </row>
    <row r="56" spans="2:13" ht="30" customHeight="1">
      <c r="B56" s="6">
        <v>49</v>
      </c>
      <c r="C56" s="7">
        <f>IF($L56&gt;MAX('バックデータ１（事例集）'!$W$4:$W$303),"",INDEX('バックデータ１（事例集）'!$A$4:$W$303,MATCH('条件検索５（人口規模・事業名で検索）'!$L56,'バックデータ１（事例集）'!$W$4:$W$303,0),MATCH('条件検索５（人口規模・事業名で検索）'!C$5,'バックデータ１（事例集）'!$A$1:$W$1,0)))</f>
        <v>0</v>
      </c>
      <c r="D56" s="7">
        <f>IF($L56&gt;MAX('バックデータ１（事例集）'!$W$4:$W$303),"",INDEX('バックデータ１（事例集）'!$A$4:$W$303,MATCH('条件検索５（人口規模・事業名で検索）'!$L56,'バックデータ１（事例集）'!$W$4:$W$303,0),MATCH('条件検索５（人口規模・事業名で検索）'!D$5,'バックデータ１（事例集）'!$A$1:$W$1,0)))</f>
        <v>0</v>
      </c>
      <c r="E56" s="19" t="str">
        <f>IF($L56&gt;MAX('バックデータ１（事例集）'!$W$4:$W$303),"",INDEX('バックデータ１（事例集）'!$A$4:$W$303,MATCH('条件検索５（人口規模・事業名で検索）'!$L56,'バックデータ１（事例集）'!$W$4:$W$303,0),MATCH('条件検索５（人口規模・事業名で検索）'!E$5,'バックデータ１（事例集）'!$A$1:$W$1,0)))</f>
        <v/>
      </c>
      <c r="F56" s="58">
        <f>IF($L56&gt;MAX('バックデータ１（事例集）'!$W$4:$W$303),"",INDEX('バックデータ１（事例集）'!$A$4:$W$303,MATCH('条件検索５（人口規模・事業名で検索）'!$L56,'バックデータ１（事例集）'!$W$4:$W$303,0),MATCH('条件検索５（人口規模・事業名で検索）'!F$5,'バックデータ１（事例集）'!$A$1:$W$1,0)))</f>
        <v>0</v>
      </c>
      <c r="G56" s="8">
        <f>IF($L56&gt;MAX('バックデータ１（事例集）'!$W$4:$W$303),"",INDEX('バックデータ１（事例集）'!$A$4:$W$303,MATCH('条件検索５（人口規模・事業名で検索）'!$L56,'バックデータ１（事例集）'!$W$4:$W$303,0),MATCH('条件検索５（人口規模・事業名で検索）'!G$5,'バックデータ１（事例集）'!$A$1:$W$1,0)))</f>
        <v>0</v>
      </c>
      <c r="H56" s="8">
        <f>IF($L56&gt;MAX('バックデータ１（事例集）'!$W$4:$W$303),"",INDEX('バックデータ１（事例集）'!$A$4:$W$303,MATCH('条件検索５（人口規模・事業名で検索）'!$L56,'バックデータ１（事例集）'!$W$4:$W$303,0),MATCH('条件検索５（人口規模・事業名で検索）'!H$5,'バックデータ１（事例集）'!$A$1:$W$1,0)))</f>
        <v>0</v>
      </c>
      <c r="I56" s="58">
        <f>IF($L56&gt;MAX('バックデータ１（事例集）'!$W$4:$W$303),"",INDEX('バックデータ１（事例集）'!$A$4:$W$303,MATCH('条件検索５（人口規模・事業名で検索）'!$L56,'バックデータ１（事例集）'!$W$4:$W$303,0),MATCH('条件検索５（人口規模・事業名で検索）'!I$5,'バックデータ１（事例集）'!$A$1:$W$1,0)))</f>
        <v>0</v>
      </c>
      <c r="J56" s="86">
        <f t="shared" si="0"/>
        <v>0</v>
      </c>
      <c r="K56" s="84">
        <f>IF($L56&gt;MAX('バックデータ１（事例集）'!$W$4:$W$303),"",INDEX('バックデータ１（事例集）'!$A$4:$W$303,MATCH('条件検索５（人口規模・事業名で検索）'!$L56,'バックデータ１（事例集）'!$W$4:$W$303,0),MATCH('条件検索５（人口規模・事業名で検索）'!K$5,'バックデータ１（事例集）'!$A$1:$W$1,0)))</f>
        <v>0</v>
      </c>
      <c r="L56" s="18">
        <v>49</v>
      </c>
      <c r="M56" s="115">
        <f>IF($L56&gt;MAX('バックデータ１（事例集）'!$W$4:$W$303),"",INDEX('バックデータ１（事例集）'!$A$4:$W$303,MATCH('条件検索５（人口規模・事業名で検索）'!$L56,'バックデータ１（事例集）'!$W$4:$W$303,0),MATCH('条件検索５（人口規模・事業名で検索）'!J$5,'バックデータ１（事例集）'!$A$1:$W$1,0)))</f>
        <v>0</v>
      </c>
    </row>
    <row r="57" spans="2:13" ht="30" customHeight="1">
      <c r="B57" s="87">
        <v>50</v>
      </c>
      <c r="C57" s="88">
        <f>IF($L57&gt;MAX('バックデータ１（事例集）'!$W$4:$W$303),"",INDEX('バックデータ１（事例集）'!$A$4:$W$303,MATCH('条件検索５（人口規模・事業名で検索）'!$L57,'バックデータ１（事例集）'!$W$4:$W$303,0),MATCH('条件検索５（人口規模・事業名で検索）'!C$5,'バックデータ１（事例集）'!$A$1:$W$1,0)))</f>
        <v>0</v>
      </c>
      <c r="D57" s="88">
        <f>IF($L57&gt;MAX('バックデータ１（事例集）'!$W$4:$W$303),"",INDEX('バックデータ１（事例集）'!$A$4:$W$303,MATCH('条件検索５（人口規模・事業名で検索）'!$L57,'バックデータ１（事例集）'!$W$4:$W$303,0),MATCH('条件検索５（人口規模・事業名で検索）'!D$5,'バックデータ１（事例集）'!$A$1:$W$1,0)))</f>
        <v>0</v>
      </c>
      <c r="E57" s="89" t="str">
        <f>IF($L57&gt;MAX('バックデータ１（事例集）'!$W$4:$W$303),"",INDEX('バックデータ１（事例集）'!$A$4:$W$303,MATCH('条件検索５（人口規模・事業名で検索）'!$L57,'バックデータ１（事例集）'!$W$4:$W$303,0),MATCH('条件検索５（人口規模・事業名で検索）'!E$5,'バックデータ１（事例集）'!$A$1:$W$1,0)))</f>
        <v/>
      </c>
      <c r="F57" s="90">
        <f>IF($L57&gt;MAX('バックデータ１（事例集）'!$W$4:$W$303),"",INDEX('バックデータ１（事例集）'!$A$4:$W$303,MATCH('条件検索５（人口規模・事業名で検索）'!$L57,'バックデータ１（事例集）'!$W$4:$W$303,0),MATCH('条件検索５（人口規模・事業名で検索）'!F$5,'バックデータ１（事例集）'!$A$1:$W$1,0)))</f>
        <v>0</v>
      </c>
      <c r="G57" s="91">
        <f>IF($L57&gt;MAX('バックデータ１（事例集）'!$W$4:$W$303),"",INDEX('バックデータ１（事例集）'!$A$4:$W$303,MATCH('条件検索５（人口規模・事業名で検索）'!$L57,'バックデータ１（事例集）'!$W$4:$W$303,0),MATCH('条件検索５（人口規模・事業名で検索）'!G$5,'バックデータ１（事例集）'!$A$1:$W$1,0)))</f>
        <v>0</v>
      </c>
      <c r="H57" s="91">
        <f>IF($L57&gt;MAX('バックデータ１（事例集）'!$W$4:$W$303),"",INDEX('バックデータ１（事例集）'!$A$4:$W$303,MATCH('条件検索５（人口規模・事業名で検索）'!$L57,'バックデータ１（事例集）'!$W$4:$W$303,0),MATCH('条件検索５（人口規模・事業名で検索）'!H$5,'バックデータ１（事例集）'!$A$1:$W$1,0)))</f>
        <v>0</v>
      </c>
      <c r="I57" s="90">
        <f>IF($L57&gt;MAX('バックデータ１（事例集）'!$W$4:$W$303),"",INDEX('バックデータ１（事例集）'!$A$4:$W$303,MATCH('条件検索５（人口規模・事業名で検索）'!$L57,'バックデータ１（事例集）'!$W$4:$W$303,0),MATCH('条件検索５（人口規模・事業名で検索）'!I$5,'バックデータ１（事例集）'!$A$1:$W$1,0)))</f>
        <v>0</v>
      </c>
      <c r="J57" s="92">
        <f t="shared" si="0"/>
        <v>0</v>
      </c>
      <c r="K57" s="185">
        <f>IF($L57&gt;MAX('バックデータ１（事例集）'!$W$4:$W$303),"",INDEX('バックデータ１（事例集）'!$A$4:$W$303,MATCH('条件検索５（人口規模・事業名で検索）'!$L57,'バックデータ１（事例集）'!$W$4:$W$303,0),MATCH('条件検索５（人口規模・事業名で検索）'!K$5,'バックデータ１（事例集）'!$A$1:$W$1,0)))</f>
        <v>0</v>
      </c>
      <c r="L57" s="18">
        <v>50</v>
      </c>
      <c r="M57" s="115">
        <f>IF($L57&gt;MAX('バックデータ１（事例集）'!$W$4:$W$303),"",INDEX('バックデータ１（事例集）'!$A$4:$W$303,MATCH('条件検索５（人口規模・事業名で検索）'!$L57,'バックデータ１（事例集）'!$W$4:$W$303,0),MATCH('条件検索５（人口規模・事業名で検索）'!J$5,'バックデータ１（事例集）'!$A$1:$W$1,0)))</f>
        <v>0</v>
      </c>
    </row>
    <row r="58" spans="2:13" ht="31.5" customHeight="1">
      <c r="B58" s="6">
        <v>51</v>
      </c>
      <c r="C58" s="7">
        <f>IF($L58&gt;MAX('バックデータ１（事例集）'!$W$4:$W$303),"",INDEX('バックデータ１（事例集）'!$A$4:$W$303,MATCH('条件検索５（人口規模・事業名で検索）'!$L58,'バックデータ１（事例集）'!$W$4:$W$303,0),MATCH('条件検索５（人口規模・事業名で検索）'!C$5,'バックデータ１（事例集）'!$A$1:$W$1,0)))</f>
        <v>0</v>
      </c>
      <c r="D58" s="7">
        <f>IF($L58&gt;MAX('バックデータ１（事例集）'!$W$4:$W$303),"",INDEX('バックデータ１（事例集）'!$A$4:$W$303,MATCH('条件検索５（人口規模・事業名で検索）'!$L58,'バックデータ１（事例集）'!$W$4:$W$303,0),MATCH('条件検索５（人口規模・事業名で検索）'!D$5,'バックデータ１（事例集）'!$A$1:$W$1,0)))</f>
        <v>0</v>
      </c>
      <c r="E58" s="19" t="str">
        <f>IF($L58&gt;MAX('バックデータ１（事例集）'!$W$4:$W$303),"",INDEX('バックデータ１（事例集）'!$A$4:$W$303,MATCH('条件検索５（人口規模・事業名で検索）'!$L58,'バックデータ１（事例集）'!$W$4:$W$303,0),MATCH('条件検索５（人口規模・事業名で検索）'!E$5,'バックデータ１（事例集）'!$A$1:$W$1,0)))</f>
        <v/>
      </c>
      <c r="F58" s="58">
        <f>IF($L58&gt;MAX('バックデータ１（事例集）'!$W$4:$W$303),"",INDEX('バックデータ１（事例集）'!$A$4:$W$303,MATCH('条件検索５（人口規模・事業名で検索）'!$L58,'バックデータ１（事例集）'!$W$4:$W$303,0),MATCH('条件検索５（人口規模・事業名で検索）'!F$5,'バックデータ１（事例集）'!$A$1:$W$1,0)))</f>
        <v>0</v>
      </c>
      <c r="G58" s="8">
        <f>IF($L58&gt;MAX('バックデータ１（事例集）'!$W$4:$W$303),"",INDEX('バックデータ１（事例集）'!$A$4:$W$303,MATCH('条件検索５（人口規模・事業名で検索）'!$L58,'バックデータ１（事例集）'!$W$4:$W$303,0),MATCH('条件検索５（人口規模・事業名で検索）'!G$5,'バックデータ１（事例集）'!$A$1:$W$1,0)))</f>
        <v>0</v>
      </c>
      <c r="H58" s="8">
        <f>IF($L58&gt;MAX('バックデータ１（事例集）'!$W$4:$W$303),"",INDEX('バックデータ１（事例集）'!$A$4:$W$303,MATCH('条件検索５（人口規模・事業名で検索）'!$L58,'バックデータ１（事例集）'!$W$4:$W$303,0),MATCH('条件検索５（人口規模・事業名で検索）'!H$5,'バックデータ１（事例集）'!$A$1:$W$1,0)))</f>
        <v>0</v>
      </c>
      <c r="I58" s="58">
        <f>IF($L58&gt;MAX('バックデータ１（事例集）'!$W$4:$W$303),"",INDEX('バックデータ１（事例集）'!$A$4:$W$303,MATCH('条件検索５（人口規模・事業名で検索）'!$L58,'バックデータ１（事例集）'!$W$4:$W$303,0),MATCH('条件検索５（人口規模・事業名で検索）'!I$5,'バックデータ１（事例集）'!$A$1:$W$1,0)))</f>
        <v>0</v>
      </c>
      <c r="J58" s="86">
        <f t="shared" si="0"/>
        <v>0</v>
      </c>
      <c r="K58" s="84">
        <f>IF($L58&gt;MAX('バックデータ１（事例集）'!$W$4:$W$303),"",INDEX('バックデータ１（事例集）'!$A$4:$W$303,MATCH('条件検索５（人口規模・事業名で検索）'!$L58,'バックデータ１（事例集）'!$W$4:$W$303,0),MATCH('条件検索５（人口規模・事業名で検索）'!K$5,'バックデータ１（事例集）'!$A$1:$W$1,0)))</f>
        <v>0</v>
      </c>
      <c r="L58" s="18">
        <v>51</v>
      </c>
      <c r="M58" s="115">
        <f>IF($L58&gt;MAX('バックデータ１（事例集）'!$W$4:$W$303),"",INDEX('バックデータ１（事例集）'!$A$4:$W$303,MATCH('条件検索５（人口規模・事業名で検索）'!$L58,'バックデータ１（事例集）'!$W$4:$W$303,0),MATCH('条件検索５（人口規模・事業名で検索）'!J$5,'バックデータ１（事例集）'!$A$1:$W$1,0)))</f>
        <v>0</v>
      </c>
    </row>
    <row r="59" spans="2:13" ht="31.5" customHeight="1">
      <c r="B59" s="87">
        <v>52</v>
      </c>
      <c r="C59" s="88">
        <f>IF($L59&gt;MAX('バックデータ１（事例集）'!$W$4:$W$303),"",INDEX('バックデータ１（事例集）'!$A$4:$W$303,MATCH('条件検索５（人口規模・事業名で検索）'!$L59,'バックデータ１（事例集）'!$W$4:$W$303,0),MATCH('条件検索５（人口規模・事業名で検索）'!C$5,'バックデータ１（事例集）'!$A$1:$W$1,0)))</f>
        <v>0</v>
      </c>
      <c r="D59" s="88">
        <f>IF($L59&gt;MAX('バックデータ１（事例集）'!$W$4:$W$303),"",INDEX('バックデータ１（事例集）'!$A$4:$W$303,MATCH('条件検索５（人口規模・事業名で検索）'!$L59,'バックデータ１（事例集）'!$W$4:$W$303,0),MATCH('条件検索５（人口規模・事業名で検索）'!D$5,'バックデータ１（事例集）'!$A$1:$W$1,0)))</f>
        <v>0</v>
      </c>
      <c r="E59" s="89" t="str">
        <f>IF($L59&gt;MAX('バックデータ１（事例集）'!$W$4:$W$303),"",INDEX('バックデータ１（事例集）'!$A$4:$W$303,MATCH('条件検索５（人口規模・事業名で検索）'!$L59,'バックデータ１（事例集）'!$W$4:$W$303,0),MATCH('条件検索５（人口規模・事業名で検索）'!E$5,'バックデータ１（事例集）'!$A$1:$W$1,0)))</f>
        <v/>
      </c>
      <c r="F59" s="90">
        <f>IF($L59&gt;MAX('バックデータ１（事例集）'!$W$4:$W$303),"",INDEX('バックデータ１（事例集）'!$A$4:$W$303,MATCH('条件検索５（人口規模・事業名で検索）'!$L59,'バックデータ１（事例集）'!$W$4:$W$303,0),MATCH('条件検索５（人口規模・事業名で検索）'!F$5,'バックデータ１（事例集）'!$A$1:$W$1,0)))</f>
        <v>0</v>
      </c>
      <c r="G59" s="91">
        <f>IF($L59&gt;MAX('バックデータ１（事例集）'!$W$4:$W$303),"",INDEX('バックデータ１（事例集）'!$A$4:$W$303,MATCH('条件検索５（人口規模・事業名で検索）'!$L59,'バックデータ１（事例集）'!$W$4:$W$303,0),MATCH('条件検索５（人口規模・事業名で検索）'!G$5,'バックデータ１（事例集）'!$A$1:$W$1,0)))</f>
        <v>0</v>
      </c>
      <c r="H59" s="91">
        <f>IF($L59&gt;MAX('バックデータ１（事例集）'!$W$4:$W$303),"",INDEX('バックデータ１（事例集）'!$A$4:$W$303,MATCH('条件検索５（人口規模・事業名で検索）'!$L59,'バックデータ１（事例集）'!$W$4:$W$303,0),MATCH('条件検索５（人口規模・事業名で検索）'!H$5,'バックデータ１（事例集）'!$A$1:$W$1,0)))</f>
        <v>0</v>
      </c>
      <c r="I59" s="90">
        <f>IF($L59&gt;MAX('バックデータ１（事例集）'!$W$4:$W$303),"",INDEX('バックデータ１（事例集）'!$A$4:$W$303,MATCH('条件検索５（人口規模・事業名で検索）'!$L59,'バックデータ１（事例集）'!$W$4:$W$303,0),MATCH('条件検索５（人口規模・事業名で検索）'!I$5,'バックデータ１（事例集）'!$A$1:$W$1,0)))</f>
        <v>0</v>
      </c>
      <c r="J59" s="92">
        <f t="shared" si="0"/>
        <v>0</v>
      </c>
      <c r="K59" s="185">
        <f>IF($L59&gt;MAX('バックデータ１（事例集）'!$W$4:$W$303),"",INDEX('バックデータ１（事例集）'!$A$4:$W$303,MATCH('条件検索５（人口規模・事業名で検索）'!$L59,'バックデータ１（事例集）'!$W$4:$W$303,0),MATCH('条件検索５（人口規模・事業名で検索）'!K$5,'バックデータ１（事例集）'!$A$1:$W$1,0)))</f>
        <v>0</v>
      </c>
      <c r="L59" s="18">
        <v>52</v>
      </c>
      <c r="M59" s="115">
        <f>IF($L59&gt;MAX('バックデータ１（事例集）'!$W$4:$W$303),"",INDEX('バックデータ１（事例集）'!$A$4:$W$303,MATCH('条件検索５（人口規模・事業名で検索）'!$L59,'バックデータ１（事例集）'!$W$4:$W$303,0),MATCH('条件検索５（人口規模・事業名で検索）'!J$5,'バックデータ１（事例集）'!$A$1:$W$1,0)))</f>
        <v>0</v>
      </c>
    </row>
    <row r="60" spans="2:13" ht="31.5" customHeight="1">
      <c r="B60" s="6">
        <v>53</v>
      </c>
      <c r="C60" s="7">
        <f>IF($L60&gt;MAX('バックデータ１（事例集）'!$W$4:$W$303),"",INDEX('バックデータ１（事例集）'!$A$4:$W$303,MATCH('条件検索５（人口規模・事業名で検索）'!$L60,'バックデータ１（事例集）'!$W$4:$W$303,0),MATCH('条件検索５（人口規模・事業名で検索）'!C$5,'バックデータ１（事例集）'!$A$1:$W$1,0)))</f>
        <v>0</v>
      </c>
      <c r="D60" s="7">
        <f>IF($L60&gt;MAX('バックデータ１（事例集）'!$W$4:$W$303),"",INDEX('バックデータ１（事例集）'!$A$4:$W$303,MATCH('条件検索５（人口規模・事業名で検索）'!$L60,'バックデータ１（事例集）'!$W$4:$W$303,0),MATCH('条件検索５（人口規模・事業名で検索）'!D$5,'バックデータ１（事例集）'!$A$1:$W$1,0)))</f>
        <v>0</v>
      </c>
      <c r="E60" s="19" t="str">
        <f>IF($L60&gt;MAX('バックデータ１（事例集）'!$W$4:$W$303),"",INDEX('バックデータ１（事例集）'!$A$4:$W$303,MATCH('条件検索５（人口規模・事業名で検索）'!$L60,'バックデータ１（事例集）'!$W$4:$W$303,0),MATCH('条件検索５（人口規模・事業名で検索）'!E$5,'バックデータ１（事例集）'!$A$1:$W$1,0)))</f>
        <v/>
      </c>
      <c r="F60" s="58">
        <f>IF($L60&gt;MAX('バックデータ１（事例集）'!$W$4:$W$303),"",INDEX('バックデータ１（事例集）'!$A$4:$W$303,MATCH('条件検索５（人口規模・事業名で検索）'!$L60,'バックデータ１（事例集）'!$W$4:$W$303,0),MATCH('条件検索５（人口規模・事業名で検索）'!F$5,'バックデータ１（事例集）'!$A$1:$W$1,0)))</f>
        <v>0</v>
      </c>
      <c r="G60" s="8">
        <f>IF($L60&gt;MAX('バックデータ１（事例集）'!$W$4:$W$303),"",INDEX('バックデータ１（事例集）'!$A$4:$W$303,MATCH('条件検索５（人口規模・事業名で検索）'!$L60,'バックデータ１（事例集）'!$W$4:$W$303,0),MATCH('条件検索５（人口規模・事業名で検索）'!G$5,'バックデータ１（事例集）'!$A$1:$W$1,0)))</f>
        <v>0</v>
      </c>
      <c r="H60" s="8">
        <f>IF($L60&gt;MAX('バックデータ１（事例集）'!$W$4:$W$303),"",INDEX('バックデータ１（事例集）'!$A$4:$W$303,MATCH('条件検索５（人口規模・事業名で検索）'!$L60,'バックデータ１（事例集）'!$W$4:$W$303,0),MATCH('条件検索５（人口規模・事業名で検索）'!H$5,'バックデータ１（事例集）'!$A$1:$W$1,0)))</f>
        <v>0</v>
      </c>
      <c r="I60" s="58">
        <f>IF($L60&gt;MAX('バックデータ１（事例集）'!$W$4:$W$303),"",INDEX('バックデータ１（事例集）'!$A$4:$W$303,MATCH('条件検索５（人口規模・事業名で検索）'!$L60,'バックデータ１（事例集）'!$W$4:$W$303,0),MATCH('条件検索５（人口規模・事業名で検索）'!I$5,'バックデータ１（事例集）'!$A$1:$W$1,0)))</f>
        <v>0</v>
      </c>
      <c r="J60" s="86">
        <f t="shared" si="0"/>
        <v>0</v>
      </c>
      <c r="K60" s="84">
        <f>IF($L60&gt;MAX('バックデータ１（事例集）'!$W$4:$W$303),"",INDEX('バックデータ１（事例集）'!$A$4:$W$303,MATCH('条件検索５（人口規模・事業名で検索）'!$L60,'バックデータ１（事例集）'!$W$4:$W$303,0),MATCH('条件検索５（人口規模・事業名で検索）'!K$5,'バックデータ１（事例集）'!$A$1:$W$1,0)))</f>
        <v>0</v>
      </c>
      <c r="L60" s="18">
        <v>53</v>
      </c>
      <c r="M60" s="115">
        <f>IF($L60&gt;MAX('バックデータ１（事例集）'!$W$4:$W$303),"",INDEX('バックデータ１（事例集）'!$A$4:$W$303,MATCH('条件検索５（人口規模・事業名で検索）'!$L60,'バックデータ１（事例集）'!$W$4:$W$303,0),MATCH('条件検索５（人口規模・事業名で検索）'!J$5,'バックデータ１（事例集）'!$A$1:$W$1,0)))</f>
        <v>0</v>
      </c>
    </row>
    <row r="61" spans="2:13" ht="31.5" customHeight="1">
      <c r="B61" s="87">
        <v>54</v>
      </c>
      <c r="C61" s="88">
        <f>IF($L61&gt;MAX('バックデータ１（事例集）'!$W$4:$W$303),"",INDEX('バックデータ１（事例集）'!$A$4:$W$303,MATCH('条件検索５（人口規模・事業名で検索）'!$L61,'バックデータ１（事例集）'!$W$4:$W$303,0),MATCH('条件検索５（人口規模・事業名で検索）'!C$5,'バックデータ１（事例集）'!$A$1:$W$1,0)))</f>
        <v>0</v>
      </c>
      <c r="D61" s="88">
        <f>IF($L61&gt;MAX('バックデータ１（事例集）'!$W$4:$W$303),"",INDEX('バックデータ１（事例集）'!$A$4:$W$303,MATCH('条件検索５（人口規模・事業名で検索）'!$L61,'バックデータ１（事例集）'!$W$4:$W$303,0),MATCH('条件検索５（人口規模・事業名で検索）'!D$5,'バックデータ１（事例集）'!$A$1:$W$1,0)))</f>
        <v>0</v>
      </c>
      <c r="E61" s="89" t="str">
        <f>IF($L61&gt;MAX('バックデータ１（事例集）'!$W$4:$W$303),"",INDEX('バックデータ１（事例集）'!$A$4:$W$303,MATCH('条件検索５（人口規模・事業名で検索）'!$L61,'バックデータ１（事例集）'!$W$4:$W$303,0),MATCH('条件検索５（人口規模・事業名で検索）'!E$5,'バックデータ１（事例集）'!$A$1:$W$1,0)))</f>
        <v/>
      </c>
      <c r="F61" s="90">
        <f>IF($L61&gt;MAX('バックデータ１（事例集）'!$W$4:$W$303),"",INDEX('バックデータ１（事例集）'!$A$4:$W$303,MATCH('条件検索５（人口規模・事業名で検索）'!$L61,'バックデータ１（事例集）'!$W$4:$W$303,0),MATCH('条件検索５（人口規模・事業名で検索）'!F$5,'バックデータ１（事例集）'!$A$1:$W$1,0)))</f>
        <v>0</v>
      </c>
      <c r="G61" s="91">
        <f>IF($L61&gt;MAX('バックデータ１（事例集）'!$W$4:$W$303),"",INDEX('バックデータ１（事例集）'!$A$4:$W$303,MATCH('条件検索５（人口規模・事業名で検索）'!$L61,'バックデータ１（事例集）'!$W$4:$W$303,0),MATCH('条件検索５（人口規模・事業名で検索）'!G$5,'バックデータ１（事例集）'!$A$1:$W$1,0)))</f>
        <v>0</v>
      </c>
      <c r="H61" s="91">
        <f>IF($L61&gt;MAX('バックデータ１（事例集）'!$W$4:$W$303),"",INDEX('バックデータ１（事例集）'!$A$4:$W$303,MATCH('条件検索５（人口規模・事業名で検索）'!$L61,'バックデータ１（事例集）'!$W$4:$W$303,0),MATCH('条件検索５（人口規模・事業名で検索）'!H$5,'バックデータ１（事例集）'!$A$1:$W$1,0)))</f>
        <v>0</v>
      </c>
      <c r="I61" s="90">
        <f>IF($L61&gt;MAX('バックデータ１（事例集）'!$W$4:$W$303),"",INDEX('バックデータ１（事例集）'!$A$4:$W$303,MATCH('条件検索５（人口規模・事業名で検索）'!$L61,'バックデータ１（事例集）'!$W$4:$W$303,0),MATCH('条件検索５（人口規模・事業名で検索）'!I$5,'バックデータ１（事例集）'!$A$1:$W$1,0)))</f>
        <v>0</v>
      </c>
      <c r="J61" s="92">
        <f t="shared" si="0"/>
        <v>0</v>
      </c>
      <c r="K61" s="185">
        <f>IF($L61&gt;MAX('バックデータ１（事例集）'!$W$4:$W$303),"",INDEX('バックデータ１（事例集）'!$A$4:$W$303,MATCH('条件検索５（人口規模・事業名で検索）'!$L61,'バックデータ１（事例集）'!$W$4:$W$303,0),MATCH('条件検索５（人口規模・事業名で検索）'!K$5,'バックデータ１（事例集）'!$A$1:$W$1,0)))</f>
        <v>0</v>
      </c>
      <c r="L61" s="18">
        <v>54</v>
      </c>
      <c r="M61" s="115">
        <f>IF($L61&gt;MAX('バックデータ１（事例集）'!$W$4:$W$303),"",INDEX('バックデータ１（事例集）'!$A$4:$W$303,MATCH('条件検索５（人口規模・事業名で検索）'!$L61,'バックデータ１（事例集）'!$W$4:$W$303,0),MATCH('条件検索５（人口規模・事業名で検索）'!J$5,'バックデータ１（事例集）'!$A$1:$W$1,0)))</f>
        <v>0</v>
      </c>
    </row>
    <row r="62" spans="2:13" ht="31.5" customHeight="1">
      <c r="B62" s="6">
        <v>55</v>
      </c>
      <c r="C62" s="7">
        <f>IF($L62&gt;MAX('バックデータ１（事例集）'!$W$4:$W$303),"",INDEX('バックデータ１（事例集）'!$A$4:$W$303,MATCH('条件検索５（人口規模・事業名で検索）'!$L62,'バックデータ１（事例集）'!$W$4:$W$303,0),MATCH('条件検索５（人口規模・事業名で検索）'!C$5,'バックデータ１（事例集）'!$A$1:$W$1,0)))</f>
        <v>0</v>
      </c>
      <c r="D62" s="7">
        <f>IF($L62&gt;MAX('バックデータ１（事例集）'!$W$4:$W$303),"",INDEX('バックデータ１（事例集）'!$A$4:$W$303,MATCH('条件検索５（人口規模・事業名で検索）'!$L62,'バックデータ１（事例集）'!$W$4:$W$303,0),MATCH('条件検索５（人口規模・事業名で検索）'!D$5,'バックデータ１（事例集）'!$A$1:$W$1,0)))</f>
        <v>0</v>
      </c>
      <c r="E62" s="19" t="str">
        <f>IF($L62&gt;MAX('バックデータ１（事例集）'!$W$4:$W$303),"",INDEX('バックデータ１（事例集）'!$A$4:$W$303,MATCH('条件検索５（人口規模・事業名で検索）'!$L62,'バックデータ１（事例集）'!$W$4:$W$303,0),MATCH('条件検索５（人口規模・事業名で検索）'!E$5,'バックデータ１（事例集）'!$A$1:$W$1,0)))</f>
        <v/>
      </c>
      <c r="F62" s="58">
        <f>IF($L62&gt;MAX('バックデータ１（事例集）'!$W$4:$W$303),"",INDEX('バックデータ１（事例集）'!$A$4:$W$303,MATCH('条件検索５（人口規模・事業名で検索）'!$L62,'バックデータ１（事例集）'!$W$4:$W$303,0),MATCH('条件検索５（人口規模・事業名で検索）'!F$5,'バックデータ１（事例集）'!$A$1:$W$1,0)))</f>
        <v>0</v>
      </c>
      <c r="G62" s="8">
        <f>IF($L62&gt;MAX('バックデータ１（事例集）'!$W$4:$W$303),"",INDEX('バックデータ１（事例集）'!$A$4:$W$303,MATCH('条件検索５（人口規模・事業名で検索）'!$L62,'バックデータ１（事例集）'!$W$4:$W$303,0),MATCH('条件検索５（人口規模・事業名で検索）'!G$5,'バックデータ１（事例集）'!$A$1:$W$1,0)))</f>
        <v>0</v>
      </c>
      <c r="H62" s="8">
        <f>IF($L62&gt;MAX('バックデータ１（事例集）'!$W$4:$W$303),"",INDEX('バックデータ１（事例集）'!$A$4:$W$303,MATCH('条件検索５（人口規模・事業名で検索）'!$L62,'バックデータ１（事例集）'!$W$4:$W$303,0),MATCH('条件検索５（人口規模・事業名で検索）'!H$5,'バックデータ１（事例集）'!$A$1:$W$1,0)))</f>
        <v>0</v>
      </c>
      <c r="I62" s="58">
        <f>IF($L62&gt;MAX('バックデータ１（事例集）'!$W$4:$W$303),"",INDEX('バックデータ１（事例集）'!$A$4:$W$303,MATCH('条件検索５（人口規模・事業名で検索）'!$L62,'バックデータ１（事例集）'!$W$4:$W$303,0),MATCH('条件検索５（人口規模・事業名で検索）'!I$5,'バックデータ１（事例集）'!$A$1:$W$1,0)))</f>
        <v>0</v>
      </c>
      <c r="J62" s="86">
        <f t="shared" si="0"/>
        <v>0</v>
      </c>
      <c r="K62" s="84">
        <f>IF($L62&gt;MAX('バックデータ１（事例集）'!$W$4:$W$303),"",INDEX('バックデータ１（事例集）'!$A$4:$W$303,MATCH('条件検索５（人口規模・事業名で検索）'!$L62,'バックデータ１（事例集）'!$W$4:$W$303,0),MATCH('条件検索５（人口規模・事業名で検索）'!K$5,'バックデータ１（事例集）'!$A$1:$W$1,0)))</f>
        <v>0</v>
      </c>
      <c r="L62" s="18">
        <v>55</v>
      </c>
      <c r="M62" s="115">
        <f>IF($L62&gt;MAX('バックデータ１（事例集）'!$W$4:$W$303),"",INDEX('バックデータ１（事例集）'!$A$4:$W$303,MATCH('条件検索５（人口規模・事業名で検索）'!$L62,'バックデータ１（事例集）'!$W$4:$W$303,0),MATCH('条件検索５（人口規模・事業名で検索）'!J$5,'バックデータ１（事例集）'!$A$1:$W$1,0)))</f>
        <v>0</v>
      </c>
    </row>
    <row r="63" spans="2:13" ht="31.5" customHeight="1">
      <c r="B63" s="87">
        <v>56</v>
      </c>
      <c r="C63" s="88">
        <f>IF($L63&gt;MAX('バックデータ１（事例集）'!$W$4:$W$303),"",INDEX('バックデータ１（事例集）'!$A$4:$W$303,MATCH('条件検索５（人口規模・事業名で検索）'!$L63,'バックデータ１（事例集）'!$W$4:$W$303,0),MATCH('条件検索５（人口規模・事業名で検索）'!C$5,'バックデータ１（事例集）'!$A$1:$W$1,0)))</f>
        <v>0</v>
      </c>
      <c r="D63" s="88">
        <f>IF($L63&gt;MAX('バックデータ１（事例集）'!$W$4:$W$303),"",INDEX('バックデータ１（事例集）'!$A$4:$W$303,MATCH('条件検索５（人口規模・事業名で検索）'!$L63,'バックデータ１（事例集）'!$W$4:$W$303,0),MATCH('条件検索５（人口規模・事業名で検索）'!D$5,'バックデータ１（事例集）'!$A$1:$W$1,0)))</f>
        <v>0</v>
      </c>
      <c r="E63" s="89" t="str">
        <f>IF($L63&gt;MAX('バックデータ１（事例集）'!$W$4:$W$303),"",INDEX('バックデータ１（事例集）'!$A$4:$W$303,MATCH('条件検索５（人口規模・事業名で検索）'!$L63,'バックデータ１（事例集）'!$W$4:$W$303,0),MATCH('条件検索５（人口規模・事業名で検索）'!E$5,'バックデータ１（事例集）'!$A$1:$W$1,0)))</f>
        <v/>
      </c>
      <c r="F63" s="90">
        <f>IF($L63&gt;MAX('バックデータ１（事例集）'!$W$4:$W$303),"",INDEX('バックデータ１（事例集）'!$A$4:$W$303,MATCH('条件検索５（人口規模・事業名で検索）'!$L63,'バックデータ１（事例集）'!$W$4:$W$303,0),MATCH('条件検索５（人口規模・事業名で検索）'!F$5,'バックデータ１（事例集）'!$A$1:$W$1,0)))</f>
        <v>0</v>
      </c>
      <c r="G63" s="91">
        <f>IF($L63&gt;MAX('バックデータ１（事例集）'!$W$4:$W$303),"",INDEX('バックデータ１（事例集）'!$A$4:$W$303,MATCH('条件検索５（人口規模・事業名で検索）'!$L63,'バックデータ１（事例集）'!$W$4:$W$303,0),MATCH('条件検索５（人口規模・事業名で検索）'!G$5,'バックデータ１（事例集）'!$A$1:$W$1,0)))</f>
        <v>0</v>
      </c>
      <c r="H63" s="91">
        <f>IF($L63&gt;MAX('バックデータ１（事例集）'!$W$4:$W$303),"",INDEX('バックデータ１（事例集）'!$A$4:$W$303,MATCH('条件検索５（人口規模・事業名で検索）'!$L63,'バックデータ１（事例集）'!$W$4:$W$303,0),MATCH('条件検索５（人口規模・事業名で検索）'!H$5,'バックデータ１（事例集）'!$A$1:$W$1,0)))</f>
        <v>0</v>
      </c>
      <c r="I63" s="90">
        <f>IF($L63&gt;MAX('バックデータ１（事例集）'!$W$4:$W$303),"",INDEX('バックデータ１（事例集）'!$A$4:$W$303,MATCH('条件検索５（人口規模・事業名で検索）'!$L63,'バックデータ１（事例集）'!$W$4:$W$303,0),MATCH('条件検索５（人口規模・事業名で検索）'!I$5,'バックデータ１（事例集）'!$A$1:$W$1,0)))</f>
        <v>0</v>
      </c>
      <c r="J63" s="92">
        <f t="shared" si="0"/>
        <v>0</v>
      </c>
      <c r="K63" s="185">
        <f>IF($L63&gt;MAX('バックデータ１（事例集）'!$W$4:$W$303),"",INDEX('バックデータ１（事例集）'!$A$4:$W$303,MATCH('条件検索５（人口規模・事業名で検索）'!$L63,'バックデータ１（事例集）'!$W$4:$W$303,0),MATCH('条件検索５（人口規模・事業名で検索）'!K$5,'バックデータ１（事例集）'!$A$1:$W$1,0)))</f>
        <v>0</v>
      </c>
      <c r="L63" s="18">
        <v>56</v>
      </c>
      <c r="M63" s="115">
        <f>IF($L63&gt;MAX('バックデータ１（事例集）'!$W$4:$W$303),"",INDEX('バックデータ１（事例集）'!$A$4:$W$303,MATCH('条件検索５（人口規模・事業名で検索）'!$L63,'バックデータ１（事例集）'!$W$4:$W$303,0),MATCH('条件検索５（人口規模・事業名で検索）'!J$5,'バックデータ１（事例集）'!$A$1:$W$1,0)))</f>
        <v>0</v>
      </c>
    </row>
    <row r="64" spans="2:13" ht="31.5" customHeight="1">
      <c r="B64" s="6">
        <v>57</v>
      </c>
      <c r="C64" s="7">
        <f>IF($L64&gt;MAX('バックデータ１（事例集）'!$W$4:$W$303),"",INDEX('バックデータ１（事例集）'!$A$4:$W$303,MATCH('条件検索５（人口規模・事業名で検索）'!$L64,'バックデータ１（事例集）'!$W$4:$W$303,0),MATCH('条件検索５（人口規模・事業名で検索）'!C$5,'バックデータ１（事例集）'!$A$1:$W$1,0)))</f>
        <v>0</v>
      </c>
      <c r="D64" s="7">
        <f>IF($L64&gt;MAX('バックデータ１（事例集）'!$W$4:$W$303),"",INDEX('バックデータ１（事例集）'!$A$4:$W$303,MATCH('条件検索５（人口規模・事業名で検索）'!$L64,'バックデータ１（事例集）'!$W$4:$W$303,0),MATCH('条件検索５（人口規模・事業名で検索）'!D$5,'バックデータ１（事例集）'!$A$1:$W$1,0)))</f>
        <v>0</v>
      </c>
      <c r="E64" s="19" t="str">
        <f>IF($L64&gt;MAX('バックデータ１（事例集）'!$W$4:$W$303),"",INDEX('バックデータ１（事例集）'!$A$4:$W$303,MATCH('条件検索５（人口規模・事業名で検索）'!$L64,'バックデータ１（事例集）'!$W$4:$W$303,0),MATCH('条件検索５（人口規模・事業名で検索）'!E$5,'バックデータ１（事例集）'!$A$1:$W$1,0)))</f>
        <v/>
      </c>
      <c r="F64" s="58">
        <f>IF($L64&gt;MAX('バックデータ１（事例集）'!$W$4:$W$303),"",INDEX('バックデータ１（事例集）'!$A$4:$W$303,MATCH('条件検索５（人口規模・事業名で検索）'!$L64,'バックデータ１（事例集）'!$W$4:$W$303,0),MATCH('条件検索５（人口規模・事業名で検索）'!F$5,'バックデータ１（事例集）'!$A$1:$W$1,0)))</f>
        <v>0</v>
      </c>
      <c r="G64" s="8">
        <f>IF($L64&gt;MAX('バックデータ１（事例集）'!$W$4:$W$303),"",INDEX('バックデータ１（事例集）'!$A$4:$W$303,MATCH('条件検索５（人口規模・事業名で検索）'!$L64,'バックデータ１（事例集）'!$W$4:$W$303,0),MATCH('条件検索５（人口規模・事業名で検索）'!G$5,'バックデータ１（事例集）'!$A$1:$W$1,0)))</f>
        <v>0</v>
      </c>
      <c r="H64" s="8">
        <f>IF($L64&gt;MAX('バックデータ１（事例集）'!$W$4:$W$303),"",INDEX('バックデータ１（事例集）'!$A$4:$W$303,MATCH('条件検索５（人口規模・事業名で検索）'!$L64,'バックデータ１（事例集）'!$W$4:$W$303,0),MATCH('条件検索５（人口規模・事業名で検索）'!H$5,'バックデータ１（事例集）'!$A$1:$W$1,0)))</f>
        <v>0</v>
      </c>
      <c r="I64" s="58">
        <f>IF($L64&gt;MAX('バックデータ１（事例集）'!$W$4:$W$303),"",INDEX('バックデータ１（事例集）'!$A$4:$W$303,MATCH('条件検索５（人口規模・事業名で検索）'!$L64,'バックデータ１（事例集）'!$W$4:$W$303,0),MATCH('条件検索５（人口規模・事業名で検索）'!I$5,'バックデータ１（事例集）'!$A$1:$W$1,0)))</f>
        <v>0</v>
      </c>
      <c r="J64" s="86">
        <f t="shared" si="0"/>
        <v>0</v>
      </c>
      <c r="K64" s="84">
        <f>IF($L64&gt;MAX('バックデータ１（事例集）'!$W$4:$W$303),"",INDEX('バックデータ１（事例集）'!$A$4:$W$303,MATCH('条件検索５（人口規模・事業名で検索）'!$L64,'バックデータ１（事例集）'!$W$4:$W$303,0),MATCH('条件検索５（人口規模・事業名で検索）'!K$5,'バックデータ１（事例集）'!$A$1:$W$1,0)))</f>
        <v>0</v>
      </c>
      <c r="L64" s="18">
        <v>57</v>
      </c>
      <c r="M64" s="115">
        <f>IF($L64&gt;MAX('バックデータ１（事例集）'!$W$4:$W$303),"",INDEX('バックデータ１（事例集）'!$A$4:$W$303,MATCH('条件検索５（人口規模・事業名で検索）'!$L64,'バックデータ１（事例集）'!$W$4:$W$303,0),MATCH('条件検索５（人口規模・事業名で検索）'!J$5,'バックデータ１（事例集）'!$A$1:$W$1,0)))</f>
        <v>0</v>
      </c>
    </row>
    <row r="65" spans="2:13" ht="31.5" customHeight="1">
      <c r="B65" s="87">
        <v>58</v>
      </c>
      <c r="C65" s="88">
        <f>IF($L65&gt;MAX('バックデータ１（事例集）'!$W$4:$W$303),"",INDEX('バックデータ１（事例集）'!$A$4:$W$303,MATCH('条件検索５（人口規模・事業名で検索）'!$L65,'バックデータ１（事例集）'!$W$4:$W$303,0),MATCH('条件検索５（人口規模・事業名で検索）'!C$5,'バックデータ１（事例集）'!$A$1:$W$1,0)))</f>
        <v>0</v>
      </c>
      <c r="D65" s="88">
        <f>IF($L65&gt;MAX('バックデータ１（事例集）'!$W$4:$W$303),"",INDEX('バックデータ１（事例集）'!$A$4:$W$303,MATCH('条件検索５（人口規模・事業名で検索）'!$L65,'バックデータ１（事例集）'!$W$4:$W$303,0),MATCH('条件検索５（人口規模・事業名で検索）'!D$5,'バックデータ１（事例集）'!$A$1:$W$1,0)))</f>
        <v>0</v>
      </c>
      <c r="E65" s="89" t="str">
        <f>IF($L65&gt;MAX('バックデータ１（事例集）'!$W$4:$W$303),"",INDEX('バックデータ１（事例集）'!$A$4:$W$303,MATCH('条件検索５（人口規模・事業名で検索）'!$L65,'バックデータ１（事例集）'!$W$4:$W$303,0),MATCH('条件検索５（人口規模・事業名で検索）'!E$5,'バックデータ１（事例集）'!$A$1:$W$1,0)))</f>
        <v/>
      </c>
      <c r="F65" s="90">
        <f>IF($L65&gt;MAX('バックデータ１（事例集）'!$W$4:$W$303),"",INDEX('バックデータ１（事例集）'!$A$4:$W$303,MATCH('条件検索５（人口規模・事業名で検索）'!$L65,'バックデータ１（事例集）'!$W$4:$W$303,0),MATCH('条件検索５（人口規模・事業名で検索）'!F$5,'バックデータ１（事例集）'!$A$1:$W$1,0)))</f>
        <v>0</v>
      </c>
      <c r="G65" s="91">
        <f>IF($L65&gt;MAX('バックデータ１（事例集）'!$W$4:$W$303),"",INDEX('バックデータ１（事例集）'!$A$4:$W$303,MATCH('条件検索５（人口規模・事業名で検索）'!$L65,'バックデータ１（事例集）'!$W$4:$W$303,0),MATCH('条件検索５（人口規模・事業名で検索）'!G$5,'バックデータ１（事例集）'!$A$1:$W$1,0)))</f>
        <v>0</v>
      </c>
      <c r="H65" s="91">
        <f>IF($L65&gt;MAX('バックデータ１（事例集）'!$W$4:$W$303),"",INDEX('バックデータ１（事例集）'!$A$4:$W$303,MATCH('条件検索５（人口規模・事業名で検索）'!$L65,'バックデータ１（事例集）'!$W$4:$W$303,0),MATCH('条件検索５（人口規模・事業名で検索）'!H$5,'バックデータ１（事例集）'!$A$1:$W$1,0)))</f>
        <v>0</v>
      </c>
      <c r="I65" s="90">
        <f>IF($L65&gt;MAX('バックデータ１（事例集）'!$W$4:$W$303),"",INDEX('バックデータ１（事例集）'!$A$4:$W$303,MATCH('条件検索５（人口規模・事業名で検索）'!$L65,'バックデータ１（事例集）'!$W$4:$W$303,0),MATCH('条件検索５（人口規模・事業名で検索）'!I$5,'バックデータ１（事例集）'!$A$1:$W$1,0)))</f>
        <v>0</v>
      </c>
      <c r="J65" s="92">
        <f t="shared" si="0"/>
        <v>0</v>
      </c>
      <c r="K65" s="185">
        <f>IF($L65&gt;MAX('バックデータ１（事例集）'!$W$4:$W$303),"",INDEX('バックデータ１（事例集）'!$A$4:$W$303,MATCH('条件検索５（人口規模・事業名で検索）'!$L65,'バックデータ１（事例集）'!$W$4:$W$303,0),MATCH('条件検索５（人口規模・事業名で検索）'!K$5,'バックデータ１（事例集）'!$A$1:$W$1,0)))</f>
        <v>0</v>
      </c>
      <c r="L65" s="18">
        <v>58</v>
      </c>
      <c r="M65" s="115">
        <f>IF($L65&gt;MAX('バックデータ１（事例集）'!$W$4:$W$303),"",INDEX('バックデータ１（事例集）'!$A$4:$W$303,MATCH('条件検索５（人口規模・事業名で検索）'!$L65,'バックデータ１（事例集）'!$W$4:$W$303,0),MATCH('条件検索５（人口規模・事業名で検索）'!J$5,'バックデータ１（事例集）'!$A$1:$W$1,0)))</f>
        <v>0</v>
      </c>
    </row>
    <row r="66" spans="2:13" ht="31.5" customHeight="1">
      <c r="B66" s="6">
        <v>59</v>
      </c>
      <c r="C66" s="7">
        <f>IF($L66&gt;MAX('バックデータ１（事例集）'!$W$4:$W$303),"",INDEX('バックデータ１（事例集）'!$A$4:$W$303,MATCH('条件検索５（人口規模・事業名で検索）'!$L66,'バックデータ１（事例集）'!$W$4:$W$303,0),MATCH('条件検索５（人口規模・事業名で検索）'!C$5,'バックデータ１（事例集）'!$A$1:$W$1,0)))</f>
        <v>0</v>
      </c>
      <c r="D66" s="7">
        <f>IF($L66&gt;MAX('バックデータ１（事例集）'!$W$4:$W$303),"",INDEX('バックデータ１（事例集）'!$A$4:$W$303,MATCH('条件検索５（人口規模・事業名で検索）'!$L66,'バックデータ１（事例集）'!$W$4:$W$303,0),MATCH('条件検索５（人口規模・事業名で検索）'!D$5,'バックデータ１（事例集）'!$A$1:$W$1,0)))</f>
        <v>0</v>
      </c>
      <c r="E66" s="19" t="str">
        <f>IF($L66&gt;MAX('バックデータ１（事例集）'!$W$4:$W$303),"",INDEX('バックデータ１（事例集）'!$A$4:$W$303,MATCH('条件検索５（人口規模・事業名で検索）'!$L66,'バックデータ１（事例集）'!$W$4:$W$303,0),MATCH('条件検索５（人口規模・事業名で検索）'!E$5,'バックデータ１（事例集）'!$A$1:$W$1,0)))</f>
        <v/>
      </c>
      <c r="F66" s="58">
        <f>IF($L66&gt;MAX('バックデータ１（事例集）'!$W$4:$W$303),"",INDEX('バックデータ１（事例集）'!$A$4:$W$303,MATCH('条件検索５（人口規模・事業名で検索）'!$L66,'バックデータ１（事例集）'!$W$4:$W$303,0),MATCH('条件検索５（人口規模・事業名で検索）'!F$5,'バックデータ１（事例集）'!$A$1:$W$1,0)))</f>
        <v>0</v>
      </c>
      <c r="G66" s="8">
        <f>IF($L66&gt;MAX('バックデータ１（事例集）'!$W$4:$W$303),"",INDEX('バックデータ１（事例集）'!$A$4:$W$303,MATCH('条件検索５（人口規模・事業名で検索）'!$L66,'バックデータ１（事例集）'!$W$4:$W$303,0),MATCH('条件検索５（人口規模・事業名で検索）'!G$5,'バックデータ１（事例集）'!$A$1:$W$1,0)))</f>
        <v>0</v>
      </c>
      <c r="H66" s="8">
        <f>IF($L66&gt;MAX('バックデータ１（事例集）'!$W$4:$W$303),"",INDEX('バックデータ１（事例集）'!$A$4:$W$303,MATCH('条件検索５（人口規模・事業名で検索）'!$L66,'バックデータ１（事例集）'!$W$4:$W$303,0),MATCH('条件検索５（人口規模・事業名で検索）'!H$5,'バックデータ１（事例集）'!$A$1:$W$1,0)))</f>
        <v>0</v>
      </c>
      <c r="I66" s="58">
        <f>IF($L66&gt;MAX('バックデータ１（事例集）'!$W$4:$W$303),"",INDEX('バックデータ１（事例集）'!$A$4:$W$303,MATCH('条件検索５（人口規模・事業名で検索）'!$L66,'バックデータ１（事例集）'!$W$4:$W$303,0),MATCH('条件検索５（人口規模・事業名で検索）'!I$5,'バックデータ１（事例集）'!$A$1:$W$1,0)))</f>
        <v>0</v>
      </c>
      <c r="J66" s="86">
        <f t="shared" si="0"/>
        <v>0</v>
      </c>
      <c r="K66" s="84">
        <f>IF($L66&gt;MAX('バックデータ１（事例集）'!$W$4:$W$303),"",INDEX('バックデータ１（事例集）'!$A$4:$W$303,MATCH('条件検索５（人口規模・事業名で検索）'!$L66,'バックデータ１（事例集）'!$W$4:$W$303,0),MATCH('条件検索５（人口規模・事業名で検索）'!K$5,'バックデータ１（事例集）'!$A$1:$W$1,0)))</f>
        <v>0</v>
      </c>
      <c r="L66" s="18">
        <v>59</v>
      </c>
      <c r="M66" s="115">
        <f>IF($L66&gt;MAX('バックデータ１（事例集）'!$W$4:$W$303),"",INDEX('バックデータ１（事例集）'!$A$4:$W$303,MATCH('条件検索５（人口規模・事業名で検索）'!$L66,'バックデータ１（事例集）'!$W$4:$W$303,0),MATCH('条件検索５（人口規模・事業名で検索）'!J$5,'バックデータ１（事例集）'!$A$1:$W$1,0)))</f>
        <v>0</v>
      </c>
    </row>
    <row r="67" spans="2:13" ht="31.5" customHeight="1">
      <c r="B67" s="87">
        <v>60</v>
      </c>
      <c r="C67" s="88">
        <f>IF($L67&gt;MAX('バックデータ１（事例集）'!$W$4:$W$303),"",INDEX('バックデータ１（事例集）'!$A$4:$W$303,MATCH('条件検索５（人口規模・事業名で検索）'!$L67,'バックデータ１（事例集）'!$W$4:$W$303,0),MATCH('条件検索５（人口規模・事業名で検索）'!C$5,'バックデータ１（事例集）'!$A$1:$W$1,0)))</f>
        <v>0</v>
      </c>
      <c r="D67" s="88">
        <f>IF($L67&gt;MAX('バックデータ１（事例集）'!$W$4:$W$303),"",INDEX('バックデータ１（事例集）'!$A$4:$W$303,MATCH('条件検索５（人口規模・事業名で検索）'!$L67,'バックデータ１（事例集）'!$W$4:$W$303,0),MATCH('条件検索５（人口規模・事業名で検索）'!D$5,'バックデータ１（事例集）'!$A$1:$W$1,0)))</f>
        <v>0</v>
      </c>
      <c r="E67" s="89" t="str">
        <f>IF($L67&gt;MAX('バックデータ１（事例集）'!$W$4:$W$303),"",INDEX('バックデータ１（事例集）'!$A$4:$W$303,MATCH('条件検索５（人口規模・事業名で検索）'!$L67,'バックデータ１（事例集）'!$W$4:$W$303,0),MATCH('条件検索５（人口規模・事業名で検索）'!E$5,'バックデータ１（事例集）'!$A$1:$W$1,0)))</f>
        <v/>
      </c>
      <c r="F67" s="90">
        <f>IF($L67&gt;MAX('バックデータ１（事例集）'!$W$4:$W$303),"",INDEX('バックデータ１（事例集）'!$A$4:$W$303,MATCH('条件検索５（人口規模・事業名で検索）'!$L67,'バックデータ１（事例集）'!$W$4:$W$303,0),MATCH('条件検索５（人口規模・事業名で検索）'!F$5,'バックデータ１（事例集）'!$A$1:$W$1,0)))</f>
        <v>0</v>
      </c>
      <c r="G67" s="91">
        <f>IF($L67&gt;MAX('バックデータ１（事例集）'!$W$4:$W$303),"",INDEX('バックデータ１（事例集）'!$A$4:$W$303,MATCH('条件検索５（人口規模・事業名で検索）'!$L67,'バックデータ１（事例集）'!$W$4:$W$303,0),MATCH('条件検索５（人口規模・事業名で検索）'!G$5,'バックデータ１（事例集）'!$A$1:$W$1,0)))</f>
        <v>0</v>
      </c>
      <c r="H67" s="91">
        <f>IF($L67&gt;MAX('バックデータ１（事例集）'!$W$4:$W$303),"",INDEX('バックデータ１（事例集）'!$A$4:$W$303,MATCH('条件検索５（人口規模・事業名で検索）'!$L67,'バックデータ１（事例集）'!$W$4:$W$303,0),MATCH('条件検索５（人口規模・事業名で検索）'!H$5,'バックデータ１（事例集）'!$A$1:$W$1,0)))</f>
        <v>0</v>
      </c>
      <c r="I67" s="90">
        <f>IF($L67&gt;MAX('バックデータ１（事例集）'!$W$4:$W$303),"",INDEX('バックデータ１（事例集）'!$A$4:$W$303,MATCH('条件検索５（人口規模・事業名で検索）'!$L67,'バックデータ１（事例集）'!$W$4:$W$303,0),MATCH('条件検索５（人口規模・事業名で検索）'!I$5,'バックデータ１（事例集）'!$A$1:$W$1,0)))</f>
        <v>0</v>
      </c>
      <c r="J67" s="92">
        <f t="shared" si="0"/>
        <v>0</v>
      </c>
      <c r="K67" s="185">
        <f>IF($L67&gt;MAX('バックデータ１（事例集）'!$W$4:$W$303),"",INDEX('バックデータ１（事例集）'!$A$4:$W$303,MATCH('条件検索５（人口規模・事業名で検索）'!$L67,'バックデータ１（事例集）'!$W$4:$W$303,0),MATCH('条件検索５（人口規模・事業名で検索）'!K$5,'バックデータ１（事例集）'!$A$1:$W$1,0)))</f>
        <v>0</v>
      </c>
      <c r="L67" s="18">
        <v>60</v>
      </c>
      <c r="M67" s="115">
        <f>IF($L67&gt;MAX('バックデータ１（事例集）'!$W$4:$W$303),"",INDEX('バックデータ１（事例集）'!$A$4:$W$303,MATCH('条件検索５（人口規模・事業名で検索）'!$L67,'バックデータ１（事例集）'!$W$4:$W$303,0),MATCH('条件検索５（人口規模・事業名で検索）'!J$5,'バックデータ１（事例集）'!$A$1:$W$1,0)))</f>
        <v>0</v>
      </c>
    </row>
    <row r="68" spans="2:13" ht="31.5" customHeight="1">
      <c r="B68" s="6">
        <v>61</v>
      </c>
      <c r="C68" s="7">
        <f>IF($L68&gt;MAX('バックデータ１（事例集）'!$W$4:$W$303),"",INDEX('バックデータ１（事例集）'!$A$4:$W$303,MATCH('条件検索５（人口規模・事業名で検索）'!$L68,'バックデータ１（事例集）'!$W$4:$W$303,0),MATCH('条件検索５（人口規模・事業名で検索）'!C$5,'バックデータ１（事例集）'!$A$1:$W$1,0)))</f>
        <v>0</v>
      </c>
      <c r="D68" s="7">
        <f>IF($L68&gt;MAX('バックデータ１（事例集）'!$W$4:$W$303),"",INDEX('バックデータ１（事例集）'!$A$4:$W$303,MATCH('条件検索５（人口規模・事業名で検索）'!$L68,'バックデータ１（事例集）'!$W$4:$W$303,0),MATCH('条件検索５（人口規模・事業名で検索）'!D$5,'バックデータ１（事例集）'!$A$1:$W$1,0)))</f>
        <v>0</v>
      </c>
      <c r="E68" s="19" t="str">
        <f>IF($L68&gt;MAX('バックデータ１（事例集）'!$W$4:$W$303),"",INDEX('バックデータ１（事例集）'!$A$4:$W$303,MATCH('条件検索５（人口規模・事業名で検索）'!$L68,'バックデータ１（事例集）'!$W$4:$W$303,0),MATCH('条件検索５（人口規模・事業名で検索）'!E$5,'バックデータ１（事例集）'!$A$1:$W$1,0)))</f>
        <v/>
      </c>
      <c r="F68" s="58">
        <f>IF($L68&gt;MAX('バックデータ１（事例集）'!$W$4:$W$303),"",INDEX('バックデータ１（事例集）'!$A$4:$W$303,MATCH('条件検索５（人口規模・事業名で検索）'!$L68,'バックデータ１（事例集）'!$W$4:$W$303,0),MATCH('条件検索５（人口規模・事業名で検索）'!F$5,'バックデータ１（事例集）'!$A$1:$W$1,0)))</f>
        <v>0</v>
      </c>
      <c r="G68" s="8">
        <f>IF($L68&gt;MAX('バックデータ１（事例集）'!$W$4:$W$303),"",INDEX('バックデータ１（事例集）'!$A$4:$W$303,MATCH('条件検索５（人口規模・事業名で検索）'!$L68,'バックデータ１（事例集）'!$W$4:$W$303,0),MATCH('条件検索５（人口規模・事業名で検索）'!G$5,'バックデータ１（事例集）'!$A$1:$W$1,0)))</f>
        <v>0</v>
      </c>
      <c r="H68" s="8">
        <f>IF($L68&gt;MAX('バックデータ１（事例集）'!$W$4:$W$303),"",INDEX('バックデータ１（事例集）'!$A$4:$W$303,MATCH('条件検索５（人口規模・事業名で検索）'!$L68,'バックデータ１（事例集）'!$W$4:$W$303,0),MATCH('条件検索５（人口規模・事業名で検索）'!H$5,'バックデータ１（事例集）'!$A$1:$W$1,0)))</f>
        <v>0</v>
      </c>
      <c r="I68" s="58">
        <f>IF($L68&gt;MAX('バックデータ１（事例集）'!$W$4:$W$303),"",INDEX('バックデータ１（事例集）'!$A$4:$W$303,MATCH('条件検索５（人口規模・事業名で検索）'!$L68,'バックデータ１（事例集）'!$W$4:$W$303,0),MATCH('条件検索５（人口規模・事業名で検索）'!I$5,'バックデータ１（事例集）'!$A$1:$W$1,0)))</f>
        <v>0</v>
      </c>
      <c r="J68" s="86">
        <f t="shared" si="0"/>
        <v>0</v>
      </c>
      <c r="K68" s="84">
        <f>IF($L68&gt;MAX('バックデータ１（事例集）'!$W$4:$W$303),"",INDEX('バックデータ１（事例集）'!$A$4:$W$303,MATCH('条件検索５（人口規模・事業名で検索）'!$L68,'バックデータ１（事例集）'!$W$4:$W$303,0),MATCH('条件検索５（人口規模・事業名で検索）'!K$5,'バックデータ１（事例集）'!$A$1:$W$1,0)))</f>
        <v>0</v>
      </c>
      <c r="L68" s="18">
        <v>61</v>
      </c>
      <c r="M68" s="115">
        <f>IF($L68&gt;MAX('バックデータ１（事例集）'!$W$4:$W$303),"",INDEX('バックデータ１（事例集）'!$A$4:$W$303,MATCH('条件検索５（人口規模・事業名で検索）'!$L68,'バックデータ１（事例集）'!$W$4:$W$303,0),MATCH('条件検索５（人口規模・事業名で検索）'!J$5,'バックデータ１（事例集）'!$A$1:$W$1,0)))</f>
        <v>0</v>
      </c>
    </row>
    <row r="69" spans="2:13" ht="31.5" customHeight="1">
      <c r="B69" s="87">
        <v>62</v>
      </c>
      <c r="C69" s="88">
        <f>IF($L69&gt;MAX('バックデータ１（事例集）'!$W$4:$W$303),"",INDEX('バックデータ１（事例集）'!$A$4:$W$303,MATCH('条件検索５（人口規模・事業名で検索）'!$L69,'バックデータ１（事例集）'!$W$4:$W$303,0),MATCH('条件検索５（人口規模・事業名で検索）'!C$5,'バックデータ１（事例集）'!$A$1:$W$1,0)))</f>
        <v>0</v>
      </c>
      <c r="D69" s="88">
        <f>IF($L69&gt;MAX('バックデータ１（事例集）'!$W$4:$W$303),"",INDEX('バックデータ１（事例集）'!$A$4:$W$303,MATCH('条件検索５（人口規模・事業名で検索）'!$L69,'バックデータ１（事例集）'!$W$4:$W$303,0),MATCH('条件検索５（人口規模・事業名で検索）'!D$5,'バックデータ１（事例集）'!$A$1:$W$1,0)))</f>
        <v>0</v>
      </c>
      <c r="E69" s="89" t="str">
        <f>IF($L69&gt;MAX('バックデータ１（事例集）'!$W$4:$W$303),"",INDEX('バックデータ１（事例集）'!$A$4:$W$303,MATCH('条件検索５（人口規模・事業名で検索）'!$L69,'バックデータ１（事例集）'!$W$4:$W$303,0),MATCH('条件検索５（人口規模・事業名で検索）'!E$5,'バックデータ１（事例集）'!$A$1:$W$1,0)))</f>
        <v/>
      </c>
      <c r="F69" s="90">
        <f>IF($L69&gt;MAX('バックデータ１（事例集）'!$W$4:$W$303),"",INDEX('バックデータ１（事例集）'!$A$4:$W$303,MATCH('条件検索５（人口規模・事業名で検索）'!$L69,'バックデータ１（事例集）'!$W$4:$W$303,0),MATCH('条件検索５（人口規模・事業名で検索）'!F$5,'バックデータ１（事例集）'!$A$1:$W$1,0)))</f>
        <v>0</v>
      </c>
      <c r="G69" s="91">
        <f>IF($L69&gt;MAX('バックデータ１（事例集）'!$W$4:$W$303),"",INDEX('バックデータ１（事例集）'!$A$4:$W$303,MATCH('条件検索５（人口規模・事業名で検索）'!$L69,'バックデータ１（事例集）'!$W$4:$W$303,0),MATCH('条件検索５（人口規模・事業名で検索）'!G$5,'バックデータ１（事例集）'!$A$1:$W$1,0)))</f>
        <v>0</v>
      </c>
      <c r="H69" s="91">
        <f>IF($L69&gt;MAX('バックデータ１（事例集）'!$W$4:$W$303),"",INDEX('バックデータ１（事例集）'!$A$4:$W$303,MATCH('条件検索５（人口規模・事業名で検索）'!$L69,'バックデータ１（事例集）'!$W$4:$W$303,0),MATCH('条件検索５（人口規模・事業名で検索）'!H$5,'バックデータ１（事例集）'!$A$1:$W$1,0)))</f>
        <v>0</v>
      </c>
      <c r="I69" s="90">
        <f>IF($L69&gt;MAX('バックデータ１（事例集）'!$W$4:$W$303),"",INDEX('バックデータ１（事例集）'!$A$4:$W$303,MATCH('条件検索５（人口規模・事業名で検索）'!$L69,'バックデータ１（事例集）'!$W$4:$W$303,0),MATCH('条件検索５（人口規模・事業名で検索）'!I$5,'バックデータ１（事例集）'!$A$1:$W$1,0)))</f>
        <v>0</v>
      </c>
      <c r="J69" s="92">
        <f t="shared" si="0"/>
        <v>0</v>
      </c>
      <c r="K69" s="185">
        <f>IF($L69&gt;MAX('バックデータ１（事例集）'!$W$4:$W$303),"",INDEX('バックデータ１（事例集）'!$A$4:$W$303,MATCH('条件検索５（人口規模・事業名で検索）'!$L69,'バックデータ１（事例集）'!$W$4:$W$303,0),MATCH('条件検索５（人口規模・事業名で検索）'!K$5,'バックデータ１（事例集）'!$A$1:$W$1,0)))</f>
        <v>0</v>
      </c>
      <c r="L69" s="18">
        <v>62</v>
      </c>
      <c r="M69" s="115">
        <f>IF($L69&gt;MAX('バックデータ１（事例集）'!$W$4:$W$303),"",INDEX('バックデータ１（事例集）'!$A$4:$W$303,MATCH('条件検索５（人口規模・事業名で検索）'!$L69,'バックデータ１（事例集）'!$W$4:$W$303,0),MATCH('条件検索５（人口規模・事業名で検索）'!J$5,'バックデータ１（事例集）'!$A$1:$W$1,0)))</f>
        <v>0</v>
      </c>
    </row>
    <row r="70" spans="2:13" ht="31.5" customHeight="1">
      <c r="B70" s="6">
        <v>63</v>
      </c>
      <c r="C70" s="7">
        <f>IF($L70&gt;MAX('バックデータ１（事例集）'!$W$4:$W$303),"",INDEX('バックデータ１（事例集）'!$A$4:$W$303,MATCH('条件検索５（人口規模・事業名で検索）'!$L70,'バックデータ１（事例集）'!$W$4:$W$303,0),MATCH('条件検索５（人口規模・事業名で検索）'!C$5,'バックデータ１（事例集）'!$A$1:$W$1,0)))</f>
        <v>0</v>
      </c>
      <c r="D70" s="7">
        <f>IF($L70&gt;MAX('バックデータ１（事例集）'!$W$4:$W$303),"",INDEX('バックデータ１（事例集）'!$A$4:$W$303,MATCH('条件検索５（人口規模・事業名で検索）'!$L70,'バックデータ１（事例集）'!$W$4:$W$303,0),MATCH('条件検索５（人口規模・事業名で検索）'!D$5,'バックデータ１（事例集）'!$A$1:$W$1,0)))</f>
        <v>0</v>
      </c>
      <c r="E70" s="19" t="str">
        <f>IF($L70&gt;MAX('バックデータ１（事例集）'!$W$4:$W$303),"",INDEX('バックデータ１（事例集）'!$A$4:$W$303,MATCH('条件検索５（人口規模・事業名で検索）'!$L70,'バックデータ１（事例集）'!$W$4:$W$303,0),MATCH('条件検索５（人口規模・事業名で検索）'!E$5,'バックデータ１（事例集）'!$A$1:$W$1,0)))</f>
        <v/>
      </c>
      <c r="F70" s="58">
        <f>IF($L70&gt;MAX('バックデータ１（事例集）'!$W$4:$W$303),"",INDEX('バックデータ１（事例集）'!$A$4:$W$303,MATCH('条件検索５（人口規模・事業名で検索）'!$L70,'バックデータ１（事例集）'!$W$4:$W$303,0),MATCH('条件検索５（人口規模・事業名で検索）'!F$5,'バックデータ１（事例集）'!$A$1:$W$1,0)))</f>
        <v>0</v>
      </c>
      <c r="G70" s="8">
        <f>IF($L70&gt;MAX('バックデータ１（事例集）'!$W$4:$W$303),"",INDEX('バックデータ１（事例集）'!$A$4:$W$303,MATCH('条件検索５（人口規模・事業名で検索）'!$L70,'バックデータ１（事例集）'!$W$4:$W$303,0),MATCH('条件検索５（人口規模・事業名で検索）'!G$5,'バックデータ１（事例集）'!$A$1:$W$1,0)))</f>
        <v>0</v>
      </c>
      <c r="H70" s="8">
        <f>IF($L70&gt;MAX('バックデータ１（事例集）'!$W$4:$W$303),"",INDEX('バックデータ１（事例集）'!$A$4:$W$303,MATCH('条件検索５（人口規模・事業名で検索）'!$L70,'バックデータ１（事例集）'!$W$4:$W$303,0),MATCH('条件検索５（人口規模・事業名で検索）'!H$5,'バックデータ１（事例集）'!$A$1:$W$1,0)))</f>
        <v>0</v>
      </c>
      <c r="I70" s="58">
        <f>IF($L70&gt;MAX('バックデータ１（事例集）'!$W$4:$W$303),"",INDEX('バックデータ１（事例集）'!$A$4:$W$303,MATCH('条件検索５（人口規模・事業名で検索）'!$L70,'バックデータ１（事例集）'!$W$4:$W$303,0),MATCH('条件検索５（人口規模・事業名で検索）'!I$5,'バックデータ１（事例集）'!$A$1:$W$1,0)))</f>
        <v>0</v>
      </c>
      <c r="J70" s="86">
        <f t="shared" si="0"/>
        <v>0</v>
      </c>
      <c r="K70" s="84">
        <f>IF($L70&gt;MAX('バックデータ１（事例集）'!$W$4:$W$303),"",INDEX('バックデータ１（事例集）'!$A$4:$W$303,MATCH('条件検索５（人口規模・事業名で検索）'!$L70,'バックデータ１（事例集）'!$W$4:$W$303,0),MATCH('条件検索５（人口規模・事業名で検索）'!K$5,'バックデータ１（事例集）'!$A$1:$W$1,0)))</f>
        <v>0</v>
      </c>
      <c r="L70" s="18">
        <v>63</v>
      </c>
      <c r="M70" s="115">
        <f>IF($L70&gt;MAX('バックデータ１（事例集）'!$W$4:$W$303),"",INDEX('バックデータ１（事例集）'!$A$4:$W$303,MATCH('条件検索５（人口規模・事業名で検索）'!$L70,'バックデータ１（事例集）'!$W$4:$W$303,0),MATCH('条件検索５（人口規模・事業名で検索）'!J$5,'バックデータ１（事例集）'!$A$1:$W$1,0)))</f>
        <v>0</v>
      </c>
    </row>
    <row r="71" spans="2:13" ht="31.5" customHeight="1">
      <c r="B71" s="87">
        <v>64</v>
      </c>
      <c r="C71" s="88">
        <f>IF($L71&gt;MAX('バックデータ１（事例集）'!$W$4:$W$303),"",INDEX('バックデータ１（事例集）'!$A$4:$W$303,MATCH('条件検索５（人口規模・事業名で検索）'!$L71,'バックデータ１（事例集）'!$W$4:$W$303,0),MATCH('条件検索５（人口規模・事業名で検索）'!C$5,'バックデータ１（事例集）'!$A$1:$W$1,0)))</f>
        <v>0</v>
      </c>
      <c r="D71" s="88">
        <f>IF($L71&gt;MAX('バックデータ１（事例集）'!$W$4:$W$303),"",INDEX('バックデータ１（事例集）'!$A$4:$W$303,MATCH('条件検索５（人口規模・事業名で検索）'!$L71,'バックデータ１（事例集）'!$W$4:$W$303,0),MATCH('条件検索５（人口規模・事業名で検索）'!D$5,'バックデータ１（事例集）'!$A$1:$W$1,0)))</f>
        <v>0</v>
      </c>
      <c r="E71" s="89" t="str">
        <f>IF($L71&gt;MAX('バックデータ１（事例集）'!$W$4:$W$303),"",INDEX('バックデータ１（事例集）'!$A$4:$W$303,MATCH('条件検索５（人口規模・事業名で検索）'!$L71,'バックデータ１（事例集）'!$W$4:$W$303,0),MATCH('条件検索５（人口規模・事業名で検索）'!E$5,'バックデータ１（事例集）'!$A$1:$W$1,0)))</f>
        <v/>
      </c>
      <c r="F71" s="90">
        <f>IF($L71&gt;MAX('バックデータ１（事例集）'!$W$4:$W$303),"",INDEX('バックデータ１（事例集）'!$A$4:$W$303,MATCH('条件検索５（人口規模・事業名で検索）'!$L71,'バックデータ１（事例集）'!$W$4:$W$303,0),MATCH('条件検索５（人口規模・事業名で検索）'!F$5,'バックデータ１（事例集）'!$A$1:$W$1,0)))</f>
        <v>0</v>
      </c>
      <c r="G71" s="91">
        <f>IF($L71&gt;MAX('バックデータ１（事例集）'!$W$4:$W$303),"",INDEX('バックデータ１（事例集）'!$A$4:$W$303,MATCH('条件検索５（人口規模・事業名で検索）'!$L71,'バックデータ１（事例集）'!$W$4:$W$303,0),MATCH('条件検索５（人口規模・事業名で検索）'!G$5,'バックデータ１（事例集）'!$A$1:$W$1,0)))</f>
        <v>0</v>
      </c>
      <c r="H71" s="91">
        <f>IF($L71&gt;MAX('バックデータ１（事例集）'!$W$4:$W$303),"",INDEX('バックデータ１（事例集）'!$A$4:$W$303,MATCH('条件検索５（人口規模・事業名で検索）'!$L71,'バックデータ１（事例集）'!$W$4:$W$303,0),MATCH('条件検索５（人口規模・事業名で検索）'!H$5,'バックデータ１（事例集）'!$A$1:$W$1,0)))</f>
        <v>0</v>
      </c>
      <c r="I71" s="90">
        <f>IF($L71&gt;MAX('バックデータ１（事例集）'!$W$4:$W$303),"",INDEX('バックデータ１（事例集）'!$A$4:$W$303,MATCH('条件検索５（人口規模・事業名で検索）'!$L71,'バックデータ１（事例集）'!$W$4:$W$303,0),MATCH('条件検索５（人口規模・事業名で検索）'!I$5,'バックデータ１（事例集）'!$A$1:$W$1,0)))</f>
        <v>0</v>
      </c>
      <c r="J71" s="92">
        <f t="shared" si="0"/>
        <v>0</v>
      </c>
      <c r="K71" s="185">
        <f>IF($L71&gt;MAX('バックデータ１（事例集）'!$W$4:$W$303),"",INDEX('バックデータ１（事例集）'!$A$4:$W$303,MATCH('条件検索５（人口規模・事業名で検索）'!$L71,'バックデータ１（事例集）'!$W$4:$W$303,0),MATCH('条件検索５（人口規模・事業名で検索）'!K$5,'バックデータ１（事例集）'!$A$1:$W$1,0)))</f>
        <v>0</v>
      </c>
      <c r="L71" s="18">
        <v>64</v>
      </c>
      <c r="M71" s="115">
        <f>IF($L71&gt;MAX('バックデータ１（事例集）'!$W$4:$W$303),"",INDEX('バックデータ１（事例集）'!$A$4:$W$303,MATCH('条件検索５（人口規模・事業名で検索）'!$L71,'バックデータ１（事例集）'!$W$4:$W$303,0),MATCH('条件検索５（人口規模・事業名で検索）'!J$5,'バックデータ１（事例集）'!$A$1:$W$1,0)))</f>
        <v>0</v>
      </c>
    </row>
    <row r="72" spans="2:13" ht="31.5" customHeight="1">
      <c r="B72" s="6">
        <v>65</v>
      </c>
      <c r="C72" s="7">
        <f>IF($L72&gt;MAX('バックデータ１（事例集）'!$W$4:$W$303),"",INDEX('バックデータ１（事例集）'!$A$4:$W$303,MATCH('条件検索５（人口規模・事業名で検索）'!$L72,'バックデータ１（事例集）'!$W$4:$W$303,0),MATCH('条件検索５（人口規模・事業名で検索）'!C$5,'バックデータ１（事例集）'!$A$1:$W$1,0)))</f>
        <v>0</v>
      </c>
      <c r="D72" s="7">
        <f>IF($L72&gt;MAX('バックデータ１（事例集）'!$W$4:$W$303),"",INDEX('バックデータ１（事例集）'!$A$4:$W$303,MATCH('条件検索５（人口規模・事業名で検索）'!$L72,'バックデータ１（事例集）'!$W$4:$W$303,0),MATCH('条件検索５（人口規模・事業名で検索）'!D$5,'バックデータ１（事例集）'!$A$1:$W$1,0)))</f>
        <v>0</v>
      </c>
      <c r="E72" s="19" t="str">
        <f>IF($L72&gt;MAX('バックデータ１（事例集）'!$W$4:$W$303),"",INDEX('バックデータ１（事例集）'!$A$4:$W$303,MATCH('条件検索５（人口規模・事業名で検索）'!$L72,'バックデータ１（事例集）'!$W$4:$W$303,0),MATCH('条件検索５（人口規模・事業名で検索）'!E$5,'バックデータ１（事例集）'!$A$1:$W$1,0)))</f>
        <v/>
      </c>
      <c r="F72" s="58">
        <f>IF($L72&gt;MAX('バックデータ１（事例集）'!$W$4:$W$303),"",INDEX('バックデータ１（事例集）'!$A$4:$W$303,MATCH('条件検索５（人口規模・事業名で検索）'!$L72,'バックデータ１（事例集）'!$W$4:$W$303,0),MATCH('条件検索５（人口規模・事業名で検索）'!F$5,'バックデータ１（事例集）'!$A$1:$W$1,0)))</f>
        <v>0</v>
      </c>
      <c r="G72" s="8">
        <f>IF($L72&gt;MAX('バックデータ１（事例集）'!$W$4:$W$303),"",INDEX('バックデータ１（事例集）'!$A$4:$W$303,MATCH('条件検索５（人口規模・事業名で検索）'!$L72,'バックデータ１（事例集）'!$W$4:$W$303,0),MATCH('条件検索５（人口規模・事業名で検索）'!G$5,'バックデータ１（事例集）'!$A$1:$W$1,0)))</f>
        <v>0</v>
      </c>
      <c r="H72" s="8">
        <f>IF($L72&gt;MAX('バックデータ１（事例集）'!$W$4:$W$303),"",INDEX('バックデータ１（事例集）'!$A$4:$W$303,MATCH('条件検索５（人口規模・事業名で検索）'!$L72,'バックデータ１（事例集）'!$W$4:$W$303,0),MATCH('条件検索５（人口規模・事業名で検索）'!H$5,'バックデータ１（事例集）'!$A$1:$W$1,0)))</f>
        <v>0</v>
      </c>
      <c r="I72" s="58">
        <f>IF($L72&gt;MAX('バックデータ１（事例集）'!$W$4:$W$303),"",INDEX('バックデータ１（事例集）'!$A$4:$W$303,MATCH('条件検索５（人口規模・事業名で検索）'!$L72,'バックデータ１（事例集）'!$W$4:$W$303,0),MATCH('条件検索５（人口規模・事業名で検索）'!I$5,'バックデータ１（事例集）'!$A$1:$W$1,0)))</f>
        <v>0</v>
      </c>
      <c r="J72" s="86">
        <f t="shared" si="0"/>
        <v>0</v>
      </c>
      <c r="K72" s="84">
        <f>IF($L72&gt;MAX('バックデータ１（事例集）'!$W$4:$W$303),"",INDEX('バックデータ１（事例集）'!$A$4:$W$303,MATCH('条件検索５（人口規模・事業名で検索）'!$L72,'バックデータ１（事例集）'!$W$4:$W$303,0),MATCH('条件検索５（人口規模・事業名で検索）'!K$5,'バックデータ１（事例集）'!$A$1:$W$1,0)))</f>
        <v>0</v>
      </c>
      <c r="L72" s="18">
        <v>65</v>
      </c>
      <c r="M72" s="115">
        <f>IF($L72&gt;MAX('バックデータ１（事例集）'!$W$4:$W$303),"",INDEX('バックデータ１（事例集）'!$A$4:$W$303,MATCH('条件検索５（人口規模・事業名で検索）'!$L72,'バックデータ１（事例集）'!$W$4:$W$303,0),MATCH('条件検索５（人口規模・事業名で検索）'!J$5,'バックデータ１（事例集）'!$A$1:$W$1,0)))</f>
        <v>0</v>
      </c>
    </row>
    <row r="73" spans="2:13" ht="31.5" customHeight="1">
      <c r="B73" s="87">
        <v>66</v>
      </c>
      <c r="C73" s="88">
        <f>IF($L73&gt;MAX('バックデータ１（事例集）'!$W$4:$W$303),"",INDEX('バックデータ１（事例集）'!$A$4:$W$303,MATCH('条件検索５（人口規模・事業名で検索）'!$L73,'バックデータ１（事例集）'!$W$4:$W$303,0),MATCH('条件検索５（人口規模・事業名で検索）'!C$5,'バックデータ１（事例集）'!$A$1:$W$1,0)))</f>
        <v>0</v>
      </c>
      <c r="D73" s="88">
        <f>IF($L73&gt;MAX('バックデータ１（事例集）'!$W$4:$W$303),"",INDEX('バックデータ１（事例集）'!$A$4:$W$303,MATCH('条件検索５（人口規模・事業名で検索）'!$L73,'バックデータ１（事例集）'!$W$4:$W$303,0),MATCH('条件検索５（人口規模・事業名で検索）'!D$5,'バックデータ１（事例集）'!$A$1:$W$1,0)))</f>
        <v>0</v>
      </c>
      <c r="E73" s="89" t="str">
        <f>IF($L73&gt;MAX('バックデータ１（事例集）'!$W$4:$W$303),"",INDEX('バックデータ１（事例集）'!$A$4:$W$303,MATCH('条件検索５（人口規模・事業名で検索）'!$L73,'バックデータ１（事例集）'!$W$4:$W$303,0),MATCH('条件検索５（人口規模・事業名で検索）'!E$5,'バックデータ１（事例集）'!$A$1:$W$1,0)))</f>
        <v/>
      </c>
      <c r="F73" s="90">
        <f>IF($L73&gt;MAX('バックデータ１（事例集）'!$W$4:$W$303),"",INDEX('バックデータ１（事例集）'!$A$4:$W$303,MATCH('条件検索５（人口規模・事業名で検索）'!$L73,'バックデータ１（事例集）'!$W$4:$W$303,0),MATCH('条件検索５（人口規模・事業名で検索）'!F$5,'バックデータ１（事例集）'!$A$1:$W$1,0)))</f>
        <v>0</v>
      </c>
      <c r="G73" s="91">
        <f>IF($L73&gt;MAX('バックデータ１（事例集）'!$W$4:$W$303),"",INDEX('バックデータ１（事例集）'!$A$4:$W$303,MATCH('条件検索５（人口規模・事業名で検索）'!$L73,'バックデータ１（事例集）'!$W$4:$W$303,0),MATCH('条件検索５（人口規模・事業名で検索）'!G$5,'バックデータ１（事例集）'!$A$1:$W$1,0)))</f>
        <v>0</v>
      </c>
      <c r="H73" s="91">
        <f>IF($L73&gt;MAX('バックデータ１（事例集）'!$W$4:$W$303),"",INDEX('バックデータ１（事例集）'!$A$4:$W$303,MATCH('条件検索５（人口規模・事業名で検索）'!$L73,'バックデータ１（事例集）'!$W$4:$W$303,0),MATCH('条件検索５（人口規模・事業名で検索）'!H$5,'バックデータ１（事例集）'!$A$1:$W$1,0)))</f>
        <v>0</v>
      </c>
      <c r="I73" s="90">
        <f>IF($L73&gt;MAX('バックデータ１（事例集）'!$W$4:$W$303),"",INDEX('バックデータ１（事例集）'!$A$4:$W$303,MATCH('条件検索５（人口規模・事業名で検索）'!$L73,'バックデータ１（事例集）'!$W$4:$W$303,0),MATCH('条件検索５（人口規模・事業名で検索）'!I$5,'バックデータ１（事例集）'!$A$1:$W$1,0)))</f>
        <v>0</v>
      </c>
      <c r="J73" s="92">
        <f t="shared" ref="J73:J87" si="1">HYPERLINK(K73,M73)</f>
        <v>0</v>
      </c>
      <c r="K73" s="185">
        <f>IF($L73&gt;MAX('バックデータ１（事例集）'!$W$4:$W$303),"",INDEX('バックデータ１（事例集）'!$A$4:$W$303,MATCH('条件検索５（人口規模・事業名で検索）'!$L73,'バックデータ１（事例集）'!$W$4:$W$303,0),MATCH('条件検索５（人口規模・事業名で検索）'!K$5,'バックデータ１（事例集）'!$A$1:$W$1,0)))</f>
        <v>0</v>
      </c>
      <c r="L73" s="18">
        <v>66</v>
      </c>
      <c r="M73" s="115">
        <f>IF($L73&gt;MAX('バックデータ１（事例集）'!$W$4:$W$303),"",INDEX('バックデータ１（事例集）'!$A$4:$W$303,MATCH('条件検索５（人口規模・事業名で検索）'!$L73,'バックデータ１（事例集）'!$W$4:$W$303,0),MATCH('条件検索５（人口規模・事業名で検索）'!J$5,'バックデータ１（事例集）'!$A$1:$W$1,0)))</f>
        <v>0</v>
      </c>
    </row>
    <row r="74" spans="2:13" ht="31.5" customHeight="1">
      <c r="B74" s="6">
        <v>67</v>
      </c>
      <c r="C74" s="7">
        <f>IF($L74&gt;MAX('バックデータ１（事例集）'!$W$4:$W$303),"",INDEX('バックデータ１（事例集）'!$A$4:$W$303,MATCH('条件検索５（人口規模・事業名で検索）'!$L74,'バックデータ１（事例集）'!$W$4:$W$303,0),MATCH('条件検索５（人口規模・事業名で検索）'!C$5,'バックデータ１（事例集）'!$A$1:$W$1,0)))</f>
        <v>0</v>
      </c>
      <c r="D74" s="7">
        <f>IF($L74&gt;MAX('バックデータ１（事例集）'!$W$4:$W$303),"",INDEX('バックデータ１（事例集）'!$A$4:$W$303,MATCH('条件検索５（人口規模・事業名で検索）'!$L74,'バックデータ１（事例集）'!$W$4:$W$303,0),MATCH('条件検索５（人口規模・事業名で検索）'!D$5,'バックデータ１（事例集）'!$A$1:$W$1,0)))</f>
        <v>0</v>
      </c>
      <c r="E74" s="19" t="str">
        <f>IF($L74&gt;MAX('バックデータ１（事例集）'!$W$4:$W$303),"",INDEX('バックデータ１（事例集）'!$A$4:$W$303,MATCH('条件検索５（人口規模・事業名で検索）'!$L74,'バックデータ１（事例集）'!$W$4:$W$303,0),MATCH('条件検索５（人口規模・事業名で検索）'!E$5,'バックデータ１（事例集）'!$A$1:$W$1,0)))</f>
        <v/>
      </c>
      <c r="F74" s="58">
        <f>IF($L74&gt;MAX('バックデータ１（事例集）'!$W$4:$W$303),"",INDEX('バックデータ１（事例集）'!$A$4:$W$303,MATCH('条件検索５（人口規模・事業名で検索）'!$L74,'バックデータ１（事例集）'!$W$4:$W$303,0),MATCH('条件検索５（人口規模・事業名で検索）'!F$5,'バックデータ１（事例集）'!$A$1:$W$1,0)))</f>
        <v>0</v>
      </c>
      <c r="G74" s="8">
        <f>IF($L74&gt;MAX('バックデータ１（事例集）'!$W$4:$W$303),"",INDEX('バックデータ１（事例集）'!$A$4:$W$303,MATCH('条件検索５（人口規模・事業名で検索）'!$L74,'バックデータ１（事例集）'!$W$4:$W$303,0),MATCH('条件検索５（人口規模・事業名で検索）'!G$5,'バックデータ１（事例集）'!$A$1:$W$1,0)))</f>
        <v>0</v>
      </c>
      <c r="H74" s="8">
        <f>IF($L74&gt;MAX('バックデータ１（事例集）'!$W$4:$W$303),"",INDEX('バックデータ１（事例集）'!$A$4:$W$303,MATCH('条件検索５（人口規模・事業名で検索）'!$L74,'バックデータ１（事例集）'!$W$4:$W$303,0),MATCH('条件検索５（人口規模・事業名で検索）'!H$5,'バックデータ１（事例集）'!$A$1:$W$1,0)))</f>
        <v>0</v>
      </c>
      <c r="I74" s="58">
        <f>IF($L74&gt;MAX('バックデータ１（事例集）'!$W$4:$W$303),"",INDEX('バックデータ１（事例集）'!$A$4:$W$303,MATCH('条件検索５（人口規模・事業名で検索）'!$L74,'バックデータ１（事例集）'!$W$4:$W$303,0),MATCH('条件検索５（人口規模・事業名で検索）'!I$5,'バックデータ１（事例集）'!$A$1:$W$1,0)))</f>
        <v>0</v>
      </c>
      <c r="J74" s="86">
        <f t="shared" si="1"/>
        <v>0</v>
      </c>
      <c r="K74" s="84">
        <f>IF($L74&gt;MAX('バックデータ１（事例集）'!$W$4:$W$303),"",INDEX('バックデータ１（事例集）'!$A$4:$W$303,MATCH('条件検索５（人口規模・事業名で検索）'!$L74,'バックデータ１（事例集）'!$W$4:$W$303,0),MATCH('条件検索５（人口規模・事業名で検索）'!K$5,'バックデータ１（事例集）'!$A$1:$W$1,0)))</f>
        <v>0</v>
      </c>
      <c r="L74" s="18">
        <v>67</v>
      </c>
      <c r="M74" s="115">
        <f>IF($L74&gt;MAX('バックデータ１（事例集）'!$W$4:$W$303),"",INDEX('バックデータ１（事例集）'!$A$4:$W$303,MATCH('条件検索５（人口規模・事業名で検索）'!$L74,'バックデータ１（事例集）'!$W$4:$W$303,0),MATCH('条件検索５（人口規模・事業名で検索）'!J$5,'バックデータ１（事例集）'!$A$1:$W$1,0)))</f>
        <v>0</v>
      </c>
    </row>
    <row r="75" spans="2:13" ht="31.5" customHeight="1">
      <c r="B75" s="87">
        <v>68</v>
      </c>
      <c r="C75" s="88">
        <f>IF($L75&gt;MAX('バックデータ１（事例集）'!$W$4:$W$303),"",INDEX('バックデータ１（事例集）'!$A$4:$W$303,MATCH('条件検索５（人口規模・事業名で検索）'!$L75,'バックデータ１（事例集）'!$W$4:$W$303,0),MATCH('条件検索５（人口規模・事業名で検索）'!C$5,'バックデータ１（事例集）'!$A$1:$W$1,0)))</f>
        <v>0</v>
      </c>
      <c r="D75" s="88">
        <f>IF($L75&gt;MAX('バックデータ１（事例集）'!$W$4:$W$303),"",INDEX('バックデータ１（事例集）'!$A$4:$W$303,MATCH('条件検索５（人口規模・事業名で検索）'!$L75,'バックデータ１（事例集）'!$W$4:$W$303,0),MATCH('条件検索５（人口規模・事業名で検索）'!D$5,'バックデータ１（事例集）'!$A$1:$W$1,0)))</f>
        <v>0</v>
      </c>
      <c r="E75" s="89" t="str">
        <f>IF($L75&gt;MAX('バックデータ１（事例集）'!$W$4:$W$303),"",INDEX('バックデータ１（事例集）'!$A$4:$W$303,MATCH('条件検索５（人口規模・事業名で検索）'!$L75,'バックデータ１（事例集）'!$W$4:$W$303,0),MATCH('条件検索５（人口規模・事業名で検索）'!E$5,'バックデータ１（事例集）'!$A$1:$W$1,0)))</f>
        <v/>
      </c>
      <c r="F75" s="90">
        <f>IF($L75&gt;MAX('バックデータ１（事例集）'!$W$4:$W$303),"",INDEX('バックデータ１（事例集）'!$A$4:$W$303,MATCH('条件検索５（人口規模・事業名で検索）'!$L75,'バックデータ１（事例集）'!$W$4:$W$303,0),MATCH('条件検索５（人口規模・事業名で検索）'!F$5,'バックデータ１（事例集）'!$A$1:$W$1,0)))</f>
        <v>0</v>
      </c>
      <c r="G75" s="91">
        <f>IF($L75&gt;MAX('バックデータ１（事例集）'!$W$4:$W$303),"",INDEX('バックデータ１（事例集）'!$A$4:$W$303,MATCH('条件検索５（人口規模・事業名で検索）'!$L75,'バックデータ１（事例集）'!$W$4:$W$303,0),MATCH('条件検索５（人口規模・事業名で検索）'!G$5,'バックデータ１（事例集）'!$A$1:$W$1,0)))</f>
        <v>0</v>
      </c>
      <c r="H75" s="91">
        <f>IF($L75&gt;MAX('バックデータ１（事例集）'!$W$4:$W$303),"",INDEX('バックデータ１（事例集）'!$A$4:$W$303,MATCH('条件検索５（人口規模・事業名で検索）'!$L75,'バックデータ１（事例集）'!$W$4:$W$303,0),MATCH('条件検索５（人口規模・事業名で検索）'!H$5,'バックデータ１（事例集）'!$A$1:$W$1,0)))</f>
        <v>0</v>
      </c>
      <c r="I75" s="90">
        <f>IF($L75&gt;MAX('バックデータ１（事例集）'!$W$4:$W$303),"",INDEX('バックデータ１（事例集）'!$A$4:$W$303,MATCH('条件検索５（人口規模・事業名で検索）'!$L75,'バックデータ１（事例集）'!$W$4:$W$303,0),MATCH('条件検索５（人口規模・事業名で検索）'!I$5,'バックデータ１（事例集）'!$A$1:$W$1,0)))</f>
        <v>0</v>
      </c>
      <c r="J75" s="92">
        <f t="shared" si="1"/>
        <v>0</v>
      </c>
      <c r="K75" s="185">
        <f>IF($L75&gt;MAX('バックデータ１（事例集）'!$W$4:$W$303),"",INDEX('バックデータ１（事例集）'!$A$4:$W$303,MATCH('条件検索５（人口規模・事業名で検索）'!$L75,'バックデータ１（事例集）'!$W$4:$W$303,0),MATCH('条件検索５（人口規模・事業名で検索）'!K$5,'バックデータ１（事例集）'!$A$1:$W$1,0)))</f>
        <v>0</v>
      </c>
      <c r="L75" s="18">
        <v>68</v>
      </c>
      <c r="M75" s="115">
        <f>IF($L75&gt;MAX('バックデータ１（事例集）'!$W$4:$W$303),"",INDEX('バックデータ１（事例集）'!$A$4:$W$303,MATCH('条件検索５（人口規模・事業名で検索）'!$L75,'バックデータ１（事例集）'!$W$4:$W$303,0),MATCH('条件検索５（人口規模・事業名で検索）'!J$5,'バックデータ１（事例集）'!$A$1:$W$1,0)))</f>
        <v>0</v>
      </c>
    </row>
    <row r="76" spans="2:13" ht="31.5" customHeight="1">
      <c r="B76" s="6">
        <v>69</v>
      </c>
      <c r="C76" s="7">
        <f>IF($L76&gt;MAX('バックデータ１（事例集）'!$W$4:$W$303),"",INDEX('バックデータ１（事例集）'!$A$4:$W$303,MATCH('条件検索５（人口規模・事業名で検索）'!$L76,'バックデータ１（事例集）'!$W$4:$W$303,0),MATCH('条件検索５（人口規模・事業名で検索）'!C$5,'バックデータ１（事例集）'!$A$1:$W$1,0)))</f>
        <v>0</v>
      </c>
      <c r="D76" s="7">
        <f>IF($L76&gt;MAX('バックデータ１（事例集）'!$W$4:$W$303),"",INDEX('バックデータ１（事例集）'!$A$4:$W$303,MATCH('条件検索５（人口規模・事業名で検索）'!$L76,'バックデータ１（事例集）'!$W$4:$W$303,0),MATCH('条件検索５（人口規模・事業名で検索）'!D$5,'バックデータ１（事例集）'!$A$1:$W$1,0)))</f>
        <v>0</v>
      </c>
      <c r="E76" s="19" t="str">
        <f>IF($L76&gt;MAX('バックデータ１（事例集）'!$W$4:$W$303),"",INDEX('バックデータ１（事例集）'!$A$4:$W$303,MATCH('条件検索５（人口規模・事業名で検索）'!$L76,'バックデータ１（事例集）'!$W$4:$W$303,0),MATCH('条件検索５（人口規模・事業名で検索）'!E$5,'バックデータ１（事例集）'!$A$1:$W$1,0)))</f>
        <v/>
      </c>
      <c r="F76" s="58">
        <f>IF($L76&gt;MAX('バックデータ１（事例集）'!$W$4:$W$303),"",INDEX('バックデータ１（事例集）'!$A$4:$W$303,MATCH('条件検索５（人口規模・事業名で検索）'!$L76,'バックデータ１（事例集）'!$W$4:$W$303,0),MATCH('条件検索５（人口規模・事業名で検索）'!F$5,'バックデータ１（事例集）'!$A$1:$W$1,0)))</f>
        <v>0</v>
      </c>
      <c r="G76" s="8">
        <f>IF($L76&gt;MAX('バックデータ１（事例集）'!$W$4:$W$303),"",INDEX('バックデータ１（事例集）'!$A$4:$W$303,MATCH('条件検索５（人口規模・事業名で検索）'!$L76,'バックデータ１（事例集）'!$W$4:$W$303,0),MATCH('条件検索５（人口規模・事業名で検索）'!G$5,'バックデータ１（事例集）'!$A$1:$W$1,0)))</f>
        <v>0</v>
      </c>
      <c r="H76" s="8">
        <f>IF($L76&gt;MAX('バックデータ１（事例集）'!$W$4:$W$303),"",INDEX('バックデータ１（事例集）'!$A$4:$W$303,MATCH('条件検索５（人口規模・事業名で検索）'!$L76,'バックデータ１（事例集）'!$W$4:$W$303,0),MATCH('条件検索５（人口規模・事業名で検索）'!H$5,'バックデータ１（事例集）'!$A$1:$W$1,0)))</f>
        <v>0</v>
      </c>
      <c r="I76" s="58">
        <f>IF($L76&gt;MAX('バックデータ１（事例集）'!$W$4:$W$303),"",INDEX('バックデータ１（事例集）'!$A$4:$W$303,MATCH('条件検索５（人口規模・事業名で検索）'!$L76,'バックデータ１（事例集）'!$W$4:$W$303,0),MATCH('条件検索５（人口規模・事業名で検索）'!I$5,'バックデータ１（事例集）'!$A$1:$W$1,0)))</f>
        <v>0</v>
      </c>
      <c r="J76" s="86">
        <f t="shared" si="1"/>
        <v>0</v>
      </c>
      <c r="K76" s="84">
        <f>IF($L76&gt;MAX('バックデータ１（事例集）'!$W$4:$W$303),"",INDEX('バックデータ１（事例集）'!$A$4:$W$303,MATCH('条件検索５（人口規模・事業名で検索）'!$L76,'バックデータ１（事例集）'!$W$4:$W$303,0),MATCH('条件検索５（人口規模・事業名で検索）'!K$5,'バックデータ１（事例集）'!$A$1:$W$1,0)))</f>
        <v>0</v>
      </c>
      <c r="L76" s="18">
        <v>69</v>
      </c>
      <c r="M76" s="115">
        <f>IF($L76&gt;MAX('バックデータ１（事例集）'!$W$4:$W$303),"",INDEX('バックデータ１（事例集）'!$A$4:$W$303,MATCH('条件検索５（人口規模・事業名で検索）'!$L76,'バックデータ１（事例集）'!$W$4:$W$303,0),MATCH('条件検索５（人口規模・事業名で検索）'!J$5,'バックデータ１（事例集）'!$A$1:$W$1,0)))</f>
        <v>0</v>
      </c>
    </row>
    <row r="77" spans="2:13" ht="31.5" customHeight="1">
      <c r="B77" s="87">
        <v>70</v>
      </c>
      <c r="C77" s="88">
        <f>IF($L77&gt;MAX('バックデータ１（事例集）'!$W$4:$W$303),"",INDEX('バックデータ１（事例集）'!$A$4:$W$303,MATCH('条件検索５（人口規模・事業名で検索）'!$L77,'バックデータ１（事例集）'!$W$4:$W$303,0),MATCH('条件検索５（人口規模・事業名で検索）'!C$5,'バックデータ１（事例集）'!$A$1:$W$1,0)))</f>
        <v>0</v>
      </c>
      <c r="D77" s="88">
        <f>IF($L77&gt;MAX('バックデータ１（事例集）'!$W$4:$W$303),"",INDEX('バックデータ１（事例集）'!$A$4:$W$303,MATCH('条件検索５（人口規模・事業名で検索）'!$L77,'バックデータ１（事例集）'!$W$4:$W$303,0),MATCH('条件検索５（人口規模・事業名で検索）'!D$5,'バックデータ１（事例集）'!$A$1:$W$1,0)))</f>
        <v>0</v>
      </c>
      <c r="E77" s="89" t="str">
        <f>IF($L77&gt;MAX('バックデータ１（事例集）'!$W$4:$W$303),"",INDEX('バックデータ１（事例集）'!$A$4:$W$303,MATCH('条件検索５（人口規模・事業名で検索）'!$L77,'バックデータ１（事例集）'!$W$4:$W$303,0),MATCH('条件検索５（人口規模・事業名で検索）'!E$5,'バックデータ１（事例集）'!$A$1:$W$1,0)))</f>
        <v/>
      </c>
      <c r="F77" s="90">
        <f>IF($L77&gt;MAX('バックデータ１（事例集）'!$W$4:$W$303),"",INDEX('バックデータ１（事例集）'!$A$4:$W$303,MATCH('条件検索５（人口規模・事業名で検索）'!$L77,'バックデータ１（事例集）'!$W$4:$W$303,0),MATCH('条件検索５（人口規模・事業名で検索）'!F$5,'バックデータ１（事例集）'!$A$1:$W$1,0)))</f>
        <v>0</v>
      </c>
      <c r="G77" s="91">
        <f>IF($L77&gt;MAX('バックデータ１（事例集）'!$W$4:$W$303),"",INDEX('バックデータ１（事例集）'!$A$4:$W$303,MATCH('条件検索５（人口規模・事業名で検索）'!$L77,'バックデータ１（事例集）'!$W$4:$W$303,0),MATCH('条件検索５（人口規模・事業名で検索）'!G$5,'バックデータ１（事例集）'!$A$1:$W$1,0)))</f>
        <v>0</v>
      </c>
      <c r="H77" s="91">
        <f>IF($L77&gt;MAX('バックデータ１（事例集）'!$W$4:$W$303),"",INDEX('バックデータ１（事例集）'!$A$4:$W$303,MATCH('条件検索５（人口規模・事業名で検索）'!$L77,'バックデータ１（事例集）'!$W$4:$W$303,0),MATCH('条件検索５（人口規模・事業名で検索）'!H$5,'バックデータ１（事例集）'!$A$1:$W$1,0)))</f>
        <v>0</v>
      </c>
      <c r="I77" s="90">
        <f>IF($L77&gt;MAX('バックデータ１（事例集）'!$W$4:$W$303),"",INDEX('バックデータ１（事例集）'!$A$4:$W$303,MATCH('条件検索５（人口規模・事業名で検索）'!$L77,'バックデータ１（事例集）'!$W$4:$W$303,0),MATCH('条件検索５（人口規模・事業名で検索）'!I$5,'バックデータ１（事例集）'!$A$1:$W$1,0)))</f>
        <v>0</v>
      </c>
      <c r="J77" s="92">
        <f t="shared" si="1"/>
        <v>0</v>
      </c>
      <c r="K77" s="185">
        <f>IF($L77&gt;MAX('バックデータ１（事例集）'!$W$4:$W$303),"",INDEX('バックデータ１（事例集）'!$A$4:$W$303,MATCH('条件検索５（人口規模・事業名で検索）'!$L77,'バックデータ１（事例集）'!$W$4:$W$303,0),MATCH('条件検索５（人口規模・事業名で検索）'!K$5,'バックデータ１（事例集）'!$A$1:$W$1,0)))</f>
        <v>0</v>
      </c>
      <c r="L77" s="18">
        <v>70</v>
      </c>
      <c r="M77" s="115">
        <f>IF($L77&gt;MAX('バックデータ１（事例集）'!$W$4:$W$303),"",INDEX('バックデータ１（事例集）'!$A$4:$W$303,MATCH('条件検索５（人口規模・事業名で検索）'!$L77,'バックデータ１（事例集）'!$W$4:$W$303,0),MATCH('条件検索５（人口規模・事業名で検索）'!J$5,'バックデータ１（事例集）'!$A$1:$W$1,0)))</f>
        <v>0</v>
      </c>
    </row>
    <row r="78" spans="2:13" ht="31.5" customHeight="1">
      <c r="B78" s="6">
        <v>71</v>
      </c>
      <c r="C78" s="7">
        <f>IF($L78&gt;MAX('バックデータ１（事例集）'!$W$4:$W$303),"",INDEX('バックデータ１（事例集）'!$A$4:$W$303,MATCH('条件検索５（人口規模・事業名で検索）'!$L78,'バックデータ１（事例集）'!$W$4:$W$303,0),MATCH('条件検索５（人口規模・事業名で検索）'!C$5,'バックデータ１（事例集）'!$A$1:$W$1,0)))</f>
        <v>0</v>
      </c>
      <c r="D78" s="7">
        <f>IF($L78&gt;MAX('バックデータ１（事例集）'!$W$4:$W$303),"",INDEX('バックデータ１（事例集）'!$A$4:$W$303,MATCH('条件検索５（人口規模・事業名で検索）'!$L78,'バックデータ１（事例集）'!$W$4:$W$303,0),MATCH('条件検索５（人口規模・事業名で検索）'!D$5,'バックデータ１（事例集）'!$A$1:$W$1,0)))</f>
        <v>0</v>
      </c>
      <c r="E78" s="19" t="str">
        <f>IF($L78&gt;MAX('バックデータ１（事例集）'!$W$4:$W$303),"",INDEX('バックデータ１（事例集）'!$A$4:$W$303,MATCH('条件検索５（人口規模・事業名で検索）'!$L78,'バックデータ１（事例集）'!$W$4:$W$303,0),MATCH('条件検索５（人口規模・事業名で検索）'!E$5,'バックデータ１（事例集）'!$A$1:$W$1,0)))</f>
        <v/>
      </c>
      <c r="F78" s="58">
        <f>IF($L78&gt;MAX('バックデータ１（事例集）'!$W$4:$W$303),"",INDEX('バックデータ１（事例集）'!$A$4:$W$303,MATCH('条件検索５（人口規模・事業名で検索）'!$L78,'バックデータ１（事例集）'!$W$4:$W$303,0),MATCH('条件検索５（人口規模・事業名で検索）'!F$5,'バックデータ１（事例集）'!$A$1:$W$1,0)))</f>
        <v>0</v>
      </c>
      <c r="G78" s="8">
        <f>IF($L78&gt;MAX('バックデータ１（事例集）'!$W$4:$W$303),"",INDEX('バックデータ１（事例集）'!$A$4:$W$303,MATCH('条件検索５（人口規模・事業名で検索）'!$L78,'バックデータ１（事例集）'!$W$4:$W$303,0),MATCH('条件検索５（人口規模・事業名で検索）'!G$5,'バックデータ１（事例集）'!$A$1:$W$1,0)))</f>
        <v>0</v>
      </c>
      <c r="H78" s="8">
        <f>IF($L78&gt;MAX('バックデータ１（事例集）'!$W$4:$W$303),"",INDEX('バックデータ１（事例集）'!$A$4:$W$303,MATCH('条件検索５（人口規模・事業名で検索）'!$L78,'バックデータ１（事例集）'!$W$4:$W$303,0),MATCH('条件検索５（人口規模・事業名で検索）'!H$5,'バックデータ１（事例集）'!$A$1:$W$1,0)))</f>
        <v>0</v>
      </c>
      <c r="I78" s="58">
        <f>IF($L78&gt;MAX('バックデータ１（事例集）'!$W$4:$W$303),"",INDEX('バックデータ１（事例集）'!$A$4:$W$303,MATCH('条件検索５（人口規模・事業名で検索）'!$L78,'バックデータ１（事例集）'!$W$4:$W$303,0),MATCH('条件検索５（人口規模・事業名で検索）'!I$5,'バックデータ１（事例集）'!$A$1:$W$1,0)))</f>
        <v>0</v>
      </c>
      <c r="J78" s="86">
        <f t="shared" si="1"/>
        <v>0</v>
      </c>
      <c r="K78" s="84">
        <f>IF($L78&gt;MAX('バックデータ１（事例集）'!$W$4:$W$303),"",INDEX('バックデータ１（事例集）'!$A$4:$W$303,MATCH('条件検索５（人口規模・事業名で検索）'!$L78,'バックデータ１（事例集）'!$W$4:$W$303,0),MATCH('条件検索５（人口規模・事業名で検索）'!K$5,'バックデータ１（事例集）'!$A$1:$W$1,0)))</f>
        <v>0</v>
      </c>
      <c r="L78" s="18">
        <v>71</v>
      </c>
      <c r="M78" s="115">
        <f>IF($L78&gt;MAX('バックデータ１（事例集）'!$W$4:$W$303),"",INDEX('バックデータ１（事例集）'!$A$4:$W$303,MATCH('条件検索５（人口規模・事業名で検索）'!$L78,'バックデータ１（事例集）'!$W$4:$W$303,0),MATCH('条件検索５（人口規模・事業名で検索）'!J$5,'バックデータ１（事例集）'!$A$1:$W$1,0)))</f>
        <v>0</v>
      </c>
    </row>
    <row r="79" spans="2:13" ht="31.5" customHeight="1">
      <c r="B79" s="87">
        <v>72</v>
      </c>
      <c r="C79" s="88">
        <f>IF($L79&gt;MAX('バックデータ１（事例集）'!$W$4:$W$303),"",INDEX('バックデータ１（事例集）'!$A$4:$W$303,MATCH('条件検索５（人口規模・事業名で検索）'!$L79,'バックデータ１（事例集）'!$W$4:$W$303,0),MATCH('条件検索５（人口規模・事業名で検索）'!C$5,'バックデータ１（事例集）'!$A$1:$W$1,0)))</f>
        <v>0</v>
      </c>
      <c r="D79" s="88">
        <f>IF($L79&gt;MAX('バックデータ１（事例集）'!$W$4:$W$303),"",INDEX('バックデータ１（事例集）'!$A$4:$W$303,MATCH('条件検索５（人口規模・事業名で検索）'!$L79,'バックデータ１（事例集）'!$W$4:$W$303,0),MATCH('条件検索５（人口規模・事業名で検索）'!D$5,'バックデータ１（事例集）'!$A$1:$W$1,0)))</f>
        <v>0</v>
      </c>
      <c r="E79" s="89" t="str">
        <f>IF($L79&gt;MAX('バックデータ１（事例集）'!$W$4:$W$303),"",INDEX('バックデータ１（事例集）'!$A$4:$W$303,MATCH('条件検索５（人口規模・事業名で検索）'!$L79,'バックデータ１（事例集）'!$W$4:$W$303,0),MATCH('条件検索５（人口規模・事業名で検索）'!E$5,'バックデータ１（事例集）'!$A$1:$W$1,0)))</f>
        <v/>
      </c>
      <c r="F79" s="90">
        <f>IF($L79&gt;MAX('バックデータ１（事例集）'!$W$4:$W$303),"",INDEX('バックデータ１（事例集）'!$A$4:$W$303,MATCH('条件検索５（人口規模・事業名で検索）'!$L79,'バックデータ１（事例集）'!$W$4:$W$303,0),MATCH('条件検索５（人口規模・事業名で検索）'!F$5,'バックデータ１（事例集）'!$A$1:$W$1,0)))</f>
        <v>0</v>
      </c>
      <c r="G79" s="91">
        <f>IF($L79&gt;MAX('バックデータ１（事例集）'!$W$4:$W$303),"",INDEX('バックデータ１（事例集）'!$A$4:$W$303,MATCH('条件検索５（人口規模・事業名で検索）'!$L79,'バックデータ１（事例集）'!$W$4:$W$303,0),MATCH('条件検索５（人口規模・事業名で検索）'!G$5,'バックデータ１（事例集）'!$A$1:$W$1,0)))</f>
        <v>0</v>
      </c>
      <c r="H79" s="91">
        <f>IF($L79&gt;MAX('バックデータ１（事例集）'!$W$4:$W$303),"",INDEX('バックデータ１（事例集）'!$A$4:$W$303,MATCH('条件検索５（人口規模・事業名で検索）'!$L79,'バックデータ１（事例集）'!$W$4:$W$303,0),MATCH('条件検索５（人口規模・事業名で検索）'!H$5,'バックデータ１（事例集）'!$A$1:$W$1,0)))</f>
        <v>0</v>
      </c>
      <c r="I79" s="90">
        <f>IF($L79&gt;MAX('バックデータ１（事例集）'!$W$4:$W$303),"",INDEX('バックデータ１（事例集）'!$A$4:$W$303,MATCH('条件検索５（人口規模・事業名で検索）'!$L79,'バックデータ１（事例集）'!$W$4:$W$303,0),MATCH('条件検索５（人口規模・事業名で検索）'!I$5,'バックデータ１（事例集）'!$A$1:$W$1,0)))</f>
        <v>0</v>
      </c>
      <c r="J79" s="92">
        <f t="shared" si="1"/>
        <v>0</v>
      </c>
      <c r="K79" s="185">
        <f>IF($L79&gt;MAX('バックデータ１（事例集）'!$W$4:$W$303),"",INDEX('バックデータ１（事例集）'!$A$4:$W$303,MATCH('条件検索５（人口規模・事業名で検索）'!$L79,'バックデータ１（事例集）'!$W$4:$W$303,0),MATCH('条件検索５（人口規模・事業名で検索）'!K$5,'バックデータ１（事例集）'!$A$1:$W$1,0)))</f>
        <v>0</v>
      </c>
      <c r="L79" s="18">
        <v>72</v>
      </c>
      <c r="M79" s="115">
        <f>IF($L79&gt;MAX('バックデータ１（事例集）'!$W$4:$W$303),"",INDEX('バックデータ１（事例集）'!$A$4:$W$303,MATCH('条件検索５（人口規模・事業名で検索）'!$L79,'バックデータ１（事例集）'!$W$4:$W$303,0),MATCH('条件検索５（人口規模・事業名で検索）'!J$5,'バックデータ１（事例集）'!$A$1:$W$1,0)))</f>
        <v>0</v>
      </c>
    </row>
    <row r="80" spans="2:13" ht="31.5" customHeight="1">
      <c r="B80" s="6">
        <v>73</v>
      </c>
      <c r="C80" s="7">
        <f>IF($L80&gt;MAX('バックデータ１（事例集）'!$W$4:$W$303),"",INDEX('バックデータ１（事例集）'!$A$4:$W$303,MATCH('条件検索５（人口規模・事業名で検索）'!$L80,'バックデータ１（事例集）'!$W$4:$W$303,0),MATCH('条件検索５（人口規模・事業名で検索）'!C$5,'バックデータ１（事例集）'!$A$1:$W$1,0)))</f>
        <v>0</v>
      </c>
      <c r="D80" s="7">
        <f>IF($L80&gt;MAX('バックデータ１（事例集）'!$W$4:$W$303),"",INDEX('バックデータ１（事例集）'!$A$4:$W$303,MATCH('条件検索５（人口規模・事業名で検索）'!$L80,'バックデータ１（事例集）'!$W$4:$W$303,0),MATCH('条件検索５（人口規模・事業名で検索）'!D$5,'バックデータ１（事例集）'!$A$1:$W$1,0)))</f>
        <v>0</v>
      </c>
      <c r="E80" s="19" t="str">
        <f>IF($L80&gt;MAX('バックデータ１（事例集）'!$W$4:$W$303),"",INDEX('バックデータ１（事例集）'!$A$4:$W$303,MATCH('条件検索５（人口規模・事業名で検索）'!$L80,'バックデータ１（事例集）'!$W$4:$W$303,0),MATCH('条件検索５（人口規模・事業名で検索）'!E$5,'バックデータ１（事例集）'!$A$1:$W$1,0)))</f>
        <v/>
      </c>
      <c r="F80" s="58">
        <f>IF($L80&gt;MAX('バックデータ１（事例集）'!$W$4:$W$303),"",INDEX('バックデータ１（事例集）'!$A$4:$W$303,MATCH('条件検索５（人口規模・事業名で検索）'!$L80,'バックデータ１（事例集）'!$W$4:$W$303,0),MATCH('条件検索５（人口規模・事業名で検索）'!F$5,'バックデータ１（事例集）'!$A$1:$W$1,0)))</f>
        <v>0</v>
      </c>
      <c r="G80" s="8">
        <f>IF($L80&gt;MAX('バックデータ１（事例集）'!$W$4:$W$303),"",INDEX('バックデータ１（事例集）'!$A$4:$W$303,MATCH('条件検索５（人口規模・事業名で検索）'!$L80,'バックデータ１（事例集）'!$W$4:$W$303,0),MATCH('条件検索５（人口規模・事業名で検索）'!G$5,'バックデータ１（事例集）'!$A$1:$W$1,0)))</f>
        <v>0</v>
      </c>
      <c r="H80" s="8">
        <f>IF($L80&gt;MAX('バックデータ１（事例集）'!$W$4:$W$303),"",INDEX('バックデータ１（事例集）'!$A$4:$W$303,MATCH('条件検索５（人口規模・事業名で検索）'!$L80,'バックデータ１（事例集）'!$W$4:$W$303,0),MATCH('条件検索５（人口規模・事業名で検索）'!H$5,'バックデータ１（事例集）'!$A$1:$W$1,0)))</f>
        <v>0</v>
      </c>
      <c r="I80" s="58">
        <f>IF($L80&gt;MAX('バックデータ１（事例集）'!$W$4:$W$303),"",INDEX('バックデータ１（事例集）'!$A$4:$W$303,MATCH('条件検索５（人口規模・事業名で検索）'!$L80,'バックデータ１（事例集）'!$W$4:$W$303,0),MATCH('条件検索５（人口規模・事業名で検索）'!I$5,'バックデータ１（事例集）'!$A$1:$W$1,0)))</f>
        <v>0</v>
      </c>
      <c r="J80" s="86">
        <f t="shared" si="1"/>
        <v>0</v>
      </c>
      <c r="K80" s="84">
        <f>IF($L80&gt;MAX('バックデータ１（事例集）'!$W$4:$W$303),"",INDEX('バックデータ１（事例集）'!$A$4:$W$303,MATCH('条件検索５（人口規模・事業名で検索）'!$L80,'バックデータ１（事例集）'!$W$4:$W$303,0),MATCH('条件検索５（人口規模・事業名で検索）'!K$5,'バックデータ１（事例集）'!$A$1:$W$1,0)))</f>
        <v>0</v>
      </c>
      <c r="L80" s="18">
        <v>73</v>
      </c>
      <c r="M80" s="115">
        <f>IF($L80&gt;MAX('バックデータ１（事例集）'!$W$4:$W$303),"",INDEX('バックデータ１（事例集）'!$A$4:$W$303,MATCH('条件検索５（人口規模・事業名で検索）'!$L80,'バックデータ１（事例集）'!$W$4:$W$303,0),MATCH('条件検索５（人口規模・事業名で検索）'!J$5,'バックデータ１（事例集）'!$A$1:$W$1,0)))</f>
        <v>0</v>
      </c>
    </row>
    <row r="81" spans="2:13" ht="31.5" customHeight="1">
      <c r="B81" s="87">
        <v>74</v>
      </c>
      <c r="C81" s="88">
        <f>IF($L81&gt;MAX('バックデータ１（事例集）'!$W$4:$W$303),"",INDEX('バックデータ１（事例集）'!$A$4:$W$303,MATCH('条件検索５（人口規模・事業名で検索）'!$L81,'バックデータ１（事例集）'!$W$4:$W$303,0),MATCH('条件検索５（人口規模・事業名で検索）'!C$5,'バックデータ１（事例集）'!$A$1:$W$1,0)))</f>
        <v>0</v>
      </c>
      <c r="D81" s="88">
        <f>IF($L81&gt;MAX('バックデータ１（事例集）'!$W$4:$W$303),"",INDEX('バックデータ１（事例集）'!$A$4:$W$303,MATCH('条件検索５（人口規模・事業名で検索）'!$L81,'バックデータ１（事例集）'!$W$4:$W$303,0),MATCH('条件検索５（人口規模・事業名で検索）'!D$5,'バックデータ１（事例集）'!$A$1:$W$1,0)))</f>
        <v>0</v>
      </c>
      <c r="E81" s="89" t="str">
        <f>IF($L81&gt;MAX('バックデータ１（事例集）'!$W$4:$W$303),"",INDEX('バックデータ１（事例集）'!$A$4:$W$303,MATCH('条件検索５（人口規模・事業名で検索）'!$L81,'バックデータ１（事例集）'!$W$4:$W$303,0),MATCH('条件検索５（人口規模・事業名で検索）'!E$5,'バックデータ１（事例集）'!$A$1:$W$1,0)))</f>
        <v/>
      </c>
      <c r="F81" s="90">
        <f>IF($L81&gt;MAX('バックデータ１（事例集）'!$W$4:$W$303),"",INDEX('バックデータ１（事例集）'!$A$4:$W$303,MATCH('条件検索５（人口規模・事業名で検索）'!$L81,'バックデータ１（事例集）'!$W$4:$W$303,0),MATCH('条件検索５（人口規模・事業名で検索）'!F$5,'バックデータ１（事例集）'!$A$1:$W$1,0)))</f>
        <v>0</v>
      </c>
      <c r="G81" s="91">
        <f>IF($L81&gt;MAX('バックデータ１（事例集）'!$W$4:$W$303),"",INDEX('バックデータ１（事例集）'!$A$4:$W$303,MATCH('条件検索５（人口規模・事業名で検索）'!$L81,'バックデータ１（事例集）'!$W$4:$W$303,0),MATCH('条件検索５（人口規模・事業名で検索）'!G$5,'バックデータ１（事例集）'!$A$1:$W$1,0)))</f>
        <v>0</v>
      </c>
      <c r="H81" s="91">
        <f>IF($L81&gt;MAX('バックデータ１（事例集）'!$W$4:$W$303),"",INDEX('バックデータ１（事例集）'!$A$4:$W$303,MATCH('条件検索５（人口規模・事業名で検索）'!$L81,'バックデータ１（事例集）'!$W$4:$W$303,0),MATCH('条件検索５（人口規模・事業名で検索）'!H$5,'バックデータ１（事例集）'!$A$1:$W$1,0)))</f>
        <v>0</v>
      </c>
      <c r="I81" s="90">
        <f>IF($L81&gt;MAX('バックデータ１（事例集）'!$W$4:$W$303),"",INDEX('バックデータ１（事例集）'!$A$4:$W$303,MATCH('条件検索５（人口規模・事業名で検索）'!$L81,'バックデータ１（事例集）'!$W$4:$W$303,0),MATCH('条件検索５（人口規模・事業名で検索）'!I$5,'バックデータ１（事例集）'!$A$1:$W$1,0)))</f>
        <v>0</v>
      </c>
      <c r="J81" s="92">
        <f t="shared" si="1"/>
        <v>0</v>
      </c>
      <c r="K81" s="185">
        <f>IF($L81&gt;MAX('バックデータ１（事例集）'!$W$4:$W$303),"",INDEX('バックデータ１（事例集）'!$A$4:$W$303,MATCH('条件検索５（人口規模・事業名で検索）'!$L81,'バックデータ１（事例集）'!$W$4:$W$303,0),MATCH('条件検索５（人口規模・事業名で検索）'!K$5,'バックデータ１（事例集）'!$A$1:$W$1,0)))</f>
        <v>0</v>
      </c>
      <c r="L81" s="18">
        <v>74</v>
      </c>
      <c r="M81" s="115">
        <f>IF($L81&gt;MAX('バックデータ１（事例集）'!$W$4:$W$303),"",INDEX('バックデータ１（事例集）'!$A$4:$W$303,MATCH('条件検索５（人口規模・事業名で検索）'!$L81,'バックデータ１（事例集）'!$W$4:$W$303,0),MATCH('条件検索５（人口規模・事業名で検索）'!J$5,'バックデータ１（事例集）'!$A$1:$W$1,0)))</f>
        <v>0</v>
      </c>
    </row>
    <row r="82" spans="2:13" ht="31.5" customHeight="1">
      <c r="B82" s="6">
        <v>75</v>
      </c>
      <c r="C82" s="7">
        <f>IF($L82&gt;MAX('バックデータ１（事例集）'!$W$4:$W$303),"",INDEX('バックデータ１（事例集）'!$A$4:$W$303,MATCH('条件検索５（人口規模・事業名で検索）'!$L82,'バックデータ１（事例集）'!$W$4:$W$303,0),MATCH('条件検索５（人口規模・事業名で検索）'!C$5,'バックデータ１（事例集）'!$A$1:$W$1,0)))</f>
        <v>0</v>
      </c>
      <c r="D82" s="7">
        <f>IF($L82&gt;MAX('バックデータ１（事例集）'!$W$4:$W$303),"",INDEX('バックデータ１（事例集）'!$A$4:$W$303,MATCH('条件検索５（人口規模・事業名で検索）'!$L82,'バックデータ１（事例集）'!$W$4:$W$303,0),MATCH('条件検索５（人口規模・事業名で検索）'!D$5,'バックデータ１（事例集）'!$A$1:$W$1,0)))</f>
        <v>0</v>
      </c>
      <c r="E82" s="19" t="str">
        <f>IF($L82&gt;MAX('バックデータ１（事例集）'!$W$4:$W$303),"",INDEX('バックデータ１（事例集）'!$A$4:$W$303,MATCH('条件検索５（人口規模・事業名で検索）'!$L82,'バックデータ１（事例集）'!$W$4:$W$303,0),MATCH('条件検索５（人口規模・事業名で検索）'!E$5,'バックデータ１（事例集）'!$A$1:$W$1,0)))</f>
        <v/>
      </c>
      <c r="F82" s="58">
        <f>IF($L82&gt;MAX('バックデータ１（事例集）'!$W$4:$W$303),"",INDEX('バックデータ１（事例集）'!$A$4:$W$303,MATCH('条件検索５（人口規模・事業名で検索）'!$L82,'バックデータ１（事例集）'!$W$4:$W$303,0),MATCH('条件検索５（人口規模・事業名で検索）'!F$5,'バックデータ１（事例集）'!$A$1:$W$1,0)))</f>
        <v>0</v>
      </c>
      <c r="G82" s="8">
        <f>IF($L82&gt;MAX('バックデータ１（事例集）'!$W$4:$W$303),"",INDEX('バックデータ１（事例集）'!$A$4:$W$303,MATCH('条件検索５（人口規模・事業名で検索）'!$L82,'バックデータ１（事例集）'!$W$4:$W$303,0),MATCH('条件検索５（人口規模・事業名で検索）'!G$5,'バックデータ１（事例集）'!$A$1:$W$1,0)))</f>
        <v>0</v>
      </c>
      <c r="H82" s="8">
        <f>IF($L82&gt;MAX('バックデータ１（事例集）'!$W$4:$W$303),"",INDEX('バックデータ１（事例集）'!$A$4:$W$303,MATCH('条件検索５（人口規模・事業名で検索）'!$L82,'バックデータ１（事例集）'!$W$4:$W$303,0),MATCH('条件検索５（人口規模・事業名で検索）'!H$5,'バックデータ１（事例集）'!$A$1:$W$1,0)))</f>
        <v>0</v>
      </c>
      <c r="I82" s="58">
        <f>IF($L82&gt;MAX('バックデータ１（事例集）'!$W$4:$W$303),"",INDEX('バックデータ１（事例集）'!$A$4:$W$303,MATCH('条件検索５（人口規模・事業名で検索）'!$L82,'バックデータ１（事例集）'!$W$4:$W$303,0),MATCH('条件検索５（人口規模・事業名で検索）'!I$5,'バックデータ１（事例集）'!$A$1:$W$1,0)))</f>
        <v>0</v>
      </c>
      <c r="J82" s="86">
        <f t="shared" si="1"/>
        <v>0</v>
      </c>
      <c r="K82" s="84">
        <f>IF($L82&gt;MAX('バックデータ１（事例集）'!$W$4:$W$303),"",INDEX('バックデータ１（事例集）'!$A$4:$W$303,MATCH('条件検索５（人口規模・事業名で検索）'!$L82,'バックデータ１（事例集）'!$W$4:$W$303,0),MATCH('条件検索５（人口規模・事業名で検索）'!K$5,'バックデータ１（事例集）'!$A$1:$W$1,0)))</f>
        <v>0</v>
      </c>
      <c r="L82" s="18">
        <v>75</v>
      </c>
      <c r="M82" s="115">
        <f>IF($L82&gt;MAX('バックデータ１（事例集）'!$W$4:$W$303),"",INDEX('バックデータ１（事例集）'!$A$4:$W$303,MATCH('条件検索５（人口規模・事業名で検索）'!$L82,'バックデータ１（事例集）'!$W$4:$W$303,0),MATCH('条件検索５（人口規模・事業名で検索）'!J$5,'バックデータ１（事例集）'!$A$1:$W$1,0)))</f>
        <v>0</v>
      </c>
    </row>
    <row r="83" spans="2:13" ht="31.5" customHeight="1">
      <c r="B83" s="87">
        <v>76</v>
      </c>
      <c r="C83" s="88">
        <f>IF($L83&gt;MAX('バックデータ１（事例集）'!$W$4:$W$303),"",INDEX('バックデータ１（事例集）'!$A$4:$W$303,MATCH('条件検索５（人口規模・事業名で検索）'!$L83,'バックデータ１（事例集）'!$W$4:$W$303,0),MATCH('条件検索５（人口規模・事業名で検索）'!C$5,'バックデータ１（事例集）'!$A$1:$W$1,0)))</f>
        <v>0</v>
      </c>
      <c r="D83" s="88">
        <f>IF($L83&gt;MAX('バックデータ１（事例集）'!$W$4:$W$303),"",INDEX('バックデータ１（事例集）'!$A$4:$W$303,MATCH('条件検索５（人口規模・事業名で検索）'!$L83,'バックデータ１（事例集）'!$W$4:$W$303,0),MATCH('条件検索５（人口規模・事業名で検索）'!D$5,'バックデータ１（事例集）'!$A$1:$W$1,0)))</f>
        <v>0</v>
      </c>
      <c r="E83" s="89" t="str">
        <f>IF($L83&gt;MAX('バックデータ１（事例集）'!$W$4:$W$303),"",INDEX('バックデータ１（事例集）'!$A$4:$W$303,MATCH('条件検索５（人口規模・事業名で検索）'!$L83,'バックデータ１（事例集）'!$W$4:$W$303,0),MATCH('条件検索５（人口規模・事業名で検索）'!E$5,'バックデータ１（事例集）'!$A$1:$W$1,0)))</f>
        <v/>
      </c>
      <c r="F83" s="90">
        <f>IF($L83&gt;MAX('バックデータ１（事例集）'!$W$4:$W$303),"",INDEX('バックデータ１（事例集）'!$A$4:$W$303,MATCH('条件検索５（人口規模・事業名で検索）'!$L83,'バックデータ１（事例集）'!$W$4:$W$303,0),MATCH('条件検索５（人口規模・事業名で検索）'!F$5,'バックデータ１（事例集）'!$A$1:$W$1,0)))</f>
        <v>0</v>
      </c>
      <c r="G83" s="91">
        <f>IF($L83&gt;MAX('バックデータ１（事例集）'!$W$4:$W$303),"",INDEX('バックデータ１（事例集）'!$A$4:$W$303,MATCH('条件検索５（人口規模・事業名で検索）'!$L83,'バックデータ１（事例集）'!$W$4:$W$303,0),MATCH('条件検索５（人口規模・事業名で検索）'!G$5,'バックデータ１（事例集）'!$A$1:$W$1,0)))</f>
        <v>0</v>
      </c>
      <c r="H83" s="91">
        <f>IF($L83&gt;MAX('バックデータ１（事例集）'!$W$4:$W$303),"",INDEX('バックデータ１（事例集）'!$A$4:$W$303,MATCH('条件検索５（人口規模・事業名で検索）'!$L83,'バックデータ１（事例集）'!$W$4:$W$303,0),MATCH('条件検索５（人口規模・事業名で検索）'!H$5,'バックデータ１（事例集）'!$A$1:$W$1,0)))</f>
        <v>0</v>
      </c>
      <c r="I83" s="90">
        <f>IF($L83&gt;MAX('バックデータ１（事例集）'!$W$4:$W$303),"",INDEX('バックデータ１（事例集）'!$A$4:$W$303,MATCH('条件検索５（人口規模・事業名で検索）'!$L83,'バックデータ１（事例集）'!$W$4:$W$303,0),MATCH('条件検索５（人口規模・事業名で検索）'!I$5,'バックデータ１（事例集）'!$A$1:$W$1,0)))</f>
        <v>0</v>
      </c>
      <c r="J83" s="92">
        <f t="shared" si="1"/>
        <v>0</v>
      </c>
      <c r="K83" s="185">
        <f>IF($L83&gt;MAX('バックデータ１（事例集）'!$W$4:$W$303),"",INDEX('バックデータ１（事例集）'!$A$4:$W$303,MATCH('条件検索５（人口規模・事業名で検索）'!$L83,'バックデータ１（事例集）'!$W$4:$W$303,0),MATCH('条件検索５（人口規模・事業名で検索）'!K$5,'バックデータ１（事例集）'!$A$1:$W$1,0)))</f>
        <v>0</v>
      </c>
      <c r="L83" s="18">
        <v>76</v>
      </c>
      <c r="M83" s="115">
        <f>IF($L83&gt;MAX('バックデータ１（事例集）'!$W$4:$W$303),"",INDEX('バックデータ１（事例集）'!$A$4:$W$303,MATCH('条件検索５（人口規模・事業名で検索）'!$L83,'バックデータ１（事例集）'!$W$4:$W$303,0),MATCH('条件検索５（人口規模・事業名で検索）'!J$5,'バックデータ１（事例集）'!$A$1:$W$1,0)))</f>
        <v>0</v>
      </c>
    </row>
    <row r="84" spans="2:13" ht="31.5" customHeight="1">
      <c r="B84" s="6">
        <v>77</v>
      </c>
      <c r="C84" s="7">
        <f>IF($L84&gt;MAX('バックデータ１（事例集）'!$W$4:$W$303),"",INDEX('バックデータ１（事例集）'!$A$4:$W$303,MATCH('条件検索５（人口規模・事業名で検索）'!$L84,'バックデータ１（事例集）'!$W$4:$W$303,0),MATCH('条件検索５（人口規模・事業名で検索）'!C$5,'バックデータ１（事例集）'!$A$1:$W$1,0)))</f>
        <v>0</v>
      </c>
      <c r="D84" s="7">
        <f>IF($L84&gt;MAX('バックデータ１（事例集）'!$W$4:$W$303),"",INDEX('バックデータ１（事例集）'!$A$4:$W$303,MATCH('条件検索５（人口規模・事業名で検索）'!$L84,'バックデータ１（事例集）'!$W$4:$W$303,0),MATCH('条件検索５（人口規模・事業名で検索）'!D$5,'バックデータ１（事例集）'!$A$1:$W$1,0)))</f>
        <v>0</v>
      </c>
      <c r="E84" s="19" t="str">
        <f>IF($L84&gt;MAX('バックデータ１（事例集）'!$W$4:$W$303),"",INDEX('バックデータ１（事例集）'!$A$4:$W$303,MATCH('条件検索５（人口規模・事業名で検索）'!$L84,'バックデータ１（事例集）'!$W$4:$W$303,0),MATCH('条件検索５（人口規模・事業名で検索）'!E$5,'バックデータ１（事例集）'!$A$1:$W$1,0)))</f>
        <v/>
      </c>
      <c r="F84" s="58">
        <f>IF($L84&gt;MAX('バックデータ１（事例集）'!$W$4:$W$303),"",INDEX('バックデータ１（事例集）'!$A$4:$W$303,MATCH('条件検索５（人口規模・事業名で検索）'!$L84,'バックデータ１（事例集）'!$W$4:$W$303,0),MATCH('条件検索５（人口規模・事業名で検索）'!F$5,'バックデータ１（事例集）'!$A$1:$W$1,0)))</f>
        <v>0</v>
      </c>
      <c r="G84" s="8">
        <f>IF($L84&gt;MAX('バックデータ１（事例集）'!$W$4:$W$303),"",INDEX('バックデータ１（事例集）'!$A$4:$W$303,MATCH('条件検索５（人口規模・事業名で検索）'!$L84,'バックデータ１（事例集）'!$W$4:$W$303,0),MATCH('条件検索５（人口規模・事業名で検索）'!G$5,'バックデータ１（事例集）'!$A$1:$W$1,0)))</f>
        <v>0</v>
      </c>
      <c r="H84" s="8">
        <f>IF($L84&gt;MAX('バックデータ１（事例集）'!$W$4:$W$303),"",INDEX('バックデータ１（事例集）'!$A$4:$W$303,MATCH('条件検索５（人口規模・事業名で検索）'!$L84,'バックデータ１（事例集）'!$W$4:$W$303,0),MATCH('条件検索５（人口規模・事業名で検索）'!H$5,'バックデータ１（事例集）'!$A$1:$W$1,0)))</f>
        <v>0</v>
      </c>
      <c r="I84" s="58">
        <f>IF($L84&gt;MAX('バックデータ１（事例集）'!$W$4:$W$303),"",INDEX('バックデータ１（事例集）'!$A$4:$W$303,MATCH('条件検索５（人口規模・事業名で検索）'!$L84,'バックデータ１（事例集）'!$W$4:$W$303,0),MATCH('条件検索５（人口規模・事業名で検索）'!I$5,'バックデータ１（事例集）'!$A$1:$W$1,0)))</f>
        <v>0</v>
      </c>
      <c r="J84" s="86">
        <f t="shared" si="1"/>
        <v>0</v>
      </c>
      <c r="K84" s="84">
        <f>IF($L84&gt;MAX('バックデータ１（事例集）'!$W$4:$W$303),"",INDEX('バックデータ１（事例集）'!$A$4:$W$303,MATCH('条件検索５（人口規模・事業名で検索）'!$L84,'バックデータ１（事例集）'!$W$4:$W$303,0),MATCH('条件検索５（人口規模・事業名で検索）'!K$5,'バックデータ１（事例集）'!$A$1:$W$1,0)))</f>
        <v>0</v>
      </c>
      <c r="L84" s="18">
        <v>77</v>
      </c>
      <c r="M84" s="115">
        <f>IF($L84&gt;MAX('バックデータ１（事例集）'!$W$4:$W$303),"",INDEX('バックデータ１（事例集）'!$A$4:$W$303,MATCH('条件検索５（人口規模・事業名で検索）'!$L84,'バックデータ１（事例集）'!$W$4:$W$303,0),MATCH('条件検索５（人口規模・事業名で検索）'!J$5,'バックデータ１（事例集）'!$A$1:$W$1,0)))</f>
        <v>0</v>
      </c>
    </row>
    <row r="85" spans="2:13" ht="31.5" customHeight="1">
      <c r="B85" s="87">
        <v>78</v>
      </c>
      <c r="C85" s="88">
        <f>IF($L85&gt;MAX('バックデータ１（事例集）'!$W$4:$W$303),"",INDEX('バックデータ１（事例集）'!$A$4:$W$303,MATCH('条件検索５（人口規模・事業名で検索）'!$L85,'バックデータ１（事例集）'!$W$4:$W$303,0),MATCH('条件検索５（人口規模・事業名で検索）'!C$5,'バックデータ１（事例集）'!$A$1:$W$1,0)))</f>
        <v>0</v>
      </c>
      <c r="D85" s="88">
        <f>IF($L85&gt;MAX('バックデータ１（事例集）'!$W$4:$W$303),"",INDEX('バックデータ１（事例集）'!$A$4:$W$303,MATCH('条件検索５（人口規模・事業名で検索）'!$L85,'バックデータ１（事例集）'!$W$4:$W$303,0),MATCH('条件検索５（人口規模・事業名で検索）'!D$5,'バックデータ１（事例集）'!$A$1:$W$1,0)))</f>
        <v>0</v>
      </c>
      <c r="E85" s="89" t="str">
        <f>IF($L85&gt;MAX('バックデータ１（事例集）'!$W$4:$W$303),"",INDEX('バックデータ１（事例集）'!$A$4:$W$303,MATCH('条件検索５（人口規模・事業名で検索）'!$L85,'バックデータ１（事例集）'!$W$4:$W$303,0),MATCH('条件検索５（人口規模・事業名で検索）'!E$5,'バックデータ１（事例集）'!$A$1:$W$1,0)))</f>
        <v/>
      </c>
      <c r="F85" s="90">
        <f>IF($L85&gt;MAX('バックデータ１（事例集）'!$W$4:$W$303),"",INDEX('バックデータ１（事例集）'!$A$4:$W$303,MATCH('条件検索５（人口規模・事業名で検索）'!$L85,'バックデータ１（事例集）'!$W$4:$W$303,0),MATCH('条件検索５（人口規模・事業名で検索）'!F$5,'バックデータ１（事例集）'!$A$1:$W$1,0)))</f>
        <v>0</v>
      </c>
      <c r="G85" s="91">
        <f>IF($L85&gt;MAX('バックデータ１（事例集）'!$W$4:$W$303),"",INDEX('バックデータ１（事例集）'!$A$4:$W$303,MATCH('条件検索５（人口規模・事業名で検索）'!$L85,'バックデータ１（事例集）'!$W$4:$W$303,0),MATCH('条件検索５（人口規模・事業名で検索）'!G$5,'バックデータ１（事例集）'!$A$1:$W$1,0)))</f>
        <v>0</v>
      </c>
      <c r="H85" s="91">
        <f>IF($L85&gt;MAX('バックデータ１（事例集）'!$W$4:$W$303),"",INDEX('バックデータ１（事例集）'!$A$4:$W$303,MATCH('条件検索５（人口規模・事業名で検索）'!$L85,'バックデータ１（事例集）'!$W$4:$W$303,0),MATCH('条件検索５（人口規模・事業名で検索）'!H$5,'バックデータ１（事例集）'!$A$1:$W$1,0)))</f>
        <v>0</v>
      </c>
      <c r="I85" s="90">
        <f>IF($L85&gt;MAX('バックデータ１（事例集）'!$W$4:$W$303),"",INDEX('バックデータ１（事例集）'!$A$4:$W$303,MATCH('条件検索５（人口規模・事業名で検索）'!$L85,'バックデータ１（事例集）'!$W$4:$W$303,0),MATCH('条件検索５（人口規模・事業名で検索）'!I$5,'バックデータ１（事例集）'!$A$1:$W$1,0)))</f>
        <v>0</v>
      </c>
      <c r="J85" s="92">
        <f t="shared" si="1"/>
        <v>0</v>
      </c>
      <c r="K85" s="185">
        <f>IF($L85&gt;MAX('バックデータ１（事例集）'!$W$4:$W$303),"",INDEX('バックデータ１（事例集）'!$A$4:$W$303,MATCH('条件検索５（人口規模・事業名で検索）'!$L85,'バックデータ１（事例集）'!$W$4:$W$303,0),MATCH('条件検索５（人口規模・事業名で検索）'!K$5,'バックデータ１（事例集）'!$A$1:$W$1,0)))</f>
        <v>0</v>
      </c>
      <c r="L85" s="18">
        <v>78</v>
      </c>
      <c r="M85" s="115">
        <f>IF($L85&gt;MAX('バックデータ１（事例集）'!$W$4:$W$303),"",INDEX('バックデータ１（事例集）'!$A$4:$W$303,MATCH('条件検索５（人口規模・事業名で検索）'!$L85,'バックデータ１（事例集）'!$W$4:$W$303,0),MATCH('条件検索５（人口規模・事業名で検索）'!J$5,'バックデータ１（事例集）'!$A$1:$W$1,0)))</f>
        <v>0</v>
      </c>
    </row>
    <row r="86" spans="2:13" ht="31.5" customHeight="1">
      <c r="B86" s="6">
        <v>79</v>
      </c>
      <c r="C86" s="7">
        <f>IF($L86&gt;MAX('バックデータ１（事例集）'!$W$4:$W$303),"",INDEX('バックデータ１（事例集）'!$A$4:$W$303,MATCH('条件検索５（人口規模・事業名で検索）'!$L86,'バックデータ１（事例集）'!$W$4:$W$303,0),MATCH('条件検索５（人口規模・事業名で検索）'!C$5,'バックデータ１（事例集）'!$A$1:$W$1,0)))</f>
        <v>0</v>
      </c>
      <c r="D86" s="7">
        <f>IF($L86&gt;MAX('バックデータ１（事例集）'!$W$4:$W$303),"",INDEX('バックデータ１（事例集）'!$A$4:$W$303,MATCH('条件検索５（人口規模・事業名で検索）'!$L86,'バックデータ１（事例集）'!$W$4:$W$303,0),MATCH('条件検索５（人口規模・事業名で検索）'!D$5,'バックデータ１（事例集）'!$A$1:$W$1,0)))</f>
        <v>0</v>
      </c>
      <c r="E86" s="19" t="str">
        <f>IF($L86&gt;MAX('バックデータ１（事例集）'!$W$4:$W$303),"",INDEX('バックデータ１（事例集）'!$A$4:$W$303,MATCH('条件検索５（人口規模・事業名で検索）'!$L86,'バックデータ１（事例集）'!$W$4:$W$303,0),MATCH('条件検索５（人口規模・事業名で検索）'!E$5,'バックデータ１（事例集）'!$A$1:$W$1,0)))</f>
        <v/>
      </c>
      <c r="F86" s="58">
        <f>IF($L86&gt;MAX('バックデータ１（事例集）'!$W$4:$W$303),"",INDEX('バックデータ１（事例集）'!$A$4:$W$303,MATCH('条件検索５（人口規模・事業名で検索）'!$L86,'バックデータ１（事例集）'!$W$4:$W$303,0),MATCH('条件検索５（人口規模・事業名で検索）'!F$5,'バックデータ１（事例集）'!$A$1:$W$1,0)))</f>
        <v>0</v>
      </c>
      <c r="G86" s="8">
        <f>IF($L86&gt;MAX('バックデータ１（事例集）'!$W$4:$W$303),"",INDEX('バックデータ１（事例集）'!$A$4:$W$303,MATCH('条件検索５（人口規模・事業名で検索）'!$L86,'バックデータ１（事例集）'!$W$4:$W$303,0),MATCH('条件検索５（人口規模・事業名で検索）'!G$5,'バックデータ１（事例集）'!$A$1:$W$1,0)))</f>
        <v>0</v>
      </c>
      <c r="H86" s="8">
        <f>IF($L86&gt;MAX('バックデータ１（事例集）'!$W$4:$W$303),"",INDEX('バックデータ１（事例集）'!$A$4:$W$303,MATCH('条件検索５（人口規模・事業名で検索）'!$L86,'バックデータ１（事例集）'!$W$4:$W$303,0),MATCH('条件検索５（人口規模・事業名で検索）'!H$5,'バックデータ１（事例集）'!$A$1:$W$1,0)))</f>
        <v>0</v>
      </c>
      <c r="I86" s="58">
        <f>IF($L86&gt;MAX('バックデータ１（事例集）'!$W$4:$W$303),"",INDEX('バックデータ１（事例集）'!$A$4:$W$303,MATCH('条件検索５（人口規模・事業名で検索）'!$L86,'バックデータ１（事例集）'!$W$4:$W$303,0),MATCH('条件検索５（人口規模・事業名で検索）'!I$5,'バックデータ１（事例集）'!$A$1:$W$1,0)))</f>
        <v>0</v>
      </c>
      <c r="J86" s="86">
        <f t="shared" si="1"/>
        <v>0</v>
      </c>
      <c r="K86" s="84">
        <f>IF($L86&gt;MAX('バックデータ１（事例集）'!$W$4:$W$303),"",INDEX('バックデータ１（事例集）'!$A$4:$W$303,MATCH('条件検索５（人口規模・事業名で検索）'!$L86,'バックデータ１（事例集）'!$W$4:$W$303,0),MATCH('条件検索５（人口規模・事業名で検索）'!K$5,'バックデータ１（事例集）'!$A$1:$W$1,0)))</f>
        <v>0</v>
      </c>
      <c r="L86" s="18">
        <v>79</v>
      </c>
      <c r="M86" s="115">
        <f>IF($L86&gt;MAX('バックデータ１（事例集）'!$W$4:$W$303),"",INDEX('バックデータ１（事例集）'!$A$4:$W$303,MATCH('条件検索５（人口規模・事業名で検索）'!$L86,'バックデータ１（事例集）'!$W$4:$W$303,0),MATCH('条件検索５（人口規模・事業名で検索）'!J$5,'バックデータ１（事例集）'!$A$1:$W$1,0)))</f>
        <v>0</v>
      </c>
    </row>
    <row r="87" spans="2:13" ht="31.5" customHeight="1" thickBot="1">
      <c r="B87" s="94">
        <v>80</v>
      </c>
      <c r="C87" s="95">
        <f>IF($L87&gt;MAX('バックデータ１（事例集）'!$W$4:$W$303),"",INDEX('バックデータ１（事例集）'!$A$4:$W$303,MATCH('条件検索５（人口規模・事業名で検索）'!$L87,'バックデータ１（事例集）'!$W$4:$W$303,0),MATCH('条件検索５（人口規模・事業名で検索）'!C$5,'バックデータ１（事例集）'!$A$1:$W$1,0)))</f>
        <v>0</v>
      </c>
      <c r="D87" s="95">
        <f>IF($L87&gt;MAX('バックデータ１（事例集）'!$W$4:$W$303),"",INDEX('バックデータ１（事例集）'!$A$4:$W$303,MATCH('条件検索５（人口規模・事業名で検索）'!$L87,'バックデータ１（事例集）'!$W$4:$W$303,0),MATCH('条件検索５（人口規模・事業名で検索）'!D$5,'バックデータ１（事例集）'!$A$1:$W$1,0)))</f>
        <v>0</v>
      </c>
      <c r="E87" s="184" t="str">
        <f>IF($L87&gt;MAX('バックデータ１（事例集）'!$W$4:$W$303),"",INDEX('バックデータ１（事例集）'!$A$4:$W$303,MATCH('条件検索５（人口規模・事業名で検索）'!$L87,'バックデータ１（事例集）'!$W$4:$W$303,0),MATCH('条件検索５（人口規模・事業名で検索）'!E$5,'バックデータ１（事例集）'!$A$1:$W$1,0)))</f>
        <v/>
      </c>
      <c r="F87" s="97">
        <f>IF($L87&gt;MAX('バックデータ１（事例集）'!$W$4:$W$303),"",INDEX('バックデータ１（事例集）'!$A$4:$W$303,MATCH('条件検索５（人口規模・事業名で検索）'!$L87,'バックデータ１（事例集）'!$W$4:$W$303,0),MATCH('条件検索５（人口規模・事業名で検索）'!F$5,'バックデータ１（事例集）'!$A$1:$W$1,0)))</f>
        <v>0</v>
      </c>
      <c r="G87" s="98">
        <f>IF($L87&gt;MAX('バックデータ１（事例集）'!$W$4:$W$303),"",INDEX('バックデータ１（事例集）'!$A$4:$W$303,MATCH('条件検索５（人口規模・事業名で検索）'!$L87,'バックデータ１（事例集）'!$W$4:$W$303,0),MATCH('条件検索５（人口規模・事業名で検索）'!G$5,'バックデータ１（事例集）'!$A$1:$W$1,0)))</f>
        <v>0</v>
      </c>
      <c r="H87" s="98">
        <f>IF($L87&gt;MAX('バックデータ１（事例集）'!$W$4:$W$303),"",INDEX('バックデータ１（事例集）'!$A$4:$W$303,MATCH('条件検索５（人口規模・事業名で検索）'!$L87,'バックデータ１（事例集）'!$W$4:$W$303,0),MATCH('条件検索５（人口規模・事業名で検索）'!H$5,'バックデータ１（事例集）'!$A$1:$W$1,0)))</f>
        <v>0</v>
      </c>
      <c r="I87" s="97">
        <f>IF($L87&gt;MAX('バックデータ１（事例集）'!$W$4:$W$303),"",INDEX('バックデータ１（事例集）'!$A$4:$W$303,MATCH('条件検索５（人口規模・事業名で検索）'!$L87,'バックデータ１（事例集）'!$W$4:$W$303,0),MATCH('条件検索５（人口規模・事業名で検索）'!I$5,'バックデータ１（事例集）'!$A$1:$W$1,0)))</f>
        <v>0</v>
      </c>
      <c r="J87" s="99">
        <f t="shared" si="1"/>
        <v>0</v>
      </c>
      <c r="K87" s="186">
        <f>IF($L87&gt;MAX('バックデータ１（事例集）'!$W$4:$W$303),"",INDEX('バックデータ１（事例集）'!$A$4:$W$303,MATCH('条件検索５（人口規模・事業名で検索）'!$L87,'バックデータ１（事例集）'!$W$4:$W$303,0),MATCH('条件検索５（人口規模・事業名で検索）'!K$5,'バックデータ１（事例集）'!$A$1:$W$1,0)))</f>
        <v>0</v>
      </c>
      <c r="L87" s="18">
        <v>80</v>
      </c>
      <c r="M87" s="115">
        <f>IF($L87&gt;MAX('バックデータ１（事例集）'!$W$4:$W$303),"",INDEX('バックデータ１（事例集）'!$A$4:$W$303,MATCH('条件検索５（人口規模・事業名で検索）'!$L87,'バックデータ１（事例集）'!$W$4:$W$303,0),MATCH('条件検索５（人口規模・事業名で検索）'!J$5,'バックデータ１（事例集）'!$A$1:$W$1,0)))</f>
        <v>0</v>
      </c>
    </row>
    <row r="88" spans="2:13" ht="29.25" customHeight="1"/>
  </sheetData>
  <sheetProtection password="D806" sheet="1"/>
  <customSheetViews>
    <customSheetView guid="{163C4649-6C98-42EE-918F-0191EC0E4558}" scale="70" showPageBreaks="1" zeroValues="0" printArea="1" hiddenColumns="1" view="pageBreakPreview">
      <pane ySplit="7" topLeftCell="A8" activePane="bottomLeft" state="frozen"/>
      <selection pane="bottomLeft" activeCell="E4" sqref="E4:F4"/>
      <pageMargins left="0.7" right="0.7" top="0.75" bottom="0.75" header="0.3" footer="0.3"/>
      <pageSetup paperSize="9" scale="38" orientation="portrait" r:id="rId1"/>
    </customSheetView>
  </customSheetViews>
  <mergeCells count="6">
    <mergeCell ref="B6:J6"/>
    <mergeCell ref="B1:K1"/>
    <mergeCell ref="B3:D3"/>
    <mergeCell ref="E3:F3"/>
    <mergeCell ref="B4:D4"/>
    <mergeCell ref="E4:F4"/>
  </mergeCells>
  <phoneticPr fontId="1"/>
  <conditionalFormatting sqref="G3">
    <cfRule type="expression" dxfId="1" priority="2">
      <formula>$E$3=""</formula>
    </cfRule>
  </conditionalFormatting>
  <conditionalFormatting sqref="G4">
    <cfRule type="expression" dxfId="0" priority="1">
      <formula>$E$4=""</formula>
    </cfRule>
  </conditionalFormatting>
  <dataValidations count="2">
    <dataValidation type="list" allowBlank="1" showInputMessage="1" showErrorMessage="1" sqref="E4:F4">
      <formula1>"自立相談支援事業,就労準備支援事業,家計改善支援事業,子どもの学習・生活支援事業,一時生活支援事業,認定就労訓練事業"</formula1>
    </dataValidation>
    <dataValidation type="list" allowBlank="1" showInputMessage="1" showErrorMessage="1" sqref="E3:F3">
      <formula1>"2万人未満,2万人以上～5万人未満,5万人以上～10万人未満,10万人以上～20万人未満,20万人以上～30万人未満,30万人以上～40万人未満,40万人以上～50万人未満,50万人以上"</formula1>
    </dataValidation>
  </dataValidations>
  <pageMargins left="0.7" right="0.7" top="0.75" bottom="0.75" header="0.3" footer="0.3"/>
  <pageSetup paperSize="9" scale="34"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election activeCell="F24" sqref="F24"/>
    </sheetView>
  </sheetViews>
  <sheetFormatPr defaultRowHeight="18.75"/>
  <cols>
    <col min="1" max="1" width="2.375" customWidth="1"/>
    <col min="2" max="2" width="12.125" bestFit="1" customWidth="1"/>
  </cols>
  <sheetData>
    <row r="3" spans="2:2">
      <c r="B3" s="22" t="s">
        <v>1579</v>
      </c>
    </row>
    <row r="4" spans="2:2">
      <c r="B4" s="23" t="s">
        <v>2570</v>
      </c>
    </row>
  </sheetData>
  <customSheetViews>
    <customSheetView guid="{163C4649-6C98-42EE-918F-0191EC0E4558}">
      <selection activeCell="B4" sqref="B4"/>
      <pageMargins left="0.7" right="0.7" top="0.75" bottom="0.75" header="0.3" footer="0.3"/>
      <pageSetup paperSize="9" orientation="portrait" r:id="rId1"/>
    </customSheetView>
  </customSheetViews>
  <phoneticPr fontId="1"/>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66"/>
    <pageSetUpPr fitToPage="1"/>
  </sheetPr>
  <dimension ref="A1:AB302"/>
  <sheetViews>
    <sheetView topLeftCell="F198" zoomScale="70" zoomScaleNormal="70" workbookViewId="0">
      <selection activeCell="I206" sqref="I206"/>
    </sheetView>
  </sheetViews>
  <sheetFormatPr defaultRowHeight="13.5"/>
  <cols>
    <col min="1" max="1" width="9" style="1"/>
    <col min="2" max="3" width="13.625" style="1" customWidth="1"/>
    <col min="4" max="4" width="9.25" style="1" bestFit="1" customWidth="1"/>
    <col min="5" max="5" width="25" style="1" bestFit="1" customWidth="1"/>
    <col min="6" max="6" width="25.75" style="1" bestFit="1" customWidth="1"/>
    <col min="7" max="7" width="84.75" style="1" customWidth="1"/>
    <col min="8" max="8" width="9" style="1"/>
    <col min="9" max="9" width="40.875" style="1" customWidth="1"/>
    <col min="10" max="10" width="29.625" style="1" customWidth="1"/>
    <col min="11" max="12" width="21.625" style="1" customWidth="1"/>
    <col min="13" max="13" width="24" style="1" customWidth="1"/>
    <col min="14" max="23" width="7.375" style="1" customWidth="1"/>
    <col min="24" max="25" width="9" style="1"/>
    <col min="26" max="26" width="3.875" style="4" bestFit="1" customWidth="1"/>
    <col min="27" max="27" width="9" style="1"/>
    <col min="28" max="28" width="23.75" style="1" bestFit="1" customWidth="1"/>
    <col min="29" max="16384" width="9" style="1"/>
  </cols>
  <sheetData>
    <row r="1" spans="1:28" ht="20.25" customHeight="1">
      <c r="A1" s="4" t="s">
        <v>54</v>
      </c>
      <c r="B1" s="4" t="s">
        <v>55</v>
      </c>
      <c r="C1" s="4" t="s">
        <v>1552</v>
      </c>
      <c r="D1" s="4" t="s">
        <v>1553</v>
      </c>
      <c r="E1" s="4" t="s">
        <v>1554</v>
      </c>
      <c r="F1" s="4" t="s">
        <v>1555</v>
      </c>
      <c r="G1" s="4" t="s">
        <v>1556</v>
      </c>
      <c r="H1" s="4" t="s">
        <v>1557</v>
      </c>
      <c r="I1" s="4" t="s">
        <v>1558</v>
      </c>
      <c r="J1" s="4" t="s">
        <v>1559</v>
      </c>
      <c r="K1" s="4" t="s">
        <v>1560</v>
      </c>
      <c r="L1" s="4"/>
      <c r="M1" s="4"/>
    </row>
    <row r="2" spans="1:28" ht="32.25" customHeight="1">
      <c r="A2" s="290" t="s">
        <v>11</v>
      </c>
      <c r="B2" s="290" t="s">
        <v>12</v>
      </c>
      <c r="C2" s="291" t="s">
        <v>1546</v>
      </c>
      <c r="D2" s="288" t="s">
        <v>16</v>
      </c>
      <c r="E2" s="288" t="s">
        <v>18</v>
      </c>
      <c r="F2" s="290" t="s">
        <v>13</v>
      </c>
      <c r="G2" s="290" t="s">
        <v>15</v>
      </c>
      <c r="H2" s="290" t="s">
        <v>14</v>
      </c>
      <c r="I2" s="293" t="s">
        <v>50</v>
      </c>
      <c r="J2" s="290" t="s">
        <v>17</v>
      </c>
      <c r="K2" s="290" t="s">
        <v>20</v>
      </c>
      <c r="L2" s="291" t="s">
        <v>1574</v>
      </c>
      <c r="M2" s="291" t="s">
        <v>1575</v>
      </c>
      <c r="N2" s="288" t="s">
        <v>1549</v>
      </c>
      <c r="O2" s="289"/>
      <c r="P2" s="288" t="s">
        <v>1550</v>
      </c>
      <c r="Q2" s="289"/>
      <c r="R2" s="288" t="s">
        <v>1551</v>
      </c>
      <c r="S2" s="289"/>
      <c r="T2" s="288" t="s">
        <v>1576</v>
      </c>
      <c r="U2" s="289"/>
      <c r="V2" s="288" t="s">
        <v>1577</v>
      </c>
      <c r="W2" s="289"/>
    </row>
    <row r="3" spans="1:28" ht="20.25" customHeight="1">
      <c r="A3" s="290"/>
      <c r="B3" s="290"/>
      <c r="C3" s="292"/>
      <c r="D3" s="288"/>
      <c r="E3" s="288"/>
      <c r="F3" s="290"/>
      <c r="G3" s="290"/>
      <c r="H3" s="290"/>
      <c r="I3" s="293"/>
      <c r="J3" s="290"/>
      <c r="K3" s="290"/>
      <c r="L3" s="292"/>
      <c r="M3" s="292"/>
      <c r="N3" s="137" t="s">
        <v>1547</v>
      </c>
      <c r="O3" s="137" t="s">
        <v>1548</v>
      </c>
      <c r="P3" s="137" t="s">
        <v>1547</v>
      </c>
      <c r="Q3" s="137" t="s">
        <v>1548</v>
      </c>
      <c r="R3" s="137" t="s">
        <v>1547</v>
      </c>
      <c r="S3" s="137" t="s">
        <v>1548</v>
      </c>
      <c r="T3" s="137" t="s">
        <v>1547</v>
      </c>
      <c r="U3" s="137" t="s">
        <v>1548</v>
      </c>
      <c r="V3" s="137" t="s">
        <v>1547</v>
      </c>
      <c r="W3" s="137" t="s">
        <v>1548</v>
      </c>
      <c r="Y3" s="2"/>
      <c r="Z3" s="59"/>
      <c r="AA3" s="2"/>
      <c r="AB3" s="2"/>
    </row>
    <row r="4" spans="1:28" ht="29.25" customHeight="1">
      <c r="A4" s="174" t="s">
        <v>22</v>
      </c>
      <c r="B4" s="175" t="s">
        <v>1603</v>
      </c>
      <c r="C4" s="138" t="str">
        <f t="shared" ref="C4:C34" si="0">B4&amp;F4</f>
        <v>帯広市自立相談支援事業</v>
      </c>
      <c r="D4" s="140">
        <f>IFERROR(VLOOKUP(B4,'バックデータ２（自治体情報）'!$B$11:$E$912,4,FALSE),"")</f>
        <v>167653</v>
      </c>
      <c r="E4" s="139" t="str">
        <f t="shared" ref="E4:E67" si="1">IFERROR(VLOOKUP(D4,$Y$4:$AB$10,4,TRUE),"")</f>
        <v>10万人以上～20万人未満</v>
      </c>
      <c r="F4" s="155" t="s">
        <v>2240</v>
      </c>
      <c r="G4" s="147" t="s">
        <v>1743</v>
      </c>
      <c r="H4" s="152" t="s">
        <v>1949</v>
      </c>
      <c r="I4" s="160" t="s">
        <v>2271</v>
      </c>
      <c r="J4" s="147" t="s">
        <v>1952</v>
      </c>
      <c r="K4" s="142" t="s">
        <v>1951</v>
      </c>
      <c r="L4" s="138" t="str">
        <f>A4&amp;F4</f>
        <v>北海道自立相談支援事業</v>
      </c>
      <c r="M4" s="138" t="str">
        <f>E4&amp;F4</f>
        <v>10万人以上～20万人未満自立相談支援事業</v>
      </c>
      <c r="N4" s="137" t="str">
        <f>IF(A4='条件検索１（都道府県名で検索）'!$E$3,"該当","")</f>
        <v/>
      </c>
      <c r="O4" s="139" t="str">
        <f>IF(N4="","",COUNTIF($N$4:N4,"該当"))</f>
        <v/>
      </c>
      <c r="P4" s="137" t="str">
        <f>IF(E4='条件検索２（人口規模で検索）'!$E$3,"該当","")</f>
        <v/>
      </c>
      <c r="Q4" s="139" t="str">
        <f>IF(P4="","",COUNTIF($P$4:P4,"該当"))</f>
        <v/>
      </c>
      <c r="R4" s="137" t="str">
        <f>IF(F4='条件検索３（事業名で検索）'!$E$3,"該当","")</f>
        <v/>
      </c>
      <c r="S4" s="139" t="str">
        <f>IF(R4="","",COUNTIF($R$4:R4,"該当"))</f>
        <v/>
      </c>
      <c r="T4" s="137" t="str">
        <f>IF(L4='条件検索４（都道府県名・事業名で検索）'!$H$3,"該当","")</f>
        <v/>
      </c>
      <c r="U4" s="139" t="str">
        <f>IF(T4="","",COUNTIF($T$4:T4,"該当"))</f>
        <v/>
      </c>
      <c r="V4" s="137" t="str">
        <f>IF(M4='条件検索５（人口規模・事業名で検索）'!$H$3,"該当","")</f>
        <v/>
      </c>
      <c r="W4" s="139" t="str">
        <f>IF(V4="","",COUNTIF($V$4:V4,"該当"))</f>
        <v/>
      </c>
      <c r="Y4" s="5">
        <v>1</v>
      </c>
      <c r="Z4" s="59" t="s">
        <v>1602</v>
      </c>
      <c r="AA4" s="5">
        <v>19999</v>
      </c>
      <c r="AB4" s="2" t="s">
        <v>1571</v>
      </c>
    </row>
    <row r="5" spans="1:28" ht="29.25" customHeight="1">
      <c r="A5" s="174" t="s">
        <v>22</v>
      </c>
      <c r="B5" s="175" t="s">
        <v>137</v>
      </c>
      <c r="C5" s="138" t="str">
        <f t="shared" si="0"/>
        <v>岩見沢市就労準備支援事業</v>
      </c>
      <c r="D5" s="140">
        <f>IFERROR(VLOOKUP(B5,'バックデータ２（自治体情報）'!$B$11:$E$912,4,FALSE),"")</f>
        <v>82823</v>
      </c>
      <c r="E5" s="139" t="str">
        <f t="shared" si="1"/>
        <v>2万人以上～5万人未満</v>
      </c>
      <c r="F5" s="155" t="s">
        <v>2245</v>
      </c>
      <c r="G5" s="147" t="s">
        <v>1744</v>
      </c>
      <c r="H5" s="152" t="s">
        <v>1949</v>
      </c>
      <c r="I5" s="161" t="s">
        <v>2303</v>
      </c>
      <c r="J5" s="147" t="s">
        <v>1953</v>
      </c>
      <c r="K5" s="143" t="s">
        <v>2517</v>
      </c>
      <c r="L5" s="138" t="str">
        <f t="shared" ref="L5:L67" si="2">A5&amp;F5</f>
        <v>北海道就労準備支援事業</v>
      </c>
      <c r="M5" s="138" t="str">
        <f t="shared" ref="M5:M67" si="3">E5&amp;F5</f>
        <v>2万人以上～5万人未満就労準備支援事業</v>
      </c>
      <c r="N5" s="137" t="str">
        <f>IF(A5='条件検索１（都道府県名で検索）'!$E$3,"該当","")</f>
        <v/>
      </c>
      <c r="O5" s="139" t="str">
        <f>IF(N5="","",COUNTIF($N$4:N5,"該当"))</f>
        <v/>
      </c>
      <c r="P5" s="137" t="str">
        <f>IF(E5='条件検索２（人口規模で検索）'!$E$3,"該当","")</f>
        <v/>
      </c>
      <c r="Q5" s="139" t="str">
        <f>IF(P5="","",COUNTIF($P$4:P5,"該当"))</f>
        <v/>
      </c>
      <c r="R5" s="137" t="str">
        <f>IF(F5='条件検索３（事業名で検索）'!$E$3,"該当","")</f>
        <v/>
      </c>
      <c r="S5" s="139" t="str">
        <f>IF(R5="","",COUNTIF($R$4:R5,"該当"))</f>
        <v/>
      </c>
      <c r="T5" s="137" t="str">
        <f>IF(L5='条件検索４（都道府県名・事業名で検索）'!$H$3,"該当","")</f>
        <v/>
      </c>
      <c r="U5" s="139" t="str">
        <f>IF(T5="","",COUNTIF($T$4:T5,"該当"))</f>
        <v/>
      </c>
      <c r="V5" s="137" t="str">
        <f>IF(M5='条件検索５（人口規模・事業名で検索）'!$H$3,"該当","")</f>
        <v/>
      </c>
      <c r="W5" s="139" t="str">
        <f>IF(V5="","",COUNTIF($V$4:V5,"該当"))</f>
        <v/>
      </c>
      <c r="Y5" s="5">
        <v>20000</v>
      </c>
      <c r="Z5" s="59" t="s">
        <v>1602</v>
      </c>
      <c r="AA5" s="5">
        <v>49999</v>
      </c>
      <c r="AB5" s="2" t="s">
        <v>1596</v>
      </c>
    </row>
    <row r="6" spans="1:28" ht="29.25" customHeight="1">
      <c r="A6" s="174" t="s">
        <v>22</v>
      </c>
      <c r="B6" s="175" t="s">
        <v>1604</v>
      </c>
      <c r="C6" s="138" t="str">
        <f t="shared" si="0"/>
        <v>苫小牧市一時生活支援事業</v>
      </c>
      <c r="D6" s="140">
        <f>IFERROR(VLOOKUP(B6,'バックデータ２（自治体情報）'!$B$11:$E$912,4,FALSE),"")</f>
        <v>172373</v>
      </c>
      <c r="E6" s="139" t="str">
        <f t="shared" si="1"/>
        <v>10万人以上～20万人未満</v>
      </c>
      <c r="F6" s="155" t="s">
        <v>2248</v>
      </c>
      <c r="G6" s="147" t="s">
        <v>1745</v>
      </c>
      <c r="H6" s="152" t="s">
        <v>1949</v>
      </c>
      <c r="I6" s="161" t="s">
        <v>2336</v>
      </c>
      <c r="J6" s="147" t="s">
        <v>1955</v>
      </c>
      <c r="K6" s="142" t="s">
        <v>1954</v>
      </c>
      <c r="L6" s="138" t="str">
        <f t="shared" si="2"/>
        <v>北海道一時生活支援事業</v>
      </c>
      <c r="M6" s="138" t="str">
        <f t="shared" si="3"/>
        <v>10万人以上～20万人未満一時生活支援事業</v>
      </c>
      <c r="N6" s="137" t="str">
        <f>IF(A6='条件検索１（都道府県名で検索）'!$E$3,"該当","")</f>
        <v/>
      </c>
      <c r="O6" s="139" t="str">
        <f>IF(N6="","",COUNTIF($N$4:N6,"該当"))</f>
        <v/>
      </c>
      <c r="P6" s="137" t="str">
        <f>IF(E6='条件検索２（人口規模で検索）'!$E$3,"該当","")</f>
        <v/>
      </c>
      <c r="Q6" s="139" t="str">
        <f>IF(P6="","",COUNTIF($P$4:P6,"該当"))</f>
        <v/>
      </c>
      <c r="R6" s="137" t="str">
        <f>IF(F6='条件検索３（事業名で検索）'!$E$3,"該当","")</f>
        <v/>
      </c>
      <c r="S6" s="139" t="str">
        <f>IF(R6="","",COUNTIF($R$4:R6,"該当"))</f>
        <v/>
      </c>
      <c r="T6" s="137" t="str">
        <f>IF(L6='条件検索４（都道府県名・事業名で検索）'!$H$3,"該当","")</f>
        <v/>
      </c>
      <c r="U6" s="139" t="str">
        <f>IF(T6="","",COUNTIF($T$4:T6,"該当"))</f>
        <v/>
      </c>
      <c r="V6" s="137" t="str">
        <f>IF(M6='条件検索５（人口規模・事業名で検索）'!$H$3,"該当","")</f>
        <v/>
      </c>
      <c r="W6" s="139" t="str">
        <f>IF(V6="","",COUNTIF($V$4:V6,"該当"))</f>
        <v/>
      </c>
      <c r="Y6" s="5">
        <v>100000</v>
      </c>
      <c r="Z6" s="59" t="s">
        <v>1602</v>
      </c>
      <c r="AA6" s="5">
        <v>199999</v>
      </c>
      <c r="AB6" s="2" t="s">
        <v>1597</v>
      </c>
    </row>
    <row r="7" spans="1:28" ht="29.25" customHeight="1">
      <c r="A7" s="174" t="s">
        <v>22</v>
      </c>
      <c r="B7" s="175" t="s">
        <v>1605</v>
      </c>
      <c r="C7" s="138" t="str">
        <f t="shared" si="0"/>
        <v>室蘭市子どもの学習・生活支援事業</v>
      </c>
      <c r="D7" s="140">
        <f>IFERROR(VLOOKUP(B7,'バックデータ２（自治体情報）'!$B$11:$E$912,4,FALSE),"")</f>
        <v>85807</v>
      </c>
      <c r="E7" s="139" t="str">
        <f t="shared" si="1"/>
        <v>2万人以上～5万人未満</v>
      </c>
      <c r="F7" s="155" t="s">
        <v>2256</v>
      </c>
      <c r="G7" s="147" t="s">
        <v>1746</v>
      </c>
      <c r="H7" s="152" t="s">
        <v>1949</v>
      </c>
      <c r="I7" s="161" t="s">
        <v>2337</v>
      </c>
      <c r="J7" s="147" t="s">
        <v>1957</v>
      </c>
      <c r="K7" s="142" t="s">
        <v>1956</v>
      </c>
      <c r="L7" s="138" t="str">
        <f t="shared" si="2"/>
        <v>北海道子どもの学習・生活支援事業</v>
      </c>
      <c r="M7" s="138" t="str">
        <f t="shared" si="3"/>
        <v>2万人以上～5万人未満子どもの学習・生活支援事業</v>
      </c>
      <c r="N7" s="137" t="str">
        <f>IF(A7='条件検索１（都道府県名で検索）'!$E$3,"該当","")</f>
        <v/>
      </c>
      <c r="O7" s="139" t="str">
        <f>IF(N7="","",COUNTIF($N$4:N7,"該当"))</f>
        <v/>
      </c>
      <c r="P7" s="137" t="str">
        <f>IF(E7='条件検索２（人口規模で検索）'!$E$3,"該当","")</f>
        <v/>
      </c>
      <c r="Q7" s="139" t="str">
        <f>IF(P7="","",COUNTIF($P$4:P7,"該当"))</f>
        <v/>
      </c>
      <c r="R7" s="137" t="str">
        <f>IF(F7='条件検索３（事業名で検索）'!$E$3,"該当","")</f>
        <v/>
      </c>
      <c r="S7" s="139" t="str">
        <f>IF(R7="","",COUNTIF($R$4:R7,"該当"))</f>
        <v/>
      </c>
      <c r="T7" s="137" t="str">
        <f>IF(L7='条件検索４（都道府県名・事業名で検索）'!$H$3,"該当","")</f>
        <v/>
      </c>
      <c r="U7" s="139" t="str">
        <f>IF(T7="","",COUNTIF($T$4:T7,"該当"))</f>
        <v/>
      </c>
      <c r="V7" s="137" t="str">
        <f>IF(M7='条件検索５（人口規模・事業名で検索）'!$H$3,"該当","")</f>
        <v/>
      </c>
      <c r="W7" s="139" t="str">
        <f>IF(V7="","",COUNTIF($V$4:V7,"該当"))</f>
        <v/>
      </c>
      <c r="Y7" s="5">
        <v>200000</v>
      </c>
      <c r="Z7" s="59" t="s">
        <v>1602</v>
      </c>
      <c r="AA7" s="5">
        <v>299999</v>
      </c>
      <c r="AB7" s="2" t="s">
        <v>1598</v>
      </c>
    </row>
    <row r="8" spans="1:28" ht="29.25" customHeight="1">
      <c r="A8" s="174" t="s">
        <v>22</v>
      </c>
      <c r="B8" s="175" t="s">
        <v>1606</v>
      </c>
      <c r="C8" s="138" t="str">
        <f t="shared" si="0"/>
        <v>小樽市認定就労訓練事業</v>
      </c>
      <c r="D8" s="140">
        <f>IFERROR(VLOOKUP(B8,'バックデータ２（自治体情報）'!$B$11:$E$912,4,FALSE),"")</f>
        <v>118948</v>
      </c>
      <c r="E8" s="139" t="str">
        <f t="shared" si="1"/>
        <v>10万人以上～20万人未満</v>
      </c>
      <c r="F8" s="155" t="s">
        <v>2264</v>
      </c>
      <c r="G8" s="147" t="s">
        <v>1747</v>
      </c>
      <c r="H8" s="152" t="s">
        <v>1949</v>
      </c>
      <c r="I8" s="161" t="s">
        <v>2338</v>
      </c>
      <c r="J8" s="147" t="s">
        <v>2428</v>
      </c>
      <c r="K8" s="142" t="s">
        <v>1959</v>
      </c>
      <c r="L8" s="138" t="str">
        <f t="shared" si="2"/>
        <v>北海道認定就労訓練事業</v>
      </c>
      <c r="M8" s="138" t="str">
        <f t="shared" si="3"/>
        <v>10万人以上～20万人未満認定就労訓練事業</v>
      </c>
      <c r="N8" s="137" t="str">
        <f>IF(A8='条件検索１（都道府県名で検索）'!$E$3,"該当","")</f>
        <v/>
      </c>
      <c r="O8" s="139" t="str">
        <f>IF(N8="","",COUNTIF($N$4:N8,"該当"))</f>
        <v/>
      </c>
      <c r="P8" s="137" t="str">
        <f>IF(E8='条件検索２（人口規模で検索）'!$E$3,"該当","")</f>
        <v/>
      </c>
      <c r="Q8" s="139" t="str">
        <f>IF(P8="","",COUNTIF($P$4:P8,"該当"))</f>
        <v/>
      </c>
      <c r="R8" s="137" t="str">
        <f>IF(F8='条件検索３（事業名で検索）'!$E$3,"該当","")</f>
        <v/>
      </c>
      <c r="S8" s="139" t="str">
        <f>IF(R8="","",COUNTIF($R$4:R8,"該当"))</f>
        <v/>
      </c>
      <c r="T8" s="137" t="str">
        <f>IF(L8='条件検索４（都道府県名・事業名で検索）'!$H$3,"該当","")</f>
        <v/>
      </c>
      <c r="U8" s="139" t="str">
        <f>IF(T8="","",COUNTIF($T$4:T8,"該当"))</f>
        <v/>
      </c>
      <c r="V8" s="137" t="str">
        <f>IF(M8='条件検索５（人口規模・事業名で検索）'!$H$3,"該当","")</f>
        <v/>
      </c>
      <c r="W8" s="139" t="str">
        <f>IF(V8="","",COUNTIF($V$4:V8,"該当"))</f>
        <v/>
      </c>
      <c r="Y8" s="5">
        <v>300000</v>
      </c>
      <c r="Z8" s="59" t="s">
        <v>1602</v>
      </c>
      <c r="AA8" s="5">
        <v>399999</v>
      </c>
      <c r="AB8" s="2" t="s">
        <v>1599</v>
      </c>
    </row>
    <row r="9" spans="1:28" ht="29.25" customHeight="1">
      <c r="A9" s="174" t="s">
        <v>1607</v>
      </c>
      <c r="B9" s="175" t="s">
        <v>1607</v>
      </c>
      <c r="C9" s="138" t="str">
        <f t="shared" si="0"/>
        <v>青森県自立相談支援事業</v>
      </c>
      <c r="D9" s="140">
        <f>IFERROR(VLOOKUP(B9,'バックデータ２（自治体情報）'!$B$11:$E$912,4,FALSE),"")</f>
        <v>298547</v>
      </c>
      <c r="E9" s="139" t="str">
        <f t="shared" si="1"/>
        <v>20万人以上～30万人未満</v>
      </c>
      <c r="F9" s="155" t="s">
        <v>2240</v>
      </c>
      <c r="G9" s="147" t="s">
        <v>1748</v>
      </c>
      <c r="H9" s="152" t="s">
        <v>1949</v>
      </c>
      <c r="I9" s="161" t="s">
        <v>2272</v>
      </c>
      <c r="J9" s="147" t="s">
        <v>1961</v>
      </c>
      <c r="K9" s="142" t="s">
        <v>1960</v>
      </c>
      <c r="L9" s="138" t="str">
        <f t="shared" si="2"/>
        <v>青森県自立相談支援事業</v>
      </c>
      <c r="M9" s="138" t="str">
        <f t="shared" si="3"/>
        <v>20万人以上～30万人未満自立相談支援事業</v>
      </c>
      <c r="N9" s="137" t="str">
        <f>IF(A9='条件検索１（都道府県名で検索）'!$E$3,"該当","")</f>
        <v/>
      </c>
      <c r="O9" s="139" t="str">
        <f>IF(N9="","",COUNTIF($N$4:N9,"該当"))</f>
        <v/>
      </c>
      <c r="P9" s="137" t="str">
        <f>IF(E9='条件検索２（人口規模で検索）'!$E$3,"該当","")</f>
        <v/>
      </c>
      <c r="Q9" s="139" t="str">
        <f>IF(P9="","",COUNTIF($P$4:P9,"該当"))</f>
        <v/>
      </c>
      <c r="R9" s="137" t="str">
        <f>IF(F9='条件検索３（事業名で検索）'!$E$3,"該当","")</f>
        <v/>
      </c>
      <c r="S9" s="139" t="str">
        <f>IF(R9="","",COUNTIF($R$4:R9,"該当"))</f>
        <v/>
      </c>
      <c r="T9" s="137" t="str">
        <f>IF(L9='条件検索４（都道府県名・事業名で検索）'!$H$3,"該当","")</f>
        <v/>
      </c>
      <c r="U9" s="139" t="str">
        <f>IF(T9="","",COUNTIF($T$4:T9,"該当"))</f>
        <v/>
      </c>
      <c r="V9" s="137" t="str">
        <f>IF(M9='条件検索５（人口規模・事業名で検索）'!$H$3,"該当","")</f>
        <v/>
      </c>
      <c r="W9" s="139" t="str">
        <f>IF(V9="","",COUNTIF($V$4:V9,"該当"))</f>
        <v/>
      </c>
      <c r="Y9" s="5">
        <v>400000</v>
      </c>
      <c r="Z9" s="59" t="s">
        <v>1602</v>
      </c>
      <c r="AA9" s="5">
        <v>499999</v>
      </c>
      <c r="AB9" s="2" t="s">
        <v>1600</v>
      </c>
    </row>
    <row r="10" spans="1:28" ht="29.25" customHeight="1">
      <c r="A10" s="174" t="s">
        <v>1607</v>
      </c>
      <c r="B10" s="175" t="s">
        <v>1607</v>
      </c>
      <c r="C10" s="138" t="str">
        <f t="shared" si="0"/>
        <v>青森県家計改善支援事業</v>
      </c>
      <c r="D10" s="140">
        <f>IFERROR(VLOOKUP(B10,'バックデータ２（自治体情報）'!$B$11:$E$912,4,FALSE),"")</f>
        <v>298547</v>
      </c>
      <c r="E10" s="139" t="str">
        <f t="shared" si="1"/>
        <v>20万人以上～30万人未満</v>
      </c>
      <c r="F10" s="155" t="s">
        <v>2253</v>
      </c>
      <c r="G10" s="147" t="s">
        <v>1749</v>
      </c>
      <c r="H10" s="152" t="s">
        <v>1949</v>
      </c>
      <c r="I10" s="161" t="s">
        <v>2339</v>
      </c>
      <c r="J10" s="147" t="s">
        <v>1961</v>
      </c>
      <c r="K10" s="142" t="s">
        <v>1962</v>
      </c>
      <c r="L10" s="138" t="str">
        <f t="shared" si="2"/>
        <v>青森県家計改善支援事業</v>
      </c>
      <c r="M10" s="138" t="str">
        <f t="shared" si="3"/>
        <v>20万人以上～30万人未満家計改善支援事業</v>
      </c>
      <c r="N10" s="137" t="str">
        <f>IF(A10='条件検索１（都道府県名で検索）'!$E$3,"該当","")</f>
        <v/>
      </c>
      <c r="O10" s="139" t="str">
        <f>IF(N10="","",COUNTIF($N$4:N10,"該当"))</f>
        <v/>
      </c>
      <c r="P10" s="137" t="str">
        <f>IF(E10='条件検索２（人口規模で検索）'!$E$3,"該当","")</f>
        <v/>
      </c>
      <c r="Q10" s="139" t="str">
        <f>IF(P10="","",COUNTIF($P$4:P10,"該当"))</f>
        <v/>
      </c>
      <c r="R10" s="137" t="str">
        <f>IF(F10='条件検索３（事業名で検索）'!$E$3,"該当","")</f>
        <v/>
      </c>
      <c r="S10" s="139" t="str">
        <f>IF(R10="","",COUNTIF($R$4:R10,"該当"))</f>
        <v/>
      </c>
      <c r="T10" s="137" t="str">
        <f>IF(L10='条件検索４（都道府県名・事業名で検索）'!$H$3,"該当","")</f>
        <v/>
      </c>
      <c r="U10" s="139" t="str">
        <f>IF(T10="","",COUNTIF($T$4:T10,"該当"))</f>
        <v/>
      </c>
      <c r="V10" s="137" t="str">
        <f>IF(M10='条件検索５（人口規模・事業名で検索）'!$H$3,"該当","")</f>
        <v/>
      </c>
      <c r="W10" s="139" t="str">
        <f>IF(V10="","",COUNTIF($V$4:V10,"該当"))</f>
        <v/>
      </c>
      <c r="Y10" s="5">
        <v>500000</v>
      </c>
      <c r="Z10" s="59" t="s">
        <v>1602</v>
      </c>
      <c r="AA10" s="5"/>
      <c r="AB10" s="2" t="s">
        <v>1601</v>
      </c>
    </row>
    <row r="11" spans="1:28" ht="29.25" customHeight="1">
      <c r="A11" s="174" t="s">
        <v>1607</v>
      </c>
      <c r="B11" s="175" t="s">
        <v>1608</v>
      </c>
      <c r="C11" s="138" t="str">
        <f t="shared" si="0"/>
        <v>弘前市就労準備支援事業</v>
      </c>
      <c r="D11" s="140">
        <f>IFERROR(VLOOKUP(B11,'バックデータ２（自治体情報）'!$B$11:$E$912,4,FALSE),"")</f>
        <v>174050</v>
      </c>
      <c r="E11" s="139" t="str">
        <f t="shared" si="1"/>
        <v>10万人以上～20万人未満</v>
      </c>
      <c r="F11" s="155" t="s">
        <v>2246</v>
      </c>
      <c r="G11" s="147" t="s">
        <v>1750</v>
      </c>
      <c r="H11" s="152" t="s">
        <v>1949</v>
      </c>
      <c r="I11" s="161" t="s">
        <v>2304</v>
      </c>
      <c r="J11" s="147" t="s">
        <v>2429</v>
      </c>
      <c r="K11" s="142" t="s">
        <v>1963</v>
      </c>
      <c r="L11" s="138" t="str">
        <f t="shared" si="2"/>
        <v>青森県就労準備支援事業</v>
      </c>
      <c r="M11" s="138" t="str">
        <f t="shared" si="3"/>
        <v>10万人以上～20万人未満就労準備支援事業</v>
      </c>
      <c r="N11" s="137" t="str">
        <f>IF(A11='条件検索１（都道府県名で検索）'!$E$3,"該当","")</f>
        <v/>
      </c>
      <c r="O11" s="139" t="str">
        <f>IF(N11="","",COUNTIF($N$4:N11,"該当"))</f>
        <v/>
      </c>
      <c r="P11" s="137" t="str">
        <f>IF(E11='条件検索２（人口規模で検索）'!$E$3,"該当","")</f>
        <v/>
      </c>
      <c r="Q11" s="139" t="str">
        <f>IF(P11="","",COUNTIF($P$4:P11,"該当"))</f>
        <v/>
      </c>
      <c r="R11" s="137" t="str">
        <f>IF(F11='条件検索３（事業名で検索）'!$E$3,"該当","")</f>
        <v/>
      </c>
      <c r="S11" s="139" t="str">
        <f>IF(R11="","",COUNTIF($R$4:R11,"該当"))</f>
        <v/>
      </c>
      <c r="T11" s="137" t="str">
        <f>IF(L11='条件検索４（都道府県名・事業名で検索）'!$H$3,"該当","")</f>
        <v/>
      </c>
      <c r="U11" s="139" t="str">
        <f>IF(T11="","",COUNTIF($T$4:T11,"該当"))</f>
        <v/>
      </c>
      <c r="V11" s="137" t="str">
        <f>IF(M11='条件検索５（人口規模・事業名で検索）'!$H$3,"該当","")</f>
        <v/>
      </c>
      <c r="W11" s="139" t="str">
        <f>IF(V11="","",COUNTIF($V$4:V11,"該当"))</f>
        <v/>
      </c>
      <c r="AA11" s="144"/>
    </row>
    <row r="12" spans="1:28" ht="29.25" customHeight="1">
      <c r="A12" s="174" t="s">
        <v>1607</v>
      </c>
      <c r="B12" s="175" t="s">
        <v>1609</v>
      </c>
      <c r="C12" s="138" t="str">
        <f t="shared" si="0"/>
        <v>八戸市就労準備支援事業</v>
      </c>
      <c r="D12" s="140">
        <f>IFERROR(VLOOKUP(B12,'バックデータ２（自治体情報）'!$B$11:$E$912,4,FALSE),"")</f>
        <v>232361</v>
      </c>
      <c r="E12" s="139" t="str">
        <f t="shared" si="1"/>
        <v>20万人以上～30万人未満</v>
      </c>
      <c r="F12" s="155" t="s">
        <v>2245</v>
      </c>
      <c r="G12" s="147" t="s">
        <v>1751</v>
      </c>
      <c r="H12" s="152" t="s">
        <v>1949</v>
      </c>
      <c r="I12" s="161" t="s">
        <v>2305</v>
      </c>
      <c r="J12" s="147" t="s">
        <v>1965</v>
      </c>
      <c r="K12" s="142" t="s">
        <v>1964</v>
      </c>
      <c r="L12" s="138" t="str">
        <f t="shared" si="2"/>
        <v>青森県就労準備支援事業</v>
      </c>
      <c r="M12" s="138" t="str">
        <f t="shared" si="3"/>
        <v>20万人以上～30万人未満就労準備支援事業</v>
      </c>
      <c r="N12" s="137" t="str">
        <f>IF(A12='条件検索１（都道府県名で検索）'!$E$3,"該当","")</f>
        <v/>
      </c>
      <c r="O12" s="139" t="str">
        <f>IF(N12="","",COUNTIF($N$4:N12,"該当"))</f>
        <v/>
      </c>
      <c r="P12" s="137" t="str">
        <f>IF(E12='条件検索２（人口規模で検索）'!$E$3,"該当","")</f>
        <v/>
      </c>
      <c r="Q12" s="139" t="str">
        <f>IF(P12="","",COUNTIF($P$4:P12,"該当"))</f>
        <v/>
      </c>
      <c r="R12" s="137" t="str">
        <f>IF(F12='条件検索３（事業名で検索）'!$E$3,"該当","")</f>
        <v/>
      </c>
      <c r="S12" s="139" t="str">
        <f>IF(R12="","",COUNTIF($R$4:R12,"該当"))</f>
        <v/>
      </c>
      <c r="T12" s="137" t="str">
        <f>IF(L12='条件検索４（都道府県名・事業名で検索）'!$H$3,"該当","")</f>
        <v/>
      </c>
      <c r="U12" s="139" t="str">
        <f>IF(T12="","",COUNTIF($T$4:T12,"該当"))</f>
        <v/>
      </c>
      <c r="V12" s="137" t="str">
        <f>IF(M12='条件検索５（人口規模・事業名で検索）'!$H$3,"該当","")</f>
        <v/>
      </c>
      <c r="W12" s="139" t="str">
        <f>IF(V12="","",COUNTIF($V$4:V12,"該当"))</f>
        <v/>
      </c>
    </row>
    <row r="13" spans="1:28" ht="29.25" customHeight="1">
      <c r="A13" s="174" t="s">
        <v>1607</v>
      </c>
      <c r="B13" s="175" t="s">
        <v>1610</v>
      </c>
      <c r="C13" s="138" t="str">
        <f t="shared" si="0"/>
        <v>三沢市自立相談支援事業</v>
      </c>
      <c r="D13" s="140">
        <f>IFERROR(VLOOKUP(B13,'バックデータ２（自治体情報）'!$B$11:$E$912,4,FALSE),"")</f>
        <v>40227</v>
      </c>
      <c r="E13" s="139" t="str">
        <f t="shared" si="1"/>
        <v>2万人以上～5万人未満</v>
      </c>
      <c r="F13" s="155" t="s">
        <v>2241</v>
      </c>
      <c r="G13" s="147" t="s">
        <v>1752</v>
      </c>
      <c r="H13" s="152" t="s">
        <v>1949</v>
      </c>
      <c r="I13" s="161" t="s">
        <v>2273</v>
      </c>
      <c r="J13" s="147" t="s">
        <v>1967</v>
      </c>
      <c r="K13" s="142" t="s">
        <v>1966</v>
      </c>
      <c r="L13" s="138" t="str">
        <f t="shared" si="2"/>
        <v>青森県自立相談支援事業</v>
      </c>
      <c r="M13" s="138" t="str">
        <f t="shared" si="3"/>
        <v>2万人以上～5万人未満自立相談支援事業</v>
      </c>
      <c r="N13" s="137" t="str">
        <f>IF(A13='条件検索１（都道府県名で検索）'!$E$3,"該当","")</f>
        <v/>
      </c>
      <c r="O13" s="139" t="str">
        <f>IF(N13="","",COUNTIF($N$4:N13,"該当"))</f>
        <v/>
      </c>
      <c r="P13" s="137" t="str">
        <f>IF(E13='条件検索２（人口規模で検索）'!$E$3,"該当","")</f>
        <v/>
      </c>
      <c r="Q13" s="139" t="str">
        <f>IF(P13="","",COUNTIF($P$4:P13,"該当"))</f>
        <v/>
      </c>
      <c r="R13" s="137" t="str">
        <f>IF(F13='条件検索３（事業名で検索）'!$E$3,"該当","")</f>
        <v/>
      </c>
      <c r="S13" s="139" t="str">
        <f>IF(R13="","",COUNTIF($R$4:R13,"該当"))</f>
        <v/>
      </c>
      <c r="T13" s="137" t="str">
        <f>IF(L13='条件検索４（都道府県名・事業名で検索）'!$H$3,"該当","")</f>
        <v/>
      </c>
      <c r="U13" s="139" t="str">
        <f>IF(T13="","",COUNTIF($T$4:T13,"該当"))</f>
        <v/>
      </c>
      <c r="V13" s="137" t="str">
        <f>IF(M13='条件検索５（人口規模・事業名で検索）'!$H$3,"該当","")</f>
        <v/>
      </c>
      <c r="W13" s="139" t="str">
        <f>IF(V13="","",COUNTIF($V$4:V13,"該当"))</f>
        <v/>
      </c>
    </row>
    <row r="14" spans="1:28" ht="29.25" customHeight="1">
      <c r="A14" s="141" t="s">
        <v>128</v>
      </c>
      <c r="B14" s="176" t="s">
        <v>130</v>
      </c>
      <c r="C14" s="138" t="str">
        <f t="shared" si="0"/>
        <v>宮古市自立相談支援事業</v>
      </c>
      <c r="D14" s="140">
        <f>IFERROR(VLOOKUP(B14,'バックデータ２（自治体情報）'!$B$11:$E$912,4,FALSE),"")</f>
        <v>54159</v>
      </c>
      <c r="E14" s="139" t="str">
        <f t="shared" si="1"/>
        <v>2万人以上～5万人未満</v>
      </c>
      <c r="F14" s="141" t="s">
        <v>2240</v>
      </c>
      <c r="G14" s="142" t="s">
        <v>1753</v>
      </c>
      <c r="H14" s="152" t="s">
        <v>1949</v>
      </c>
      <c r="I14" s="161" t="s">
        <v>2274</v>
      </c>
      <c r="J14" s="142" t="s">
        <v>63</v>
      </c>
      <c r="K14" s="142" t="s">
        <v>1975</v>
      </c>
      <c r="L14" s="138" t="str">
        <f t="shared" si="2"/>
        <v>岩手県自立相談支援事業</v>
      </c>
      <c r="M14" s="138" t="str">
        <f t="shared" si="3"/>
        <v>2万人以上～5万人未満自立相談支援事業</v>
      </c>
      <c r="N14" s="137" t="str">
        <f>IF(A14='条件検索１（都道府県名で検索）'!$E$3,"該当","")</f>
        <v/>
      </c>
      <c r="O14" s="139" t="str">
        <f>IF(N14="","",COUNTIF($N$4:N14,"該当"))</f>
        <v/>
      </c>
      <c r="P14" s="137" t="str">
        <f>IF(E14='条件検索２（人口規模で検索）'!$E$3,"該当","")</f>
        <v/>
      </c>
      <c r="Q14" s="139" t="str">
        <f>IF(P14="","",COUNTIF($P$4:P14,"該当"))</f>
        <v/>
      </c>
      <c r="R14" s="137" t="str">
        <f>IF(F14='条件検索３（事業名で検索）'!$E$3,"該当","")</f>
        <v/>
      </c>
      <c r="S14" s="139" t="str">
        <f>IF(R14="","",COUNTIF($R$4:R14,"該当"))</f>
        <v/>
      </c>
      <c r="T14" s="137" t="str">
        <f>IF(L14='条件検索４（都道府県名・事業名で検索）'!$H$3,"該当","")</f>
        <v/>
      </c>
      <c r="U14" s="139" t="str">
        <f>IF(T14="","",COUNTIF($T$4:T14,"該当"))</f>
        <v/>
      </c>
      <c r="V14" s="137" t="str">
        <f>IF(M14='条件検索５（人口規模・事業名で検索）'!$H$3,"該当","")</f>
        <v/>
      </c>
      <c r="W14" s="139" t="str">
        <f>IF(V14="","",COUNTIF($V$4:V14,"該当"))</f>
        <v/>
      </c>
    </row>
    <row r="15" spans="1:28" ht="29.25" customHeight="1">
      <c r="A15" s="141" t="s">
        <v>128</v>
      </c>
      <c r="B15" s="176" t="s">
        <v>128</v>
      </c>
      <c r="C15" s="138" t="str">
        <f t="shared" si="0"/>
        <v>岩手県就労準備支援事業</v>
      </c>
      <c r="D15" s="140">
        <f>IFERROR(VLOOKUP(B15,'バックデータ２（自治体情報）'!$B$11:$E$912,4,FALSE),"")</f>
        <v>226320</v>
      </c>
      <c r="E15" s="139" t="str">
        <f t="shared" si="1"/>
        <v>20万人以上～30万人未満</v>
      </c>
      <c r="F15" s="141" t="s">
        <v>2245</v>
      </c>
      <c r="G15" s="142" t="s">
        <v>1754</v>
      </c>
      <c r="H15" s="152" t="s">
        <v>1949</v>
      </c>
      <c r="I15" s="161" t="s">
        <v>2516</v>
      </c>
      <c r="J15" s="142" t="s">
        <v>1977</v>
      </c>
      <c r="K15" s="142" t="s">
        <v>1976</v>
      </c>
      <c r="L15" s="138" t="str">
        <f t="shared" si="2"/>
        <v>岩手県就労準備支援事業</v>
      </c>
      <c r="M15" s="138" t="str">
        <f t="shared" si="3"/>
        <v>20万人以上～30万人未満就労準備支援事業</v>
      </c>
      <c r="N15" s="137" t="str">
        <f>IF(A15='条件検索１（都道府県名で検索）'!$E$3,"該当","")</f>
        <v/>
      </c>
      <c r="O15" s="139" t="str">
        <f>IF(N15="","",COUNTIF($N$4:N15,"該当"))</f>
        <v/>
      </c>
      <c r="P15" s="137" t="str">
        <f>IF(E15='条件検索２（人口規模で検索）'!$E$3,"該当","")</f>
        <v/>
      </c>
      <c r="Q15" s="139" t="str">
        <f>IF(P15="","",COUNTIF($P$4:P15,"該当"))</f>
        <v/>
      </c>
      <c r="R15" s="137" t="str">
        <f>IF(F15='条件検索３（事業名で検索）'!$E$3,"該当","")</f>
        <v/>
      </c>
      <c r="S15" s="139" t="str">
        <f>IF(R15="","",COUNTIF($R$4:R15,"該当"))</f>
        <v/>
      </c>
      <c r="T15" s="137" t="str">
        <f>IF(L15='条件検索４（都道府県名・事業名で検索）'!$H$3,"該当","")</f>
        <v/>
      </c>
      <c r="U15" s="139" t="str">
        <f>IF(T15="","",COUNTIF($T$4:T15,"該当"))</f>
        <v/>
      </c>
      <c r="V15" s="137" t="str">
        <f>IF(M15='条件検索５（人口規模・事業名で検索）'!$H$3,"該当","")</f>
        <v/>
      </c>
      <c r="W15" s="139" t="str">
        <f>IF(V15="","",COUNTIF($V$4:V15,"該当"))</f>
        <v/>
      </c>
    </row>
    <row r="16" spans="1:28" ht="29.25" customHeight="1">
      <c r="A16" s="141" t="s">
        <v>128</v>
      </c>
      <c r="B16" s="143" t="s">
        <v>130</v>
      </c>
      <c r="C16" s="138" t="str">
        <f t="shared" si="0"/>
        <v>宮古市家計改善支援事業</v>
      </c>
      <c r="D16" s="140">
        <f>IFERROR(VLOOKUP(B16,'バックデータ２（自治体情報）'!$B$11:$E$912,4,FALSE),"")</f>
        <v>54159</v>
      </c>
      <c r="E16" s="139" t="str">
        <f t="shared" si="1"/>
        <v>2万人以上～5万人未満</v>
      </c>
      <c r="F16" s="141" t="s">
        <v>2252</v>
      </c>
      <c r="G16" s="142" t="s">
        <v>1755</v>
      </c>
      <c r="H16" s="152" t="s">
        <v>1949</v>
      </c>
      <c r="I16" s="161" t="s">
        <v>2340</v>
      </c>
      <c r="J16" s="142" t="s">
        <v>63</v>
      </c>
      <c r="K16" s="142" t="s">
        <v>1971</v>
      </c>
      <c r="L16" s="138" t="str">
        <f t="shared" si="2"/>
        <v>岩手県家計改善支援事業</v>
      </c>
      <c r="M16" s="138" t="str">
        <f t="shared" si="3"/>
        <v>2万人以上～5万人未満家計改善支援事業</v>
      </c>
      <c r="N16" s="137" t="str">
        <f>IF(A16='条件検索１（都道府県名で検索）'!$E$3,"該当","")</f>
        <v/>
      </c>
      <c r="O16" s="139" t="str">
        <f>IF(N16="","",COUNTIF($N$4:N16,"該当"))</f>
        <v/>
      </c>
      <c r="P16" s="137" t="str">
        <f>IF(E16='条件検索２（人口規模で検索）'!$E$3,"該当","")</f>
        <v/>
      </c>
      <c r="Q16" s="139" t="str">
        <f>IF(P16="","",COUNTIF($P$4:P16,"該当"))</f>
        <v/>
      </c>
      <c r="R16" s="137" t="str">
        <f>IF(F16='条件検索３（事業名で検索）'!$E$3,"該当","")</f>
        <v/>
      </c>
      <c r="S16" s="139" t="str">
        <f>IF(R16="","",COUNTIF($R$4:R16,"該当"))</f>
        <v/>
      </c>
      <c r="T16" s="137" t="str">
        <f>IF(L16='条件検索４（都道府県名・事業名で検索）'!$H$3,"該当","")</f>
        <v/>
      </c>
      <c r="U16" s="139" t="str">
        <f>IF(T16="","",COUNTIF($T$4:T16,"該当"))</f>
        <v/>
      </c>
      <c r="V16" s="137" t="str">
        <f>IF(M16='条件検索５（人口規模・事業名で検索）'!$H$3,"該当","")</f>
        <v/>
      </c>
      <c r="W16" s="139" t="str">
        <f>IF(V16="","",COUNTIF($V$4:V16,"該当"))</f>
        <v/>
      </c>
    </row>
    <row r="17" spans="1:23" ht="29.25" customHeight="1">
      <c r="A17" s="141" t="s">
        <v>128</v>
      </c>
      <c r="B17" s="143" t="s">
        <v>130</v>
      </c>
      <c r="C17" s="138" t="str">
        <f t="shared" si="0"/>
        <v>宮古市一時生活支援事業</v>
      </c>
      <c r="D17" s="140">
        <f>IFERROR(VLOOKUP(B17,'バックデータ２（自治体情報）'!$B$11:$E$912,4,FALSE),"")</f>
        <v>54159</v>
      </c>
      <c r="E17" s="139" t="str">
        <f t="shared" si="1"/>
        <v>2万人以上～5万人未満</v>
      </c>
      <c r="F17" s="141" t="s">
        <v>2249</v>
      </c>
      <c r="G17" s="142" t="s">
        <v>1756</v>
      </c>
      <c r="H17" s="152" t="s">
        <v>1949</v>
      </c>
      <c r="I17" s="161" t="s">
        <v>2341</v>
      </c>
      <c r="J17" s="142" t="s">
        <v>63</v>
      </c>
      <c r="K17" s="142" t="s">
        <v>1970</v>
      </c>
      <c r="L17" s="138" t="str">
        <f t="shared" si="2"/>
        <v>岩手県一時生活支援事業</v>
      </c>
      <c r="M17" s="138" t="str">
        <f t="shared" si="3"/>
        <v>2万人以上～5万人未満一時生活支援事業</v>
      </c>
      <c r="N17" s="137" t="str">
        <f>IF(A17='条件検索１（都道府県名で検索）'!$E$3,"該当","")</f>
        <v/>
      </c>
      <c r="O17" s="139" t="str">
        <f>IF(N17="","",COUNTIF($N$4:N17,"該当"))</f>
        <v/>
      </c>
      <c r="P17" s="137" t="str">
        <f>IF(E17='条件検索２（人口規模で検索）'!$E$3,"該当","")</f>
        <v/>
      </c>
      <c r="Q17" s="139" t="str">
        <f>IF(P17="","",COUNTIF($P$4:P17,"該当"))</f>
        <v/>
      </c>
      <c r="R17" s="137" t="str">
        <f>IF(F17='条件検索３（事業名で検索）'!$E$3,"該当","")</f>
        <v/>
      </c>
      <c r="S17" s="139" t="str">
        <f>IF(R17="","",COUNTIF($R$4:R17,"該当"))</f>
        <v/>
      </c>
      <c r="T17" s="137" t="str">
        <f>IF(L17='条件検索４（都道府県名・事業名で検索）'!$H$3,"該当","")</f>
        <v/>
      </c>
      <c r="U17" s="139" t="str">
        <f>IF(T17="","",COUNTIF($T$4:T17,"該当"))</f>
        <v/>
      </c>
      <c r="V17" s="137" t="str">
        <f>IF(M17='条件検索５（人口規模・事業名で検索）'!$H$3,"該当","")</f>
        <v/>
      </c>
      <c r="W17" s="139" t="str">
        <f>IF(V17="","",COUNTIF($V$4:V17,"該当"))</f>
        <v/>
      </c>
    </row>
    <row r="18" spans="1:23" ht="29.25" customHeight="1">
      <c r="A18" s="141" t="s">
        <v>128</v>
      </c>
      <c r="B18" s="143" t="s">
        <v>1611</v>
      </c>
      <c r="C18" s="138" t="str">
        <f t="shared" si="0"/>
        <v>盛岡市子どもの学習・生活支援事業</v>
      </c>
      <c r="D18" s="140">
        <f>IFERROR(VLOOKUP(B18,'バックデータ２（自治体情報）'!$B$11:$E$912,4,FALSE),"")</f>
        <v>291859</v>
      </c>
      <c r="E18" s="139" t="str">
        <f t="shared" si="1"/>
        <v>20万人以上～30万人未満</v>
      </c>
      <c r="F18" s="141" t="s">
        <v>2257</v>
      </c>
      <c r="G18" s="142" t="s">
        <v>1757</v>
      </c>
      <c r="H18" s="152" t="s">
        <v>1949</v>
      </c>
      <c r="I18" s="161" t="s">
        <v>2545</v>
      </c>
      <c r="J18" s="142" t="s">
        <v>1969</v>
      </c>
      <c r="K18" s="142" t="s">
        <v>1968</v>
      </c>
      <c r="L18" s="138" t="str">
        <f t="shared" si="2"/>
        <v>岩手県子どもの学習・生活支援事業</v>
      </c>
      <c r="M18" s="138" t="str">
        <f t="shared" si="3"/>
        <v>20万人以上～30万人未満子どもの学習・生活支援事業</v>
      </c>
      <c r="N18" s="137" t="str">
        <f>IF(A18='条件検索１（都道府県名で検索）'!$E$3,"該当","")</f>
        <v/>
      </c>
      <c r="O18" s="139" t="str">
        <f>IF(N18="","",COUNTIF($N$4:N18,"該当"))</f>
        <v/>
      </c>
      <c r="P18" s="137" t="str">
        <f>IF(E18='条件検索２（人口規模で検索）'!$E$3,"該当","")</f>
        <v/>
      </c>
      <c r="Q18" s="139" t="str">
        <f>IF(P18="","",COUNTIF($P$4:P18,"該当"))</f>
        <v/>
      </c>
      <c r="R18" s="137" t="str">
        <f>IF(F18='条件検索３（事業名で検索）'!$E$3,"該当","")</f>
        <v/>
      </c>
      <c r="S18" s="139" t="str">
        <f>IF(R18="","",COUNTIF($R$4:R18,"該当"))</f>
        <v/>
      </c>
      <c r="T18" s="137" t="str">
        <f>IF(L18='条件検索４（都道府県名・事業名で検索）'!$H$3,"該当","")</f>
        <v/>
      </c>
      <c r="U18" s="139" t="str">
        <f>IF(T18="","",COUNTIF($T$4:T18,"該当"))</f>
        <v/>
      </c>
      <c r="V18" s="137" t="str">
        <f>IF(M18='条件検索５（人口規模・事業名で検索）'!$H$3,"該当","")</f>
        <v/>
      </c>
      <c r="W18" s="139" t="str">
        <f>IF(V18="","",COUNTIF($V$4:V18,"該当"))</f>
        <v/>
      </c>
    </row>
    <row r="19" spans="1:23" ht="29.25" customHeight="1">
      <c r="A19" s="141" t="s">
        <v>149</v>
      </c>
      <c r="B19" s="176" t="s">
        <v>208</v>
      </c>
      <c r="C19" s="138" t="str">
        <f t="shared" si="0"/>
        <v>石巻市子どもの学習・生活支援事業</v>
      </c>
      <c r="D19" s="140">
        <f>IFERROR(VLOOKUP(B19,'バックデータ２（自治体情報）'!$B$11:$E$912,4,FALSE),"")</f>
        <v>146162</v>
      </c>
      <c r="E19" s="139" t="str">
        <f t="shared" si="1"/>
        <v>10万人以上～20万人未満</v>
      </c>
      <c r="F19" s="141" t="s">
        <v>2258</v>
      </c>
      <c r="G19" s="142" t="s">
        <v>1758</v>
      </c>
      <c r="H19" s="145" t="s">
        <v>1949</v>
      </c>
      <c r="I19" s="161" t="s">
        <v>2549</v>
      </c>
      <c r="J19" s="142" t="s">
        <v>225</v>
      </c>
      <c r="K19" s="142" t="s">
        <v>1972</v>
      </c>
      <c r="L19" s="138" t="str">
        <f t="shared" si="2"/>
        <v>宮城県子どもの学習・生活支援事業</v>
      </c>
      <c r="M19" s="138" t="str">
        <f t="shared" si="3"/>
        <v>10万人以上～20万人未満子どもの学習・生活支援事業</v>
      </c>
      <c r="N19" s="137" t="str">
        <f>IF(A19='条件検索１（都道府県名で検索）'!$E$3,"該当","")</f>
        <v/>
      </c>
      <c r="O19" s="139" t="str">
        <f>IF(N19="","",COUNTIF($N$4:N19,"該当"))</f>
        <v/>
      </c>
      <c r="P19" s="137" t="str">
        <f>IF(E19='条件検索２（人口規模で検索）'!$E$3,"該当","")</f>
        <v/>
      </c>
      <c r="Q19" s="139" t="str">
        <f>IF(P19="","",COUNTIF($P$4:P19,"該当"))</f>
        <v/>
      </c>
      <c r="R19" s="137" t="str">
        <f>IF(F19='条件検索３（事業名で検索）'!$E$3,"該当","")</f>
        <v/>
      </c>
      <c r="S19" s="139" t="str">
        <f>IF(R19="","",COUNTIF($R$4:R19,"該当"))</f>
        <v/>
      </c>
      <c r="T19" s="137" t="str">
        <f>IF(L19='条件検索４（都道府県名・事業名で検索）'!$H$3,"該当","")</f>
        <v/>
      </c>
      <c r="U19" s="139" t="str">
        <f>IF(T19="","",COUNTIF($T$4:T19,"該当"))</f>
        <v/>
      </c>
      <c r="V19" s="137" t="str">
        <f>IF(M19='条件検索５（人口規模・事業名で検索）'!$H$3,"該当","")</f>
        <v/>
      </c>
      <c r="W19" s="139" t="str">
        <f>IF(V19="","",COUNTIF($V$4:V19,"該当"))</f>
        <v/>
      </c>
    </row>
    <row r="20" spans="1:23" ht="29.25" customHeight="1">
      <c r="A20" s="141" t="s">
        <v>56</v>
      </c>
      <c r="B20" s="143" t="s">
        <v>171</v>
      </c>
      <c r="C20" s="138" t="str">
        <f t="shared" si="0"/>
        <v>仙台市自立相談支援事業</v>
      </c>
      <c r="D20" s="140">
        <f>IFERROR(VLOOKUP(B20,'バックデータ２（自治体情報）'!$B$11:$E$912,4,FALSE),"")</f>
        <v>1060545</v>
      </c>
      <c r="E20" s="139" t="str">
        <f t="shared" si="1"/>
        <v>50万人以上</v>
      </c>
      <c r="F20" s="141" t="s">
        <v>2241</v>
      </c>
      <c r="G20" s="148" t="s">
        <v>1759</v>
      </c>
      <c r="H20" s="145"/>
      <c r="I20" s="141"/>
      <c r="J20" s="142" t="s">
        <v>2430</v>
      </c>
      <c r="K20" s="142" t="s">
        <v>1973</v>
      </c>
      <c r="L20" s="138" t="str">
        <f t="shared" si="2"/>
        <v>宮城県自立相談支援事業</v>
      </c>
      <c r="M20" s="138" t="str">
        <f t="shared" si="3"/>
        <v>50万人以上自立相談支援事業</v>
      </c>
      <c r="N20" s="137" t="str">
        <f>IF(A20='条件検索１（都道府県名で検索）'!$E$3,"該当","")</f>
        <v/>
      </c>
      <c r="O20" s="139" t="str">
        <f>IF(N20="","",COUNTIF($N$4:N20,"該当"))</f>
        <v/>
      </c>
      <c r="P20" s="137" t="str">
        <f>IF(E20='条件検索２（人口規模で検索）'!$E$3,"該当","")</f>
        <v/>
      </c>
      <c r="Q20" s="139" t="str">
        <f>IF(P20="","",COUNTIF($P$4:P20,"該当"))</f>
        <v/>
      </c>
      <c r="R20" s="137" t="str">
        <f>IF(F20='条件検索３（事業名で検索）'!$E$3,"該当","")</f>
        <v/>
      </c>
      <c r="S20" s="139" t="str">
        <f>IF(R20="","",COUNTIF($R$4:R20,"該当"))</f>
        <v/>
      </c>
      <c r="T20" s="137" t="str">
        <f>IF(L20='条件検索４（都道府県名・事業名で検索）'!$H$3,"該当","")</f>
        <v/>
      </c>
      <c r="U20" s="139" t="str">
        <f>IF(T20="","",COUNTIF($T$4:T20,"該当"))</f>
        <v/>
      </c>
      <c r="V20" s="137" t="str">
        <f>IF(M20='条件検索５（人口規模・事業名で検索）'!$H$3,"該当","")</f>
        <v/>
      </c>
      <c r="W20" s="139" t="str">
        <f>IF(V20="","",COUNTIF($V$4:V20,"該当"))</f>
        <v/>
      </c>
    </row>
    <row r="21" spans="1:23" ht="29.25" customHeight="1">
      <c r="A21" s="141" t="s">
        <v>56</v>
      </c>
      <c r="B21" s="143" t="s">
        <v>56</v>
      </c>
      <c r="C21" s="138" t="str">
        <f t="shared" si="0"/>
        <v>宮城県自立相談支援事業</v>
      </c>
      <c r="D21" s="140">
        <f>IFERROR(VLOOKUP(B21,'バックデータ２（自治体情報）'!$B$11:$E$912,4,FALSE),"")</f>
        <v>360288</v>
      </c>
      <c r="E21" s="139" t="str">
        <f t="shared" si="1"/>
        <v>30万人以上～40万人未満</v>
      </c>
      <c r="F21" s="141" t="s">
        <v>2241</v>
      </c>
      <c r="G21" s="148" t="s">
        <v>1760</v>
      </c>
      <c r="H21" s="145" t="s">
        <v>1949</v>
      </c>
      <c r="I21" s="161" t="s">
        <v>2544</v>
      </c>
      <c r="J21" s="142" t="s">
        <v>1570</v>
      </c>
      <c r="K21" s="142" t="s">
        <v>1974</v>
      </c>
      <c r="L21" s="138" t="str">
        <f t="shared" si="2"/>
        <v>宮城県自立相談支援事業</v>
      </c>
      <c r="M21" s="138" t="str">
        <f t="shared" si="3"/>
        <v>30万人以上～40万人未満自立相談支援事業</v>
      </c>
      <c r="N21" s="137" t="str">
        <f>IF(A21='条件検索１（都道府県名で検索）'!$E$3,"該当","")</f>
        <v/>
      </c>
      <c r="O21" s="139" t="str">
        <f>IF(N21="","",COUNTIF($N$4:N21,"該当"))</f>
        <v/>
      </c>
      <c r="P21" s="137" t="str">
        <f>IF(E21='条件検索２（人口規模で検索）'!$E$3,"該当","")</f>
        <v/>
      </c>
      <c r="Q21" s="139" t="str">
        <f>IF(P21="","",COUNTIF($P$4:P21,"該当"))</f>
        <v/>
      </c>
      <c r="R21" s="137" t="str">
        <f>IF(F21='条件検索３（事業名で検索）'!$E$3,"該当","")</f>
        <v/>
      </c>
      <c r="S21" s="139" t="str">
        <f>IF(R21="","",COUNTIF($R$4:R21,"該当"))</f>
        <v/>
      </c>
      <c r="T21" s="137" t="str">
        <f>IF(L21='条件検索４（都道府県名・事業名で検索）'!$H$3,"該当","")</f>
        <v/>
      </c>
      <c r="U21" s="139" t="str">
        <f>IF(T21="","",COUNTIF($T$4:T21,"該当"))</f>
        <v/>
      </c>
      <c r="V21" s="137" t="str">
        <f>IF(M21='条件検索５（人口規模・事業名で検索）'!$H$3,"該当","")</f>
        <v/>
      </c>
      <c r="W21" s="139" t="str">
        <f>IF(V21="","",COUNTIF($V$4:V21,"該当"))</f>
        <v/>
      </c>
    </row>
    <row r="22" spans="1:23" ht="29.25" customHeight="1">
      <c r="A22" s="141" t="s">
        <v>56</v>
      </c>
      <c r="B22" s="143" t="s">
        <v>171</v>
      </c>
      <c r="C22" s="138" t="str">
        <f t="shared" si="0"/>
        <v>仙台市就労準備支援事業</v>
      </c>
      <c r="D22" s="140">
        <f>IFERROR(VLOOKUP(B22,'バックデータ２（自治体情報）'!$B$11:$E$912,4,FALSE),"")</f>
        <v>1060545</v>
      </c>
      <c r="E22" s="139" t="str">
        <f t="shared" si="1"/>
        <v>50万人以上</v>
      </c>
      <c r="F22" s="141" t="s">
        <v>2245</v>
      </c>
      <c r="G22" s="148" t="s">
        <v>1761</v>
      </c>
      <c r="H22" s="145" t="s">
        <v>1949</v>
      </c>
      <c r="I22" s="161" t="s">
        <v>2546</v>
      </c>
      <c r="J22" s="142" t="s">
        <v>2430</v>
      </c>
      <c r="K22" s="142" t="s">
        <v>1978</v>
      </c>
      <c r="L22" s="138" t="str">
        <f t="shared" si="2"/>
        <v>宮城県就労準備支援事業</v>
      </c>
      <c r="M22" s="138" t="str">
        <f t="shared" si="3"/>
        <v>50万人以上就労準備支援事業</v>
      </c>
      <c r="N22" s="137" t="str">
        <f>IF(A22='条件検索１（都道府県名で検索）'!$E$3,"該当","")</f>
        <v/>
      </c>
      <c r="O22" s="139" t="str">
        <f>IF(N22="","",COUNTIF($N$4:N22,"該当"))</f>
        <v/>
      </c>
      <c r="P22" s="137" t="str">
        <f>IF(E22='条件検索２（人口規模で検索）'!$E$3,"該当","")</f>
        <v/>
      </c>
      <c r="Q22" s="139" t="str">
        <f>IF(P22="","",COUNTIF($P$4:P22,"該当"))</f>
        <v/>
      </c>
      <c r="R22" s="137" t="str">
        <f>IF(F22='条件検索３（事業名で検索）'!$E$3,"該当","")</f>
        <v/>
      </c>
      <c r="S22" s="139" t="str">
        <f>IF(R22="","",COUNTIF($R$4:R22,"該当"))</f>
        <v/>
      </c>
      <c r="T22" s="137" t="str">
        <f>IF(L22='条件検索４（都道府県名・事業名で検索）'!$H$3,"該当","")</f>
        <v/>
      </c>
      <c r="U22" s="139" t="str">
        <f>IF(T22="","",COUNTIF($T$4:T22,"該当"))</f>
        <v/>
      </c>
      <c r="V22" s="137" t="str">
        <f>IF(M22='条件検索５（人口規模・事業名で検索）'!$H$3,"該当","")</f>
        <v/>
      </c>
      <c r="W22" s="139" t="str">
        <f>IF(V22="","",COUNTIF($V$4:V22,"該当"))</f>
        <v/>
      </c>
    </row>
    <row r="23" spans="1:23" ht="29.25" customHeight="1">
      <c r="A23" s="141" t="s">
        <v>56</v>
      </c>
      <c r="B23" s="143" t="s">
        <v>171</v>
      </c>
      <c r="C23" s="138" t="str">
        <f t="shared" si="0"/>
        <v>仙台市認定就労訓練事業</v>
      </c>
      <c r="D23" s="140">
        <f>IFERROR(VLOOKUP(B23,'バックデータ２（自治体情報）'!$B$11:$E$912,4,FALSE),"")</f>
        <v>1060545</v>
      </c>
      <c r="E23" s="139" t="str">
        <f t="shared" si="1"/>
        <v>50万人以上</v>
      </c>
      <c r="F23" s="141" t="s">
        <v>2265</v>
      </c>
      <c r="G23" s="148" t="s">
        <v>1762</v>
      </c>
      <c r="H23" s="145" t="s">
        <v>1949</v>
      </c>
      <c r="I23" s="161" t="s">
        <v>2547</v>
      </c>
      <c r="J23" s="142" t="s">
        <v>2430</v>
      </c>
      <c r="K23" s="142" t="s">
        <v>1978</v>
      </c>
      <c r="L23" s="138" t="str">
        <f t="shared" si="2"/>
        <v>宮城県認定就労訓練事業</v>
      </c>
      <c r="M23" s="138" t="str">
        <f t="shared" si="3"/>
        <v>50万人以上認定就労訓練事業</v>
      </c>
      <c r="N23" s="137" t="str">
        <f>IF(A23='条件検索１（都道府県名で検索）'!$E$3,"該当","")</f>
        <v/>
      </c>
      <c r="O23" s="139" t="str">
        <f>IF(N23="","",COUNTIF($N$4:N23,"該当"))</f>
        <v/>
      </c>
      <c r="P23" s="137" t="str">
        <f>IF(E23='条件検索２（人口規模で検索）'!$E$3,"該当","")</f>
        <v/>
      </c>
      <c r="Q23" s="139" t="str">
        <f>IF(P23="","",COUNTIF($P$4:P23,"該当"))</f>
        <v/>
      </c>
      <c r="R23" s="137" t="str">
        <f>IF(F23='条件検索３（事業名で検索）'!$E$3,"該当","")</f>
        <v/>
      </c>
      <c r="S23" s="139" t="str">
        <f>IF(R23="","",COUNTIF($R$4:R23,"該当"))</f>
        <v/>
      </c>
      <c r="T23" s="137" t="str">
        <f>IF(L23='条件検索４（都道府県名・事業名で検索）'!$H$3,"該当","")</f>
        <v/>
      </c>
      <c r="U23" s="139" t="str">
        <f>IF(T23="","",COUNTIF($T$4:T23,"該当"))</f>
        <v/>
      </c>
      <c r="V23" s="137" t="str">
        <f>IF(M23='条件検索５（人口規模・事業名で検索）'!$H$3,"該当","")</f>
        <v/>
      </c>
      <c r="W23" s="139" t="str">
        <f>IF(V23="","",COUNTIF($V$4:V23,"該当"))</f>
        <v/>
      </c>
    </row>
    <row r="24" spans="1:23" ht="29.25" customHeight="1">
      <c r="A24" s="141" t="s">
        <v>56</v>
      </c>
      <c r="B24" s="143" t="s">
        <v>1612</v>
      </c>
      <c r="C24" s="138" t="str">
        <f t="shared" si="0"/>
        <v>富谷市一時生活支援事業</v>
      </c>
      <c r="D24" s="140">
        <f>IFERROR(VLOOKUP(B24,'バックデータ２（自治体情報）'!$B$11:$E$912,4,FALSE),"")</f>
        <v>52635</v>
      </c>
      <c r="E24" s="139" t="str">
        <f t="shared" si="1"/>
        <v>2万人以上～5万人未満</v>
      </c>
      <c r="F24" s="141" t="s">
        <v>2250</v>
      </c>
      <c r="G24" s="148" t="s">
        <v>1763</v>
      </c>
      <c r="H24" s="145" t="s">
        <v>1949</v>
      </c>
      <c r="I24" s="161" t="s">
        <v>2550</v>
      </c>
      <c r="J24" s="142" t="s">
        <v>1979</v>
      </c>
      <c r="K24" s="142" t="s">
        <v>1958</v>
      </c>
      <c r="L24" s="138" t="str">
        <f t="shared" si="2"/>
        <v>宮城県一時生活支援事業</v>
      </c>
      <c r="M24" s="138" t="str">
        <f t="shared" si="3"/>
        <v>2万人以上～5万人未満一時生活支援事業</v>
      </c>
      <c r="N24" s="137" t="str">
        <f>IF(A24='条件検索１（都道府県名で検索）'!$E$3,"該当","")</f>
        <v/>
      </c>
      <c r="O24" s="139" t="str">
        <f>IF(N24="","",COUNTIF($N$4:N24,"該当"))</f>
        <v/>
      </c>
      <c r="P24" s="137" t="str">
        <f>IF(E24='条件検索２（人口規模で検索）'!$E$3,"該当","")</f>
        <v/>
      </c>
      <c r="Q24" s="139" t="str">
        <f>IF(P24="","",COUNTIF($P$4:P24,"該当"))</f>
        <v/>
      </c>
      <c r="R24" s="137" t="str">
        <f>IF(F24='条件検索３（事業名で検索）'!$E$3,"該当","")</f>
        <v/>
      </c>
      <c r="S24" s="139" t="str">
        <f>IF(R24="","",COUNTIF($R$4:R24,"該当"))</f>
        <v/>
      </c>
      <c r="T24" s="137" t="str">
        <f>IF(L24='条件検索４（都道府県名・事業名で検索）'!$H$3,"該当","")</f>
        <v/>
      </c>
      <c r="U24" s="139" t="str">
        <f>IF(T24="","",COUNTIF($T$4:T24,"該当"))</f>
        <v/>
      </c>
      <c r="V24" s="137" t="str">
        <f>IF(M24='条件検索５（人口規模・事業名で検索）'!$H$3,"該当","")</f>
        <v/>
      </c>
      <c r="W24" s="139" t="str">
        <f>IF(V24="","",COUNTIF($V$4:V24,"該当"))</f>
        <v/>
      </c>
    </row>
    <row r="25" spans="1:23" ht="29.25" customHeight="1">
      <c r="A25" s="141" t="s">
        <v>56</v>
      </c>
      <c r="B25" s="143" t="s">
        <v>1613</v>
      </c>
      <c r="C25" s="138" t="str">
        <f t="shared" si="0"/>
        <v>東松島市家計改善支援事業</v>
      </c>
      <c r="D25" s="140">
        <f>IFERROR(VLOOKUP(B25,'バックデータ２（自治体情報）'!$B$11:$E$912,4,FALSE),"")</f>
        <v>40247</v>
      </c>
      <c r="E25" s="139" t="str">
        <f t="shared" si="1"/>
        <v>2万人以上～5万人未満</v>
      </c>
      <c r="F25" s="141" t="s">
        <v>2253</v>
      </c>
      <c r="G25" s="142" t="s">
        <v>1764</v>
      </c>
      <c r="H25" s="145" t="s">
        <v>1949</v>
      </c>
      <c r="I25" s="161" t="s">
        <v>2548</v>
      </c>
      <c r="J25" s="142" t="s">
        <v>1981</v>
      </c>
      <c r="K25" s="142" t="s">
        <v>1980</v>
      </c>
      <c r="L25" s="138" t="str">
        <f t="shared" si="2"/>
        <v>宮城県家計改善支援事業</v>
      </c>
      <c r="M25" s="138" t="str">
        <f t="shared" si="3"/>
        <v>2万人以上～5万人未満家計改善支援事業</v>
      </c>
      <c r="N25" s="137" t="str">
        <f>IF(A25='条件検索１（都道府県名で検索）'!$E$3,"該当","")</f>
        <v/>
      </c>
      <c r="O25" s="139" t="str">
        <f>IF(N25="","",COUNTIF($N$4:N25,"該当"))</f>
        <v/>
      </c>
      <c r="P25" s="137" t="str">
        <f>IF(E25='条件検索２（人口規模で検索）'!$E$3,"該当","")</f>
        <v/>
      </c>
      <c r="Q25" s="139" t="str">
        <f>IF(P25="","",COUNTIF($P$4:P25,"該当"))</f>
        <v/>
      </c>
      <c r="R25" s="137" t="str">
        <f>IF(F25='条件検索３（事業名で検索）'!$E$3,"該当","")</f>
        <v/>
      </c>
      <c r="S25" s="139" t="str">
        <f>IF(R25="","",COUNTIF($R$4:R25,"該当"))</f>
        <v/>
      </c>
      <c r="T25" s="137" t="str">
        <f>IF(L25='条件検索４（都道府県名・事業名で検索）'!$H$3,"該当","")</f>
        <v/>
      </c>
      <c r="U25" s="139" t="str">
        <f>IF(T25="","",COUNTIF($T$4:T25,"該当"))</f>
        <v/>
      </c>
      <c r="V25" s="137" t="str">
        <f>IF(M25='条件検索５（人口規模・事業名で検索）'!$H$3,"該当","")</f>
        <v/>
      </c>
      <c r="W25" s="139" t="str">
        <f>IF(V25="","",COUNTIF($V$4:V25,"該当"))</f>
        <v/>
      </c>
    </row>
    <row r="26" spans="1:23" ht="29.25" customHeight="1">
      <c r="A26" s="141" t="s">
        <v>152</v>
      </c>
      <c r="B26" s="143" t="s">
        <v>179</v>
      </c>
      <c r="C26" s="138" t="str">
        <f t="shared" si="0"/>
        <v>湯沢市就労準備支援事業</v>
      </c>
      <c r="D26" s="140">
        <f>IFERROR(VLOOKUP(B26,'バックデータ２（自治体情報）'!$B$11:$E$912,4,FALSE),"")</f>
        <v>46330</v>
      </c>
      <c r="E26" s="139" t="str">
        <f t="shared" si="1"/>
        <v>2万人以上～5万人未満</v>
      </c>
      <c r="F26" s="141" t="s">
        <v>2245</v>
      </c>
      <c r="G26" s="142" t="s">
        <v>1765</v>
      </c>
      <c r="H26" s="145" t="s">
        <v>1949</v>
      </c>
      <c r="I26" s="161" t="s">
        <v>2306</v>
      </c>
      <c r="J26" s="142" t="s">
        <v>145</v>
      </c>
      <c r="K26" s="142" t="s">
        <v>1982</v>
      </c>
      <c r="L26" s="138" t="str">
        <f t="shared" si="2"/>
        <v>秋田県就労準備支援事業</v>
      </c>
      <c r="M26" s="138" t="str">
        <f t="shared" si="3"/>
        <v>2万人以上～5万人未満就労準備支援事業</v>
      </c>
      <c r="N26" s="137" t="str">
        <f>IF(A26='条件検索１（都道府県名で検索）'!$E$3,"該当","")</f>
        <v/>
      </c>
      <c r="O26" s="139" t="str">
        <f>IF(N26="","",COUNTIF($N$4:N26,"該当"))</f>
        <v/>
      </c>
      <c r="P26" s="137" t="str">
        <f>IF(E26='条件検索２（人口規模で検索）'!$E$3,"該当","")</f>
        <v/>
      </c>
      <c r="Q26" s="139" t="str">
        <f>IF(P26="","",COUNTIF($P$4:P26,"該当"))</f>
        <v/>
      </c>
      <c r="R26" s="137" t="str">
        <f>IF(F26='条件検索３（事業名で検索）'!$E$3,"該当","")</f>
        <v/>
      </c>
      <c r="S26" s="139" t="str">
        <f>IF(R26="","",COUNTIF($R$4:R26,"該当"))</f>
        <v/>
      </c>
      <c r="T26" s="137" t="str">
        <f>IF(L26='条件検索４（都道府県名・事業名で検索）'!$H$3,"該当","")</f>
        <v/>
      </c>
      <c r="U26" s="139" t="str">
        <f>IF(T26="","",COUNTIF($T$4:T26,"該当"))</f>
        <v/>
      </c>
      <c r="V26" s="137" t="str">
        <f>IF(M26='条件検索５（人口規模・事業名で検索）'!$H$3,"該当","")</f>
        <v/>
      </c>
      <c r="W26" s="139" t="str">
        <f>IF(V26="","",COUNTIF($V$4:V26,"該当"))</f>
        <v/>
      </c>
    </row>
    <row r="27" spans="1:23" ht="29.25" customHeight="1">
      <c r="A27" s="141" t="s">
        <v>152</v>
      </c>
      <c r="B27" s="143" t="s">
        <v>1614</v>
      </c>
      <c r="C27" s="138" t="str">
        <f t="shared" si="0"/>
        <v>横手市自立相談支援事業</v>
      </c>
      <c r="D27" s="140">
        <f>IFERROR(VLOOKUP(B27,'バックデータ２（自治体情報）'!$B$11:$E$912,4,FALSE),"")</f>
        <v>91743</v>
      </c>
      <c r="E27" s="139" t="str">
        <f t="shared" si="1"/>
        <v>2万人以上～5万人未満</v>
      </c>
      <c r="F27" s="141" t="s">
        <v>2240</v>
      </c>
      <c r="G27" s="142" t="s">
        <v>1766</v>
      </c>
      <c r="H27" s="145" t="s">
        <v>1949</v>
      </c>
      <c r="I27" s="161" t="s">
        <v>2275</v>
      </c>
      <c r="J27" s="142" t="s">
        <v>1984</v>
      </c>
      <c r="K27" s="142" t="s">
        <v>1983</v>
      </c>
      <c r="L27" s="138" t="str">
        <f t="shared" si="2"/>
        <v>秋田県自立相談支援事業</v>
      </c>
      <c r="M27" s="138" t="str">
        <f t="shared" si="3"/>
        <v>2万人以上～5万人未満自立相談支援事業</v>
      </c>
      <c r="N27" s="137" t="str">
        <f>IF(A27='条件検索１（都道府県名で検索）'!$E$3,"該当","")</f>
        <v/>
      </c>
      <c r="O27" s="139" t="str">
        <f>IF(N27="","",COUNTIF($N$4:N27,"該当"))</f>
        <v/>
      </c>
      <c r="P27" s="137" t="str">
        <f>IF(E27='条件検索２（人口規模で検索）'!$E$3,"該当","")</f>
        <v/>
      </c>
      <c r="Q27" s="139" t="str">
        <f>IF(P27="","",COUNTIF($P$4:P27,"該当"))</f>
        <v/>
      </c>
      <c r="R27" s="137" t="str">
        <f>IF(F27='条件検索３（事業名で検索）'!$E$3,"該当","")</f>
        <v/>
      </c>
      <c r="S27" s="139" t="str">
        <f>IF(R27="","",COUNTIF($R$4:R27,"該当"))</f>
        <v/>
      </c>
      <c r="T27" s="137" t="str">
        <f>IF(L27='条件検索４（都道府県名・事業名で検索）'!$H$3,"該当","")</f>
        <v/>
      </c>
      <c r="U27" s="139" t="str">
        <f>IF(T27="","",COUNTIF($T$4:T27,"該当"))</f>
        <v/>
      </c>
      <c r="V27" s="137" t="str">
        <f>IF(M27='条件検索５（人口規模・事業名で検索）'!$H$3,"該当","")</f>
        <v/>
      </c>
      <c r="W27" s="139" t="str">
        <f>IF(V27="","",COUNTIF($V$4:V27,"該当"))</f>
        <v/>
      </c>
    </row>
    <row r="28" spans="1:23" ht="29.25" customHeight="1">
      <c r="A28" s="141" t="s">
        <v>152</v>
      </c>
      <c r="B28" s="143" t="s">
        <v>152</v>
      </c>
      <c r="C28" s="138" t="str">
        <f t="shared" si="0"/>
        <v>秋田県子どもの学習・生活支援事業</v>
      </c>
      <c r="D28" s="140">
        <f>IFERROR(VLOOKUP(B28,'バックデータ２（自治体情報）'!$B$11:$E$912,4,FALSE),"")</f>
        <v>96986</v>
      </c>
      <c r="E28" s="139" t="str">
        <f t="shared" si="1"/>
        <v>2万人以上～5万人未満</v>
      </c>
      <c r="F28" s="141" t="s">
        <v>2259</v>
      </c>
      <c r="G28" s="142" t="s">
        <v>1767</v>
      </c>
      <c r="H28" s="145" t="s">
        <v>1949</v>
      </c>
      <c r="I28" s="161" t="s">
        <v>2342</v>
      </c>
      <c r="J28" s="142" t="s">
        <v>1986</v>
      </c>
      <c r="K28" s="142" t="s">
        <v>1985</v>
      </c>
      <c r="L28" s="138" t="str">
        <f t="shared" si="2"/>
        <v>秋田県子どもの学習・生活支援事業</v>
      </c>
      <c r="M28" s="138" t="str">
        <f t="shared" si="3"/>
        <v>2万人以上～5万人未満子どもの学習・生活支援事業</v>
      </c>
      <c r="N28" s="137" t="str">
        <f>IF(A28='条件検索１（都道府県名で検索）'!$E$3,"該当","")</f>
        <v/>
      </c>
      <c r="O28" s="139" t="str">
        <f>IF(N28="","",COUNTIF($N$4:N28,"該当"))</f>
        <v/>
      </c>
      <c r="P28" s="137" t="str">
        <f>IF(E28='条件検索２（人口規模で検索）'!$E$3,"該当","")</f>
        <v/>
      </c>
      <c r="Q28" s="139" t="str">
        <f>IF(P28="","",COUNTIF($P$4:P28,"該当"))</f>
        <v/>
      </c>
      <c r="R28" s="137" t="str">
        <f>IF(F28='条件検索３（事業名で検索）'!$E$3,"該当","")</f>
        <v/>
      </c>
      <c r="S28" s="139" t="str">
        <f>IF(R28="","",COUNTIF($R$4:R28,"該当"))</f>
        <v/>
      </c>
      <c r="T28" s="137" t="str">
        <f>IF(L28='条件検索４（都道府県名・事業名で検索）'!$H$3,"該当","")</f>
        <v/>
      </c>
      <c r="U28" s="139" t="str">
        <f>IF(T28="","",COUNTIF($T$4:T28,"該当"))</f>
        <v/>
      </c>
      <c r="V28" s="137" t="str">
        <f>IF(M28='条件検索５（人口規模・事業名で検索）'!$H$3,"該当","")</f>
        <v/>
      </c>
      <c r="W28" s="139" t="str">
        <f>IF(V28="","",COUNTIF($V$4:V28,"該当"))</f>
        <v/>
      </c>
    </row>
    <row r="29" spans="1:23" ht="29.25" customHeight="1">
      <c r="A29" s="141" t="s">
        <v>24</v>
      </c>
      <c r="B29" s="176" t="s">
        <v>186</v>
      </c>
      <c r="C29" s="138" t="str">
        <f t="shared" si="0"/>
        <v>山形県子どもの学習・生活支援事業</v>
      </c>
      <c r="D29" s="140">
        <f>IFERROR(VLOOKUP(B29,'バックデータ２（自治体情報）'!$B$11:$E$912,4,FALSE),"")</f>
        <v>225314</v>
      </c>
      <c r="E29" s="139" t="str">
        <f t="shared" si="1"/>
        <v>20万人以上～30万人未満</v>
      </c>
      <c r="F29" s="141" t="s">
        <v>2260</v>
      </c>
      <c r="G29" s="142" t="s">
        <v>1932</v>
      </c>
      <c r="H29" s="145" t="s">
        <v>2330</v>
      </c>
      <c r="I29" s="161" t="s">
        <v>2343</v>
      </c>
      <c r="J29" s="142" t="s">
        <v>227</v>
      </c>
      <c r="K29" s="142" t="s">
        <v>1987</v>
      </c>
      <c r="L29" s="138" t="str">
        <f t="shared" si="2"/>
        <v>山形県子どもの学習・生活支援事業</v>
      </c>
      <c r="M29" s="138" t="str">
        <f t="shared" si="3"/>
        <v>20万人以上～30万人未満子どもの学習・生活支援事業</v>
      </c>
      <c r="N29" s="137" t="str">
        <f>IF(A29='条件検索１（都道府県名で検索）'!$E$3,"該当","")</f>
        <v/>
      </c>
      <c r="O29" s="139" t="str">
        <f>IF(N29="","",COUNTIF($N$4:N29,"該当"))</f>
        <v/>
      </c>
      <c r="P29" s="137" t="str">
        <f>IF(E29='条件検索２（人口規模で検索）'!$E$3,"該当","")</f>
        <v/>
      </c>
      <c r="Q29" s="139" t="str">
        <f>IF(P29="","",COUNTIF($P$4:P29,"該当"))</f>
        <v/>
      </c>
      <c r="R29" s="137" t="str">
        <f>IF(F29='条件検索３（事業名で検索）'!$E$3,"該当","")</f>
        <v/>
      </c>
      <c r="S29" s="139" t="str">
        <f>IF(R29="","",COUNTIF($R$4:R29,"該当"))</f>
        <v/>
      </c>
      <c r="T29" s="137" t="str">
        <f>IF(L29='条件検索４（都道府県名・事業名で検索）'!$H$3,"該当","")</f>
        <v/>
      </c>
      <c r="U29" s="139" t="str">
        <f>IF(T29="","",COUNTIF($T$4:T29,"該当"))</f>
        <v/>
      </c>
      <c r="V29" s="137" t="str">
        <f>IF(M29='条件検索５（人口規模・事業名で検索）'!$H$3,"該当","")</f>
        <v/>
      </c>
      <c r="W29" s="139" t="str">
        <f>IF(V29="","",COUNTIF($V$4:V29,"該当"))</f>
        <v/>
      </c>
    </row>
    <row r="30" spans="1:23" ht="29.25" customHeight="1">
      <c r="A30" s="141" t="s">
        <v>1615</v>
      </c>
      <c r="B30" s="143" t="s">
        <v>1616</v>
      </c>
      <c r="C30" s="138" t="str">
        <f t="shared" si="0"/>
        <v>米沢市就労準備支援事業</v>
      </c>
      <c r="D30" s="140">
        <f>IFERROR(VLOOKUP(B30,'バックデータ２（自治体情報）'!$B$11:$E$912,4,FALSE),"")</f>
        <v>81847</v>
      </c>
      <c r="E30" s="139" t="str">
        <f t="shared" si="1"/>
        <v>2万人以上～5万人未満</v>
      </c>
      <c r="F30" s="141" t="s">
        <v>2245</v>
      </c>
      <c r="G30" s="142" t="s">
        <v>1768</v>
      </c>
      <c r="H30" s="145" t="s">
        <v>1949</v>
      </c>
      <c r="I30" s="161" t="s">
        <v>2307</v>
      </c>
      <c r="J30" s="142" t="s">
        <v>1989</v>
      </c>
      <c r="K30" s="142" t="s">
        <v>1988</v>
      </c>
      <c r="L30" s="138" t="str">
        <f t="shared" si="2"/>
        <v>山形県就労準備支援事業</v>
      </c>
      <c r="M30" s="138" t="str">
        <f t="shared" si="3"/>
        <v>2万人以上～5万人未満就労準備支援事業</v>
      </c>
      <c r="N30" s="137" t="str">
        <f>IF(A30='条件検索１（都道府県名で検索）'!$E$3,"該当","")</f>
        <v/>
      </c>
      <c r="O30" s="139" t="str">
        <f>IF(N30="","",COUNTIF($N$4:N30,"該当"))</f>
        <v/>
      </c>
      <c r="P30" s="137" t="str">
        <f>IF(E30='条件検索２（人口規模で検索）'!$E$3,"該当","")</f>
        <v/>
      </c>
      <c r="Q30" s="139" t="str">
        <f>IF(P30="","",COUNTIF($P$4:P30,"該当"))</f>
        <v/>
      </c>
      <c r="R30" s="137" t="str">
        <f>IF(F30='条件検索３（事業名で検索）'!$E$3,"該当","")</f>
        <v/>
      </c>
      <c r="S30" s="139" t="str">
        <f>IF(R30="","",COUNTIF($R$4:R30,"該当"))</f>
        <v/>
      </c>
      <c r="T30" s="137" t="str">
        <f>IF(L30='条件検索４（都道府県名・事業名で検索）'!$H$3,"該当","")</f>
        <v/>
      </c>
      <c r="U30" s="139" t="str">
        <f>IF(T30="","",COUNTIF($T$4:T30,"該当"))</f>
        <v/>
      </c>
      <c r="V30" s="137" t="str">
        <f>IF(M30='条件検索５（人口規模・事業名で検索）'!$H$3,"該当","")</f>
        <v/>
      </c>
      <c r="W30" s="139" t="str">
        <f>IF(V30="","",COUNTIF($V$4:V30,"該当"))</f>
        <v/>
      </c>
    </row>
    <row r="31" spans="1:23" ht="29.25" customHeight="1">
      <c r="A31" s="141" t="s">
        <v>1615</v>
      </c>
      <c r="B31" s="176" t="s">
        <v>1617</v>
      </c>
      <c r="C31" s="138" t="str">
        <f t="shared" si="0"/>
        <v>山形市家計改善支援事業</v>
      </c>
      <c r="D31" s="140">
        <f>IFERROR(VLOOKUP(B31,'バックデータ２（自治体情報）'!$B$11:$E$912,4,FALSE),"")</f>
        <v>248024</v>
      </c>
      <c r="E31" s="139" t="str">
        <f t="shared" si="1"/>
        <v>20万人以上～30万人未満</v>
      </c>
      <c r="F31" s="141" t="s">
        <v>2253</v>
      </c>
      <c r="G31" s="143" t="s">
        <v>1769</v>
      </c>
      <c r="H31" s="145" t="s">
        <v>1950</v>
      </c>
      <c r="I31" s="161" t="s">
        <v>2344</v>
      </c>
      <c r="J31" s="143" t="s">
        <v>1990</v>
      </c>
      <c r="K31" s="142" t="s">
        <v>2518</v>
      </c>
      <c r="L31" s="138" t="str">
        <f t="shared" si="2"/>
        <v>山形県家計改善支援事業</v>
      </c>
      <c r="M31" s="138" t="str">
        <f t="shared" si="3"/>
        <v>20万人以上～30万人未満家計改善支援事業</v>
      </c>
      <c r="N31" s="137" t="str">
        <f>IF(A31='条件検索１（都道府県名で検索）'!$E$3,"該当","")</f>
        <v/>
      </c>
      <c r="O31" s="139" t="str">
        <f>IF(N31="","",COUNTIF($N$4:N31,"該当"))</f>
        <v/>
      </c>
      <c r="P31" s="137" t="str">
        <f>IF(E31='条件検索２（人口規模で検索）'!$E$3,"該当","")</f>
        <v/>
      </c>
      <c r="Q31" s="139" t="str">
        <f>IF(P31="","",COUNTIF($P$4:P31,"該当"))</f>
        <v/>
      </c>
      <c r="R31" s="137" t="str">
        <f>IF(F31='条件検索３（事業名で検索）'!$E$3,"該当","")</f>
        <v/>
      </c>
      <c r="S31" s="139" t="str">
        <f>IF(R31="","",COUNTIF($R$4:R31,"該当"))</f>
        <v/>
      </c>
      <c r="T31" s="137" t="str">
        <f>IF(L31='条件検索４（都道府県名・事業名で検索）'!$H$3,"該当","")</f>
        <v/>
      </c>
      <c r="U31" s="139" t="str">
        <f>IF(T31="","",COUNTIF($T$4:T31,"該当"))</f>
        <v/>
      </c>
      <c r="V31" s="137" t="str">
        <f>IF(M31='条件検索５（人口規模・事業名で検索）'!$H$3,"該当","")</f>
        <v/>
      </c>
      <c r="W31" s="139" t="str">
        <f>IF(V31="","",COUNTIF($V$4:V31,"該当"))</f>
        <v/>
      </c>
    </row>
    <row r="32" spans="1:23" ht="29.25" customHeight="1">
      <c r="A32" s="174" t="s">
        <v>1618</v>
      </c>
      <c r="B32" s="155" t="s">
        <v>1618</v>
      </c>
      <c r="C32" s="138" t="str">
        <f t="shared" si="0"/>
        <v>福島県一時生活支援事業</v>
      </c>
      <c r="D32" s="140">
        <f>IFERROR(VLOOKUP(B32,'バックデータ２（自治体情報）'!$B$11:$E$912,4,FALSE),"")</f>
        <v>394819</v>
      </c>
      <c r="E32" s="139" t="str">
        <f t="shared" si="1"/>
        <v>30万人以上～40万人未満</v>
      </c>
      <c r="F32" s="155" t="s">
        <v>2249</v>
      </c>
      <c r="G32" s="147" t="s">
        <v>1770</v>
      </c>
      <c r="H32" s="152" t="s">
        <v>1949</v>
      </c>
      <c r="I32" s="161" t="s">
        <v>2345</v>
      </c>
      <c r="J32" s="147" t="s">
        <v>1992</v>
      </c>
      <c r="K32" s="142" t="s">
        <v>1991</v>
      </c>
      <c r="L32" s="138" t="str">
        <f t="shared" si="2"/>
        <v>福島県一時生活支援事業</v>
      </c>
      <c r="M32" s="138" t="str">
        <f t="shared" si="3"/>
        <v>30万人以上～40万人未満一時生活支援事業</v>
      </c>
      <c r="N32" s="137" t="str">
        <f>IF(A32='条件検索１（都道府県名で検索）'!$E$3,"該当","")</f>
        <v/>
      </c>
      <c r="O32" s="139" t="str">
        <f>IF(N32="","",COUNTIF($N$4:N32,"該当"))</f>
        <v/>
      </c>
      <c r="P32" s="137" t="str">
        <f>IF(E32='条件検索２（人口規模で検索）'!$E$3,"該当","")</f>
        <v/>
      </c>
      <c r="Q32" s="139" t="str">
        <f>IF(P32="","",COUNTIF($P$4:P32,"該当"))</f>
        <v/>
      </c>
      <c r="R32" s="137" t="str">
        <f>IF(F32='条件検索３（事業名で検索）'!$E$3,"該当","")</f>
        <v/>
      </c>
      <c r="S32" s="139" t="str">
        <f>IF(R32="","",COUNTIF($R$4:R32,"該当"))</f>
        <v/>
      </c>
      <c r="T32" s="137" t="str">
        <f>IF(L32='条件検索４（都道府県名・事業名で検索）'!$H$3,"該当","")</f>
        <v/>
      </c>
      <c r="U32" s="139" t="str">
        <f>IF(T32="","",COUNTIF($T$4:T32,"該当"))</f>
        <v/>
      </c>
      <c r="V32" s="137" t="str">
        <f>IF(M32='条件検索５（人口規模・事業名で検索）'!$H$3,"該当","")</f>
        <v/>
      </c>
      <c r="W32" s="139" t="str">
        <f>IF(V32="","",COUNTIF($V$4:V32,"該当"))</f>
        <v/>
      </c>
    </row>
    <row r="33" spans="1:23" ht="29.25" customHeight="1">
      <c r="A33" s="174" t="s">
        <v>1618</v>
      </c>
      <c r="B33" s="155" t="s">
        <v>1619</v>
      </c>
      <c r="C33" s="138" t="str">
        <f t="shared" si="0"/>
        <v>会津若松市子どもの学習・生活支援事業</v>
      </c>
      <c r="D33" s="140">
        <f>IFERROR(VLOOKUP(B33,'バックデータ２（自治体情報）'!$B$11:$E$912,4,FALSE),"")</f>
        <v>120756</v>
      </c>
      <c r="E33" s="139" t="str">
        <f t="shared" si="1"/>
        <v>10万人以上～20万人未満</v>
      </c>
      <c r="F33" s="155" t="s">
        <v>2258</v>
      </c>
      <c r="G33" s="147" t="s">
        <v>1771</v>
      </c>
      <c r="H33" s="152" t="s">
        <v>1949</v>
      </c>
      <c r="I33" s="161" t="s">
        <v>2346</v>
      </c>
      <c r="J33" s="147" t="s">
        <v>2431</v>
      </c>
      <c r="K33" s="142" t="s">
        <v>1993</v>
      </c>
      <c r="L33" s="138" t="str">
        <f t="shared" si="2"/>
        <v>福島県子どもの学習・生活支援事業</v>
      </c>
      <c r="M33" s="138" t="str">
        <f t="shared" si="3"/>
        <v>10万人以上～20万人未満子どもの学習・生活支援事業</v>
      </c>
      <c r="N33" s="137" t="str">
        <f>IF(A33='条件検索１（都道府県名で検索）'!$E$3,"該当","")</f>
        <v/>
      </c>
      <c r="O33" s="139" t="str">
        <f>IF(N33="","",COUNTIF($N$4:N33,"該当"))</f>
        <v/>
      </c>
      <c r="P33" s="137" t="str">
        <f>IF(E33='条件検索２（人口規模で検索）'!$E$3,"該当","")</f>
        <v/>
      </c>
      <c r="Q33" s="139" t="str">
        <f>IF(P33="","",COUNTIF($P$4:P33,"該当"))</f>
        <v/>
      </c>
      <c r="R33" s="137" t="str">
        <f>IF(F33='条件検索３（事業名で検索）'!$E$3,"該当","")</f>
        <v/>
      </c>
      <c r="S33" s="139" t="str">
        <f>IF(R33="","",COUNTIF($R$4:R33,"該当"))</f>
        <v/>
      </c>
      <c r="T33" s="137" t="str">
        <f>IF(L33='条件検索４（都道府県名・事業名で検索）'!$H$3,"該当","")</f>
        <v/>
      </c>
      <c r="U33" s="139" t="str">
        <f>IF(T33="","",COUNTIF($T$4:T33,"該当"))</f>
        <v/>
      </c>
      <c r="V33" s="137" t="str">
        <f>IF(M33='条件検索５（人口規模・事業名で検索）'!$H$3,"該当","")</f>
        <v/>
      </c>
      <c r="W33" s="139" t="str">
        <f>IF(V33="","",COUNTIF($V$4:V33,"該当"))</f>
        <v/>
      </c>
    </row>
    <row r="34" spans="1:23" ht="29.25" customHeight="1">
      <c r="A34" s="174" t="s">
        <v>1620</v>
      </c>
      <c r="B34" s="155" t="s">
        <v>1621</v>
      </c>
      <c r="C34" s="138" t="str">
        <f t="shared" si="0"/>
        <v>かすみがうら市家計改善支援事業</v>
      </c>
      <c r="D34" s="140">
        <f>IFERROR(VLOOKUP(B34,'バックデータ２（自治体情報）'!$B$11:$E$912,4,FALSE),"")</f>
        <v>42413</v>
      </c>
      <c r="E34" s="139" t="str">
        <f t="shared" si="1"/>
        <v>2万人以上～5万人未満</v>
      </c>
      <c r="F34" s="155" t="s">
        <v>2254</v>
      </c>
      <c r="G34" s="147" t="s">
        <v>1772</v>
      </c>
      <c r="H34" s="152" t="s">
        <v>1949</v>
      </c>
      <c r="I34" s="161" t="s">
        <v>2503</v>
      </c>
      <c r="J34" s="147" t="s">
        <v>2432</v>
      </c>
      <c r="K34" s="142" t="s">
        <v>1994</v>
      </c>
      <c r="L34" s="138" t="str">
        <f t="shared" si="2"/>
        <v>茨城県家計改善支援事業</v>
      </c>
      <c r="M34" s="138" t="str">
        <f t="shared" si="3"/>
        <v>2万人以上～5万人未満家計改善支援事業</v>
      </c>
      <c r="N34" s="137" t="str">
        <f>IF(A34='条件検索１（都道府県名で検索）'!$E$3,"該当","")</f>
        <v/>
      </c>
      <c r="O34" s="139" t="str">
        <f>IF(N34="","",COUNTIF($N$4:N34,"該当"))</f>
        <v/>
      </c>
      <c r="P34" s="137" t="str">
        <f>IF(E34='条件検索２（人口規模で検索）'!$E$3,"該当","")</f>
        <v/>
      </c>
      <c r="Q34" s="139" t="str">
        <f>IF(P34="","",COUNTIF($P$4:P34,"該当"))</f>
        <v/>
      </c>
      <c r="R34" s="137" t="str">
        <f>IF(F34='条件検索３（事業名で検索）'!$E$3,"該当","")</f>
        <v/>
      </c>
      <c r="S34" s="139" t="str">
        <f>IF(R34="","",COUNTIF($R$4:R34,"該当"))</f>
        <v/>
      </c>
      <c r="T34" s="137" t="str">
        <f>IF(L34='条件検索４（都道府県名・事業名で検索）'!$H$3,"該当","")</f>
        <v/>
      </c>
      <c r="U34" s="139" t="str">
        <f>IF(T34="","",COUNTIF($T$4:T34,"該当"))</f>
        <v/>
      </c>
      <c r="V34" s="137" t="str">
        <f>IF(M34='条件検索５（人口規模・事業名で検索）'!$H$3,"該当","")</f>
        <v/>
      </c>
      <c r="W34" s="139" t="str">
        <f>IF(V34="","",COUNTIF($V$4:V34,"該当"))</f>
        <v/>
      </c>
    </row>
    <row r="35" spans="1:23" ht="29.25" customHeight="1">
      <c r="A35" s="174" t="s">
        <v>1620</v>
      </c>
      <c r="B35" s="155" t="s">
        <v>1622</v>
      </c>
      <c r="C35" s="138" t="str">
        <f t="shared" ref="C35:C66" si="4">B35&amp;F35</f>
        <v>日立市子どもの学習・生活支援事業</v>
      </c>
      <c r="D35" s="140">
        <f>IFERROR(VLOOKUP(B35,'バックデータ２（自治体情報）'!$B$11:$E$912,4,FALSE),"")</f>
        <v>182391</v>
      </c>
      <c r="E35" s="139" t="str">
        <f t="shared" si="1"/>
        <v>10万人以上～20万人未満</v>
      </c>
      <c r="F35" s="155" t="s">
        <v>2258</v>
      </c>
      <c r="G35" s="147" t="s">
        <v>1773</v>
      </c>
      <c r="H35" s="152" t="s">
        <v>1949</v>
      </c>
      <c r="I35" s="161" t="s">
        <v>2347</v>
      </c>
      <c r="J35" s="147" t="s">
        <v>2433</v>
      </c>
      <c r="K35" s="142" t="s">
        <v>2519</v>
      </c>
      <c r="L35" s="138" t="str">
        <f t="shared" si="2"/>
        <v>茨城県子どもの学習・生活支援事業</v>
      </c>
      <c r="M35" s="138" t="str">
        <f t="shared" si="3"/>
        <v>10万人以上～20万人未満子どもの学習・生活支援事業</v>
      </c>
      <c r="N35" s="137" t="str">
        <f>IF(A35='条件検索１（都道府県名で検索）'!$E$3,"該当","")</f>
        <v/>
      </c>
      <c r="O35" s="139" t="str">
        <f>IF(N35="","",COUNTIF($N$4:N35,"該当"))</f>
        <v/>
      </c>
      <c r="P35" s="137" t="str">
        <f>IF(E35='条件検索２（人口規模で検索）'!$E$3,"該当","")</f>
        <v/>
      </c>
      <c r="Q35" s="139" t="str">
        <f>IF(P35="","",COUNTIF($P$4:P35,"該当"))</f>
        <v/>
      </c>
      <c r="R35" s="137" t="str">
        <f>IF(F35='条件検索３（事業名で検索）'!$E$3,"該当","")</f>
        <v/>
      </c>
      <c r="S35" s="139" t="str">
        <f>IF(R35="","",COUNTIF($R$4:R35,"該当"))</f>
        <v/>
      </c>
      <c r="T35" s="137" t="str">
        <f>IF(L35='条件検索４（都道府県名・事業名で検索）'!$H$3,"該当","")</f>
        <v/>
      </c>
      <c r="U35" s="139" t="str">
        <f>IF(T35="","",COUNTIF($T$4:T35,"該当"))</f>
        <v/>
      </c>
      <c r="V35" s="137" t="str">
        <f>IF(M35='条件検索５（人口規模・事業名で検索）'!$H$3,"該当","")</f>
        <v/>
      </c>
      <c r="W35" s="139" t="str">
        <f>IF(V35="","",COUNTIF($V$4:V35,"該当"))</f>
        <v/>
      </c>
    </row>
    <row r="36" spans="1:23" ht="29.25" customHeight="1">
      <c r="A36" s="141" t="s">
        <v>105</v>
      </c>
      <c r="B36" s="141" t="s">
        <v>212</v>
      </c>
      <c r="C36" s="138" t="str">
        <f t="shared" si="4"/>
        <v>鹿沼市子どもの学習・生活支援事業</v>
      </c>
      <c r="D36" s="140">
        <f>IFERROR(VLOOKUP(B36,'バックデータ２（自治体情報）'!$B$11:$E$912,4,FALSE),"")</f>
        <v>98652</v>
      </c>
      <c r="E36" s="139" t="str">
        <f t="shared" si="1"/>
        <v>2万人以上～5万人未満</v>
      </c>
      <c r="F36" s="141" t="s">
        <v>2258</v>
      </c>
      <c r="G36" s="142" t="s">
        <v>1774</v>
      </c>
      <c r="H36" s="145" t="s">
        <v>1949</v>
      </c>
      <c r="I36" s="161" t="s">
        <v>2348</v>
      </c>
      <c r="J36" s="142" t="s">
        <v>226</v>
      </c>
      <c r="K36" s="142" t="s">
        <v>1995</v>
      </c>
      <c r="L36" s="138" t="str">
        <f t="shared" si="2"/>
        <v>栃木県子どもの学習・生活支援事業</v>
      </c>
      <c r="M36" s="138" t="str">
        <f t="shared" si="3"/>
        <v>2万人以上～5万人未満子どもの学習・生活支援事業</v>
      </c>
      <c r="N36" s="137" t="str">
        <f>IF(A36='条件検索１（都道府県名で検索）'!$E$3,"該当","")</f>
        <v/>
      </c>
      <c r="O36" s="139" t="str">
        <f>IF(N36="","",COUNTIF($N$4:N36,"該当"))</f>
        <v/>
      </c>
      <c r="P36" s="137" t="str">
        <f>IF(E36='条件検索２（人口規模で検索）'!$E$3,"該当","")</f>
        <v/>
      </c>
      <c r="Q36" s="139" t="str">
        <f>IF(P36="","",COUNTIF($P$4:P36,"該当"))</f>
        <v/>
      </c>
      <c r="R36" s="137" t="str">
        <f>IF(F36='条件検索３（事業名で検索）'!$E$3,"該当","")</f>
        <v/>
      </c>
      <c r="S36" s="139" t="str">
        <f>IF(R36="","",COUNTIF($R$4:R36,"該当"))</f>
        <v/>
      </c>
      <c r="T36" s="137" t="str">
        <f>IF(L36='条件検索４（都道府県名・事業名で検索）'!$H$3,"該当","")</f>
        <v/>
      </c>
      <c r="U36" s="139" t="str">
        <f>IF(T36="","",COUNTIF($T$4:T36,"該当"))</f>
        <v/>
      </c>
      <c r="V36" s="137" t="str">
        <f>IF(M36='条件検索５（人口規模・事業名で検索）'!$H$3,"該当","")</f>
        <v/>
      </c>
      <c r="W36" s="139" t="str">
        <f>IF(V36="","",COUNTIF($V$4:V36,"該当"))</f>
        <v/>
      </c>
    </row>
    <row r="37" spans="1:23" ht="29.25" customHeight="1">
      <c r="A37" s="141" t="s">
        <v>105</v>
      </c>
      <c r="B37" s="141" t="s">
        <v>107</v>
      </c>
      <c r="C37" s="138" t="str">
        <f t="shared" si="4"/>
        <v>宇都宮市子どもの学習・生活支援事業</v>
      </c>
      <c r="D37" s="140">
        <f>IFERROR(VLOOKUP(B37,'バックデータ２（自治体情報）'!$B$11:$E$912,4,FALSE),"")</f>
        <v>522938</v>
      </c>
      <c r="E37" s="139" t="str">
        <f t="shared" si="1"/>
        <v>50万人以上</v>
      </c>
      <c r="F37" s="141" t="s">
        <v>2256</v>
      </c>
      <c r="G37" s="142" t="s">
        <v>1775</v>
      </c>
      <c r="H37" s="145" t="s">
        <v>1949</v>
      </c>
      <c r="I37" s="161" t="s">
        <v>2495</v>
      </c>
      <c r="J37" s="142" t="s">
        <v>1997</v>
      </c>
      <c r="K37" s="142" t="s">
        <v>1996</v>
      </c>
      <c r="L37" s="138" t="str">
        <f t="shared" si="2"/>
        <v>栃木県子どもの学習・生活支援事業</v>
      </c>
      <c r="M37" s="138" t="str">
        <f t="shared" si="3"/>
        <v>50万人以上子どもの学習・生活支援事業</v>
      </c>
      <c r="N37" s="137" t="str">
        <f>IF(A37='条件検索１（都道府県名で検索）'!$E$3,"該当","")</f>
        <v/>
      </c>
      <c r="O37" s="139" t="str">
        <f>IF(N37="","",COUNTIF($N$4:N37,"該当"))</f>
        <v/>
      </c>
      <c r="P37" s="137" t="str">
        <f>IF(E37='条件検索２（人口規模で検索）'!$E$3,"該当","")</f>
        <v/>
      </c>
      <c r="Q37" s="139" t="str">
        <f>IF(P37="","",COUNTIF($P$4:P37,"該当"))</f>
        <v/>
      </c>
      <c r="R37" s="137" t="str">
        <f>IF(F37='条件検索３（事業名で検索）'!$E$3,"該当","")</f>
        <v/>
      </c>
      <c r="S37" s="139" t="str">
        <f>IF(R37="","",COUNTIF($R$4:R37,"該当"))</f>
        <v/>
      </c>
      <c r="T37" s="137" t="str">
        <f>IF(L37='条件検索４（都道府県名・事業名で検索）'!$H$3,"該当","")</f>
        <v/>
      </c>
      <c r="U37" s="139" t="str">
        <f>IF(T37="","",COUNTIF($T$4:T37,"該当"))</f>
        <v/>
      </c>
      <c r="V37" s="137" t="str">
        <f>IF(M37='条件検索５（人口規模・事業名で検索）'!$H$3,"該当","")</f>
        <v/>
      </c>
      <c r="W37" s="139" t="str">
        <f>IF(V37="","",COUNTIF($V$4:V37,"該当"))</f>
        <v/>
      </c>
    </row>
    <row r="38" spans="1:23" ht="29.25" customHeight="1">
      <c r="A38" s="141" t="s">
        <v>192</v>
      </c>
      <c r="B38" s="141" t="s">
        <v>192</v>
      </c>
      <c r="C38" s="138" t="str">
        <f t="shared" si="4"/>
        <v>栃木県就労準備支援事業</v>
      </c>
      <c r="D38" s="140">
        <f>IFERROR(VLOOKUP(B38,'バックデータ２（自治体情報）'!$B$11:$E$912,4,FALSE),"")</f>
        <v>245050</v>
      </c>
      <c r="E38" s="139" t="str">
        <f t="shared" si="1"/>
        <v>20万人以上～30万人未満</v>
      </c>
      <c r="F38" s="141" t="s">
        <v>2245</v>
      </c>
      <c r="G38" s="142" t="s">
        <v>1776</v>
      </c>
      <c r="H38" s="145" t="s">
        <v>1949</v>
      </c>
      <c r="I38" s="161" t="s">
        <v>2308</v>
      </c>
      <c r="J38" s="171" t="s">
        <v>2434</v>
      </c>
      <c r="K38" s="142" t="s">
        <v>1998</v>
      </c>
      <c r="L38" s="138" t="str">
        <f t="shared" si="2"/>
        <v>栃木県就労準備支援事業</v>
      </c>
      <c r="M38" s="138" t="str">
        <f t="shared" si="3"/>
        <v>20万人以上～30万人未満就労準備支援事業</v>
      </c>
      <c r="N38" s="137" t="str">
        <f>IF(A38='条件検索１（都道府県名で検索）'!$E$3,"該当","")</f>
        <v/>
      </c>
      <c r="O38" s="139" t="str">
        <f>IF(N38="","",COUNTIF($N$4:N38,"該当"))</f>
        <v/>
      </c>
      <c r="P38" s="137" t="str">
        <f>IF(E38='条件検索２（人口規模で検索）'!$E$3,"該当","")</f>
        <v/>
      </c>
      <c r="Q38" s="139" t="str">
        <f>IF(P38="","",COUNTIF($P$4:P38,"該当"))</f>
        <v/>
      </c>
      <c r="R38" s="137" t="str">
        <f>IF(F38='条件検索３（事業名で検索）'!$E$3,"該当","")</f>
        <v/>
      </c>
      <c r="S38" s="139" t="str">
        <f>IF(R38="","",COUNTIF($R$4:R38,"該当"))</f>
        <v/>
      </c>
      <c r="T38" s="137" t="str">
        <f>IF(L38='条件検索４（都道府県名・事業名で検索）'!$H$3,"該当","")</f>
        <v/>
      </c>
      <c r="U38" s="139" t="str">
        <f>IF(T38="","",COUNTIF($T$4:T38,"該当"))</f>
        <v/>
      </c>
      <c r="V38" s="137" t="str">
        <f>IF(M38='条件検索５（人口規模・事業名で検索）'!$H$3,"該当","")</f>
        <v/>
      </c>
      <c r="W38" s="139" t="str">
        <f>IF(V38="","",COUNTIF($V$4:V38,"該当"))</f>
        <v/>
      </c>
    </row>
    <row r="39" spans="1:23" ht="29.25" customHeight="1">
      <c r="A39" s="141" t="s">
        <v>192</v>
      </c>
      <c r="B39" s="141" t="s">
        <v>192</v>
      </c>
      <c r="C39" s="138" t="str">
        <f t="shared" si="4"/>
        <v>栃木県一時生活支援事業</v>
      </c>
      <c r="D39" s="140">
        <f>IFERROR(VLOOKUP(B39,'バックデータ２（自治体情報）'!$B$11:$E$912,4,FALSE),"")</f>
        <v>245050</v>
      </c>
      <c r="E39" s="139" t="str">
        <f t="shared" si="1"/>
        <v>20万人以上～30万人未満</v>
      </c>
      <c r="F39" s="141" t="s">
        <v>2250</v>
      </c>
      <c r="G39" s="142" t="s">
        <v>1777</v>
      </c>
      <c r="H39" s="145" t="s">
        <v>1949</v>
      </c>
      <c r="I39" s="161" t="s">
        <v>2349</v>
      </c>
      <c r="J39" s="142" t="s">
        <v>2434</v>
      </c>
      <c r="K39" s="142" t="s">
        <v>1999</v>
      </c>
      <c r="L39" s="138" t="str">
        <f t="shared" si="2"/>
        <v>栃木県一時生活支援事業</v>
      </c>
      <c r="M39" s="138" t="str">
        <f t="shared" si="3"/>
        <v>20万人以上～30万人未満一時生活支援事業</v>
      </c>
      <c r="N39" s="137" t="str">
        <f>IF(A39='条件検索１（都道府県名で検索）'!$E$3,"該当","")</f>
        <v/>
      </c>
      <c r="O39" s="139" t="str">
        <f>IF(N39="","",COUNTIF($N$4:N39,"該当"))</f>
        <v/>
      </c>
      <c r="P39" s="137" t="str">
        <f>IF(E39='条件検索２（人口規模で検索）'!$E$3,"該当","")</f>
        <v/>
      </c>
      <c r="Q39" s="139" t="str">
        <f>IF(P39="","",COUNTIF($P$4:P39,"該当"))</f>
        <v/>
      </c>
      <c r="R39" s="137" t="str">
        <f>IF(F39='条件検索３（事業名で検索）'!$E$3,"該当","")</f>
        <v/>
      </c>
      <c r="S39" s="139" t="str">
        <f>IF(R39="","",COUNTIF($R$4:R39,"該当"))</f>
        <v/>
      </c>
      <c r="T39" s="137" t="str">
        <f>IF(L39='条件検索４（都道府県名・事業名で検索）'!$H$3,"該当","")</f>
        <v/>
      </c>
      <c r="U39" s="139" t="str">
        <f>IF(T39="","",COUNTIF($T$4:T39,"該当"))</f>
        <v/>
      </c>
      <c r="V39" s="137" t="str">
        <f>IF(M39='条件検索５（人口規模・事業名で検索）'!$H$3,"該当","")</f>
        <v/>
      </c>
      <c r="W39" s="139" t="str">
        <f>IF(V39="","",COUNTIF($V$4:V39,"該当"))</f>
        <v/>
      </c>
    </row>
    <row r="40" spans="1:23" ht="29.25" customHeight="1">
      <c r="A40" s="141" t="s">
        <v>190</v>
      </c>
      <c r="B40" s="141" t="s">
        <v>204</v>
      </c>
      <c r="C40" s="138" t="str">
        <f t="shared" si="4"/>
        <v>前橋市就労準備支援事業</v>
      </c>
      <c r="D40" s="140">
        <f>IFERROR(VLOOKUP(B40,'バックデータ２（自治体情報）'!$B$11:$E$912,4,FALSE),"")</f>
        <v>338226</v>
      </c>
      <c r="E40" s="139" t="str">
        <f t="shared" si="1"/>
        <v>30万人以上～40万人未満</v>
      </c>
      <c r="F40" s="141" t="s">
        <v>2245</v>
      </c>
      <c r="G40" s="142" t="s">
        <v>1778</v>
      </c>
      <c r="H40" s="145" t="s">
        <v>1949</v>
      </c>
      <c r="I40" s="161" t="s">
        <v>2309</v>
      </c>
      <c r="J40" s="142" t="s">
        <v>2000</v>
      </c>
      <c r="K40" s="142" t="s">
        <v>2520</v>
      </c>
      <c r="L40" s="138" t="str">
        <f t="shared" si="2"/>
        <v>群馬県就労準備支援事業</v>
      </c>
      <c r="M40" s="138" t="str">
        <f t="shared" si="3"/>
        <v>30万人以上～40万人未満就労準備支援事業</v>
      </c>
      <c r="N40" s="137" t="str">
        <f>IF(A40='条件検索１（都道府県名で検索）'!$E$3,"該当","")</f>
        <v/>
      </c>
      <c r="O40" s="139" t="str">
        <f>IF(N40="","",COUNTIF($N$4:N40,"該当"))</f>
        <v/>
      </c>
      <c r="P40" s="137" t="str">
        <f>IF(E40='条件検索２（人口規模で検索）'!$E$3,"該当","")</f>
        <v/>
      </c>
      <c r="Q40" s="139" t="str">
        <f>IF(P40="","",COUNTIF($P$4:P40,"該当"))</f>
        <v/>
      </c>
      <c r="R40" s="137" t="str">
        <f>IF(F40='条件検索３（事業名で検索）'!$E$3,"該当","")</f>
        <v/>
      </c>
      <c r="S40" s="139" t="str">
        <f>IF(R40="","",COUNTIF($R$4:R40,"該当"))</f>
        <v/>
      </c>
      <c r="T40" s="137" t="str">
        <f>IF(L40='条件検索４（都道府県名・事業名で検索）'!$H$3,"該当","")</f>
        <v/>
      </c>
      <c r="U40" s="139" t="str">
        <f>IF(T40="","",COUNTIF($T$4:T40,"該当"))</f>
        <v/>
      </c>
      <c r="V40" s="137" t="str">
        <f>IF(M40='条件検索５（人口規模・事業名で検索）'!$H$3,"該当","")</f>
        <v/>
      </c>
      <c r="W40" s="139" t="str">
        <f>IF(V40="","",COUNTIF($V$4:V40,"該当"))</f>
        <v/>
      </c>
    </row>
    <row r="41" spans="1:23" ht="29.25" customHeight="1">
      <c r="A41" s="141" t="s">
        <v>190</v>
      </c>
      <c r="B41" s="141" t="s">
        <v>1623</v>
      </c>
      <c r="C41" s="138" t="str">
        <f t="shared" si="4"/>
        <v>伊勢崎市就労準備支援事業</v>
      </c>
      <c r="D41" s="140">
        <f>IFERROR(VLOOKUP(B41,'バックデータ２（自治体情報）'!$B$11:$E$912,4,FALSE),"")</f>
        <v>212965</v>
      </c>
      <c r="E41" s="139" t="str">
        <f t="shared" si="1"/>
        <v>20万人以上～30万人未満</v>
      </c>
      <c r="F41" s="141" t="s">
        <v>2245</v>
      </c>
      <c r="G41" s="142" t="s">
        <v>1933</v>
      </c>
      <c r="H41" s="145" t="s">
        <v>1949</v>
      </c>
      <c r="I41" s="161" t="s">
        <v>2310</v>
      </c>
      <c r="J41" s="142" t="s">
        <v>2002</v>
      </c>
      <c r="K41" s="142" t="s">
        <v>2001</v>
      </c>
      <c r="L41" s="138" t="str">
        <f t="shared" si="2"/>
        <v>群馬県就労準備支援事業</v>
      </c>
      <c r="M41" s="138" t="str">
        <f t="shared" si="3"/>
        <v>20万人以上～30万人未満就労準備支援事業</v>
      </c>
      <c r="N41" s="137" t="str">
        <f>IF(A41='条件検索１（都道府県名で検索）'!$E$3,"該当","")</f>
        <v/>
      </c>
      <c r="O41" s="139" t="str">
        <f>IF(N41="","",COUNTIF($N$4:N41,"該当"))</f>
        <v/>
      </c>
      <c r="P41" s="137" t="str">
        <f>IF(E41='条件検索２（人口規模で検索）'!$E$3,"該当","")</f>
        <v/>
      </c>
      <c r="Q41" s="139" t="str">
        <f>IF(P41="","",COUNTIF($P$4:P41,"該当"))</f>
        <v/>
      </c>
      <c r="R41" s="137" t="str">
        <f>IF(F41='条件検索３（事業名で検索）'!$E$3,"該当","")</f>
        <v/>
      </c>
      <c r="S41" s="139" t="str">
        <f>IF(R41="","",COUNTIF($R$4:R41,"該当"))</f>
        <v/>
      </c>
      <c r="T41" s="137" t="str">
        <f>IF(L41='条件検索４（都道府県名・事業名で検索）'!$H$3,"該当","")</f>
        <v/>
      </c>
      <c r="U41" s="139" t="str">
        <f>IF(T41="","",COUNTIF($T$4:T41,"該当"))</f>
        <v/>
      </c>
      <c r="V41" s="137" t="str">
        <f>IF(M41='条件検索５（人口規模・事業名で検索）'!$H$3,"該当","")</f>
        <v/>
      </c>
      <c r="W41" s="139" t="str">
        <f>IF(V41="","",COUNTIF($V$4:V41,"該当"))</f>
        <v/>
      </c>
    </row>
    <row r="42" spans="1:23" ht="29.25" customHeight="1">
      <c r="A42" s="141" t="s">
        <v>190</v>
      </c>
      <c r="B42" s="141" t="s">
        <v>204</v>
      </c>
      <c r="C42" s="138" t="str">
        <f t="shared" si="4"/>
        <v>前橋市家計改善支援事業</v>
      </c>
      <c r="D42" s="140">
        <f>IFERROR(VLOOKUP(B42,'バックデータ２（自治体情報）'!$B$11:$E$912,4,FALSE),"")</f>
        <v>338226</v>
      </c>
      <c r="E42" s="139" t="str">
        <f t="shared" si="1"/>
        <v>30万人以上～40万人未満</v>
      </c>
      <c r="F42" s="141" t="s">
        <v>2254</v>
      </c>
      <c r="G42" s="142" t="s">
        <v>1779</v>
      </c>
      <c r="H42" s="145" t="s">
        <v>1949</v>
      </c>
      <c r="I42" s="161" t="s">
        <v>2350</v>
      </c>
      <c r="J42" s="142" t="s">
        <v>2000</v>
      </c>
      <c r="K42" s="142" t="s">
        <v>2521</v>
      </c>
      <c r="L42" s="138" t="str">
        <f t="shared" si="2"/>
        <v>群馬県家計改善支援事業</v>
      </c>
      <c r="M42" s="138" t="str">
        <f t="shared" si="3"/>
        <v>30万人以上～40万人未満家計改善支援事業</v>
      </c>
      <c r="N42" s="137" t="str">
        <f>IF(A42='条件検索１（都道府県名で検索）'!$E$3,"該当","")</f>
        <v/>
      </c>
      <c r="O42" s="139" t="str">
        <f>IF(N42="","",COUNTIF($N$4:N42,"該当"))</f>
        <v/>
      </c>
      <c r="P42" s="137" t="str">
        <f>IF(E42='条件検索２（人口規模で検索）'!$E$3,"該当","")</f>
        <v/>
      </c>
      <c r="Q42" s="139" t="str">
        <f>IF(P42="","",COUNTIF($P$4:P42,"該当"))</f>
        <v/>
      </c>
      <c r="R42" s="137" t="str">
        <f>IF(F42='条件検索３（事業名で検索）'!$E$3,"該当","")</f>
        <v/>
      </c>
      <c r="S42" s="139" t="str">
        <f>IF(R42="","",COUNTIF($R$4:R42,"該当"))</f>
        <v/>
      </c>
      <c r="T42" s="137" t="str">
        <f>IF(L42='条件検索４（都道府県名・事業名で検索）'!$H$3,"該当","")</f>
        <v/>
      </c>
      <c r="U42" s="139" t="str">
        <f>IF(T42="","",COUNTIF($T$4:T42,"該当"))</f>
        <v/>
      </c>
      <c r="V42" s="137" t="str">
        <f>IF(M42='条件検索５（人口規模・事業名で検索）'!$H$3,"該当","")</f>
        <v/>
      </c>
      <c r="W42" s="139" t="str">
        <f>IF(V42="","",COUNTIF($V$4:V42,"該当"))</f>
        <v/>
      </c>
    </row>
    <row r="43" spans="1:23" ht="29.25" customHeight="1">
      <c r="A43" s="141" t="s">
        <v>190</v>
      </c>
      <c r="B43" s="141" t="s">
        <v>191</v>
      </c>
      <c r="C43" s="138" t="str">
        <f t="shared" si="4"/>
        <v>群馬県子どもの学習・生活支援事業</v>
      </c>
      <c r="D43" s="140">
        <f>IFERROR(VLOOKUP(B43,'バックデータ２（自治体情報）'!$B$11:$E$912,4,FALSE),"")</f>
        <v>296041</v>
      </c>
      <c r="E43" s="139" t="str">
        <f t="shared" si="1"/>
        <v>20万人以上～30万人未満</v>
      </c>
      <c r="F43" s="156" t="s">
        <v>2259</v>
      </c>
      <c r="G43" s="148" t="s">
        <v>1934</v>
      </c>
      <c r="H43" s="145" t="s">
        <v>1949</v>
      </c>
      <c r="I43" s="161" t="s">
        <v>2351</v>
      </c>
      <c r="J43" s="142" t="s">
        <v>2435</v>
      </c>
      <c r="K43" s="142" t="s">
        <v>2003</v>
      </c>
      <c r="L43" s="138" t="str">
        <f t="shared" si="2"/>
        <v>群馬県子どもの学習・生活支援事業</v>
      </c>
      <c r="M43" s="138" t="str">
        <f t="shared" si="3"/>
        <v>20万人以上～30万人未満子どもの学習・生活支援事業</v>
      </c>
      <c r="N43" s="137" t="str">
        <f>IF(A43='条件検索１（都道府県名で検索）'!$E$3,"該当","")</f>
        <v/>
      </c>
      <c r="O43" s="139" t="str">
        <f>IF(N43="","",COUNTIF($N$4:N43,"該当"))</f>
        <v/>
      </c>
      <c r="P43" s="137" t="str">
        <f>IF(E43='条件検索２（人口規模で検索）'!$E$3,"該当","")</f>
        <v/>
      </c>
      <c r="Q43" s="139" t="str">
        <f>IF(P43="","",COUNTIF($P$4:P43,"該当"))</f>
        <v/>
      </c>
      <c r="R43" s="137" t="str">
        <f>IF(F43='条件検索３（事業名で検索）'!$E$3,"該当","")</f>
        <v/>
      </c>
      <c r="S43" s="139" t="str">
        <f>IF(R43="","",COUNTIF($R$4:R43,"該当"))</f>
        <v/>
      </c>
      <c r="T43" s="137" t="str">
        <f>IF(L43='条件検索４（都道府県名・事業名で検索）'!$H$3,"該当","")</f>
        <v/>
      </c>
      <c r="U43" s="139" t="str">
        <f>IF(T43="","",COUNTIF($T$4:T43,"該当"))</f>
        <v/>
      </c>
      <c r="V43" s="137" t="str">
        <f>IF(M43='条件検索５（人口規模・事業名で検索）'!$H$3,"該当","")</f>
        <v/>
      </c>
      <c r="W43" s="139" t="str">
        <f>IF(V43="","",COUNTIF($V$4:V43,"該当"))</f>
        <v/>
      </c>
    </row>
    <row r="44" spans="1:23" ht="29.25" customHeight="1">
      <c r="A44" s="141" t="s">
        <v>190</v>
      </c>
      <c r="B44" s="141" t="s">
        <v>1624</v>
      </c>
      <c r="C44" s="138" t="str">
        <f t="shared" si="4"/>
        <v>館林市子どもの学習・生活支援事業</v>
      </c>
      <c r="D44" s="140">
        <f>IFERROR(VLOOKUP(B44,'バックデータ２（自治体情報）'!$B$11:$E$912,4,FALSE),"")</f>
        <v>76621</v>
      </c>
      <c r="E44" s="139" t="str">
        <f t="shared" si="1"/>
        <v>2万人以上～5万人未満</v>
      </c>
      <c r="F44" s="156" t="s">
        <v>2256</v>
      </c>
      <c r="G44" s="142" t="s">
        <v>1780</v>
      </c>
      <c r="H44" s="145" t="s">
        <v>1949</v>
      </c>
      <c r="I44" s="161" t="s">
        <v>2352</v>
      </c>
      <c r="J44" s="142" t="s">
        <v>2004</v>
      </c>
      <c r="K44" s="142" t="s">
        <v>2522</v>
      </c>
      <c r="L44" s="138" t="str">
        <f t="shared" si="2"/>
        <v>群馬県子どもの学習・生活支援事業</v>
      </c>
      <c r="M44" s="138" t="str">
        <f t="shared" si="3"/>
        <v>2万人以上～5万人未満子どもの学習・生活支援事業</v>
      </c>
      <c r="N44" s="137" t="str">
        <f>IF(A44='条件検索１（都道府県名で検索）'!$E$3,"該当","")</f>
        <v/>
      </c>
      <c r="O44" s="139" t="str">
        <f>IF(N44="","",COUNTIF($N$4:N44,"該当"))</f>
        <v/>
      </c>
      <c r="P44" s="137" t="str">
        <f>IF(E44='条件検索２（人口規模で検索）'!$E$3,"該当","")</f>
        <v/>
      </c>
      <c r="Q44" s="139" t="str">
        <f>IF(P44="","",COUNTIF($P$4:P44,"該当"))</f>
        <v/>
      </c>
      <c r="R44" s="137" t="str">
        <f>IF(F44='条件検索３（事業名で検索）'!$E$3,"該当","")</f>
        <v/>
      </c>
      <c r="S44" s="139" t="str">
        <f>IF(R44="","",COUNTIF($R$4:R44,"該当"))</f>
        <v/>
      </c>
      <c r="T44" s="137" t="str">
        <f>IF(L44='条件検索４（都道府県名・事業名で検索）'!$H$3,"該当","")</f>
        <v/>
      </c>
      <c r="U44" s="139" t="str">
        <f>IF(T44="","",COUNTIF($T$4:T44,"該当"))</f>
        <v/>
      </c>
      <c r="V44" s="137" t="str">
        <f>IF(M44='条件検索５（人口規模・事業名で検索）'!$H$3,"該当","")</f>
        <v/>
      </c>
      <c r="W44" s="139" t="str">
        <f>IF(V44="","",COUNTIF($V$4:V44,"該当"))</f>
        <v/>
      </c>
    </row>
    <row r="45" spans="1:23" ht="29.25" customHeight="1">
      <c r="A45" s="141" t="s">
        <v>190</v>
      </c>
      <c r="B45" s="141" t="s">
        <v>1625</v>
      </c>
      <c r="C45" s="138" t="str">
        <f t="shared" si="4"/>
        <v>渋川市子どもの学習・生活支援事業</v>
      </c>
      <c r="D45" s="140">
        <f>IFERROR(VLOOKUP(B45,'バックデータ２（自治体情報）'!$B$11:$E$912,4,FALSE),"")</f>
        <v>78973</v>
      </c>
      <c r="E45" s="139" t="str">
        <f t="shared" si="1"/>
        <v>2万人以上～5万人未満</v>
      </c>
      <c r="F45" s="156" t="s">
        <v>2261</v>
      </c>
      <c r="G45" s="142" t="s">
        <v>1781</v>
      </c>
      <c r="H45" s="145" t="s">
        <v>1949</v>
      </c>
      <c r="I45" s="161" t="s">
        <v>2353</v>
      </c>
      <c r="J45" s="142" t="s">
        <v>2436</v>
      </c>
      <c r="K45" s="142"/>
      <c r="L45" s="138" t="str">
        <f t="shared" si="2"/>
        <v>群馬県子どもの学習・生活支援事業</v>
      </c>
      <c r="M45" s="138" t="str">
        <f t="shared" si="3"/>
        <v>2万人以上～5万人未満子どもの学習・生活支援事業</v>
      </c>
      <c r="N45" s="137" t="str">
        <f>IF(A45='条件検索１（都道府県名で検索）'!$E$3,"該当","")</f>
        <v/>
      </c>
      <c r="O45" s="139" t="str">
        <f>IF(N45="","",COUNTIF($N$4:N45,"該当"))</f>
        <v/>
      </c>
      <c r="P45" s="137" t="str">
        <f>IF(E45='条件検索２（人口規模で検索）'!$E$3,"該当","")</f>
        <v/>
      </c>
      <c r="Q45" s="139" t="str">
        <f>IF(P45="","",COUNTIF($P$4:P45,"該当"))</f>
        <v/>
      </c>
      <c r="R45" s="137" t="str">
        <f>IF(F45='条件検索３（事業名で検索）'!$E$3,"該当","")</f>
        <v/>
      </c>
      <c r="S45" s="139" t="str">
        <f>IF(R45="","",COUNTIF($R$4:R45,"該当"))</f>
        <v/>
      </c>
      <c r="T45" s="137" t="str">
        <f>IF(L45='条件検索４（都道府県名・事業名で検索）'!$H$3,"該当","")</f>
        <v/>
      </c>
      <c r="U45" s="139" t="str">
        <f>IF(T45="","",COUNTIF($T$4:T45,"該当"))</f>
        <v/>
      </c>
      <c r="V45" s="137" t="str">
        <f>IF(M45='条件検索５（人口規模・事業名で検索）'!$H$3,"該当","")</f>
        <v/>
      </c>
      <c r="W45" s="139" t="str">
        <f>IF(V45="","",COUNTIF($V$4:V45,"該当"))</f>
        <v/>
      </c>
    </row>
    <row r="46" spans="1:23" ht="29.25" customHeight="1">
      <c r="A46" s="174" t="s">
        <v>1626</v>
      </c>
      <c r="B46" s="155" t="s">
        <v>1627</v>
      </c>
      <c r="C46" s="138" t="str">
        <f t="shared" si="4"/>
        <v>八潮市自立相談支援事業</v>
      </c>
      <c r="D46" s="140">
        <f>IFERROR(VLOOKUP(B46,'バックデータ２（自治体情報）'!$B$11:$E$912,4,FALSE),"")</f>
        <v>88908</v>
      </c>
      <c r="E46" s="139" t="str">
        <f t="shared" si="1"/>
        <v>2万人以上～5万人未満</v>
      </c>
      <c r="F46" s="155" t="s">
        <v>2241</v>
      </c>
      <c r="G46" s="147" t="s">
        <v>1782</v>
      </c>
      <c r="H46" s="152" t="s">
        <v>1949</v>
      </c>
      <c r="I46" s="161" t="s">
        <v>2472</v>
      </c>
      <c r="J46" s="147" t="s">
        <v>2005</v>
      </c>
      <c r="K46" s="142" t="s">
        <v>2523</v>
      </c>
      <c r="L46" s="138" t="str">
        <f t="shared" si="2"/>
        <v>埼玉県自立相談支援事業</v>
      </c>
      <c r="M46" s="138" t="str">
        <f t="shared" si="3"/>
        <v>2万人以上～5万人未満自立相談支援事業</v>
      </c>
      <c r="N46" s="137" t="str">
        <f>IF(A46='条件検索１（都道府県名で検索）'!$E$3,"該当","")</f>
        <v/>
      </c>
      <c r="O46" s="139" t="str">
        <f>IF(N46="","",COUNTIF($N$4:N46,"該当"))</f>
        <v/>
      </c>
      <c r="P46" s="137" t="str">
        <f>IF(E46='条件検索２（人口規模で検索）'!$E$3,"該当","")</f>
        <v/>
      </c>
      <c r="Q46" s="139" t="str">
        <f>IF(P46="","",COUNTIF($P$4:P46,"該当"))</f>
        <v/>
      </c>
      <c r="R46" s="137" t="str">
        <f>IF(F46='条件検索３（事業名で検索）'!$E$3,"該当","")</f>
        <v/>
      </c>
      <c r="S46" s="139" t="str">
        <f>IF(R46="","",COUNTIF($R$4:R46,"該当"))</f>
        <v/>
      </c>
      <c r="T46" s="137" t="str">
        <f>IF(L46='条件検索４（都道府県名・事業名で検索）'!$H$3,"該当","")</f>
        <v/>
      </c>
      <c r="U46" s="139" t="str">
        <f>IF(T46="","",COUNTIF($T$4:T46,"該当"))</f>
        <v/>
      </c>
      <c r="V46" s="137" t="str">
        <f>IF(M46='条件検索５（人口規模・事業名で検索）'!$H$3,"該当","")</f>
        <v/>
      </c>
      <c r="W46" s="139" t="str">
        <f>IF(V46="","",COUNTIF($V$4:V46,"該当"))</f>
        <v/>
      </c>
    </row>
    <row r="47" spans="1:23" ht="29.25" customHeight="1">
      <c r="A47" s="174" t="s">
        <v>1626</v>
      </c>
      <c r="B47" s="155" t="s">
        <v>1628</v>
      </c>
      <c r="C47" s="138" t="str">
        <f t="shared" si="4"/>
        <v>狭山市家計改善支援事業</v>
      </c>
      <c r="D47" s="140">
        <f>IFERROR(VLOOKUP(B47,'バックデータ２（自治体情報）'!$B$11:$E$912,4,FALSE),"")</f>
        <v>152487</v>
      </c>
      <c r="E47" s="139" t="str">
        <f t="shared" si="1"/>
        <v>10万人以上～20万人未満</v>
      </c>
      <c r="F47" s="155" t="s">
        <v>2252</v>
      </c>
      <c r="G47" s="147" t="s">
        <v>1783</v>
      </c>
      <c r="H47" s="152" t="s">
        <v>1949</v>
      </c>
      <c r="I47" s="161" t="s">
        <v>2504</v>
      </c>
      <c r="J47" s="147" t="s">
        <v>2437</v>
      </c>
      <c r="K47" s="142" t="s">
        <v>2006</v>
      </c>
      <c r="L47" s="138" t="str">
        <f t="shared" si="2"/>
        <v>埼玉県家計改善支援事業</v>
      </c>
      <c r="M47" s="138" t="str">
        <f t="shared" si="3"/>
        <v>10万人以上～20万人未満家計改善支援事業</v>
      </c>
      <c r="N47" s="137" t="str">
        <f>IF(A47='条件検索１（都道府県名で検索）'!$E$3,"該当","")</f>
        <v/>
      </c>
      <c r="O47" s="139" t="str">
        <f>IF(N47="","",COUNTIF($N$4:N47,"該当"))</f>
        <v/>
      </c>
      <c r="P47" s="137" t="str">
        <f>IF(E47='条件検索２（人口規模で検索）'!$E$3,"該当","")</f>
        <v/>
      </c>
      <c r="Q47" s="139" t="str">
        <f>IF(P47="","",COUNTIF($P$4:P47,"該当"))</f>
        <v/>
      </c>
      <c r="R47" s="137" t="str">
        <f>IF(F47='条件検索３（事業名で検索）'!$E$3,"該当","")</f>
        <v/>
      </c>
      <c r="S47" s="139" t="str">
        <f>IF(R47="","",COUNTIF($R$4:R47,"該当"))</f>
        <v/>
      </c>
      <c r="T47" s="137" t="str">
        <f>IF(L47='条件検索４（都道府県名・事業名で検索）'!$H$3,"該当","")</f>
        <v/>
      </c>
      <c r="U47" s="139" t="str">
        <f>IF(T47="","",COUNTIF($T$4:T47,"該当"))</f>
        <v/>
      </c>
      <c r="V47" s="137" t="str">
        <f>IF(M47='条件検索５（人口規模・事業名で検索）'!$H$3,"該当","")</f>
        <v/>
      </c>
      <c r="W47" s="139" t="str">
        <f>IF(V47="","",COUNTIF($V$4:V47,"該当"))</f>
        <v/>
      </c>
    </row>
    <row r="48" spans="1:23" ht="29.25" customHeight="1">
      <c r="A48" s="174" t="s">
        <v>1626</v>
      </c>
      <c r="B48" s="155" t="s">
        <v>183</v>
      </c>
      <c r="C48" s="138" t="str">
        <f t="shared" si="4"/>
        <v>埼玉県子どもの学習・生活支援事業</v>
      </c>
      <c r="D48" s="140">
        <f>IFERROR(VLOOKUP(B48,'バックデータ２（自治体情報）'!$B$11:$E$912,4,FALSE),"")</f>
        <v>502050</v>
      </c>
      <c r="E48" s="139" t="str">
        <f t="shared" si="1"/>
        <v>50万人以上</v>
      </c>
      <c r="F48" s="155" t="s">
        <v>2256</v>
      </c>
      <c r="G48" s="147" t="s">
        <v>1784</v>
      </c>
      <c r="H48" s="152" t="s">
        <v>1949</v>
      </c>
      <c r="I48" s="161" t="s">
        <v>2354</v>
      </c>
      <c r="J48" s="147" t="s">
        <v>2008</v>
      </c>
      <c r="K48" s="142" t="s">
        <v>2007</v>
      </c>
      <c r="L48" s="138" t="str">
        <f t="shared" si="2"/>
        <v>埼玉県子どもの学習・生活支援事業</v>
      </c>
      <c r="M48" s="138" t="str">
        <f t="shared" si="3"/>
        <v>50万人以上子どもの学習・生活支援事業</v>
      </c>
      <c r="N48" s="137" t="str">
        <f>IF(A48='条件検索１（都道府県名で検索）'!$E$3,"該当","")</f>
        <v/>
      </c>
      <c r="O48" s="139" t="str">
        <f>IF(N48="","",COUNTIF($N$4:N48,"該当"))</f>
        <v/>
      </c>
      <c r="P48" s="137" t="str">
        <f>IF(E48='条件検索２（人口規模で検索）'!$E$3,"該当","")</f>
        <v/>
      </c>
      <c r="Q48" s="139" t="str">
        <f>IF(P48="","",COUNTIF($P$4:P48,"該当"))</f>
        <v/>
      </c>
      <c r="R48" s="137" t="str">
        <f>IF(F48='条件検索３（事業名で検索）'!$E$3,"該当","")</f>
        <v/>
      </c>
      <c r="S48" s="139" t="str">
        <f>IF(R48="","",COUNTIF($R$4:R48,"該当"))</f>
        <v/>
      </c>
      <c r="T48" s="137" t="str">
        <f>IF(L48='条件検索４（都道府県名・事業名で検索）'!$H$3,"該当","")</f>
        <v/>
      </c>
      <c r="U48" s="139" t="str">
        <f>IF(T48="","",COUNTIF($T$4:T48,"該当"))</f>
        <v/>
      </c>
      <c r="V48" s="137" t="str">
        <f>IF(M48='条件検索５（人口規模・事業名で検索）'!$H$3,"該当","")</f>
        <v/>
      </c>
      <c r="W48" s="139" t="str">
        <f>IF(V48="","",COUNTIF($V$4:V48,"該当"))</f>
        <v/>
      </c>
    </row>
    <row r="49" spans="1:23" ht="29.25" customHeight="1">
      <c r="A49" s="141" t="s">
        <v>96</v>
      </c>
      <c r="B49" s="141" t="s">
        <v>133</v>
      </c>
      <c r="C49" s="138" t="str">
        <f t="shared" si="4"/>
        <v>浦安市自立相談支援事業</v>
      </c>
      <c r="D49" s="140">
        <f>IFERROR(VLOOKUP(B49,'バックデータ２（自治体情報）'!$B$11:$E$912,4,FALSE),"")</f>
        <v>167938</v>
      </c>
      <c r="E49" s="139" t="str">
        <f t="shared" si="1"/>
        <v>10万人以上～20万人未満</v>
      </c>
      <c r="F49" s="141" t="s">
        <v>2240</v>
      </c>
      <c r="G49" s="142" t="s">
        <v>1785</v>
      </c>
      <c r="H49" s="145" t="s">
        <v>1949</v>
      </c>
      <c r="I49" s="161" t="s">
        <v>2276</v>
      </c>
      <c r="J49" s="142" t="s">
        <v>2010</v>
      </c>
      <c r="K49" s="142" t="s">
        <v>2009</v>
      </c>
      <c r="L49" s="138" t="str">
        <f t="shared" si="2"/>
        <v>千葉県自立相談支援事業</v>
      </c>
      <c r="M49" s="138" t="str">
        <f t="shared" si="3"/>
        <v>10万人以上～20万人未満自立相談支援事業</v>
      </c>
      <c r="N49" s="137" t="str">
        <f>IF(A49='条件検索１（都道府県名で検索）'!$E$3,"該当","")</f>
        <v/>
      </c>
      <c r="O49" s="139" t="str">
        <f>IF(N49="","",COUNTIF($N$4:N49,"該当"))</f>
        <v/>
      </c>
      <c r="P49" s="137" t="str">
        <f>IF(E49='条件検索２（人口規模で検索）'!$E$3,"該当","")</f>
        <v/>
      </c>
      <c r="Q49" s="139" t="str">
        <f>IF(P49="","",COUNTIF($P$4:P49,"該当"))</f>
        <v/>
      </c>
      <c r="R49" s="137" t="str">
        <f>IF(F49='条件検索３（事業名で検索）'!$E$3,"該当","")</f>
        <v/>
      </c>
      <c r="S49" s="139" t="str">
        <f>IF(R49="","",COUNTIF($R$4:R49,"該当"))</f>
        <v/>
      </c>
      <c r="T49" s="137" t="str">
        <f>IF(L49='条件検索４（都道府県名・事業名で検索）'!$H$3,"該当","")</f>
        <v/>
      </c>
      <c r="U49" s="139" t="str">
        <f>IF(T49="","",COUNTIF($T$4:T49,"該当"))</f>
        <v/>
      </c>
      <c r="V49" s="137" t="str">
        <f>IF(M49='条件検索５（人口規模・事業名で検索）'!$H$3,"該当","")</f>
        <v/>
      </c>
      <c r="W49" s="139" t="str">
        <f>IF(V49="","",COUNTIF($V$4:V49,"該当"))</f>
        <v/>
      </c>
    </row>
    <row r="50" spans="1:23" ht="29.25" customHeight="1">
      <c r="A50" s="141" t="s">
        <v>96</v>
      </c>
      <c r="B50" s="142" t="s">
        <v>133</v>
      </c>
      <c r="C50" s="138" t="str">
        <f t="shared" si="4"/>
        <v>浦安市就労準備支援事業</v>
      </c>
      <c r="D50" s="140">
        <f>IFERROR(VLOOKUP(B50,'バックデータ２（自治体情報）'!$B$11:$E$912,4,FALSE),"")</f>
        <v>167938</v>
      </c>
      <c r="E50" s="139" t="str">
        <f t="shared" si="1"/>
        <v>10万人以上～20万人未満</v>
      </c>
      <c r="F50" s="141" t="s">
        <v>2245</v>
      </c>
      <c r="G50" s="142" t="s">
        <v>1786</v>
      </c>
      <c r="H50" s="145" t="s">
        <v>1949</v>
      </c>
      <c r="I50" s="161" t="s">
        <v>2312</v>
      </c>
      <c r="J50" s="142" t="s">
        <v>2010</v>
      </c>
      <c r="K50" s="142" t="s">
        <v>2011</v>
      </c>
      <c r="L50" s="138" t="str">
        <f t="shared" si="2"/>
        <v>千葉県就労準備支援事業</v>
      </c>
      <c r="M50" s="138" t="str">
        <f t="shared" si="3"/>
        <v>10万人以上～20万人未満就労準備支援事業</v>
      </c>
      <c r="N50" s="137" t="str">
        <f>IF(A50='条件検索１（都道府県名で検索）'!$E$3,"該当","")</f>
        <v/>
      </c>
      <c r="O50" s="139" t="str">
        <f>IF(N50="","",COUNTIF($N$4:N50,"該当"))</f>
        <v/>
      </c>
      <c r="P50" s="137" t="str">
        <f>IF(E50='条件検索２（人口規模で検索）'!$E$3,"該当","")</f>
        <v/>
      </c>
      <c r="Q50" s="139" t="str">
        <f>IF(P50="","",COUNTIF($P$4:P50,"該当"))</f>
        <v/>
      </c>
      <c r="R50" s="137" t="str">
        <f>IF(F50='条件検索３（事業名で検索）'!$E$3,"該当","")</f>
        <v/>
      </c>
      <c r="S50" s="139" t="str">
        <f>IF(R50="","",COUNTIF($R$4:R50,"該当"))</f>
        <v/>
      </c>
      <c r="T50" s="137" t="str">
        <f>IF(L50='条件検索４（都道府県名・事業名で検索）'!$H$3,"該当","")</f>
        <v/>
      </c>
      <c r="U50" s="139" t="str">
        <f>IF(T50="","",COUNTIF($T$4:T50,"該当"))</f>
        <v/>
      </c>
      <c r="V50" s="137" t="str">
        <f>IF(M50='条件検索５（人口規模・事業名で検索）'!$H$3,"該当","")</f>
        <v/>
      </c>
      <c r="W50" s="139" t="str">
        <f>IF(V50="","",COUNTIF($V$4:V50,"該当"))</f>
        <v/>
      </c>
    </row>
    <row r="51" spans="1:23" ht="29.25" customHeight="1">
      <c r="A51" s="141" t="s">
        <v>96</v>
      </c>
      <c r="B51" s="142" t="s">
        <v>168</v>
      </c>
      <c r="C51" s="138" t="str">
        <f t="shared" si="4"/>
        <v>佐倉市就労準備支援事業</v>
      </c>
      <c r="D51" s="140">
        <f>IFERROR(VLOOKUP(B51,'バックデータ２（自治体情報）'!$B$11:$E$912,4,FALSE),"")</f>
        <v>176291</v>
      </c>
      <c r="E51" s="139" t="str">
        <f t="shared" si="1"/>
        <v>10万人以上～20万人未満</v>
      </c>
      <c r="F51" s="141" t="s">
        <v>2246</v>
      </c>
      <c r="G51" s="142" t="s">
        <v>1787</v>
      </c>
      <c r="H51" s="145" t="s">
        <v>23</v>
      </c>
      <c r="I51" s="161" t="s">
        <v>2311</v>
      </c>
      <c r="J51" s="142" t="s">
        <v>2013</v>
      </c>
      <c r="K51" s="142" t="s">
        <v>2012</v>
      </c>
      <c r="L51" s="138" t="str">
        <f t="shared" si="2"/>
        <v>千葉県就労準備支援事業</v>
      </c>
      <c r="M51" s="138" t="str">
        <f t="shared" si="3"/>
        <v>10万人以上～20万人未満就労準備支援事業</v>
      </c>
      <c r="N51" s="137" t="str">
        <f>IF(A51='条件検索１（都道府県名で検索）'!$E$3,"該当","")</f>
        <v/>
      </c>
      <c r="O51" s="139" t="str">
        <f>IF(N51="","",COUNTIF($N$4:N51,"該当"))</f>
        <v/>
      </c>
      <c r="P51" s="137" t="str">
        <f>IF(E51='条件検索２（人口規模で検索）'!$E$3,"該当","")</f>
        <v/>
      </c>
      <c r="Q51" s="139" t="str">
        <f>IF(P51="","",COUNTIF($P$4:P51,"該当"))</f>
        <v/>
      </c>
      <c r="R51" s="137" t="str">
        <f>IF(F51='条件検索３（事業名で検索）'!$E$3,"該当","")</f>
        <v/>
      </c>
      <c r="S51" s="139" t="str">
        <f>IF(R51="","",COUNTIF($R$4:R51,"該当"))</f>
        <v/>
      </c>
      <c r="T51" s="137" t="str">
        <f>IF(L51='条件検索４（都道府県名・事業名で検索）'!$H$3,"該当","")</f>
        <v/>
      </c>
      <c r="U51" s="139" t="str">
        <f>IF(T51="","",COUNTIF($T$4:T51,"該当"))</f>
        <v/>
      </c>
      <c r="V51" s="137" t="str">
        <f>IF(M51='条件検索５（人口規模・事業名で検索）'!$H$3,"該当","")</f>
        <v/>
      </c>
      <c r="W51" s="139" t="str">
        <f>IF(V51="","",COUNTIF($V$4:V51,"該当"))</f>
        <v/>
      </c>
    </row>
    <row r="52" spans="1:23" ht="29.25" customHeight="1">
      <c r="A52" s="141" t="s">
        <v>96</v>
      </c>
      <c r="B52" s="142" t="s">
        <v>1629</v>
      </c>
      <c r="C52" s="138" t="str">
        <f t="shared" si="4"/>
        <v>木更津市子どもの学習・生活支援事業</v>
      </c>
      <c r="D52" s="140">
        <f>IFERROR(VLOOKUP(B52,'バックデータ２（自治体情報）'!$B$11:$E$912,4,FALSE),"")</f>
        <v>135174</v>
      </c>
      <c r="E52" s="139" t="str">
        <f t="shared" si="1"/>
        <v>10万人以上～20万人未満</v>
      </c>
      <c r="F52" s="141" t="s">
        <v>2257</v>
      </c>
      <c r="G52" s="142" t="s">
        <v>1935</v>
      </c>
      <c r="H52" s="145" t="s">
        <v>1949</v>
      </c>
      <c r="I52" s="161" t="s">
        <v>2496</v>
      </c>
      <c r="J52" s="142" t="s">
        <v>2015</v>
      </c>
      <c r="K52" s="142" t="s">
        <v>2014</v>
      </c>
      <c r="L52" s="138" t="str">
        <f t="shared" si="2"/>
        <v>千葉県子どもの学習・生活支援事業</v>
      </c>
      <c r="M52" s="138" t="str">
        <f t="shared" si="3"/>
        <v>10万人以上～20万人未満子どもの学習・生活支援事業</v>
      </c>
      <c r="N52" s="137" t="str">
        <f>IF(A52='条件検索１（都道府県名で検索）'!$E$3,"該当","")</f>
        <v/>
      </c>
      <c r="O52" s="139" t="str">
        <f>IF(N52="","",COUNTIF($N$4:N52,"該当"))</f>
        <v/>
      </c>
      <c r="P52" s="137" t="str">
        <f>IF(E52='条件検索２（人口規模で検索）'!$E$3,"該当","")</f>
        <v/>
      </c>
      <c r="Q52" s="139" t="str">
        <f>IF(P52="","",COUNTIF($P$4:P52,"該当"))</f>
        <v/>
      </c>
      <c r="R52" s="137" t="str">
        <f>IF(F52='条件検索３（事業名で検索）'!$E$3,"該当","")</f>
        <v/>
      </c>
      <c r="S52" s="139" t="str">
        <f>IF(R52="","",COUNTIF($R$4:R52,"該当"))</f>
        <v/>
      </c>
      <c r="T52" s="137" t="str">
        <f>IF(L52='条件検索４（都道府県名・事業名で検索）'!$H$3,"該当","")</f>
        <v/>
      </c>
      <c r="U52" s="139" t="str">
        <f>IF(T52="","",COUNTIF($T$4:T52,"該当"))</f>
        <v/>
      </c>
      <c r="V52" s="137" t="str">
        <f>IF(M52='条件検索５（人口規模・事業名で検索）'!$H$3,"該当","")</f>
        <v/>
      </c>
      <c r="W52" s="139" t="str">
        <f>IF(V52="","",COUNTIF($V$4:V52,"該当"))</f>
        <v/>
      </c>
    </row>
    <row r="53" spans="1:23" ht="29.25" customHeight="1">
      <c r="A53" s="141" t="s">
        <v>96</v>
      </c>
      <c r="B53" s="142" t="s">
        <v>1630</v>
      </c>
      <c r="C53" s="138" t="str">
        <f t="shared" si="4"/>
        <v>松戸市子どもの学習・生活支援事業</v>
      </c>
      <c r="D53" s="140">
        <f>IFERROR(VLOOKUP(B53,'バックデータ２（自治体情報）'!$B$11:$E$912,4,FALSE),"")</f>
        <v>494402</v>
      </c>
      <c r="E53" s="139" t="str">
        <f t="shared" si="1"/>
        <v>40万人以上～50万人未満</v>
      </c>
      <c r="F53" s="141" t="s">
        <v>2258</v>
      </c>
      <c r="G53" s="142" t="s">
        <v>1788</v>
      </c>
      <c r="H53" s="145" t="s">
        <v>23</v>
      </c>
      <c r="I53" s="161" t="s">
        <v>2497</v>
      </c>
      <c r="J53" s="142" t="s">
        <v>2017</v>
      </c>
      <c r="K53" s="142" t="s">
        <v>2016</v>
      </c>
      <c r="L53" s="138" t="str">
        <f t="shared" si="2"/>
        <v>千葉県子どもの学習・生活支援事業</v>
      </c>
      <c r="M53" s="138" t="str">
        <f t="shared" si="3"/>
        <v>40万人以上～50万人未満子どもの学習・生活支援事業</v>
      </c>
      <c r="N53" s="137" t="str">
        <f>IF(A53='条件検索１（都道府県名で検索）'!$E$3,"該当","")</f>
        <v/>
      </c>
      <c r="O53" s="139" t="str">
        <f>IF(N53="","",COUNTIF($N$4:N53,"該当"))</f>
        <v/>
      </c>
      <c r="P53" s="137" t="str">
        <f>IF(E53='条件検索２（人口規模で検索）'!$E$3,"該当","")</f>
        <v/>
      </c>
      <c r="Q53" s="139" t="str">
        <f>IF(P53="","",COUNTIF($P$4:P53,"該当"))</f>
        <v/>
      </c>
      <c r="R53" s="137" t="str">
        <f>IF(F53='条件検索３（事業名で検索）'!$E$3,"該当","")</f>
        <v/>
      </c>
      <c r="S53" s="139" t="str">
        <f>IF(R53="","",COUNTIF($R$4:R53,"該当"))</f>
        <v/>
      </c>
      <c r="T53" s="137" t="str">
        <f>IF(L53='条件検索４（都道府県名・事業名で検索）'!$H$3,"該当","")</f>
        <v/>
      </c>
      <c r="U53" s="139" t="str">
        <f>IF(T53="","",COUNTIF($T$4:T53,"該当"))</f>
        <v/>
      </c>
      <c r="V53" s="137" t="str">
        <f>IF(M53='条件検索５（人口規模・事業名で検索）'!$H$3,"該当","")</f>
        <v/>
      </c>
      <c r="W53" s="139" t="str">
        <f>IF(V53="","",COUNTIF($V$4:V53,"該当"))</f>
        <v/>
      </c>
    </row>
    <row r="54" spans="1:23" ht="29.25" customHeight="1">
      <c r="A54" s="174" t="s">
        <v>57</v>
      </c>
      <c r="B54" s="155" t="s">
        <v>1631</v>
      </c>
      <c r="C54" s="138" t="str">
        <f t="shared" si="4"/>
        <v>東村山市自立相談支援事業</v>
      </c>
      <c r="D54" s="140">
        <f>IFERROR(VLOOKUP(B54,'バックデータ２（自治体情報）'!$B$11:$E$912,4,FALSE),"")</f>
        <v>151018</v>
      </c>
      <c r="E54" s="139" t="str">
        <f t="shared" si="1"/>
        <v>10万人以上～20万人未満</v>
      </c>
      <c r="F54" s="155" t="s">
        <v>2241</v>
      </c>
      <c r="G54" s="147" t="s">
        <v>1789</v>
      </c>
      <c r="H54" s="152" t="s">
        <v>1949</v>
      </c>
      <c r="I54" s="161" t="s">
        <v>2277</v>
      </c>
      <c r="J54" s="147" t="s">
        <v>2438</v>
      </c>
      <c r="K54" s="142" t="s">
        <v>2524</v>
      </c>
      <c r="L54" s="138" t="str">
        <f t="shared" si="2"/>
        <v>東京都自立相談支援事業</v>
      </c>
      <c r="M54" s="138" t="str">
        <f t="shared" si="3"/>
        <v>10万人以上～20万人未満自立相談支援事業</v>
      </c>
      <c r="N54" s="137" t="str">
        <f>IF(A54='条件検索１（都道府県名で検索）'!$E$3,"該当","")</f>
        <v/>
      </c>
      <c r="O54" s="139" t="str">
        <f>IF(N54="","",COUNTIF($N$4:N54,"該当"))</f>
        <v/>
      </c>
      <c r="P54" s="137" t="str">
        <f>IF(E54='条件検索２（人口規模で検索）'!$E$3,"該当","")</f>
        <v/>
      </c>
      <c r="Q54" s="139" t="str">
        <f>IF(P54="","",COUNTIF($P$4:P54,"該当"))</f>
        <v/>
      </c>
      <c r="R54" s="137" t="str">
        <f>IF(F54='条件検索３（事業名で検索）'!$E$3,"該当","")</f>
        <v/>
      </c>
      <c r="S54" s="139" t="str">
        <f>IF(R54="","",COUNTIF($R$4:R54,"該当"))</f>
        <v/>
      </c>
      <c r="T54" s="137" t="str">
        <f>IF(L54='条件検索４（都道府県名・事業名で検索）'!$H$3,"該当","")</f>
        <v/>
      </c>
      <c r="U54" s="139" t="str">
        <f>IF(T54="","",COUNTIF($T$4:T54,"該当"))</f>
        <v/>
      </c>
      <c r="V54" s="137" t="str">
        <f>IF(M54='条件検索５（人口規模・事業名で検索）'!$H$3,"該当","")</f>
        <v/>
      </c>
      <c r="W54" s="139" t="str">
        <f>IF(V54="","",COUNTIF($V$4:V54,"該当"))</f>
        <v/>
      </c>
    </row>
    <row r="55" spans="1:23" ht="29.25" customHeight="1">
      <c r="A55" s="174" t="s">
        <v>57</v>
      </c>
      <c r="B55" s="155" t="s">
        <v>1632</v>
      </c>
      <c r="C55" s="138" t="str">
        <f t="shared" si="4"/>
        <v>東大和市自立相談支援事業</v>
      </c>
      <c r="D55" s="140">
        <f>IFERROR(VLOOKUP(B55,'バックデータ２（自治体情報）'!$B$11:$E$912,4,FALSE),"")</f>
        <v>85718</v>
      </c>
      <c r="E55" s="139" t="str">
        <f t="shared" si="1"/>
        <v>2万人以上～5万人未満</v>
      </c>
      <c r="F55" s="155" t="s">
        <v>2240</v>
      </c>
      <c r="G55" s="147" t="s">
        <v>1790</v>
      </c>
      <c r="H55" s="152" t="s">
        <v>1949</v>
      </c>
      <c r="I55" s="161" t="s">
        <v>2278</v>
      </c>
      <c r="J55" s="147" t="s">
        <v>2018</v>
      </c>
      <c r="K55" s="142" t="s">
        <v>2525</v>
      </c>
      <c r="L55" s="138" t="str">
        <f t="shared" si="2"/>
        <v>東京都自立相談支援事業</v>
      </c>
      <c r="M55" s="138" t="str">
        <f t="shared" si="3"/>
        <v>2万人以上～5万人未満自立相談支援事業</v>
      </c>
      <c r="N55" s="137" t="str">
        <f>IF(A55='条件検索１（都道府県名で検索）'!$E$3,"該当","")</f>
        <v/>
      </c>
      <c r="O55" s="139" t="str">
        <f>IF(N55="","",COUNTIF($N$4:N55,"該当"))</f>
        <v/>
      </c>
      <c r="P55" s="137" t="str">
        <f>IF(E55='条件検索２（人口規模で検索）'!$E$3,"該当","")</f>
        <v/>
      </c>
      <c r="Q55" s="139" t="str">
        <f>IF(P55="","",COUNTIF($P$4:P55,"該当"))</f>
        <v/>
      </c>
      <c r="R55" s="137" t="str">
        <f>IF(F55='条件検索３（事業名で検索）'!$E$3,"該当","")</f>
        <v/>
      </c>
      <c r="S55" s="139" t="str">
        <f>IF(R55="","",COUNTIF($R$4:R55,"該当"))</f>
        <v/>
      </c>
      <c r="T55" s="137" t="str">
        <f>IF(L55='条件検索４（都道府県名・事業名で検索）'!$H$3,"該当","")</f>
        <v/>
      </c>
      <c r="U55" s="139" t="str">
        <f>IF(T55="","",COUNTIF($T$4:T55,"該当"))</f>
        <v/>
      </c>
      <c r="V55" s="137" t="str">
        <f>IF(M55='条件検索５（人口規模・事業名で検索）'!$H$3,"該当","")</f>
        <v/>
      </c>
      <c r="W55" s="139" t="str">
        <f>IF(V55="","",COUNTIF($V$4:V55,"該当"))</f>
        <v/>
      </c>
    </row>
    <row r="56" spans="1:23" ht="29.25" customHeight="1">
      <c r="A56" s="174" t="s">
        <v>57</v>
      </c>
      <c r="B56" s="155" t="s">
        <v>135</v>
      </c>
      <c r="C56" s="138" t="str">
        <f t="shared" si="4"/>
        <v>豊島区就労準備支援事業</v>
      </c>
      <c r="D56" s="140">
        <f>IFERROR(VLOOKUP(B56,'バックデータ２（自治体情報）'!$B$11:$E$912,4,FALSE),"")</f>
        <v>287111</v>
      </c>
      <c r="E56" s="139" t="str">
        <f t="shared" si="1"/>
        <v>20万人以上～30万人未満</v>
      </c>
      <c r="F56" s="155" t="s">
        <v>2245</v>
      </c>
      <c r="G56" s="147" t="s">
        <v>1791</v>
      </c>
      <c r="H56" s="152" t="s">
        <v>1949</v>
      </c>
      <c r="I56" s="161" t="s">
        <v>2313</v>
      </c>
      <c r="J56" s="147" t="s">
        <v>2020</v>
      </c>
      <c r="K56" s="142" t="s">
        <v>2019</v>
      </c>
      <c r="L56" s="138" t="str">
        <f t="shared" si="2"/>
        <v>東京都就労準備支援事業</v>
      </c>
      <c r="M56" s="138" t="str">
        <f t="shared" si="3"/>
        <v>20万人以上～30万人未満就労準備支援事業</v>
      </c>
      <c r="N56" s="137" t="str">
        <f>IF(A56='条件検索１（都道府県名で検索）'!$E$3,"該当","")</f>
        <v/>
      </c>
      <c r="O56" s="139" t="str">
        <f>IF(N56="","",COUNTIF($N$4:N56,"該当"))</f>
        <v/>
      </c>
      <c r="P56" s="137" t="str">
        <f>IF(E56='条件検索２（人口規模で検索）'!$E$3,"該当","")</f>
        <v/>
      </c>
      <c r="Q56" s="139" t="str">
        <f>IF(P56="","",COUNTIF($P$4:P56,"該当"))</f>
        <v/>
      </c>
      <c r="R56" s="137" t="str">
        <f>IF(F56='条件検索３（事業名で検索）'!$E$3,"該当","")</f>
        <v/>
      </c>
      <c r="S56" s="139" t="str">
        <f>IF(R56="","",COUNTIF($R$4:R56,"該当"))</f>
        <v/>
      </c>
      <c r="T56" s="137" t="str">
        <f>IF(L56='条件検索４（都道府県名・事業名で検索）'!$H$3,"該当","")</f>
        <v/>
      </c>
      <c r="U56" s="139" t="str">
        <f>IF(T56="","",COUNTIF($T$4:T56,"該当"))</f>
        <v/>
      </c>
      <c r="V56" s="137" t="str">
        <f>IF(M56='条件検索５（人口規模・事業名で検索）'!$H$3,"該当","")</f>
        <v/>
      </c>
      <c r="W56" s="139" t="str">
        <f>IF(V56="","",COUNTIF($V$4:V56,"該当"))</f>
        <v/>
      </c>
    </row>
    <row r="57" spans="1:23" ht="29.25" customHeight="1">
      <c r="A57" s="174" t="s">
        <v>57</v>
      </c>
      <c r="B57" s="155" t="s">
        <v>87</v>
      </c>
      <c r="C57" s="138" t="str">
        <f t="shared" si="4"/>
        <v>国立市家計改善支援事業</v>
      </c>
      <c r="D57" s="140">
        <f>IFERROR(VLOOKUP(B57,'バックデータ２（自治体情報）'!$B$11:$E$912,4,FALSE),"")</f>
        <v>75723</v>
      </c>
      <c r="E57" s="139" t="str">
        <f t="shared" si="1"/>
        <v>2万人以上～5万人未満</v>
      </c>
      <c r="F57" s="155" t="s">
        <v>2253</v>
      </c>
      <c r="G57" s="147" t="s">
        <v>1792</v>
      </c>
      <c r="H57" s="152" t="s">
        <v>1949</v>
      </c>
      <c r="I57" s="161" t="s">
        <v>2356</v>
      </c>
      <c r="J57" s="147" t="s">
        <v>2022</v>
      </c>
      <c r="K57" s="142" t="s">
        <v>2021</v>
      </c>
      <c r="L57" s="138" t="str">
        <f t="shared" si="2"/>
        <v>東京都家計改善支援事業</v>
      </c>
      <c r="M57" s="138" t="str">
        <f t="shared" si="3"/>
        <v>2万人以上～5万人未満家計改善支援事業</v>
      </c>
      <c r="N57" s="137" t="str">
        <f>IF(A57='条件検索１（都道府県名で検索）'!$E$3,"該当","")</f>
        <v/>
      </c>
      <c r="O57" s="139" t="str">
        <f>IF(N57="","",COUNTIF($N$4:N57,"該当"))</f>
        <v/>
      </c>
      <c r="P57" s="137" t="str">
        <f>IF(E57='条件検索２（人口規模で検索）'!$E$3,"該当","")</f>
        <v/>
      </c>
      <c r="Q57" s="139" t="str">
        <f>IF(P57="","",COUNTIF($P$4:P57,"該当"))</f>
        <v/>
      </c>
      <c r="R57" s="137" t="str">
        <f>IF(F57='条件検索３（事業名で検索）'!$E$3,"該当","")</f>
        <v/>
      </c>
      <c r="S57" s="139" t="str">
        <f>IF(R57="","",COUNTIF($R$4:R57,"該当"))</f>
        <v/>
      </c>
      <c r="T57" s="137" t="str">
        <f>IF(L57='条件検索４（都道府県名・事業名で検索）'!$H$3,"該当","")</f>
        <v/>
      </c>
      <c r="U57" s="139" t="str">
        <f>IF(T57="","",COUNTIF($T$4:T57,"該当"))</f>
        <v/>
      </c>
      <c r="V57" s="137" t="str">
        <f>IF(M57='条件検索５（人口規模・事業名で検索）'!$H$3,"該当","")</f>
        <v/>
      </c>
      <c r="W57" s="139" t="str">
        <f>IF(V57="","",COUNTIF($V$4:V57,"該当"))</f>
        <v/>
      </c>
    </row>
    <row r="58" spans="1:23" ht="29.25" customHeight="1">
      <c r="A58" s="174" t="s">
        <v>57</v>
      </c>
      <c r="B58" s="155" t="s">
        <v>1633</v>
      </c>
      <c r="C58" s="138" t="str">
        <f t="shared" si="4"/>
        <v>三鷹市子どもの学習・生活支援事業</v>
      </c>
      <c r="D58" s="140">
        <f>IFERROR(VLOOKUP(B58,'バックデータ２（自治体情報）'!$B$11:$E$912,4,FALSE),"")</f>
        <v>186375</v>
      </c>
      <c r="E58" s="139" t="str">
        <f t="shared" si="1"/>
        <v>10万人以上～20万人未満</v>
      </c>
      <c r="F58" s="155" t="s">
        <v>2258</v>
      </c>
      <c r="G58" s="147" t="s">
        <v>1793</v>
      </c>
      <c r="H58" s="152" t="s">
        <v>1949</v>
      </c>
      <c r="I58" s="161" t="s">
        <v>2355</v>
      </c>
      <c r="J58" s="147" t="s">
        <v>2024</v>
      </c>
      <c r="K58" s="142" t="s">
        <v>2023</v>
      </c>
      <c r="L58" s="138" t="str">
        <f t="shared" si="2"/>
        <v>東京都子どもの学習・生活支援事業</v>
      </c>
      <c r="M58" s="138" t="str">
        <f t="shared" si="3"/>
        <v>10万人以上～20万人未満子どもの学習・生活支援事業</v>
      </c>
      <c r="N58" s="137" t="str">
        <f>IF(A58='条件検索１（都道府県名で検索）'!$E$3,"該当","")</f>
        <v/>
      </c>
      <c r="O58" s="139" t="str">
        <f>IF(N58="","",COUNTIF($N$4:N58,"該当"))</f>
        <v/>
      </c>
      <c r="P58" s="137" t="str">
        <f>IF(E58='条件検索２（人口規模で検索）'!$E$3,"該当","")</f>
        <v/>
      </c>
      <c r="Q58" s="139" t="str">
        <f>IF(P58="","",COUNTIF($P$4:P58,"該当"))</f>
        <v/>
      </c>
      <c r="R58" s="137" t="str">
        <f>IF(F58='条件検索３（事業名で検索）'!$E$3,"該当","")</f>
        <v/>
      </c>
      <c r="S58" s="139" t="str">
        <f>IF(R58="","",COUNTIF($R$4:R58,"該当"))</f>
        <v/>
      </c>
      <c r="T58" s="137" t="str">
        <f>IF(L58='条件検索４（都道府県名・事業名で検索）'!$H$3,"該当","")</f>
        <v/>
      </c>
      <c r="U58" s="139" t="str">
        <f>IF(T58="","",COUNTIF($T$4:T58,"該当"))</f>
        <v/>
      </c>
      <c r="V58" s="137" t="str">
        <f>IF(M58='条件検索５（人口規模・事業名で検索）'!$H$3,"該当","")</f>
        <v/>
      </c>
      <c r="W58" s="139" t="str">
        <f>IF(V58="","",COUNTIF($V$4:V58,"該当"))</f>
        <v/>
      </c>
    </row>
    <row r="59" spans="1:23" ht="29.25" customHeight="1">
      <c r="A59" s="174" t="s">
        <v>57</v>
      </c>
      <c r="B59" s="155" t="s">
        <v>57</v>
      </c>
      <c r="C59" s="138" t="str">
        <f t="shared" si="4"/>
        <v>東京都認定就労訓練事業</v>
      </c>
      <c r="D59" s="140">
        <f>IFERROR(VLOOKUP(B59,'バックデータ２（自治体情報）'!$B$11:$E$912,4,FALSE),"")</f>
        <v>84012</v>
      </c>
      <c r="E59" s="139" t="str">
        <f t="shared" si="1"/>
        <v>2万人以上～5万人未満</v>
      </c>
      <c r="F59" s="155" t="s">
        <v>2266</v>
      </c>
      <c r="G59" s="147" t="s">
        <v>1794</v>
      </c>
      <c r="H59" s="152" t="s">
        <v>1949</v>
      </c>
      <c r="I59" s="161" t="s">
        <v>2494</v>
      </c>
      <c r="J59" s="147" t="s">
        <v>2025</v>
      </c>
      <c r="K59" s="142" t="s">
        <v>2526</v>
      </c>
      <c r="L59" s="138" t="str">
        <f t="shared" si="2"/>
        <v>東京都認定就労訓練事業</v>
      </c>
      <c r="M59" s="138" t="str">
        <f t="shared" si="3"/>
        <v>2万人以上～5万人未満認定就労訓練事業</v>
      </c>
      <c r="N59" s="137" t="str">
        <f>IF(A59='条件検索１（都道府県名で検索）'!$E$3,"該当","")</f>
        <v/>
      </c>
      <c r="O59" s="139" t="str">
        <f>IF(N59="","",COUNTIF($N$4:N59,"該当"))</f>
        <v/>
      </c>
      <c r="P59" s="137" t="str">
        <f>IF(E59='条件検索２（人口規模で検索）'!$E$3,"該当","")</f>
        <v/>
      </c>
      <c r="Q59" s="139" t="str">
        <f>IF(P59="","",COUNTIF($P$4:P59,"該当"))</f>
        <v/>
      </c>
      <c r="R59" s="137" t="str">
        <f>IF(F59='条件検索３（事業名で検索）'!$E$3,"該当","")</f>
        <v/>
      </c>
      <c r="S59" s="139" t="str">
        <f>IF(R59="","",COUNTIF($R$4:R59,"該当"))</f>
        <v/>
      </c>
      <c r="T59" s="137" t="str">
        <f>IF(L59='条件検索４（都道府県名・事業名で検索）'!$H$3,"該当","")</f>
        <v/>
      </c>
      <c r="U59" s="139" t="str">
        <f>IF(T59="","",COUNTIF($T$4:T59,"該当"))</f>
        <v/>
      </c>
      <c r="V59" s="137" t="str">
        <f>IF(M59='条件検索５（人口規模・事業名で検索）'!$H$3,"該当","")</f>
        <v/>
      </c>
      <c r="W59" s="139" t="str">
        <f>IF(V59="","",COUNTIF($V$4:V59,"該当"))</f>
        <v/>
      </c>
    </row>
    <row r="60" spans="1:23" ht="29.25" customHeight="1">
      <c r="A60" s="174" t="s">
        <v>93</v>
      </c>
      <c r="B60" s="155" t="s">
        <v>1634</v>
      </c>
      <c r="C60" s="138" t="str">
        <f t="shared" si="4"/>
        <v>横浜市自立相談支援事業</v>
      </c>
      <c r="D60" s="140">
        <f>IFERROR(VLOOKUP(B60,'バックデータ２（自治体情報）'!$B$11:$E$912,4,FALSE),"")</f>
        <v>3737845</v>
      </c>
      <c r="E60" s="139" t="str">
        <f t="shared" si="1"/>
        <v>50万人以上</v>
      </c>
      <c r="F60" s="155" t="s">
        <v>2241</v>
      </c>
      <c r="G60" s="147" t="s">
        <v>1795</v>
      </c>
      <c r="H60" s="152" t="s">
        <v>1949</v>
      </c>
      <c r="I60" s="161" t="s">
        <v>2551</v>
      </c>
      <c r="J60" s="147" t="s">
        <v>2439</v>
      </c>
      <c r="K60" s="142" t="s">
        <v>2026</v>
      </c>
      <c r="L60" s="138" t="str">
        <f t="shared" si="2"/>
        <v>神奈川県自立相談支援事業</v>
      </c>
      <c r="M60" s="138" t="str">
        <f t="shared" si="3"/>
        <v>50万人以上自立相談支援事業</v>
      </c>
      <c r="N60" s="137" t="str">
        <f>IF(A60='条件検索１（都道府県名で検索）'!$E$3,"該当","")</f>
        <v/>
      </c>
      <c r="O60" s="139" t="str">
        <f>IF(N60="","",COUNTIF($N$4:N60,"該当"))</f>
        <v/>
      </c>
      <c r="P60" s="137" t="str">
        <f>IF(E60='条件検索２（人口規模で検索）'!$E$3,"該当","")</f>
        <v/>
      </c>
      <c r="Q60" s="139" t="str">
        <f>IF(P60="","",COUNTIF($P$4:P60,"該当"))</f>
        <v/>
      </c>
      <c r="R60" s="137" t="str">
        <f>IF(F60='条件検索３（事業名で検索）'!$E$3,"該当","")</f>
        <v/>
      </c>
      <c r="S60" s="139" t="str">
        <f>IF(R60="","",COUNTIF($R$4:R60,"該当"))</f>
        <v/>
      </c>
      <c r="T60" s="137" t="str">
        <f>IF(L60='条件検索４（都道府県名・事業名で検索）'!$H$3,"該当","")</f>
        <v/>
      </c>
      <c r="U60" s="139" t="str">
        <f>IF(T60="","",COUNTIF($T$4:T60,"該当"))</f>
        <v/>
      </c>
      <c r="V60" s="137" t="str">
        <f>IF(M60='条件検索５（人口規模・事業名で検索）'!$H$3,"該当","")</f>
        <v/>
      </c>
      <c r="W60" s="139" t="str">
        <f>IF(V60="","",COUNTIF($V$4:V60,"該当"))</f>
        <v/>
      </c>
    </row>
    <row r="61" spans="1:23" ht="29.25" customHeight="1">
      <c r="A61" s="174" t="s">
        <v>93</v>
      </c>
      <c r="B61" s="155" t="s">
        <v>1635</v>
      </c>
      <c r="C61" s="138" t="str">
        <f t="shared" si="4"/>
        <v>川崎市自立相談支援事業</v>
      </c>
      <c r="D61" s="140">
        <f>IFERROR(VLOOKUP(B61,'バックデータ２（自治体情報）'!$B$11:$E$912,4,FALSE),"")</f>
        <v>1488031</v>
      </c>
      <c r="E61" s="139" t="str">
        <f t="shared" si="1"/>
        <v>50万人以上</v>
      </c>
      <c r="F61" s="155" t="s">
        <v>2240</v>
      </c>
      <c r="G61" s="147" t="s">
        <v>1796</v>
      </c>
      <c r="H61" s="152" t="s">
        <v>1949</v>
      </c>
      <c r="I61" s="161" t="s">
        <v>2473</v>
      </c>
      <c r="J61" s="147" t="s">
        <v>2440</v>
      </c>
      <c r="K61" s="142" t="s">
        <v>2027</v>
      </c>
      <c r="L61" s="138" t="str">
        <f t="shared" si="2"/>
        <v>神奈川県自立相談支援事業</v>
      </c>
      <c r="M61" s="138" t="str">
        <f t="shared" si="3"/>
        <v>50万人以上自立相談支援事業</v>
      </c>
      <c r="N61" s="137" t="str">
        <f>IF(A61='条件検索１（都道府県名で検索）'!$E$3,"該当","")</f>
        <v/>
      </c>
      <c r="O61" s="139" t="str">
        <f>IF(N61="","",COUNTIF($N$4:N61,"該当"))</f>
        <v/>
      </c>
      <c r="P61" s="137" t="str">
        <f>IF(E61='条件検索２（人口規模で検索）'!$E$3,"該当","")</f>
        <v/>
      </c>
      <c r="Q61" s="139" t="str">
        <f>IF(P61="","",COUNTIF($P$4:P61,"該当"))</f>
        <v/>
      </c>
      <c r="R61" s="137" t="str">
        <f>IF(F61='条件検索３（事業名で検索）'!$E$3,"該当","")</f>
        <v/>
      </c>
      <c r="S61" s="139" t="str">
        <f>IF(R61="","",COUNTIF($R$4:R61,"該当"))</f>
        <v/>
      </c>
      <c r="T61" s="137" t="str">
        <f>IF(L61='条件検索４（都道府県名・事業名で検索）'!$H$3,"該当","")</f>
        <v/>
      </c>
      <c r="U61" s="139" t="str">
        <f>IF(T61="","",COUNTIF($T$4:T61,"該当"))</f>
        <v/>
      </c>
      <c r="V61" s="137" t="str">
        <f>IF(M61='条件検索５（人口規模・事業名で検索）'!$H$3,"該当","")</f>
        <v/>
      </c>
      <c r="W61" s="139" t="str">
        <f>IF(V61="","",COUNTIF($V$4:V61,"該当"))</f>
        <v/>
      </c>
    </row>
    <row r="62" spans="1:23" ht="29.25" customHeight="1">
      <c r="A62" s="174" t="s">
        <v>93</v>
      </c>
      <c r="B62" s="155" t="s">
        <v>1636</v>
      </c>
      <c r="C62" s="138" t="str">
        <f t="shared" si="4"/>
        <v>藤沢市自立相談支援事業</v>
      </c>
      <c r="D62" s="140">
        <f>IFERROR(VLOOKUP(B62,'バックデータ２（自治体情報）'!$B$11:$E$912,4,FALSE),"")</f>
        <v>430685</v>
      </c>
      <c r="E62" s="139" t="str">
        <f t="shared" si="1"/>
        <v>40万人以上～50万人未満</v>
      </c>
      <c r="F62" s="155" t="s">
        <v>2241</v>
      </c>
      <c r="G62" s="147" t="s">
        <v>1797</v>
      </c>
      <c r="H62" s="152" t="s">
        <v>1949</v>
      </c>
      <c r="I62" s="161" t="s">
        <v>2474</v>
      </c>
      <c r="J62" s="147" t="s">
        <v>2441</v>
      </c>
      <c r="K62" s="142" t="s">
        <v>2028</v>
      </c>
      <c r="L62" s="138" t="str">
        <f t="shared" si="2"/>
        <v>神奈川県自立相談支援事業</v>
      </c>
      <c r="M62" s="138" t="str">
        <f t="shared" si="3"/>
        <v>40万人以上～50万人未満自立相談支援事業</v>
      </c>
      <c r="N62" s="137" t="str">
        <f>IF(A62='条件検索１（都道府県名で検索）'!$E$3,"該当","")</f>
        <v/>
      </c>
      <c r="O62" s="139" t="str">
        <f>IF(N62="","",COUNTIF($N$4:N62,"該当"))</f>
        <v/>
      </c>
      <c r="P62" s="137" t="str">
        <f>IF(E62='条件検索２（人口規模で検索）'!$E$3,"該当","")</f>
        <v/>
      </c>
      <c r="Q62" s="139" t="str">
        <f>IF(P62="","",COUNTIF($P$4:P62,"該当"))</f>
        <v/>
      </c>
      <c r="R62" s="137" t="str">
        <f>IF(F62='条件検索３（事業名で検索）'!$E$3,"該当","")</f>
        <v/>
      </c>
      <c r="S62" s="139" t="str">
        <f>IF(R62="","",COUNTIF($R$4:R62,"該当"))</f>
        <v/>
      </c>
      <c r="T62" s="137" t="str">
        <f>IF(L62='条件検索４（都道府県名・事業名で検索）'!$H$3,"該当","")</f>
        <v/>
      </c>
      <c r="U62" s="139" t="str">
        <f>IF(T62="","",COUNTIF($T$4:T62,"該当"))</f>
        <v/>
      </c>
      <c r="V62" s="137" t="str">
        <f>IF(M62='条件検索５（人口規模・事業名で検索）'!$H$3,"該当","")</f>
        <v/>
      </c>
      <c r="W62" s="139" t="str">
        <f>IF(V62="","",COUNTIF($V$4:V62,"該当"))</f>
        <v/>
      </c>
    </row>
    <row r="63" spans="1:23" ht="29.25" customHeight="1">
      <c r="A63" s="174" t="s">
        <v>93</v>
      </c>
      <c r="B63" s="155" t="s">
        <v>1637</v>
      </c>
      <c r="C63" s="138" t="str">
        <f t="shared" si="4"/>
        <v>相模原市就労準備支援事業</v>
      </c>
      <c r="D63" s="140">
        <f>IFERROR(VLOOKUP(B63,'バックデータ２（自治体情報）'!$B$11:$E$912,4,FALSE),"")</f>
        <v>718192</v>
      </c>
      <c r="E63" s="139" t="str">
        <f t="shared" si="1"/>
        <v>50万人以上</v>
      </c>
      <c r="F63" s="155" t="s">
        <v>2245</v>
      </c>
      <c r="G63" s="147" t="s">
        <v>1798</v>
      </c>
      <c r="H63" s="152" t="s">
        <v>1949</v>
      </c>
      <c r="I63" s="161" t="s">
        <v>2485</v>
      </c>
      <c r="J63" s="147" t="s">
        <v>2442</v>
      </c>
      <c r="K63" s="141" t="s">
        <v>2029</v>
      </c>
      <c r="L63" s="138" t="str">
        <f t="shared" si="2"/>
        <v>神奈川県就労準備支援事業</v>
      </c>
      <c r="M63" s="138" t="str">
        <f t="shared" si="3"/>
        <v>50万人以上就労準備支援事業</v>
      </c>
      <c r="N63" s="137" t="str">
        <f>IF(A63='条件検索１（都道府県名で検索）'!$E$3,"該当","")</f>
        <v/>
      </c>
      <c r="O63" s="139" t="str">
        <f>IF(N63="","",COUNTIF($N$4:N63,"該当"))</f>
        <v/>
      </c>
      <c r="P63" s="137" t="str">
        <f>IF(E63='条件検索２（人口規模で検索）'!$E$3,"該当","")</f>
        <v/>
      </c>
      <c r="Q63" s="139" t="str">
        <f>IF(P63="","",COUNTIF($P$4:P63,"該当"))</f>
        <v/>
      </c>
      <c r="R63" s="137" t="str">
        <f>IF(F63='条件検索３（事業名で検索）'!$E$3,"該当","")</f>
        <v/>
      </c>
      <c r="S63" s="139" t="str">
        <f>IF(R63="","",COUNTIF($R$4:R63,"該当"))</f>
        <v/>
      </c>
      <c r="T63" s="137" t="str">
        <f>IF(L63='条件検索４（都道府県名・事業名で検索）'!$H$3,"該当","")</f>
        <v/>
      </c>
      <c r="U63" s="139" t="str">
        <f>IF(T63="","",COUNTIF($T$4:T63,"該当"))</f>
        <v/>
      </c>
      <c r="V63" s="137" t="str">
        <f>IF(M63='条件検索５（人口規模・事業名で検索）'!$H$3,"該当","")</f>
        <v/>
      </c>
      <c r="W63" s="139" t="str">
        <f>IF(V63="","",COUNTIF($V$4:V63,"該当"))</f>
        <v/>
      </c>
    </row>
    <row r="64" spans="1:23" ht="29.25" customHeight="1">
      <c r="A64" s="174" t="s">
        <v>93</v>
      </c>
      <c r="B64" s="155" t="s">
        <v>1638</v>
      </c>
      <c r="C64" s="138" t="str">
        <f t="shared" si="4"/>
        <v>座間市家計改善支援事業</v>
      </c>
      <c r="D64" s="140">
        <f>IFERROR(VLOOKUP(B64,'バックデータ２（自治体情報）'!$B$11:$E$912,4,FALSE),"")</f>
        <v>130519</v>
      </c>
      <c r="E64" s="139" t="str">
        <f t="shared" si="1"/>
        <v>10万人以上～20万人未満</v>
      </c>
      <c r="F64" s="155" t="s">
        <v>2253</v>
      </c>
      <c r="G64" s="147" t="s">
        <v>1799</v>
      </c>
      <c r="H64" s="152" t="s">
        <v>1949</v>
      </c>
      <c r="I64" s="161" t="s">
        <v>2505</v>
      </c>
      <c r="J64" s="147" t="s">
        <v>2031</v>
      </c>
      <c r="K64" s="142" t="s">
        <v>2030</v>
      </c>
      <c r="L64" s="138" t="str">
        <f t="shared" si="2"/>
        <v>神奈川県家計改善支援事業</v>
      </c>
      <c r="M64" s="138" t="str">
        <f t="shared" si="3"/>
        <v>10万人以上～20万人未満家計改善支援事業</v>
      </c>
      <c r="N64" s="137" t="str">
        <f>IF(A64='条件検索１（都道府県名で検索）'!$E$3,"該当","")</f>
        <v/>
      </c>
      <c r="O64" s="139" t="str">
        <f>IF(N64="","",COUNTIF($N$4:N64,"該当"))</f>
        <v/>
      </c>
      <c r="P64" s="137" t="str">
        <f>IF(E64='条件検索２（人口規模で検索）'!$E$3,"該当","")</f>
        <v/>
      </c>
      <c r="Q64" s="139" t="str">
        <f>IF(P64="","",COUNTIF($P$4:P64,"該当"))</f>
        <v/>
      </c>
      <c r="R64" s="137" t="str">
        <f>IF(F64='条件検索３（事業名で検索）'!$E$3,"該当","")</f>
        <v/>
      </c>
      <c r="S64" s="139" t="str">
        <f>IF(R64="","",COUNTIF($R$4:R64,"該当"))</f>
        <v/>
      </c>
      <c r="T64" s="137" t="str">
        <f>IF(L64='条件検索４（都道府県名・事業名で検索）'!$H$3,"該当","")</f>
        <v/>
      </c>
      <c r="U64" s="139" t="str">
        <f>IF(T64="","",COUNTIF($T$4:T64,"該当"))</f>
        <v/>
      </c>
      <c r="V64" s="137" t="str">
        <f>IF(M64='条件検索５（人口規模・事業名で検索）'!$H$3,"該当","")</f>
        <v/>
      </c>
      <c r="W64" s="139" t="str">
        <f>IF(V64="","",COUNTIF($V$4:V64,"該当"))</f>
        <v/>
      </c>
    </row>
    <row r="65" spans="1:23" ht="29.25" customHeight="1">
      <c r="A65" s="174" t="s">
        <v>93</v>
      </c>
      <c r="B65" s="155" t="s">
        <v>1637</v>
      </c>
      <c r="C65" s="138" t="str">
        <f t="shared" si="4"/>
        <v>相模原市一時生活支援事業</v>
      </c>
      <c r="D65" s="140">
        <f>IFERROR(VLOOKUP(B65,'バックデータ２（自治体情報）'!$B$11:$E$912,4,FALSE),"")</f>
        <v>718192</v>
      </c>
      <c r="E65" s="139" t="str">
        <f t="shared" si="1"/>
        <v>50万人以上</v>
      </c>
      <c r="F65" s="155" t="s">
        <v>2249</v>
      </c>
      <c r="G65" s="147" t="s">
        <v>1800</v>
      </c>
      <c r="H65" s="152" t="s">
        <v>1949</v>
      </c>
      <c r="I65" s="161" t="s">
        <v>2357</v>
      </c>
      <c r="J65" s="147" t="s">
        <v>2442</v>
      </c>
      <c r="K65" s="142" t="s">
        <v>2032</v>
      </c>
      <c r="L65" s="138" t="str">
        <f t="shared" si="2"/>
        <v>神奈川県一時生活支援事業</v>
      </c>
      <c r="M65" s="138" t="str">
        <f t="shared" si="3"/>
        <v>50万人以上一時生活支援事業</v>
      </c>
      <c r="N65" s="137" t="str">
        <f>IF(A65='条件検索１（都道府県名で検索）'!$E$3,"該当","")</f>
        <v/>
      </c>
      <c r="O65" s="139" t="str">
        <f>IF(N65="","",COUNTIF($N$4:N65,"該当"))</f>
        <v/>
      </c>
      <c r="P65" s="137" t="str">
        <f>IF(E65='条件検索２（人口規模で検索）'!$E$3,"該当","")</f>
        <v/>
      </c>
      <c r="Q65" s="139" t="str">
        <f>IF(P65="","",COUNTIF($P$4:P65,"該当"))</f>
        <v/>
      </c>
      <c r="R65" s="137" t="str">
        <f>IF(F65='条件検索３（事業名で検索）'!$E$3,"該当","")</f>
        <v/>
      </c>
      <c r="S65" s="139" t="str">
        <f>IF(R65="","",COUNTIF($R$4:R65,"該当"))</f>
        <v/>
      </c>
      <c r="T65" s="137" t="str">
        <f>IF(L65='条件検索４（都道府県名・事業名で検索）'!$H$3,"該当","")</f>
        <v/>
      </c>
      <c r="U65" s="139" t="str">
        <f>IF(T65="","",COUNTIF($T$4:T65,"該当"))</f>
        <v/>
      </c>
      <c r="V65" s="137" t="str">
        <f>IF(M65='条件検索５（人口規模・事業名で検索）'!$H$3,"該当","")</f>
        <v/>
      </c>
      <c r="W65" s="139" t="str">
        <f>IF(V65="","",COUNTIF($V$4:V65,"該当"))</f>
        <v/>
      </c>
    </row>
    <row r="66" spans="1:23" ht="29.25" customHeight="1">
      <c r="A66" s="174" t="s">
        <v>93</v>
      </c>
      <c r="B66" s="155" t="s">
        <v>1635</v>
      </c>
      <c r="C66" s="138" t="str">
        <f t="shared" si="4"/>
        <v>川崎市子どもの学習・生活支援事業</v>
      </c>
      <c r="D66" s="140">
        <f>IFERROR(VLOOKUP(B66,'バックデータ２（自治体情報）'!$B$11:$E$912,4,FALSE),"")</f>
        <v>1488031</v>
      </c>
      <c r="E66" s="139" t="str">
        <f t="shared" si="1"/>
        <v>50万人以上</v>
      </c>
      <c r="F66" s="155" t="s">
        <v>2258</v>
      </c>
      <c r="G66" s="147" t="s">
        <v>1801</v>
      </c>
      <c r="H66" s="152" t="s">
        <v>1949</v>
      </c>
      <c r="I66" s="161" t="s">
        <v>2358</v>
      </c>
      <c r="J66" s="147" t="s">
        <v>2440</v>
      </c>
      <c r="K66" s="142" t="s">
        <v>2033</v>
      </c>
      <c r="L66" s="138" t="str">
        <f t="shared" si="2"/>
        <v>神奈川県子どもの学習・生活支援事業</v>
      </c>
      <c r="M66" s="138" t="str">
        <f t="shared" si="3"/>
        <v>50万人以上子どもの学習・生活支援事業</v>
      </c>
      <c r="N66" s="137" t="str">
        <f>IF(A66='条件検索１（都道府県名で検索）'!$E$3,"該当","")</f>
        <v/>
      </c>
      <c r="O66" s="139" t="str">
        <f>IF(N66="","",COUNTIF($N$4:N66,"該当"))</f>
        <v/>
      </c>
      <c r="P66" s="137" t="str">
        <f>IF(E66='条件検索２（人口規模で検索）'!$E$3,"該当","")</f>
        <v/>
      </c>
      <c r="Q66" s="139" t="str">
        <f>IF(P66="","",COUNTIF($P$4:P66,"該当"))</f>
        <v/>
      </c>
      <c r="R66" s="137" t="str">
        <f>IF(F66='条件検索３（事業名で検索）'!$E$3,"該当","")</f>
        <v/>
      </c>
      <c r="S66" s="139" t="str">
        <f>IF(R66="","",COUNTIF($R$4:R66,"該当"))</f>
        <v/>
      </c>
      <c r="T66" s="137" t="str">
        <f>IF(L66='条件検索４（都道府県名・事業名で検索）'!$H$3,"該当","")</f>
        <v/>
      </c>
      <c r="U66" s="139" t="str">
        <f>IF(T66="","",COUNTIF($T$4:T66,"該当"))</f>
        <v/>
      </c>
      <c r="V66" s="137" t="str">
        <f>IF(M66='条件検索５（人口規模・事業名で検索）'!$H$3,"該当","")</f>
        <v/>
      </c>
      <c r="W66" s="139" t="str">
        <f>IF(V66="","",COUNTIF($V$4:V66,"該当"))</f>
        <v/>
      </c>
    </row>
    <row r="67" spans="1:23" ht="29.25" customHeight="1">
      <c r="A67" s="174" t="s">
        <v>1639</v>
      </c>
      <c r="B67" s="155" t="s">
        <v>1640</v>
      </c>
      <c r="C67" s="138" t="str">
        <f t="shared" ref="C67:C98" si="5">B67&amp;F67</f>
        <v>新潟市就労準備支援事業</v>
      </c>
      <c r="D67" s="140">
        <f>IFERROR(VLOOKUP(B67,'バックデータ２（自治体情報）'!$B$11:$E$912,4,FALSE),"")</f>
        <v>796773</v>
      </c>
      <c r="E67" s="139" t="str">
        <f t="shared" si="1"/>
        <v>50万人以上</v>
      </c>
      <c r="F67" s="155" t="s">
        <v>2246</v>
      </c>
      <c r="G67" s="147" t="s">
        <v>1802</v>
      </c>
      <c r="H67" s="152" t="s">
        <v>1949</v>
      </c>
      <c r="I67" s="161" t="s">
        <v>2486</v>
      </c>
      <c r="J67" s="147" t="s">
        <v>2035</v>
      </c>
      <c r="K67" s="142" t="s">
        <v>2034</v>
      </c>
      <c r="L67" s="138" t="str">
        <f t="shared" si="2"/>
        <v>新潟県就労準備支援事業</v>
      </c>
      <c r="M67" s="138" t="str">
        <f t="shared" si="3"/>
        <v>50万人以上就労準備支援事業</v>
      </c>
      <c r="N67" s="137" t="str">
        <f>IF(A67='条件検索１（都道府県名で検索）'!$E$3,"該当","")</f>
        <v/>
      </c>
      <c r="O67" s="139" t="str">
        <f>IF(N67="","",COUNTIF($N$4:N67,"該当"))</f>
        <v/>
      </c>
      <c r="P67" s="137" t="str">
        <f>IF(E67='条件検索２（人口規模で検索）'!$E$3,"該当","")</f>
        <v/>
      </c>
      <c r="Q67" s="139" t="str">
        <f>IF(P67="","",COUNTIF($P$4:P67,"該当"))</f>
        <v/>
      </c>
      <c r="R67" s="137" t="str">
        <f>IF(F67='条件検索３（事業名で検索）'!$E$3,"該当","")</f>
        <v/>
      </c>
      <c r="S67" s="139" t="str">
        <f>IF(R67="","",COUNTIF($R$4:R67,"該当"))</f>
        <v/>
      </c>
      <c r="T67" s="137" t="str">
        <f>IF(L67='条件検索４（都道府県名・事業名で検索）'!$H$3,"該当","")</f>
        <v/>
      </c>
      <c r="U67" s="139" t="str">
        <f>IF(T67="","",COUNTIF($T$4:T67,"該当"))</f>
        <v/>
      </c>
      <c r="V67" s="137" t="str">
        <f>IF(M67='条件検索５（人口規模・事業名で検索）'!$H$3,"該当","")</f>
        <v/>
      </c>
      <c r="W67" s="139" t="str">
        <f>IF(V67="","",COUNTIF($V$4:V67,"該当"))</f>
        <v/>
      </c>
    </row>
    <row r="68" spans="1:23" ht="29.25" customHeight="1">
      <c r="A68" s="174" t="s">
        <v>1639</v>
      </c>
      <c r="B68" s="155" t="s">
        <v>1641</v>
      </c>
      <c r="C68" s="138" t="str">
        <f t="shared" si="5"/>
        <v>柏崎市家計改善支援事業</v>
      </c>
      <c r="D68" s="140">
        <f>IFERROR(VLOOKUP(B68,'バックデータ２（自治体情報）'!$B$11:$E$912,4,FALSE),"")</f>
        <v>85305</v>
      </c>
      <c r="E68" s="139" t="str">
        <f t="shared" ref="E68:E131" si="6">IFERROR(VLOOKUP(D68,$Y$4:$AB$10,4,TRUE),"")</f>
        <v>2万人以上～5万人未満</v>
      </c>
      <c r="F68" s="155" t="s">
        <v>2254</v>
      </c>
      <c r="G68" s="147" t="s">
        <v>1803</v>
      </c>
      <c r="H68" s="152" t="s">
        <v>1949</v>
      </c>
      <c r="I68" s="161" t="s">
        <v>2359</v>
      </c>
      <c r="J68" s="147" t="s">
        <v>2038</v>
      </c>
      <c r="K68" s="142" t="s">
        <v>2037</v>
      </c>
      <c r="L68" s="138" t="str">
        <f t="shared" ref="L68:L104" si="7">A68&amp;F68</f>
        <v>新潟県家計改善支援事業</v>
      </c>
      <c r="M68" s="138" t="str">
        <f t="shared" ref="M68:M104" si="8">E68&amp;F68</f>
        <v>2万人以上～5万人未満家計改善支援事業</v>
      </c>
      <c r="N68" s="137" t="str">
        <f>IF(A68='条件検索１（都道府県名で検索）'!$E$3,"該当","")</f>
        <v/>
      </c>
      <c r="O68" s="139" t="str">
        <f>IF(N68="","",COUNTIF($N$4:N68,"該当"))</f>
        <v/>
      </c>
      <c r="P68" s="137" t="str">
        <f>IF(E68='条件検索２（人口規模で検索）'!$E$3,"該当","")</f>
        <v/>
      </c>
      <c r="Q68" s="139" t="str">
        <f>IF(P68="","",COUNTIF($P$4:P68,"該当"))</f>
        <v/>
      </c>
      <c r="R68" s="137" t="str">
        <f>IF(F68='条件検索３（事業名で検索）'!$E$3,"該当","")</f>
        <v/>
      </c>
      <c r="S68" s="139" t="str">
        <f>IF(R68="","",COUNTIF($R$4:R68,"該当"))</f>
        <v/>
      </c>
      <c r="T68" s="137" t="str">
        <f>IF(L68='条件検索４（都道府県名・事業名で検索）'!$H$3,"該当","")</f>
        <v/>
      </c>
      <c r="U68" s="139" t="str">
        <f>IF(T68="","",COUNTIF($T$4:T68,"該当"))</f>
        <v/>
      </c>
      <c r="V68" s="137" t="str">
        <f>IF(M68='条件検索５（人口規模・事業名で検索）'!$H$3,"該当","")</f>
        <v/>
      </c>
      <c r="W68" s="139" t="str">
        <f>IF(V68="","",COUNTIF($V$4:V68,"該当"))</f>
        <v/>
      </c>
    </row>
    <row r="69" spans="1:23" ht="29.25" customHeight="1">
      <c r="A69" s="174" t="s">
        <v>1639</v>
      </c>
      <c r="B69" s="155" t="s">
        <v>1640</v>
      </c>
      <c r="C69" s="138" t="str">
        <f t="shared" si="5"/>
        <v>新潟市一時生活支援事業</v>
      </c>
      <c r="D69" s="140">
        <f>IFERROR(VLOOKUP(B69,'バックデータ２（自治体情報）'!$B$11:$E$912,4,FALSE),"")</f>
        <v>796773</v>
      </c>
      <c r="E69" s="139" t="str">
        <f t="shared" si="6"/>
        <v>50万人以上</v>
      </c>
      <c r="F69" s="155" t="s">
        <v>2249</v>
      </c>
      <c r="G69" s="147" t="s">
        <v>1804</v>
      </c>
      <c r="H69" s="152" t="s">
        <v>1949</v>
      </c>
      <c r="I69" s="161" t="s">
        <v>2360</v>
      </c>
      <c r="J69" s="147" t="s">
        <v>2035</v>
      </c>
      <c r="K69" s="143" t="s">
        <v>2036</v>
      </c>
      <c r="L69" s="138" t="str">
        <f t="shared" si="7"/>
        <v>新潟県一時生活支援事業</v>
      </c>
      <c r="M69" s="138" t="str">
        <f t="shared" si="8"/>
        <v>50万人以上一時生活支援事業</v>
      </c>
      <c r="N69" s="137" t="str">
        <f>IF(A69='条件検索１（都道府県名で検索）'!$E$3,"該当","")</f>
        <v/>
      </c>
      <c r="O69" s="139" t="str">
        <f>IF(N69="","",COUNTIF($N$4:N69,"該当"))</f>
        <v/>
      </c>
      <c r="P69" s="137" t="str">
        <f>IF(E69='条件検索２（人口規模で検索）'!$E$3,"該当","")</f>
        <v/>
      </c>
      <c r="Q69" s="139" t="str">
        <f>IF(P69="","",COUNTIF($P$4:P69,"該当"))</f>
        <v/>
      </c>
      <c r="R69" s="137" t="str">
        <f>IF(F69='条件検索３（事業名で検索）'!$E$3,"該当","")</f>
        <v/>
      </c>
      <c r="S69" s="139" t="str">
        <f>IF(R69="","",COUNTIF($R$4:R69,"該当"))</f>
        <v/>
      </c>
      <c r="T69" s="137" t="str">
        <f>IF(L69='条件検索４（都道府県名・事業名で検索）'!$H$3,"該当","")</f>
        <v/>
      </c>
      <c r="U69" s="139" t="str">
        <f>IF(T69="","",COUNTIF($T$4:T69,"該当"))</f>
        <v/>
      </c>
      <c r="V69" s="137" t="str">
        <f>IF(M69='条件検索５（人口規模・事業名で検索）'!$H$3,"該当","")</f>
        <v/>
      </c>
      <c r="W69" s="139" t="str">
        <f>IF(V69="","",COUNTIF($V$4:V69,"該当"))</f>
        <v/>
      </c>
    </row>
    <row r="70" spans="1:23" ht="29.25" customHeight="1">
      <c r="A70" s="174" t="s">
        <v>1639</v>
      </c>
      <c r="B70" s="155" t="s">
        <v>1642</v>
      </c>
      <c r="C70" s="138" t="str">
        <f t="shared" si="5"/>
        <v>新発田市子どもの学習・生活支援事業</v>
      </c>
      <c r="D70" s="140">
        <f>IFERROR(VLOOKUP(B70,'バックデータ２（自治体情報）'!$B$11:$E$912,4,FALSE),"")</f>
        <v>98912</v>
      </c>
      <c r="E70" s="139" t="str">
        <f t="shared" si="6"/>
        <v>2万人以上～5万人未満</v>
      </c>
      <c r="F70" s="155" t="s">
        <v>2258</v>
      </c>
      <c r="G70" s="147" t="s">
        <v>1805</v>
      </c>
      <c r="H70" s="152" t="s">
        <v>1949</v>
      </c>
      <c r="I70" s="161" t="s">
        <v>2361</v>
      </c>
      <c r="J70" s="147" t="s">
        <v>2040</v>
      </c>
      <c r="K70" s="142" t="s">
        <v>2039</v>
      </c>
      <c r="L70" s="138" t="str">
        <f t="shared" si="7"/>
        <v>新潟県子どもの学習・生活支援事業</v>
      </c>
      <c r="M70" s="138" t="str">
        <f t="shared" si="8"/>
        <v>2万人以上～5万人未満子どもの学習・生活支援事業</v>
      </c>
      <c r="N70" s="137" t="str">
        <f>IF(A70='条件検索１（都道府県名で検索）'!$E$3,"該当","")</f>
        <v/>
      </c>
      <c r="O70" s="139" t="str">
        <f>IF(N70="","",COUNTIF($N$4:N70,"該当"))</f>
        <v/>
      </c>
      <c r="P70" s="137" t="str">
        <f>IF(E70='条件検索２（人口規模で検索）'!$E$3,"該当","")</f>
        <v/>
      </c>
      <c r="Q70" s="139" t="str">
        <f>IF(P70="","",COUNTIF($P$4:P70,"該当"))</f>
        <v/>
      </c>
      <c r="R70" s="137" t="str">
        <f>IF(F70='条件検索３（事業名で検索）'!$E$3,"該当","")</f>
        <v/>
      </c>
      <c r="S70" s="139" t="str">
        <f>IF(R70="","",COUNTIF($R$4:R70,"該当"))</f>
        <v/>
      </c>
      <c r="T70" s="137" t="str">
        <f>IF(L70='条件検索４（都道府県名・事業名で検索）'!$H$3,"該当","")</f>
        <v/>
      </c>
      <c r="U70" s="139" t="str">
        <f>IF(T70="","",COUNTIF($T$4:T70,"該当"))</f>
        <v/>
      </c>
      <c r="V70" s="137" t="str">
        <f>IF(M70='条件検索５（人口規模・事業名で検索）'!$H$3,"該当","")</f>
        <v/>
      </c>
      <c r="W70" s="139" t="str">
        <f>IF(V70="","",COUNTIF($V$4:V70,"該当"))</f>
        <v/>
      </c>
    </row>
    <row r="71" spans="1:23" ht="29.25" customHeight="1">
      <c r="A71" s="174" t="s">
        <v>1643</v>
      </c>
      <c r="B71" s="174" t="s">
        <v>1644</v>
      </c>
      <c r="C71" s="138" t="str">
        <f t="shared" si="5"/>
        <v>富山県就労準備支援事業</v>
      </c>
      <c r="D71" s="140">
        <f>IFERROR(VLOOKUP(B71,'バックデータ２（自治体情報）'!$B$11:$E$912,4,FALSE),"")</f>
        <v>87830</v>
      </c>
      <c r="E71" s="139" t="str">
        <f t="shared" si="6"/>
        <v>2万人以上～5万人未満</v>
      </c>
      <c r="F71" s="155" t="s">
        <v>2245</v>
      </c>
      <c r="G71" s="147" t="s">
        <v>1806</v>
      </c>
      <c r="H71" s="152" t="s">
        <v>1949</v>
      </c>
      <c r="I71" s="161" t="s">
        <v>2314</v>
      </c>
      <c r="J71" s="147" t="s">
        <v>2042</v>
      </c>
      <c r="K71" s="142" t="s">
        <v>2041</v>
      </c>
      <c r="L71" s="138" t="str">
        <f t="shared" si="7"/>
        <v>富山県就労準備支援事業</v>
      </c>
      <c r="M71" s="138" t="str">
        <f t="shared" si="8"/>
        <v>2万人以上～5万人未満就労準備支援事業</v>
      </c>
      <c r="N71" s="137" t="str">
        <f>IF(A71='条件検索１（都道府県名で検索）'!$E$3,"該当","")</f>
        <v/>
      </c>
      <c r="O71" s="139" t="str">
        <f>IF(N71="","",COUNTIF($N$4:N71,"該当"))</f>
        <v/>
      </c>
      <c r="P71" s="137" t="str">
        <f>IF(E71='条件検索２（人口規模で検索）'!$E$3,"該当","")</f>
        <v/>
      </c>
      <c r="Q71" s="139" t="str">
        <f>IF(P71="","",COUNTIF($P$4:P71,"該当"))</f>
        <v/>
      </c>
      <c r="R71" s="137" t="str">
        <f>IF(F71='条件検索３（事業名で検索）'!$E$3,"該当","")</f>
        <v/>
      </c>
      <c r="S71" s="139" t="str">
        <f>IF(R71="","",COUNTIF($R$4:R71,"該当"))</f>
        <v/>
      </c>
      <c r="T71" s="137" t="str">
        <f>IF(L71='条件検索４（都道府県名・事業名で検索）'!$H$3,"該当","")</f>
        <v/>
      </c>
      <c r="U71" s="139" t="str">
        <f>IF(T71="","",COUNTIF($T$4:T71,"該当"))</f>
        <v/>
      </c>
      <c r="V71" s="137" t="str">
        <f>IF(M71='条件検索５（人口規模・事業名で検索）'!$H$3,"該当","")</f>
        <v/>
      </c>
      <c r="W71" s="139" t="str">
        <f>IF(V71="","",COUNTIF($V$4:V71,"該当"))</f>
        <v/>
      </c>
    </row>
    <row r="72" spans="1:23" ht="29.25" customHeight="1">
      <c r="A72" s="174" t="s">
        <v>1643</v>
      </c>
      <c r="B72" s="155" t="s">
        <v>1645</v>
      </c>
      <c r="C72" s="138" t="str">
        <f t="shared" si="5"/>
        <v>砺波市家計改善支援事業</v>
      </c>
      <c r="D72" s="140">
        <f>IFERROR(VLOOKUP(B72,'バックデータ２（自治体情報）'!$B$11:$E$912,4,FALSE),"")</f>
        <v>48840</v>
      </c>
      <c r="E72" s="139" t="str">
        <f t="shared" si="6"/>
        <v>2万人以上～5万人未満</v>
      </c>
      <c r="F72" s="155" t="s">
        <v>2254</v>
      </c>
      <c r="G72" s="147" t="s">
        <v>1807</v>
      </c>
      <c r="H72" s="152" t="s">
        <v>1949</v>
      </c>
      <c r="I72" s="161" t="s">
        <v>2362</v>
      </c>
      <c r="J72" s="147" t="s">
        <v>2044</v>
      </c>
      <c r="K72" s="142" t="s">
        <v>2043</v>
      </c>
      <c r="L72" s="138" t="str">
        <f t="shared" si="7"/>
        <v>富山県家計改善支援事業</v>
      </c>
      <c r="M72" s="138" t="str">
        <f t="shared" si="8"/>
        <v>2万人以上～5万人未満家計改善支援事業</v>
      </c>
      <c r="N72" s="137" t="str">
        <f>IF(A72='条件検索１（都道府県名で検索）'!$E$3,"該当","")</f>
        <v/>
      </c>
      <c r="O72" s="139" t="str">
        <f>IF(N72="","",COUNTIF($N$4:N72,"該当"))</f>
        <v/>
      </c>
      <c r="P72" s="137" t="str">
        <f>IF(E72='条件検索２（人口規模で検索）'!$E$3,"該当","")</f>
        <v/>
      </c>
      <c r="Q72" s="139" t="str">
        <f>IF(P72="","",COUNTIF($P$4:P72,"該当"))</f>
        <v/>
      </c>
      <c r="R72" s="137" t="str">
        <f>IF(F72='条件検索３（事業名で検索）'!$E$3,"該当","")</f>
        <v/>
      </c>
      <c r="S72" s="139" t="str">
        <f>IF(R72="","",COUNTIF($R$4:R72,"該当"))</f>
        <v/>
      </c>
      <c r="T72" s="137" t="str">
        <f>IF(L72='条件検索４（都道府県名・事業名で検索）'!$H$3,"該当","")</f>
        <v/>
      </c>
      <c r="U72" s="139" t="str">
        <f>IF(T72="","",COUNTIF($T$4:T72,"該当"))</f>
        <v/>
      </c>
      <c r="V72" s="137" t="str">
        <f>IF(M72='条件検索５（人口規模・事業名で検索）'!$H$3,"該当","")</f>
        <v/>
      </c>
      <c r="W72" s="139" t="str">
        <f>IF(V72="","",COUNTIF($V$4:V72,"該当"))</f>
        <v/>
      </c>
    </row>
    <row r="73" spans="1:23" ht="29.25" customHeight="1">
      <c r="A73" s="174" t="s">
        <v>1646</v>
      </c>
      <c r="B73" s="155" t="s">
        <v>1647</v>
      </c>
      <c r="C73" s="138" t="str">
        <f t="shared" si="5"/>
        <v>加賀市自立相談支援事業</v>
      </c>
      <c r="D73" s="140">
        <f>IFERROR(VLOOKUP(B73,'バックデータ２（自治体情報）'!$B$11:$E$912,4,FALSE),"")</f>
        <v>67993</v>
      </c>
      <c r="E73" s="139" t="str">
        <f t="shared" si="6"/>
        <v>2万人以上～5万人未満</v>
      </c>
      <c r="F73" s="155" t="s">
        <v>2241</v>
      </c>
      <c r="G73" s="147" t="s">
        <v>1808</v>
      </c>
      <c r="H73" s="152" t="s">
        <v>1949</v>
      </c>
      <c r="I73" s="161" t="s">
        <v>2279</v>
      </c>
      <c r="J73" s="147" t="s">
        <v>2443</v>
      </c>
      <c r="K73" s="142" t="s">
        <v>2045</v>
      </c>
      <c r="L73" s="138" t="str">
        <f t="shared" si="7"/>
        <v>石川県自立相談支援事業</v>
      </c>
      <c r="M73" s="138" t="str">
        <f t="shared" si="8"/>
        <v>2万人以上～5万人未満自立相談支援事業</v>
      </c>
      <c r="N73" s="137" t="str">
        <f>IF(A73='条件検索１（都道府県名で検索）'!$E$3,"該当","")</f>
        <v/>
      </c>
      <c r="O73" s="139" t="str">
        <f>IF(N73="","",COUNTIF($N$4:N73,"該当"))</f>
        <v/>
      </c>
      <c r="P73" s="137" t="str">
        <f>IF(E73='条件検索２（人口規模で検索）'!$E$3,"該当","")</f>
        <v/>
      </c>
      <c r="Q73" s="139" t="str">
        <f>IF(P73="","",COUNTIF($P$4:P73,"該当"))</f>
        <v/>
      </c>
      <c r="R73" s="137" t="str">
        <f>IF(F73='条件検索３（事業名で検索）'!$E$3,"該当","")</f>
        <v/>
      </c>
      <c r="S73" s="139" t="str">
        <f>IF(R73="","",COUNTIF($R$4:R73,"該当"))</f>
        <v/>
      </c>
      <c r="T73" s="137" t="str">
        <f>IF(L73='条件検索４（都道府県名・事業名で検索）'!$H$3,"該当","")</f>
        <v/>
      </c>
      <c r="U73" s="139" t="str">
        <f>IF(T73="","",COUNTIF($T$4:T73,"該当"))</f>
        <v/>
      </c>
      <c r="V73" s="137" t="str">
        <f>IF(M73='条件検索５（人口規模・事業名で検索）'!$H$3,"該当","")</f>
        <v/>
      </c>
      <c r="W73" s="139" t="str">
        <f>IF(V73="","",COUNTIF($V$4:V73,"該当"))</f>
        <v/>
      </c>
    </row>
    <row r="74" spans="1:23" ht="29.25" customHeight="1">
      <c r="A74" s="174" t="s">
        <v>1646</v>
      </c>
      <c r="B74" s="155" t="s">
        <v>1648</v>
      </c>
      <c r="C74" s="138" t="str">
        <f t="shared" si="5"/>
        <v>小松市就労準備支援事業</v>
      </c>
      <c r="D74" s="140">
        <f>IFERROR(VLOOKUP(B74,'バックデータ２（自治体情報）'!$B$11:$E$912,4,FALSE),"")</f>
        <v>108583</v>
      </c>
      <c r="E74" s="139" t="str">
        <f t="shared" si="6"/>
        <v>10万人以上～20万人未満</v>
      </c>
      <c r="F74" s="155" t="s">
        <v>2245</v>
      </c>
      <c r="G74" s="147" t="s">
        <v>1809</v>
      </c>
      <c r="H74" s="152" t="s">
        <v>1949</v>
      </c>
      <c r="I74" s="161" t="s">
        <v>2315</v>
      </c>
      <c r="J74" s="147" t="s">
        <v>2047</v>
      </c>
      <c r="K74" s="142" t="s">
        <v>2046</v>
      </c>
      <c r="L74" s="138" t="str">
        <f t="shared" si="7"/>
        <v>石川県就労準備支援事業</v>
      </c>
      <c r="M74" s="138" t="str">
        <f t="shared" si="8"/>
        <v>10万人以上～20万人未満就労準備支援事業</v>
      </c>
      <c r="N74" s="137" t="str">
        <f>IF(A74='条件検索１（都道府県名で検索）'!$E$3,"該当","")</f>
        <v/>
      </c>
      <c r="O74" s="139" t="str">
        <f>IF(N74="","",COUNTIF($N$4:N74,"該当"))</f>
        <v/>
      </c>
      <c r="P74" s="137" t="str">
        <f>IF(E74='条件検索２（人口規模で検索）'!$E$3,"該当","")</f>
        <v/>
      </c>
      <c r="Q74" s="139" t="str">
        <f>IF(P74="","",COUNTIF($P$4:P74,"該当"))</f>
        <v/>
      </c>
      <c r="R74" s="137" t="str">
        <f>IF(F74='条件検索３（事業名で検索）'!$E$3,"該当","")</f>
        <v/>
      </c>
      <c r="S74" s="139" t="str">
        <f>IF(R74="","",COUNTIF($R$4:R74,"該当"))</f>
        <v/>
      </c>
      <c r="T74" s="137" t="str">
        <f>IF(L74='条件検索４（都道府県名・事業名で検索）'!$H$3,"該当","")</f>
        <v/>
      </c>
      <c r="U74" s="139" t="str">
        <f>IF(T74="","",COUNTIF($T$4:T74,"該当"))</f>
        <v/>
      </c>
      <c r="V74" s="137" t="str">
        <f>IF(M74='条件検索５（人口規模・事業名で検索）'!$H$3,"該当","")</f>
        <v/>
      </c>
      <c r="W74" s="139" t="str">
        <f>IF(V74="","",COUNTIF($V$4:V74,"該当"))</f>
        <v/>
      </c>
    </row>
    <row r="75" spans="1:23" ht="29.25" customHeight="1">
      <c r="A75" s="174" t="s">
        <v>1646</v>
      </c>
      <c r="B75" s="155" t="s">
        <v>1646</v>
      </c>
      <c r="C75" s="138" t="str">
        <f t="shared" si="5"/>
        <v>石川県子どもの学習・生活支援事業</v>
      </c>
      <c r="D75" s="140">
        <f>IFERROR(VLOOKUP(B75,'バックデータ２（自治体情報）'!$B$11:$E$912,4,FALSE),"")</f>
        <v>149956</v>
      </c>
      <c r="E75" s="139" t="str">
        <f t="shared" si="6"/>
        <v>10万人以上～20万人未満</v>
      </c>
      <c r="F75" s="155" t="s">
        <v>2256</v>
      </c>
      <c r="G75" s="147" t="s">
        <v>1810</v>
      </c>
      <c r="H75" s="152" t="s">
        <v>1949</v>
      </c>
      <c r="I75" s="161" t="s">
        <v>2363</v>
      </c>
      <c r="J75" s="147" t="s">
        <v>2049</v>
      </c>
      <c r="K75" s="142" t="s">
        <v>2048</v>
      </c>
      <c r="L75" s="138" t="str">
        <f t="shared" si="7"/>
        <v>石川県子どもの学習・生活支援事業</v>
      </c>
      <c r="M75" s="138" t="str">
        <f t="shared" si="8"/>
        <v>10万人以上～20万人未満子どもの学習・生活支援事業</v>
      </c>
      <c r="N75" s="137" t="str">
        <f>IF(A75='条件検索１（都道府県名で検索）'!$E$3,"該当","")</f>
        <v/>
      </c>
      <c r="O75" s="139" t="str">
        <f>IF(N75="","",COUNTIF($N$4:N75,"該当"))</f>
        <v/>
      </c>
      <c r="P75" s="137" t="str">
        <f>IF(E75='条件検索２（人口規模で検索）'!$E$3,"該当","")</f>
        <v/>
      </c>
      <c r="Q75" s="139" t="str">
        <f>IF(P75="","",COUNTIF($P$4:P75,"該当"))</f>
        <v/>
      </c>
      <c r="R75" s="137" t="str">
        <f>IF(F75='条件検索３（事業名で検索）'!$E$3,"該当","")</f>
        <v/>
      </c>
      <c r="S75" s="139" t="str">
        <f>IF(R75="","",COUNTIF($R$4:R75,"該当"))</f>
        <v/>
      </c>
      <c r="T75" s="137" t="str">
        <f>IF(L75='条件検索４（都道府県名・事業名で検索）'!$H$3,"該当","")</f>
        <v/>
      </c>
      <c r="U75" s="139" t="str">
        <f>IF(T75="","",COUNTIF($T$4:T75,"該当"))</f>
        <v/>
      </c>
      <c r="V75" s="137" t="str">
        <f>IF(M75='条件検索５（人口規模・事業名で検索）'!$H$3,"該当","")</f>
        <v/>
      </c>
      <c r="W75" s="139" t="str">
        <f>IF(V75="","",COUNTIF($V$4:V75,"該当"))</f>
        <v/>
      </c>
    </row>
    <row r="76" spans="1:23" ht="29.25" customHeight="1">
      <c r="A76" s="174" t="s">
        <v>1649</v>
      </c>
      <c r="B76" s="155" t="s">
        <v>1650</v>
      </c>
      <c r="C76" s="138" t="str">
        <f t="shared" si="5"/>
        <v>坂井市自立相談支援事業</v>
      </c>
      <c r="D76" s="140">
        <f>IFERROR(VLOOKUP(B76,'バックデータ２（自治体情報）'!$B$11:$E$912,4,FALSE),"")</f>
        <v>92508</v>
      </c>
      <c r="E76" s="139" t="str">
        <f t="shared" si="6"/>
        <v>2万人以上～5万人未満</v>
      </c>
      <c r="F76" s="155" t="s">
        <v>2241</v>
      </c>
      <c r="G76" s="147" t="s">
        <v>1811</v>
      </c>
      <c r="H76" s="152" t="s">
        <v>1949</v>
      </c>
      <c r="I76" s="161" t="s">
        <v>2475</v>
      </c>
      <c r="J76" s="147" t="s">
        <v>2444</v>
      </c>
      <c r="K76" s="142" t="s">
        <v>2050</v>
      </c>
      <c r="L76" s="138" t="str">
        <f t="shared" si="7"/>
        <v>福井県自立相談支援事業</v>
      </c>
      <c r="M76" s="138" t="str">
        <f t="shared" si="8"/>
        <v>2万人以上～5万人未満自立相談支援事業</v>
      </c>
      <c r="N76" s="137" t="str">
        <f>IF(A76='条件検索１（都道府県名で検索）'!$E$3,"該当","")</f>
        <v/>
      </c>
      <c r="O76" s="139" t="str">
        <f>IF(N76="","",COUNTIF($N$4:N76,"該当"))</f>
        <v/>
      </c>
      <c r="P76" s="137" t="str">
        <f>IF(E76='条件検索２（人口規模で検索）'!$E$3,"該当","")</f>
        <v/>
      </c>
      <c r="Q76" s="139" t="str">
        <f>IF(P76="","",COUNTIF($P$4:P76,"該当"))</f>
        <v/>
      </c>
      <c r="R76" s="137" t="str">
        <f>IF(F76='条件検索３（事業名で検索）'!$E$3,"該当","")</f>
        <v/>
      </c>
      <c r="S76" s="139" t="str">
        <f>IF(R76="","",COUNTIF($R$4:R76,"該当"))</f>
        <v/>
      </c>
      <c r="T76" s="137" t="str">
        <f>IF(L76='条件検索４（都道府県名・事業名で検索）'!$H$3,"該当","")</f>
        <v/>
      </c>
      <c r="U76" s="139" t="str">
        <f>IF(T76="","",COUNTIF($T$4:T76,"該当"))</f>
        <v/>
      </c>
      <c r="V76" s="137" t="str">
        <f>IF(M76='条件検索５（人口規模・事業名で検索）'!$H$3,"該当","")</f>
        <v/>
      </c>
      <c r="W76" s="139" t="str">
        <f>IF(V76="","",COUNTIF($V$4:V76,"該当"))</f>
        <v/>
      </c>
    </row>
    <row r="77" spans="1:23" ht="29.25" customHeight="1">
      <c r="A77" s="174" t="s">
        <v>1649</v>
      </c>
      <c r="B77" s="155" t="s">
        <v>1651</v>
      </c>
      <c r="C77" s="138" t="str">
        <f t="shared" si="5"/>
        <v>敦賀市自立相談支援事業</v>
      </c>
      <c r="D77" s="140">
        <f>IFERROR(VLOOKUP(B77,'バックデータ２（自治体情報）'!$B$11:$E$912,4,FALSE),"")</f>
        <v>66558</v>
      </c>
      <c r="E77" s="139" t="str">
        <f t="shared" si="6"/>
        <v>2万人以上～5万人未満</v>
      </c>
      <c r="F77" s="155" t="s">
        <v>2240</v>
      </c>
      <c r="G77" s="147" t="s">
        <v>1812</v>
      </c>
      <c r="H77" s="152" t="s">
        <v>1949</v>
      </c>
      <c r="I77" s="161" t="s">
        <v>2280</v>
      </c>
      <c r="J77" s="147" t="s">
        <v>2052</v>
      </c>
      <c r="K77" s="142" t="s">
        <v>2051</v>
      </c>
      <c r="L77" s="138" t="str">
        <f t="shared" si="7"/>
        <v>福井県自立相談支援事業</v>
      </c>
      <c r="M77" s="138" t="str">
        <f t="shared" si="8"/>
        <v>2万人以上～5万人未満自立相談支援事業</v>
      </c>
      <c r="N77" s="137" t="str">
        <f>IF(A77='条件検索１（都道府県名で検索）'!$E$3,"該当","")</f>
        <v/>
      </c>
      <c r="O77" s="139" t="str">
        <f>IF(N77="","",COUNTIF($N$4:N77,"該当"))</f>
        <v/>
      </c>
      <c r="P77" s="137" t="str">
        <f>IF(E77='条件検索２（人口規模で検索）'!$E$3,"該当","")</f>
        <v/>
      </c>
      <c r="Q77" s="139" t="str">
        <f>IF(P77="","",COUNTIF($P$4:P77,"該当"))</f>
        <v/>
      </c>
      <c r="R77" s="137" t="str">
        <f>IF(F77='条件検索３（事業名で検索）'!$E$3,"該当","")</f>
        <v/>
      </c>
      <c r="S77" s="139" t="str">
        <f>IF(R77="","",COUNTIF($R$4:R77,"該当"))</f>
        <v/>
      </c>
      <c r="T77" s="137" t="str">
        <f>IF(L77='条件検索４（都道府県名・事業名で検索）'!$H$3,"該当","")</f>
        <v/>
      </c>
      <c r="U77" s="139" t="str">
        <f>IF(T77="","",COUNTIF($T$4:T77,"該当"))</f>
        <v/>
      </c>
      <c r="V77" s="137" t="str">
        <f>IF(M77='条件検索５（人口規模・事業名で検索）'!$H$3,"該当","")</f>
        <v/>
      </c>
      <c r="W77" s="139" t="str">
        <f>IF(V77="","",COUNTIF($V$4:V77,"該当"))</f>
        <v/>
      </c>
    </row>
    <row r="78" spans="1:23" ht="29.25" customHeight="1">
      <c r="A78" s="174" t="s">
        <v>1649</v>
      </c>
      <c r="B78" s="155" t="s">
        <v>1652</v>
      </c>
      <c r="C78" s="138" t="str">
        <f t="shared" si="5"/>
        <v>福井市就労準備支援事業</v>
      </c>
      <c r="D78" s="140">
        <f>IFERROR(VLOOKUP(B78,'バックデータ２（自治体情報）'!$B$11:$E$912,4,FALSE),"")</f>
        <v>265260</v>
      </c>
      <c r="E78" s="139" t="str">
        <f t="shared" si="6"/>
        <v>20万人以上～30万人未満</v>
      </c>
      <c r="F78" s="155" t="s">
        <v>2246</v>
      </c>
      <c r="G78" s="147" t="s">
        <v>1813</v>
      </c>
      <c r="H78" s="152" t="s">
        <v>1949</v>
      </c>
      <c r="I78" s="161" t="s">
        <v>2316</v>
      </c>
      <c r="J78" s="147" t="s">
        <v>2054</v>
      </c>
      <c r="K78" s="143" t="s">
        <v>2053</v>
      </c>
      <c r="L78" s="138" t="str">
        <f t="shared" si="7"/>
        <v>福井県就労準備支援事業</v>
      </c>
      <c r="M78" s="138" t="str">
        <f t="shared" si="8"/>
        <v>20万人以上～30万人未満就労準備支援事業</v>
      </c>
      <c r="N78" s="137" t="str">
        <f>IF(A78='条件検索１（都道府県名で検索）'!$E$3,"該当","")</f>
        <v/>
      </c>
      <c r="O78" s="139" t="str">
        <f>IF(N78="","",COUNTIF($N$4:N78,"該当"))</f>
        <v/>
      </c>
      <c r="P78" s="137" t="str">
        <f>IF(E78='条件検索２（人口規模で検索）'!$E$3,"該当","")</f>
        <v/>
      </c>
      <c r="Q78" s="139" t="str">
        <f>IF(P78="","",COUNTIF($P$4:P78,"該当"))</f>
        <v/>
      </c>
      <c r="R78" s="137" t="str">
        <f>IF(F78='条件検索３（事業名で検索）'!$E$3,"該当","")</f>
        <v/>
      </c>
      <c r="S78" s="139" t="str">
        <f>IF(R78="","",COUNTIF($R$4:R78,"該当"))</f>
        <v/>
      </c>
      <c r="T78" s="137" t="str">
        <f>IF(L78='条件検索４（都道府県名・事業名で検索）'!$H$3,"該当","")</f>
        <v/>
      </c>
      <c r="U78" s="139" t="str">
        <f>IF(T78="","",COUNTIF($T$4:T78,"該当"))</f>
        <v/>
      </c>
      <c r="V78" s="137" t="str">
        <f>IF(M78='条件検索５（人口規模・事業名で検索）'!$H$3,"該当","")</f>
        <v/>
      </c>
      <c r="W78" s="139" t="str">
        <f>IF(V78="","",COUNTIF($V$4:V78,"該当"))</f>
        <v/>
      </c>
    </row>
    <row r="79" spans="1:23" ht="29.25" customHeight="1">
      <c r="A79" s="174" t="s">
        <v>1649</v>
      </c>
      <c r="B79" s="155" t="s">
        <v>1651</v>
      </c>
      <c r="C79" s="138" t="str">
        <f t="shared" si="5"/>
        <v>敦賀市就労準備支援事業</v>
      </c>
      <c r="D79" s="140">
        <f>IFERROR(VLOOKUP(B79,'バックデータ２（自治体情報）'!$B$11:$E$912,4,FALSE),"")</f>
        <v>66558</v>
      </c>
      <c r="E79" s="139" t="str">
        <f t="shared" si="6"/>
        <v>2万人以上～5万人未満</v>
      </c>
      <c r="F79" s="155" t="s">
        <v>2245</v>
      </c>
      <c r="G79" s="147" t="s">
        <v>1814</v>
      </c>
      <c r="H79" s="152" t="s">
        <v>1949</v>
      </c>
      <c r="I79" s="161" t="s">
        <v>2317</v>
      </c>
      <c r="J79" s="147" t="s">
        <v>2052</v>
      </c>
      <c r="K79" s="142" t="s">
        <v>2051</v>
      </c>
      <c r="L79" s="138" t="str">
        <f t="shared" si="7"/>
        <v>福井県就労準備支援事業</v>
      </c>
      <c r="M79" s="138" t="str">
        <f t="shared" si="8"/>
        <v>2万人以上～5万人未満就労準備支援事業</v>
      </c>
      <c r="N79" s="137" t="str">
        <f>IF(A79='条件検索１（都道府県名で検索）'!$E$3,"該当","")</f>
        <v/>
      </c>
      <c r="O79" s="139" t="str">
        <f>IF(N79="","",COUNTIF($N$4:N79,"該当"))</f>
        <v/>
      </c>
      <c r="P79" s="137" t="str">
        <f>IF(E79='条件検索２（人口規模で検索）'!$E$3,"該当","")</f>
        <v/>
      </c>
      <c r="Q79" s="139" t="str">
        <f>IF(P79="","",COUNTIF($P$4:P79,"該当"))</f>
        <v/>
      </c>
      <c r="R79" s="137" t="str">
        <f>IF(F79='条件検索３（事業名で検索）'!$E$3,"該当","")</f>
        <v/>
      </c>
      <c r="S79" s="139" t="str">
        <f>IF(R79="","",COUNTIF($R$4:R79,"該当"))</f>
        <v/>
      </c>
      <c r="T79" s="137" t="str">
        <f>IF(L79='条件検索４（都道府県名・事業名で検索）'!$H$3,"該当","")</f>
        <v/>
      </c>
      <c r="U79" s="139" t="str">
        <f>IF(T79="","",COUNTIF($T$4:T79,"該当"))</f>
        <v/>
      </c>
      <c r="V79" s="137" t="str">
        <f>IF(M79='条件検索５（人口規模・事業名で検索）'!$H$3,"該当","")</f>
        <v/>
      </c>
      <c r="W79" s="139" t="str">
        <f>IF(V79="","",COUNTIF($V$4:V79,"該当"))</f>
        <v/>
      </c>
    </row>
    <row r="80" spans="1:23" ht="29.25" customHeight="1">
      <c r="A80" s="174" t="s">
        <v>1649</v>
      </c>
      <c r="B80" s="155" t="s">
        <v>1650</v>
      </c>
      <c r="C80" s="138" t="str">
        <f t="shared" si="5"/>
        <v>坂井市家計改善支援事業</v>
      </c>
      <c r="D80" s="140">
        <f>IFERROR(VLOOKUP(B80,'バックデータ２（自治体情報）'!$B$11:$E$912,4,FALSE),"")</f>
        <v>92508</v>
      </c>
      <c r="E80" s="139" t="str">
        <f t="shared" si="6"/>
        <v>2万人以上～5万人未満</v>
      </c>
      <c r="F80" s="155" t="s">
        <v>2254</v>
      </c>
      <c r="G80" s="147" t="s">
        <v>1815</v>
      </c>
      <c r="H80" s="152" t="s">
        <v>1949</v>
      </c>
      <c r="I80" s="161" t="s">
        <v>2364</v>
      </c>
      <c r="J80" s="147" t="s">
        <v>2444</v>
      </c>
      <c r="K80" s="142" t="s">
        <v>2055</v>
      </c>
      <c r="L80" s="138" t="str">
        <f t="shared" si="7"/>
        <v>福井県家計改善支援事業</v>
      </c>
      <c r="M80" s="138" t="str">
        <f t="shared" si="8"/>
        <v>2万人以上～5万人未満家計改善支援事業</v>
      </c>
      <c r="N80" s="137" t="str">
        <f>IF(A80='条件検索１（都道府県名で検索）'!$E$3,"該当","")</f>
        <v/>
      </c>
      <c r="O80" s="139" t="str">
        <f>IF(N80="","",COUNTIF($N$4:N80,"該当"))</f>
        <v/>
      </c>
      <c r="P80" s="137" t="str">
        <f>IF(E80='条件検索２（人口規模で検索）'!$E$3,"該当","")</f>
        <v/>
      </c>
      <c r="Q80" s="139" t="str">
        <f>IF(P80="","",COUNTIF($P$4:P80,"該当"))</f>
        <v/>
      </c>
      <c r="R80" s="137" t="str">
        <f>IF(F80='条件検索３（事業名で検索）'!$E$3,"該当","")</f>
        <v/>
      </c>
      <c r="S80" s="139" t="str">
        <f>IF(R80="","",COUNTIF($R$4:R80,"該当"))</f>
        <v/>
      </c>
      <c r="T80" s="137" t="str">
        <f>IF(L80='条件検索４（都道府県名・事業名で検索）'!$H$3,"該当","")</f>
        <v/>
      </c>
      <c r="U80" s="139" t="str">
        <f>IF(T80="","",COUNTIF($T$4:T80,"該当"))</f>
        <v/>
      </c>
      <c r="V80" s="137" t="str">
        <f>IF(M80='条件検索５（人口規模・事業名で検索）'!$H$3,"該当","")</f>
        <v/>
      </c>
      <c r="W80" s="139" t="str">
        <f>IF(V80="","",COUNTIF($V$4:V80,"該当"))</f>
        <v/>
      </c>
    </row>
    <row r="81" spans="1:23" ht="29.25" customHeight="1">
      <c r="A81" s="174" t="s">
        <v>1649</v>
      </c>
      <c r="B81" s="155" t="s">
        <v>1653</v>
      </c>
      <c r="C81" s="138" t="str">
        <f t="shared" si="5"/>
        <v>越前市子どもの学習・生活支援事業</v>
      </c>
      <c r="D81" s="140">
        <f>IFERROR(VLOOKUP(B81,'バックデータ２（自治体情報）'!$B$11:$E$912,4,FALSE),"")</f>
        <v>83061</v>
      </c>
      <c r="E81" s="139" t="str">
        <f t="shared" si="6"/>
        <v>2万人以上～5万人未満</v>
      </c>
      <c r="F81" s="155" t="s">
        <v>2258</v>
      </c>
      <c r="G81" s="147" t="s">
        <v>1816</v>
      </c>
      <c r="H81" s="152" t="s">
        <v>1949</v>
      </c>
      <c r="I81" s="161" t="s">
        <v>2365</v>
      </c>
      <c r="J81" s="147" t="s">
        <v>2445</v>
      </c>
      <c r="K81" s="142" t="s">
        <v>2056</v>
      </c>
      <c r="L81" s="138" t="str">
        <f t="shared" si="7"/>
        <v>福井県子どもの学習・生活支援事業</v>
      </c>
      <c r="M81" s="138" t="str">
        <f t="shared" si="8"/>
        <v>2万人以上～5万人未満子どもの学習・生活支援事業</v>
      </c>
      <c r="N81" s="137" t="str">
        <f>IF(A81='条件検索１（都道府県名で検索）'!$E$3,"該当","")</f>
        <v/>
      </c>
      <c r="O81" s="139" t="str">
        <f>IF(N81="","",COUNTIF($N$4:N81,"該当"))</f>
        <v/>
      </c>
      <c r="P81" s="137" t="str">
        <f>IF(E81='条件検索２（人口規模で検索）'!$E$3,"該当","")</f>
        <v/>
      </c>
      <c r="Q81" s="139" t="str">
        <f>IF(P81="","",COUNTIF($P$4:P81,"該当"))</f>
        <v/>
      </c>
      <c r="R81" s="137" t="str">
        <f>IF(F81='条件検索３（事業名で検索）'!$E$3,"該当","")</f>
        <v/>
      </c>
      <c r="S81" s="139" t="str">
        <f>IF(R81="","",COUNTIF($R$4:R81,"該当"))</f>
        <v/>
      </c>
      <c r="T81" s="137" t="str">
        <f>IF(L81='条件検索４（都道府県名・事業名で検索）'!$H$3,"該当","")</f>
        <v/>
      </c>
      <c r="U81" s="139" t="str">
        <f>IF(T81="","",COUNTIF($T$4:T81,"該当"))</f>
        <v/>
      </c>
      <c r="V81" s="137" t="str">
        <f>IF(M81='条件検索５（人口規模・事業名で検索）'!$H$3,"該当","")</f>
        <v/>
      </c>
      <c r="W81" s="139" t="str">
        <f>IF(V81="","",COUNTIF($V$4:V81,"該当"))</f>
        <v/>
      </c>
    </row>
    <row r="82" spans="1:23" ht="29.25" customHeight="1">
      <c r="A82" s="177" t="s">
        <v>1654</v>
      </c>
      <c r="B82" s="141" t="s">
        <v>1655</v>
      </c>
      <c r="C82" s="138" t="str">
        <f t="shared" si="5"/>
        <v>甲府市家計改善支援事業</v>
      </c>
      <c r="D82" s="140">
        <f>IFERROR(VLOOKUP(B82,'バックデータ２（自治体情報）'!$B$11:$E$912,4,FALSE),"")</f>
        <v>190122</v>
      </c>
      <c r="E82" s="139" t="str">
        <f t="shared" si="6"/>
        <v>10万人以上～20万人未満</v>
      </c>
      <c r="F82" s="141" t="s">
        <v>2254</v>
      </c>
      <c r="G82" s="142" t="s">
        <v>1817</v>
      </c>
      <c r="H82" s="145" t="s">
        <v>1949</v>
      </c>
      <c r="I82" s="161" t="s">
        <v>2366</v>
      </c>
      <c r="J82" s="142" t="s">
        <v>2446</v>
      </c>
      <c r="K82" s="142" t="s">
        <v>2057</v>
      </c>
      <c r="L82" s="138" t="str">
        <f t="shared" si="7"/>
        <v>山梨県家計改善支援事業</v>
      </c>
      <c r="M82" s="138" t="str">
        <f t="shared" si="8"/>
        <v>10万人以上～20万人未満家計改善支援事業</v>
      </c>
      <c r="N82" s="137" t="str">
        <f>IF(A82='条件検索１（都道府県名で検索）'!$E$3,"該当","")</f>
        <v/>
      </c>
      <c r="O82" s="139" t="str">
        <f>IF(N82="","",COUNTIF($N$4:N82,"該当"))</f>
        <v/>
      </c>
      <c r="P82" s="137" t="str">
        <f>IF(E82='条件検索２（人口規模で検索）'!$E$3,"該当","")</f>
        <v/>
      </c>
      <c r="Q82" s="139" t="str">
        <f>IF(P82="","",COUNTIF($P$4:P82,"該当"))</f>
        <v/>
      </c>
      <c r="R82" s="137" t="str">
        <f>IF(F82='条件検索３（事業名で検索）'!$E$3,"該当","")</f>
        <v/>
      </c>
      <c r="S82" s="139" t="str">
        <f>IF(R82="","",COUNTIF($R$4:R82,"該当"))</f>
        <v/>
      </c>
      <c r="T82" s="137" t="str">
        <f>IF(L82='条件検索４（都道府県名・事業名で検索）'!$H$3,"該当","")</f>
        <v/>
      </c>
      <c r="U82" s="139" t="str">
        <f>IF(T82="","",COUNTIF($T$4:T82,"該当"))</f>
        <v/>
      </c>
      <c r="V82" s="137" t="str">
        <f>IF(M82='条件検索５（人口規模・事業名で検索）'!$H$3,"該当","")</f>
        <v/>
      </c>
      <c r="W82" s="139" t="str">
        <f>IF(V82="","",COUNTIF($V$4:V82,"該当"))</f>
        <v/>
      </c>
    </row>
    <row r="83" spans="1:23" ht="29.25" customHeight="1">
      <c r="A83" s="177" t="s">
        <v>1654</v>
      </c>
      <c r="B83" s="141" t="s">
        <v>1656</v>
      </c>
      <c r="C83" s="138" t="str">
        <f t="shared" si="5"/>
        <v>韮崎市自立相談支援事業</v>
      </c>
      <c r="D83" s="140">
        <f>IFERROR(VLOOKUP(B83,'バックデータ２（自治体情報）'!$B$11:$E$912,4,FALSE),"")</f>
        <v>30045</v>
      </c>
      <c r="E83" s="139" t="str">
        <f t="shared" si="6"/>
        <v>2万人以上～5万人未満</v>
      </c>
      <c r="F83" s="141" t="s">
        <v>2240</v>
      </c>
      <c r="G83" s="142" t="s">
        <v>1818</v>
      </c>
      <c r="H83" s="145" t="s">
        <v>1949</v>
      </c>
      <c r="I83" s="161" t="s">
        <v>2281</v>
      </c>
      <c r="J83" s="142" t="s">
        <v>2058</v>
      </c>
      <c r="K83" s="142" t="s">
        <v>2527</v>
      </c>
      <c r="L83" s="138" t="str">
        <f t="shared" si="7"/>
        <v>山梨県自立相談支援事業</v>
      </c>
      <c r="M83" s="138" t="str">
        <f t="shared" si="8"/>
        <v>2万人以上～5万人未満自立相談支援事業</v>
      </c>
      <c r="N83" s="137" t="str">
        <f>IF(A83='条件検索１（都道府県名で検索）'!$E$3,"該当","")</f>
        <v/>
      </c>
      <c r="O83" s="139" t="str">
        <f>IF(N83="","",COUNTIF($N$4:N83,"該当"))</f>
        <v/>
      </c>
      <c r="P83" s="137" t="str">
        <f>IF(E83='条件検索２（人口規模で検索）'!$E$3,"該当","")</f>
        <v/>
      </c>
      <c r="Q83" s="139" t="str">
        <f>IF(P83="","",COUNTIF($P$4:P83,"該当"))</f>
        <v/>
      </c>
      <c r="R83" s="137" t="str">
        <f>IF(F83='条件検索３（事業名で検索）'!$E$3,"該当","")</f>
        <v/>
      </c>
      <c r="S83" s="139" t="str">
        <f>IF(R83="","",COUNTIF($R$4:R83,"該当"))</f>
        <v/>
      </c>
      <c r="T83" s="137" t="str">
        <f>IF(L83='条件検索４（都道府県名・事業名で検索）'!$H$3,"該当","")</f>
        <v/>
      </c>
      <c r="U83" s="139" t="str">
        <f>IF(T83="","",COUNTIF($T$4:T83,"該当"))</f>
        <v/>
      </c>
      <c r="V83" s="137" t="str">
        <f>IF(M83='条件検索５（人口規模・事業名で検索）'!$H$3,"該当","")</f>
        <v/>
      </c>
      <c r="W83" s="139" t="str">
        <f>IF(V83="","",COUNTIF($V$4:V83,"該当"))</f>
        <v/>
      </c>
    </row>
    <row r="84" spans="1:23" ht="29.25" customHeight="1">
      <c r="A84" s="177" t="s">
        <v>1654</v>
      </c>
      <c r="B84" s="141" t="s">
        <v>1657</v>
      </c>
      <c r="C84" s="138" t="str">
        <f t="shared" si="5"/>
        <v>笛吹市一時生活支援事業</v>
      </c>
      <c r="D84" s="140">
        <f>IFERROR(VLOOKUP(B84,'バックデータ２（自治体情報）'!$B$11:$E$912,4,FALSE),"")</f>
        <v>70069</v>
      </c>
      <c r="E84" s="139" t="str">
        <f t="shared" si="6"/>
        <v>2万人以上～5万人未満</v>
      </c>
      <c r="F84" s="141" t="s">
        <v>2249</v>
      </c>
      <c r="G84" s="142" t="s">
        <v>1819</v>
      </c>
      <c r="H84" s="145" t="s">
        <v>1949</v>
      </c>
      <c r="I84" s="161" t="s">
        <v>2367</v>
      </c>
      <c r="J84" s="142" t="s">
        <v>2060</v>
      </c>
      <c r="K84" s="142" t="s">
        <v>2059</v>
      </c>
      <c r="L84" s="138" t="str">
        <f t="shared" si="7"/>
        <v>山梨県一時生活支援事業</v>
      </c>
      <c r="M84" s="138" t="str">
        <f t="shared" si="8"/>
        <v>2万人以上～5万人未満一時生活支援事業</v>
      </c>
      <c r="N84" s="137" t="str">
        <f>IF(A84='条件検索１（都道府県名で検索）'!$E$3,"該当","")</f>
        <v/>
      </c>
      <c r="O84" s="139" t="str">
        <f>IF(N84="","",COUNTIF($N$4:N84,"該当"))</f>
        <v/>
      </c>
      <c r="P84" s="137" t="str">
        <f>IF(E84='条件検索２（人口規模で検索）'!$E$3,"該当","")</f>
        <v/>
      </c>
      <c r="Q84" s="139" t="str">
        <f>IF(P84="","",COUNTIF($P$4:P84,"該当"))</f>
        <v/>
      </c>
      <c r="R84" s="137" t="str">
        <f>IF(F84='条件検索３（事業名で検索）'!$E$3,"該当","")</f>
        <v/>
      </c>
      <c r="S84" s="139" t="str">
        <f>IF(R84="","",COUNTIF($R$4:R84,"該当"))</f>
        <v/>
      </c>
      <c r="T84" s="137" t="str">
        <f>IF(L84='条件検索４（都道府県名・事業名で検索）'!$H$3,"該当","")</f>
        <v/>
      </c>
      <c r="U84" s="139" t="str">
        <f>IF(T84="","",COUNTIF($T$4:T84,"該当"))</f>
        <v/>
      </c>
      <c r="V84" s="137" t="str">
        <f>IF(M84='条件検索５（人口規模・事業名で検索）'!$H$3,"該当","")</f>
        <v/>
      </c>
      <c r="W84" s="139" t="str">
        <f>IF(V84="","",COUNTIF($V$4:V84,"該当"))</f>
        <v/>
      </c>
    </row>
    <row r="85" spans="1:23" ht="29.25" customHeight="1">
      <c r="A85" s="174" t="s">
        <v>195</v>
      </c>
      <c r="B85" s="155" t="s">
        <v>1658</v>
      </c>
      <c r="C85" s="138" t="str">
        <f t="shared" si="5"/>
        <v>東御市自立相談支援事業</v>
      </c>
      <c r="D85" s="140">
        <f>IFERROR(VLOOKUP(B85,'バックデータ２（自治体情報）'!$B$11:$E$912,4,FALSE),"")</f>
        <v>30415</v>
      </c>
      <c r="E85" s="139" t="str">
        <f t="shared" si="6"/>
        <v>2万人以上～5万人未満</v>
      </c>
      <c r="F85" s="155" t="s">
        <v>2241</v>
      </c>
      <c r="G85" s="147" t="s">
        <v>1820</v>
      </c>
      <c r="H85" s="152" t="s">
        <v>1949</v>
      </c>
      <c r="I85" s="161" t="s">
        <v>2282</v>
      </c>
      <c r="J85" s="147" t="s">
        <v>2062</v>
      </c>
      <c r="K85" s="142" t="s">
        <v>2061</v>
      </c>
      <c r="L85" s="138" t="str">
        <f t="shared" si="7"/>
        <v>長野県自立相談支援事業</v>
      </c>
      <c r="M85" s="138" t="str">
        <f t="shared" si="8"/>
        <v>2万人以上～5万人未満自立相談支援事業</v>
      </c>
      <c r="N85" s="137" t="str">
        <f>IF(A85='条件検索１（都道府県名で検索）'!$E$3,"該当","")</f>
        <v/>
      </c>
      <c r="O85" s="139" t="str">
        <f>IF(N85="","",COUNTIF($N$4:N85,"該当"))</f>
        <v/>
      </c>
      <c r="P85" s="137" t="str">
        <f>IF(E85='条件検索２（人口規模で検索）'!$E$3,"該当","")</f>
        <v/>
      </c>
      <c r="Q85" s="139" t="str">
        <f>IF(P85="","",COUNTIF($P$4:P85,"該当"))</f>
        <v/>
      </c>
      <c r="R85" s="137" t="str">
        <f>IF(F85='条件検索３（事業名で検索）'!$E$3,"該当","")</f>
        <v/>
      </c>
      <c r="S85" s="139" t="str">
        <f>IF(R85="","",COUNTIF($R$4:R85,"該当"))</f>
        <v/>
      </c>
      <c r="T85" s="137" t="str">
        <f>IF(L85='条件検索４（都道府県名・事業名で検索）'!$H$3,"該当","")</f>
        <v/>
      </c>
      <c r="U85" s="139" t="str">
        <f>IF(T85="","",COUNTIF($T$4:T85,"該当"))</f>
        <v/>
      </c>
      <c r="V85" s="137" t="str">
        <f>IF(M85='条件検索５（人口規模・事業名で検索）'!$H$3,"該当","")</f>
        <v/>
      </c>
      <c r="W85" s="139" t="str">
        <f>IF(V85="","",COUNTIF($V$4:V85,"該当"))</f>
        <v/>
      </c>
    </row>
    <row r="86" spans="1:23" ht="29.25" customHeight="1">
      <c r="A86" s="174" t="s">
        <v>195</v>
      </c>
      <c r="B86" s="155" t="s">
        <v>1659</v>
      </c>
      <c r="C86" s="138" t="str">
        <f t="shared" si="5"/>
        <v>上田市家計改善支援事業</v>
      </c>
      <c r="D86" s="140">
        <f>IFERROR(VLOOKUP(B86,'バックデータ２（自治体情報）'!$B$11:$E$912,4,FALSE),"")</f>
        <v>158537</v>
      </c>
      <c r="E86" s="139" t="str">
        <f t="shared" si="6"/>
        <v>10万人以上～20万人未満</v>
      </c>
      <c r="F86" s="155" t="s">
        <v>2252</v>
      </c>
      <c r="G86" s="147" t="s">
        <v>1821</v>
      </c>
      <c r="H86" s="152" t="s">
        <v>1949</v>
      </c>
      <c r="I86" s="161" t="s">
        <v>2369</v>
      </c>
      <c r="J86" s="147" t="s">
        <v>2064</v>
      </c>
      <c r="K86" s="142" t="s">
        <v>2063</v>
      </c>
      <c r="L86" s="138" t="str">
        <f t="shared" si="7"/>
        <v>長野県家計改善支援事業</v>
      </c>
      <c r="M86" s="138" t="str">
        <f t="shared" si="8"/>
        <v>10万人以上～20万人未満家計改善支援事業</v>
      </c>
      <c r="N86" s="137" t="str">
        <f>IF(A86='条件検索１（都道府県名で検索）'!$E$3,"該当","")</f>
        <v/>
      </c>
      <c r="O86" s="139" t="str">
        <f>IF(N86="","",COUNTIF($N$4:N86,"該当"))</f>
        <v/>
      </c>
      <c r="P86" s="137" t="str">
        <f>IF(E86='条件検索２（人口規模で検索）'!$E$3,"該当","")</f>
        <v/>
      </c>
      <c r="Q86" s="139" t="str">
        <f>IF(P86="","",COUNTIF($P$4:P86,"該当"))</f>
        <v/>
      </c>
      <c r="R86" s="137" t="str">
        <f>IF(F86='条件検索３（事業名で検索）'!$E$3,"該当","")</f>
        <v/>
      </c>
      <c r="S86" s="139" t="str">
        <f>IF(R86="","",COUNTIF($R$4:R86,"該当"))</f>
        <v/>
      </c>
      <c r="T86" s="137" t="str">
        <f>IF(L86='条件検索４（都道府県名・事業名で検索）'!$H$3,"該当","")</f>
        <v/>
      </c>
      <c r="U86" s="139" t="str">
        <f>IF(T86="","",COUNTIF($T$4:T86,"該当"))</f>
        <v/>
      </c>
      <c r="V86" s="137" t="str">
        <f>IF(M86='条件検索５（人口規模・事業名で検索）'!$H$3,"該当","")</f>
        <v/>
      </c>
      <c r="W86" s="139" t="str">
        <f>IF(V86="","",COUNTIF($V$4:V86,"該当"))</f>
        <v/>
      </c>
    </row>
    <row r="87" spans="1:23" ht="29.25" customHeight="1">
      <c r="A87" s="174" t="s">
        <v>195</v>
      </c>
      <c r="B87" s="155" t="s">
        <v>195</v>
      </c>
      <c r="C87" s="138" t="str">
        <f t="shared" si="5"/>
        <v>長野県子どもの学習・生活支援事業</v>
      </c>
      <c r="D87" s="140">
        <f>IFERROR(VLOOKUP(B87,'バックデータ２（自治体情報）'!$B$11:$E$912,4,FALSE),"")</f>
        <v>429167</v>
      </c>
      <c r="E87" s="139" t="str">
        <f t="shared" si="6"/>
        <v>40万人以上～50万人未満</v>
      </c>
      <c r="F87" s="155" t="s">
        <v>2258</v>
      </c>
      <c r="G87" s="147" t="s">
        <v>1822</v>
      </c>
      <c r="H87" s="152" t="s">
        <v>1949</v>
      </c>
      <c r="I87" s="161" t="s">
        <v>2368</v>
      </c>
      <c r="J87" s="147" t="s">
        <v>2066</v>
      </c>
      <c r="K87" s="142" t="s">
        <v>2065</v>
      </c>
      <c r="L87" s="138" t="str">
        <f t="shared" si="7"/>
        <v>長野県子どもの学習・生活支援事業</v>
      </c>
      <c r="M87" s="138" t="str">
        <f t="shared" si="8"/>
        <v>40万人以上～50万人未満子どもの学習・生活支援事業</v>
      </c>
      <c r="N87" s="137" t="str">
        <f>IF(A87='条件検索１（都道府県名で検索）'!$E$3,"該当","")</f>
        <v/>
      </c>
      <c r="O87" s="139" t="str">
        <f>IF(N87="","",COUNTIF($N$4:N87,"該当"))</f>
        <v/>
      </c>
      <c r="P87" s="137" t="str">
        <f>IF(E87='条件検索２（人口規模で検索）'!$E$3,"該当","")</f>
        <v/>
      </c>
      <c r="Q87" s="139" t="str">
        <f>IF(P87="","",COUNTIF($P$4:P87,"該当"))</f>
        <v/>
      </c>
      <c r="R87" s="137" t="str">
        <f>IF(F87='条件検索３（事業名で検索）'!$E$3,"該当","")</f>
        <v/>
      </c>
      <c r="S87" s="139" t="str">
        <f>IF(R87="","",COUNTIF($R$4:R87,"該当"))</f>
        <v/>
      </c>
      <c r="T87" s="137" t="str">
        <f>IF(L87='条件検索４（都道府県名・事業名で検索）'!$H$3,"該当","")</f>
        <v/>
      </c>
      <c r="U87" s="139" t="str">
        <f>IF(T87="","",COUNTIF($T$4:T87,"該当"))</f>
        <v/>
      </c>
      <c r="V87" s="137" t="str">
        <f>IF(M87='条件検索５（人口規模・事業名で検索）'!$H$3,"該当","")</f>
        <v/>
      </c>
      <c r="W87" s="139" t="str">
        <f>IF(V87="","",COUNTIF($V$4:V87,"該当"))</f>
        <v/>
      </c>
    </row>
    <row r="88" spans="1:23" ht="29.25" customHeight="1">
      <c r="A88" s="174" t="s">
        <v>195</v>
      </c>
      <c r="B88" s="155" t="s">
        <v>1660</v>
      </c>
      <c r="C88" s="138" t="str">
        <f t="shared" si="5"/>
        <v>長野市認定就労訓練事業</v>
      </c>
      <c r="D88" s="140">
        <f>IFERROR(VLOOKUP(B88,'バックデータ２（自治体情報）'!$B$11:$E$912,4,FALSE),"")</f>
        <v>380459</v>
      </c>
      <c r="E88" s="139" t="str">
        <f t="shared" si="6"/>
        <v>30万人以上～40万人未満</v>
      </c>
      <c r="F88" s="155" t="s">
        <v>2264</v>
      </c>
      <c r="G88" s="147" t="s">
        <v>1823</v>
      </c>
      <c r="H88" s="152" t="s">
        <v>1949</v>
      </c>
      <c r="I88" s="161" t="s">
        <v>2370</v>
      </c>
      <c r="J88" s="147" t="s">
        <v>2068</v>
      </c>
      <c r="K88" s="142" t="s">
        <v>2067</v>
      </c>
      <c r="L88" s="138" t="str">
        <f t="shared" si="7"/>
        <v>長野県認定就労訓練事業</v>
      </c>
      <c r="M88" s="138" t="str">
        <f t="shared" si="8"/>
        <v>30万人以上～40万人未満認定就労訓練事業</v>
      </c>
      <c r="N88" s="137" t="str">
        <f>IF(A88='条件検索１（都道府県名で検索）'!$E$3,"該当","")</f>
        <v/>
      </c>
      <c r="O88" s="139" t="str">
        <f>IF(N88="","",COUNTIF($N$4:N88,"該当"))</f>
        <v/>
      </c>
      <c r="P88" s="137" t="str">
        <f>IF(E88='条件検索２（人口規模で検索）'!$E$3,"該当","")</f>
        <v/>
      </c>
      <c r="Q88" s="139" t="str">
        <f>IF(P88="","",COUNTIF($P$4:P88,"該当"))</f>
        <v/>
      </c>
      <c r="R88" s="137" t="str">
        <f>IF(F88='条件検索３（事業名で検索）'!$E$3,"該当","")</f>
        <v/>
      </c>
      <c r="S88" s="139" t="str">
        <f>IF(R88="","",COUNTIF($R$4:R88,"該当"))</f>
        <v/>
      </c>
      <c r="T88" s="137" t="str">
        <f>IF(L88='条件検索４（都道府県名・事業名で検索）'!$H$3,"該当","")</f>
        <v/>
      </c>
      <c r="U88" s="139" t="str">
        <f>IF(T88="","",COUNTIF($T$4:T88,"該当"))</f>
        <v/>
      </c>
      <c r="V88" s="137" t="str">
        <f>IF(M88='条件検索５（人口規模・事業名で検索）'!$H$3,"該当","")</f>
        <v/>
      </c>
      <c r="W88" s="139" t="str">
        <f>IF(V88="","",COUNTIF($V$4:V88,"該当"))</f>
        <v/>
      </c>
    </row>
    <row r="89" spans="1:23" ht="29.25" customHeight="1">
      <c r="A89" s="174" t="s">
        <v>1661</v>
      </c>
      <c r="B89" s="155" t="s">
        <v>1661</v>
      </c>
      <c r="C89" s="138" t="str">
        <f t="shared" si="5"/>
        <v>岐阜県自立相談支援事業</v>
      </c>
      <c r="D89" s="140">
        <f>IFERROR(VLOOKUP(B89,'バックデータ２（自治体情報）'!$B$11:$E$912,4,FALSE),"")</f>
        <v>314891</v>
      </c>
      <c r="E89" s="139" t="str">
        <f t="shared" si="6"/>
        <v>30万人以上～40万人未満</v>
      </c>
      <c r="F89" s="155" t="s">
        <v>2241</v>
      </c>
      <c r="G89" s="147" t="s">
        <v>1824</v>
      </c>
      <c r="H89" s="152" t="s">
        <v>1949</v>
      </c>
      <c r="I89" s="161" t="s">
        <v>2283</v>
      </c>
      <c r="J89" s="147" t="s">
        <v>2070</v>
      </c>
      <c r="K89" s="142" t="s">
        <v>2069</v>
      </c>
      <c r="L89" s="138" t="str">
        <f t="shared" si="7"/>
        <v>岐阜県自立相談支援事業</v>
      </c>
      <c r="M89" s="138" t="str">
        <f t="shared" si="8"/>
        <v>30万人以上～40万人未満自立相談支援事業</v>
      </c>
      <c r="N89" s="137" t="str">
        <f>IF(A89='条件検索１（都道府県名で検索）'!$E$3,"該当","")</f>
        <v/>
      </c>
      <c r="O89" s="139" t="str">
        <f>IF(N89="","",COUNTIF($N$4:N89,"該当"))</f>
        <v/>
      </c>
      <c r="P89" s="137" t="str">
        <f>IF(E89='条件検索２（人口規模で検索）'!$E$3,"該当","")</f>
        <v/>
      </c>
      <c r="Q89" s="139" t="str">
        <f>IF(P89="","",COUNTIF($P$4:P89,"該当"))</f>
        <v/>
      </c>
      <c r="R89" s="137" t="str">
        <f>IF(F89='条件検索３（事業名で検索）'!$E$3,"該当","")</f>
        <v/>
      </c>
      <c r="S89" s="139" t="str">
        <f>IF(R89="","",COUNTIF($R$4:R89,"該当"))</f>
        <v/>
      </c>
      <c r="T89" s="137" t="str">
        <f>IF(L89='条件検索４（都道府県名・事業名で検索）'!$H$3,"該当","")</f>
        <v/>
      </c>
      <c r="U89" s="139" t="str">
        <f>IF(T89="","",COUNTIF($T$4:T89,"該当"))</f>
        <v/>
      </c>
      <c r="V89" s="137" t="str">
        <f>IF(M89='条件検索５（人口規模・事業名で検索）'!$H$3,"該当","")</f>
        <v/>
      </c>
      <c r="W89" s="139" t="str">
        <f>IF(V89="","",COUNTIF($V$4:V89,"該当"))</f>
        <v/>
      </c>
    </row>
    <row r="90" spans="1:23" ht="29.25" customHeight="1">
      <c r="A90" s="174" t="s">
        <v>1661</v>
      </c>
      <c r="B90" s="155" t="s">
        <v>1662</v>
      </c>
      <c r="C90" s="138" t="str">
        <f t="shared" si="5"/>
        <v>恵那市就労準備支援事業</v>
      </c>
      <c r="D90" s="140">
        <f>IFERROR(VLOOKUP(B90,'バックデータ２（自治体情報）'!$B$11:$E$912,4,FALSE),"")</f>
        <v>50934</v>
      </c>
      <c r="E90" s="139" t="str">
        <f t="shared" si="6"/>
        <v>2万人以上～5万人未満</v>
      </c>
      <c r="F90" s="155" t="s">
        <v>2245</v>
      </c>
      <c r="G90" s="147" t="s">
        <v>1825</v>
      </c>
      <c r="H90" s="152" t="s">
        <v>1949</v>
      </c>
      <c r="I90" s="161" t="s">
        <v>2318</v>
      </c>
      <c r="J90" s="147" t="s">
        <v>2072</v>
      </c>
      <c r="K90" s="142" t="s">
        <v>2071</v>
      </c>
      <c r="L90" s="138" t="str">
        <f t="shared" si="7"/>
        <v>岐阜県就労準備支援事業</v>
      </c>
      <c r="M90" s="138" t="str">
        <f t="shared" si="8"/>
        <v>2万人以上～5万人未満就労準備支援事業</v>
      </c>
      <c r="N90" s="137" t="str">
        <f>IF(A90='条件検索１（都道府県名で検索）'!$E$3,"該当","")</f>
        <v/>
      </c>
      <c r="O90" s="139" t="str">
        <f>IF(N90="","",COUNTIF($N$4:N90,"該当"))</f>
        <v/>
      </c>
      <c r="P90" s="137" t="str">
        <f>IF(E90='条件検索２（人口規模で検索）'!$E$3,"該当","")</f>
        <v/>
      </c>
      <c r="Q90" s="139" t="str">
        <f>IF(P90="","",COUNTIF($P$4:P90,"該当"))</f>
        <v/>
      </c>
      <c r="R90" s="137" t="str">
        <f>IF(F90='条件検索３（事業名で検索）'!$E$3,"該当","")</f>
        <v/>
      </c>
      <c r="S90" s="139" t="str">
        <f>IF(R90="","",COUNTIF($R$4:R90,"該当"))</f>
        <v/>
      </c>
      <c r="T90" s="137" t="str">
        <f>IF(L90='条件検索４（都道府県名・事業名で検索）'!$H$3,"該当","")</f>
        <v/>
      </c>
      <c r="U90" s="139" t="str">
        <f>IF(T90="","",COUNTIF($T$4:T90,"該当"))</f>
        <v/>
      </c>
      <c r="V90" s="137" t="str">
        <f>IF(M90='条件検索５（人口規模・事業名で検索）'!$H$3,"該当","")</f>
        <v/>
      </c>
      <c r="W90" s="139" t="str">
        <f>IF(V90="","",COUNTIF($V$4:V90,"該当"))</f>
        <v/>
      </c>
    </row>
    <row r="91" spans="1:23" ht="29.25" customHeight="1">
      <c r="A91" s="174" t="s">
        <v>1661</v>
      </c>
      <c r="B91" s="155" t="s">
        <v>1663</v>
      </c>
      <c r="C91" s="138" t="str">
        <f t="shared" si="5"/>
        <v>美濃加茂市家計改善支援事業</v>
      </c>
      <c r="D91" s="140">
        <f>IFERROR(VLOOKUP(B91,'バックデータ２（自治体情報）'!$B$11:$E$912,4,FALSE),"")</f>
        <v>56703</v>
      </c>
      <c r="E91" s="139" t="str">
        <f t="shared" si="6"/>
        <v>2万人以上～5万人未満</v>
      </c>
      <c r="F91" s="155" t="s">
        <v>2252</v>
      </c>
      <c r="G91" s="147" t="s">
        <v>1826</v>
      </c>
      <c r="H91" s="152" t="s">
        <v>1949</v>
      </c>
      <c r="I91" s="161" t="s">
        <v>2371</v>
      </c>
      <c r="J91" s="147" t="s">
        <v>2074</v>
      </c>
      <c r="K91" s="142" t="s">
        <v>2073</v>
      </c>
      <c r="L91" s="138" t="str">
        <f t="shared" si="7"/>
        <v>岐阜県家計改善支援事業</v>
      </c>
      <c r="M91" s="138" t="str">
        <f t="shared" si="8"/>
        <v>2万人以上～5万人未満家計改善支援事業</v>
      </c>
      <c r="N91" s="137" t="str">
        <f>IF(A91='条件検索１（都道府県名で検索）'!$E$3,"該当","")</f>
        <v/>
      </c>
      <c r="O91" s="139" t="str">
        <f>IF(N91="","",COUNTIF($N$4:N91,"該当"))</f>
        <v/>
      </c>
      <c r="P91" s="137" t="str">
        <f>IF(E91='条件検索２（人口規模で検索）'!$E$3,"該当","")</f>
        <v/>
      </c>
      <c r="Q91" s="139" t="str">
        <f>IF(P91="","",COUNTIF($P$4:P91,"該当"))</f>
        <v/>
      </c>
      <c r="R91" s="137" t="str">
        <f>IF(F91='条件検索３（事業名で検索）'!$E$3,"該当","")</f>
        <v/>
      </c>
      <c r="S91" s="139" t="str">
        <f>IF(R91="","",COUNTIF($R$4:R91,"該当"))</f>
        <v/>
      </c>
      <c r="T91" s="137" t="str">
        <f>IF(L91='条件検索４（都道府県名・事業名で検索）'!$H$3,"該当","")</f>
        <v/>
      </c>
      <c r="U91" s="139" t="str">
        <f>IF(T91="","",COUNTIF($T$4:T91,"該当"))</f>
        <v/>
      </c>
      <c r="V91" s="137" t="str">
        <f>IF(M91='条件検索５（人口規模・事業名で検索）'!$H$3,"該当","")</f>
        <v/>
      </c>
      <c r="W91" s="139" t="str">
        <f>IF(V91="","",COUNTIF($V$4:V91,"該当"))</f>
        <v/>
      </c>
    </row>
    <row r="92" spans="1:23" ht="29.25" customHeight="1">
      <c r="A92" s="174" t="s">
        <v>1661</v>
      </c>
      <c r="B92" s="155" t="s">
        <v>1664</v>
      </c>
      <c r="C92" s="138" t="str">
        <f t="shared" si="5"/>
        <v>岐阜市子どもの学習・生活支援事業</v>
      </c>
      <c r="D92" s="140">
        <f>IFERROR(VLOOKUP(B92,'バックデータ２（自治体情報）'!$B$11:$E$912,4,FALSE),"")</f>
        <v>411554</v>
      </c>
      <c r="E92" s="139" t="str">
        <f t="shared" si="6"/>
        <v>40万人以上～50万人未満</v>
      </c>
      <c r="F92" s="155" t="s">
        <v>2259</v>
      </c>
      <c r="G92" s="147" t="s">
        <v>1827</v>
      </c>
      <c r="H92" s="152" t="s">
        <v>1949</v>
      </c>
      <c r="I92" s="161" t="s">
        <v>2372</v>
      </c>
      <c r="J92" s="147" t="s">
        <v>2076</v>
      </c>
      <c r="K92" s="142" t="s">
        <v>2075</v>
      </c>
      <c r="L92" s="138" t="str">
        <f t="shared" si="7"/>
        <v>岐阜県子どもの学習・生活支援事業</v>
      </c>
      <c r="M92" s="138" t="str">
        <f t="shared" si="8"/>
        <v>40万人以上～50万人未満子どもの学習・生活支援事業</v>
      </c>
      <c r="N92" s="137" t="str">
        <f>IF(A92='条件検索１（都道府県名で検索）'!$E$3,"該当","")</f>
        <v/>
      </c>
      <c r="O92" s="139" t="str">
        <f>IF(N92="","",COUNTIF($N$4:N92,"該当"))</f>
        <v/>
      </c>
      <c r="P92" s="137" t="str">
        <f>IF(E92='条件検索２（人口規模で検索）'!$E$3,"該当","")</f>
        <v/>
      </c>
      <c r="Q92" s="139" t="str">
        <f>IF(P92="","",COUNTIF($P$4:P92,"該当"))</f>
        <v/>
      </c>
      <c r="R92" s="137" t="str">
        <f>IF(F92='条件検索３（事業名で検索）'!$E$3,"該当","")</f>
        <v/>
      </c>
      <c r="S92" s="139" t="str">
        <f>IF(R92="","",COUNTIF($R$4:R92,"該当"))</f>
        <v/>
      </c>
      <c r="T92" s="137" t="str">
        <f>IF(L92='条件検索４（都道府県名・事業名で検索）'!$H$3,"該当","")</f>
        <v/>
      </c>
      <c r="U92" s="139" t="str">
        <f>IF(T92="","",COUNTIF($T$4:T92,"該当"))</f>
        <v/>
      </c>
      <c r="V92" s="137" t="str">
        <f>IF(M92='条件検索５（人口規模・事業名で検索）'!$H$3,"該当","")</f>
        <v/>
      </c>
      <c r="W92" s="139" t="str">
        <f>IF(V92="","",COUNTIF($V$4:V92,"該当"))</f>
        <v/>
      </c>
    </row>
    <row r="93" spans="1:23" ht="29.25" customHeight="1">
      <c r="A93" s="174" t="s">
        <v>1665</v>
      </c>
      <c r="B93" s="155" t="s">
        <v>1666</v>
      </c>
      <c r="C93" s="138" t="str">
        <f t="shared" si="5"/>
        <v>藤枝市自立相談支援事業</v>
      </c>
      <c r="D93" s="140">
        <f>IFERROR(VLOOKUP(B93,'バックデータ２（自治体情報）'!$B$11:$E$912,4,FALSE),"")</f>
        <v>146173</v>
      </c>
      <c r="E93" s="139" t="str">
        <f t="shared" si="6"/>
        <v>10万人以上～20万人未満</v>
      </c>
      <c r="F93" s="155" t="s">
        <v>2240</v>
      </c>
      <c r="G93" s="147" t="s">
        <v>1828</v>
      </c>
      <c r="H93" s="152" t="s">
        <v>1949</v>
      </c>
      <c r="I93" s="161" t="s">
        <v>2284</v>
      </c>
      <c r="J93" s="147" t="s">
        <v>2078</v>
      </c>
      <c r="K93" s="142" t="s">
        <v>2077</v>
      </c>
      <c r="L93" s="138" t="str">
        <f t="shared" si="7"/>
        <v>静岡県自立相談支援事業</v>
      </c>
      <c r="M93" s="138" t="str">
        <f t="shared" si="8"/>
        <v>10万人以上～20万人未満自立相談支援事業</v>
      </c>
      <c r="N93" s="137" t="str">
        <f>IF(A93='条件検索１（都道府県名で検索）'!$E$3,"該当","")</f>
        <v/>
      </c>
      <c r="O93" s="139" t="str">
        <f>IF(N93="","",COUNTIF($N$4:N93,"該当"))</f>
        <v/>
      </c>
      <c r="P93" s="137" t="str">
        <f>IF(E93='条件検索２（人口規模で検索）'!$E$3,"該当","")</f>
        <v/>
      </c>
      <c r="Q93" s="139" t="str">
        <f>IF(P93="","",COUNTIF($P$4:P93,"該当"))</f>
        <v/>
      </c>
      <c r="R93" s="137" t="str">
        <f>IF(F93='条件検索３（事業名で検索）'!$E$3,"該当","")</f>
        <v/>
      </c>
      <c r="S93" s="139" t="str">
        <f>IF(R93="","",COUNTIF($R$4:R93,"該当"))</f>
        <v/>
      </c>
      <c r="T93" s="137" t="str">
        <f>IF(L93='条件検索４（都道府県名・事業名で検索）'!$H$3,"該当","")</f>
        <v/>
      </c>
      <c r="U93" s="139" t="str">
        <f>IF(T93="","",COUNTIF($T$4:T93,"該当"))</f>
        <v/>
      </c>
      <c r="V93" s="137" t="str">
        <f>IF(M93='条件検索５（人口規模・事業名で検索）'!$H$3,"該当","")</f>
        <v/>
      </c>
      <c r="W93" s="139" t="str">
        <f>IF(V93="","",COUNTIF($V$4:V93,"該当"))</f>
        <v/>
      </c>
    </row>
    <row r="94" spans="1:23" ht="29.25" customHeight="1">
      <c r="A94" s="174" t="s">
        <v>1665</v>
      </c>
      <c r="B94" s="155" t="s">
        <v>1667</v>
      </c>
      <c r="C94" s="138" t="str">
        <f t="shared" si="5"/>
        <v>富士宮市就労準備支援事業</v>
      </c>
      <c r="D94" s="140">
        <f>IFERROR(VLOOKUP(B94,'バックデータ２（自治体情報）'!$B$11:$E$912,4,FALSE),"")</f>
        <v>133641</v>
      </c>
      <c r="E94" s="139" t="str">
        <f t="shared" si="6"/>
        <v>10万人以上～20万人未満</v>
      </c>
      <c r="F94" s="155" t="s">
        <v>2245</v>
      </c>
      <c r="G94" s="147" t="s">
        <v>1829</v>
      </c>
      <c r="H94" s="152" t="s">
        <v>1949</v>
      </c>
      <c r="I94" s="161" t="s">
        <v>2319</v>
      </c>
      <c r="J94" s="147" t="s">
        <v>2447</v>
      </c>
      <c r="K94" s="142" t="s">
        <v>2079</v>
      </c>
      <c r="L94" s="138" t="str">
        <f t="shared" si="7"/>
        <v>静岡県就労準備支援事業</v>
      </c>
      <c r="M94" s="138" t="str">
        <f t="shared" si="8"/>
        <v>10万人以上～20万人未満就労準備支援事業</v>
      </c>
      <c r="N94" s="137" t="str">
        <f>IF(A94='条件検索１（都道府県名で検索）'!$E$3,"該当","")</f>
        <v/>
      </c>
      <c r="O94" s="139" t="str">
        <f>IF(N94="","",COUNTIF($N$4:N94,"該当"))</f>
        <v/>
      </c>
      <c r="P94" s="137" t="str">
        <f>IF(E94='条件検索２（人口規模で検索）'!$E$3,"該当","")</f>
        <v/>
      </c>
      <c r="Q94" s="139" t="str">
        <f>IF(P94="","",COUNTIF($P$4:P94,"該当"))</f>
        <v/>
      </c>
      <c r="R94" s="137" t="str">
        <f>IF(F94='条件検索３（事業名で検索）'!$E$3,"該当","")</f>
        <v/>
      </c>
      <c r="S94" s="139" t="str">
        <f>IF(R94="","",COUNTIF($R$4:R94,"該当"))</f>
        <v/>
      </c>
      <c r="T94" s="137" t="str">
        <f>IF(L94='条件検索４（都道府県名・事業名で検索）'!$H$3,"該当","")</f>
        <v/>
      </c>
      <c r="U94" s="139" t="str">
        <f>IF(T94="","",COUNTIF($T$4:T94,"該当"))</f>
        <v/>
      </c>
      <c r="V94" s="137" t="str">
        <f>IF(M94='条件検索５（人口規模・事業名で検索）'!$H$3,"該当","")</f>
        <v/>
      </c>
      <c r="W94" s="139" t="str">
        <f>IF(V94="","",COUNTIF($V$4:V94,"該当"))</f>
        <v/>
      </c>
    </row>
    <row r="95" spans="1:23" ht="29.25" customHeight="1">
      <c r="A95" s="174" t="s">
        <v>1665</v>
      </c>
      <c r="B95" s="155" t="s">
        <v>1668</v>
      </c>
      <c r="C95" s="138" t="str">
        <f t="shared" si="5"/>
        <v>掛川市家計改善支援事業</v>
      </c>
      <c r="D95" s="140">
        <f>IFERROR(VLOOKUP(B95,'バックデータ２（自治体情報）'!$B$11:$E$912,4,FALSE),"")</f>
        <v>117835</v>
      </c>
      <c r="E95" s="139" t="str">
        <f t="shared" si="6"/>
        <v>10万人以上～20万人未満</v>
      </c>
      <c r="F95" s="155" t="s">
        <v>2254</v>
      </c>
      <c r="G95" s="147" t="s">
        <v>1830</v>
      </c>
      <c r="H95" s="152" t="s">
        <v>1949</v>
      </c>
      <c r="I95" s="161" t="s">
        <v>2373</v>
      </c>
      <c r="J95" s="147" t="s">
        <v>2081</v>
      </c>
      <c r="K95" s="142" t="s">
        <v>2080</v>
      </c>
      <c r="L95" s="138" t="str">
        <f t="shared" si="7"/>
        <v>静岡県家計改善支援事業</v>
      </c>
      <c r="M95" s="138" t="str">
        <f t="shared" si="8"/>
        <v>10万人以上～20万人未満家計改善支援事業</v>
      </c>
      <c r="N95" s="137" t="str">
        <f>IF(A95='条件検索１（都道府県名で検索）'!$E$3,"該当","")</f>
        <v/>
      </c>
      <c r="O95" s="139" t="str">
        <f>IF(N95="","",COUNTIF($N$4:N95,"該当"))</f>
        <v/>
      </c>
      <c r="P95" s="137" t="str">
        <f>IF(E95='条件検索２（人口規模で検索）'!$E$3,"該当","")</f>
        <v/>
      </c>
      <c r="Q95" s="139" t="str">
        <f>IF(P95="","",COUNTIF($P$4:P95,"該当"))</f>
        <v/>
      </c>
      <c r="R95" s="137" t="str">
        <f>IF(F95='条件検索３（事業名で検索）'!$E$3,"該当","")</f>
        <v/>
      </c>
      <c r="S95" s="139" t="str">
        <f>IF(R95="","",COUNTIF($R$4:R95,"該当"))</f>
        <v/>
      </c>
      <c r="T95" s="137" t="str">
        <f>IF(L95='条件検索４（都道府県名・事業名で検索）'!$H$3,"該当","")</f>
        <v/>
      </c>
      <c r="U95" s="139" t="str">
        <f>IF(T95="","",COUNTIF($T$4:T95,"該当"))</f>
        <v/>
      </c>
      <c r="V95" s="137" t="str">
        <f>IF(M95='条件検索５（人口規模・事業名で検索）'!$H$3,"該当","")</f>
        <v/>
      </c>
      <c r="W95" s="139" t="str">
        <f>IF(V95="","",COUNTIF($V$4:V95,"該当"))</f>
        <v/>
      </c>
    </row>
    <row r="96" spans="1:23" ht="29.25" customHeight="1">
      <c r="A96" s="174" t="s">
        <v>1665</v>
      </c>
      <c r="B96" s="155" t="s">
        <v>1669</v>
      </c>
      <c r="C96" s="138" t="str">
        <f t="shared" si="5"/>
        <v>富士市一時生活支援事業</v>
      </c>
      <c r="D96" s="140">
        <f>IFERROR(VLOOKUP(B96,'バックデータ２（自治体情報）'!$B$11:$E$912,4,FALSE),"")</f>
        <v>254867</v>
      </c>
      <c r="E96" s="139" t="str">
        <f t="shared" si="6"/>
        <v>20万人以上～30万人未満</v>
      </c>
      <c r="F96" s="155" t="s">
        <v>2249</v>
      </c>
      <c r="G96" s="147" t="s">
        <v>1831</v>
      </c>
      <c r="H96" s="152" t="s">
        <v>1949</v>
      </c>
      <c r="I96" s="161" t="s">
        <v>2509</v>
      </c>
      <c r="J96" s="147" t="s">
        <v>2083</v>
      </c>
      <c r="K96" s="142" t="s">
        <v>2082</v>
      </c>
      <c r="L96" s="138" t="str">
        <f t="shared" si="7"/>
        <v>静岡県一時生活支援事業</v>
      </c>
      <c r="M96" s="138" t="str">
        <f t="shared" si="8"/>
        <v>20万人以上～30万人未満一時生活支援事業</v>
      </c>
      <c r="N96" s="137" t="str">
        <f>IF(A96='条件検索１（都道府県名で検索）'!$E$3,"該当","")</f>
        <v/>
      </c>
      <c r="O96" s="139" t="str">
        <f>IF(N96="","",COUNTIF($N$4:N96,"該当"))</f>
        <v/>
      </c>
      <c r="P96" s="137" t="str">
        <f>IF(E96='条件検索２（人口規模で検索）'!$E$3,"該当","")</f>
        <v/>
      </c>
      <c r="Q96" s="139" t="str">
        <f>IF(P96="","",COUNTIF($P$4:P96,"該当"))</f>
        <v/>
      </c>
      <c r="R96" s="137" t="str">
        <f>IF(F96='条件検索３（事業名で検索）'!$E$3,"該当","")</f>
        <v/>
      </c>
      <c r="S96" s="139" t="str">
        <f>IF(R96="","",COUNTIF($R$4:R96,"該当"))</f>
        <v/>
      </c>
      <c r="T96" s="137" t="str">
        <f>IF(L96='条件検索４（都道府県名・事業名で検索）'!$H$3,"該当","")</f>
        <v/>
      </c>
      <c r="U96" s="139" t="str">
        <f>IF(T96="","",COUNTIF($T$4:T96,"該当"))</f>
        <v/>
      </c>
      <c r="V96" s="137" t="str">
        <f>IF(M96='条件検索５（人口規模・事業名で検索）'!$H$3,"該当","")</f>
        <v/>
      </c>
      <c r="W96" s="139" t="str">
        <f>IF(V96="","",COUNTIF($V$4:V96,"該当"))</f>
        <v/>
      </c>
    </row>
    <row r="97" spans="1:23" ht="29.25" customHeight="1">
      <c r="A97" s="174" t="s">
        <v>1665</v>
      </c>
      <c r="B97" s="155" t="s">
        <v>1665</v>
      </c>
      <c r="C97" s="138" t="str">
        <f t="shared" si="5"/>
        <v>静岡県子どもの学習・生活支援事業</v>
      </c>
      <c r="D97" s="140">
        <f>IFERROR(VLOOKUP(B97,'バックデータ２（自治体情報）'!$B$11:$E$912,4,FALSE),"")</f>
        <v>231544</v>
      </c>
      <c r="E97" s="139" t="str">
        <f t="shared" si="6"/>
        <v>20万人以上～30万人未満</v>
      </c>
      <c r="F97" s="155" t="s">
        <v>2258</v>
      </c>
      <c r="G97" s="147" t="s">
        <v>1832</v>
      </c>
      <c r="H97" s="152" t="s">
        <v>1949</v>
      </c>
      <c r="I97" s="161" t="s">
        <v>2374</v>
      </c>
      <c r="J97" s="147" t="s">
        <v>2448</v>
      </c>
      <c r="K97" s="142" t="s">
        <v>2084</v>
      </c>
      <c r="L97" s="138" t="str">
        <f t="shared" si="7"/>
        <v>静岡県子どもの学習・生活支援事業</v>
      </c>
      <c r="M97" s="138" t="str">
        <f t="shared" si="8"/>
        <v>20万人以上～30万人未満子どもの学習・生活支援事業</v>
      </c>
      <c r="N97" s="137" t="str">
        <f>IF(A97='条件検索１（都道府県名で検索）'!$E$3,"該当","")</f>
        <v/>
      </c>
      <c r="O97" s="139" t="str">
        <f>IF(N97="","",COUNTIF($N$4:N97,"該当"))</f>
        <v/>
      </c>
      <c r="P97" s="137" t="str">
        <f>IF(E97='条件検索２（人口規模で検索）'!$E$3,"該当","")</f>
        <v/>
      </c>
      <c r="Q97" s="139" t="str">
        <f>IF(P97="","",COUNTIF($P$4:P97,"該当"))</f>
        <v/>
      </c>
      <c r="R97" s="137" t="str">
        <f>IF(F97='条件検索３（事業名で検索）'!$E$3,"該当","")</f>
        <v/>
      </c>
      <c r="S97" s="139" t="str">
        <f>IF(R97="","",COUNTIF($R$4:R97,"該当"))</f>
        <v/>
      </c>
      <c r="T97" s="137" t="str">
        <f>IF(L97='条件検索４（都道府県名・事業名で検索）'!$H$3,"該当","")</f>
        <v/>
      </c>
      <c r="U97" s="139" t="str">
        <f>IF(T97="","",COUNTIF($T$4:T97,"該当"))</f>
        <v/>
      </c>
      <c r="V97" s="137" t="str">
        <f>IF(M97='条件検索５（人口規模・事業名で検索）'!$H$3,"該当","")</f>
        <v/>
      </c>
      <c r="W97" s="139" t="str">
        <f>IF(V97="","",COUNTIF($V$4:V97,"該当"))</f>
        <v/>
      </c>
    </row>
    <row r="98" spans="1:23" ht="29.25" customHeight="1">
      <c r="A98" s="174" t="s">
        <v>1670</v>
      </c>
      <c r="B98" s="155" t="s">
        <v>1671</v>
      </c>
      <c r="C98" s="138" t="str">
        <f t="shared" si="5"/>
        <v>豊川市就労準備支援事業</v>
      </c>
      <c r="D98" s="140">
        <f>IFERROR(VLOOKUP(B98,'バックデータ２（自治体情報）'!$B$11:$E$912,4,FALSE),"")</f>
        <v>186009</v>
      </c>
      <c r="E98" s="139" t="str">
        <f t="shared" si="6"/>
        <v>10万人以上～20万人未満</v>
      </c>
      <c r="F98" s="155" t="s">
        <v>2245</v>
      </c>
      <c r="G98" s="147" t="s">
        <v>1833</v>
      </c>
      <c r="H98" s="152" t="s">
        <v>1949</v>
      </c>
      <c r="I98" s="161" t="s">
        <v>2320</v>
      </c>
      <c r="J98" s="147" t="s">
        <v>2086</v>
      </c>
      <c r="K98" s="142" t="s">
        <v>2085</v>
      </c>
      <c r="L98" s="138" t="str">
        <f t="shared" si="7"/>
        <v>愛知県就労準備支援事業</v>
      </c>
      <c r="M98" s="138" t="str">
        <f t="shared" si="8"/>
        <v>10万人以上～20万人未満就労準備支援事業</v>
      </c>
      <c r="N98" s="137" t="str">
        <f>IF(A98='条件検索１（都道府県名で検索）'!$E$3,"該当","")</f>
        <v/>
      </c>
      <c r="O98" s="139" t="str">
        <f>IF(N98="","",COUNTIF($N$4:N98,"該当"))</f>
        <v/>
      </c>
      <c r="P98" s="137" t="str">
        <f>IF(E98='条件検索２（人口規模で検索）'!$E$3,"該当","")</f>
        <v/>
      </c>
      <c r="Q98" s="139" t="str">
        <f>IF(P98="","",COUNTIF($P$4:P98,"該当"))</f>
        <v/>
      </c>
      <c r="R98" s="137" t="str">
        <f>IF(F98='条件検索３（事業名で検索）'!$E$3,"該当","")</f>
        <v/>
      </c>
      <c r="S98" s="139" t="str">
        <f>IF(R98="","",COUNTIF($R$4:R98,"該当"))</f>
        <v/>
      </c>
      <c r="T98" s="137" t="str">
        <f>IF(L98='条件検索４（都道府県名・事業名で検索）'!$H$3,"該当","")</f>
        <v/>
      </c>
      <c r="U98" s="139" t="str">
        <f>IF(T98="","",COUNTIF($T$4:T98,"該当"))</f>
        <v/>
      </c>
      <c r="V98" s="137" t="str">
        <f>IF(M98='条件検索５（人口規模・事業名で検索）'!$H$3,"該当","")</f>
        <v/>
      </c>
      <c r="W98" s="139" t="str">
        <f>IF(V98="","",COUNTIF($V$4:V98,"該当"))</f>
        <v/>
      </c>
    </row>
    <row r="99" spans="1:23" ht="29.25" customHeight="1">
      <c r="A99" s="174" t="s">
        <v>1670</v>
      </c>
      <c r="B99" s="155" t="s">
        <v>1672</v>
      </c>
      <c r="C99" s="138" t="str">
        <f t="shared" ref="C99:C162" si="9">B99&amp;F99</f>
        <v>一宮市家計改善支援事業</v>
      </c>
      <c r="D99" s="140">
        <f>IFERROR(VLOOKUP(B99,'バックデータ２（自治体情報）'!$B$11:$E$912,4,FALSE),"")</f>
        <v>386161</v>
      </c>
      <c r="E99" s="139" t="str">
        <f t="shared" si="6"/>
        <v>30万人以上～40万人未満</v>
      </c>
      <c r="F99" s="155" t="s">
        <v>2254</v>
      </c>
      <c r="G99" s="147" t="s">
        <v>1834</v>
      </c>
      <c r="H99" s="152" t="s">
        <v>1949</v>
      </c>
      <c r="I99" s="161" t="s">
        <v>2572</v>
      </c>
      <c r="J99" s="147" t="s">
        <v>2088</v>
      </c>
      <c r="K99" s="142" t="s">
        <v>2087</v>
      </c>
      <c r="L99" s="138" t="str">
        <f t="shared" si="7"/>
        <v>愛知県家計改善支援事業</v>
      </c>
      <c r="M99" s="138" t="str">
        <f t="shared" si="8"/>
        <v>30万人以上～40万人未満家計改善支援事業</v>
      </c>
      <c r="N99" s="137" t="str">
        <f>IF(A99='条件検索１（都道府県名で検索）'!$E$3,"該当","")</f>
        <v/>
      </c>
      <c r="O99" s="139" t="str">
        <f>IF(N99="","",COUNTIF($N$4:N99,"該当"))</f>
        <v/>
      </c>
      <c r="P99" s="137" t="str">
        <f>IF(E99='条件検索２（人口規模で検索）'!$E$3,"該当","")</f>
        <v/>
      </c>
      <c r="Q99" s="139" t="str">
        <f>IF(P99="","",COUNTIF($P$4:P99,"該当"))</f>
        <v/>
      </c>
      <c r="R99" s="137" t="str">
        <f>IF(F99='条件検索３（事業名で検索）'!$E$3,"該当","")</f>
        <v/>
      </c>
      <c r="S99" s="139" t="str">
        <f>IF(R99="","",COUNTIF($R$4:R99,"該当"))</f>
        <v/>
      </c>
      <c r="T99" s="137" t="str">
        <f>IF(L99='条件検索４（都道府県名・事業名で検索）'!$H$3,"該当","")</f>
        <v/>
      </c>
      <c r="U99" s="139" t="str">
        <f>IF(T99="","",COUNTIF($T$4:T99,"該当"))</f>
        <v/>
      </c>
      <c r="V99" s="137" t="str">
        <f>IF(M99='条件検索５（人口規模・事業名で検索）'!$H$3,"該当","")</f>
        <v/>
      </c>
      <c r="W99" s="139" t="str">
        <f>IF(V99="","",COUNTIF($V$4:V99,"該当"))</f>
        <v/>
      </c>
    </row>
    <row r="100" spans="1:23" ht="29.25" customHeight="1">
      <c r="A100" s="174" t="s">
        <v>1670</v>
      </c>
      <c r="B100" s="155" t="s">
        <v>1673</v>
      </c>
      <c r="C100" s="138" t="str">
        <f t="shared" si="9"/>
        <v>豊橋市一時生活支援事業</v>
      </c>
      <c r="D100" s="140">
        <f>IFERROR(VLOOKUP(B100,'バックデータ２（自治体情報）'!$B$11:$E$912,4,FALSE),"")</f>
        <v>377561</v>
      </c>
      <c r="E100" s="139" t="str">
        <f t="shared" si="6"/>
        <v>30万人以上～40万人未満</v>
      </c>
      <c r="F100" s="155" t="s">
        <v>2249</v>
      </c>
      <c r="G100" s="147" t="s">
        <v>1835</v>
      </c>
      <c r="H100" s="152" t="s">
        <v>1949</v>
      </c>
      <c r="I100" s="161" t="s">
        <v>2510</v>
      </c>
      <c r="J100" s="147" t="s">
        <v>2090</v>
      </c>
      <c r="K100" s="142" t="s">
        <v>2089</v>
      </c>
      <c r="L100" s="138" t="str">
        <f t="shared" si="7"/>
        <v>愛知県一時生活支援事業</v>
      </c>
      <c r="M100" s="138" t="str">
        <f t="shared" si="8"/>
        <v>30万人以上～40万人未満一時生活支援事業</v>
      </c>
      <c r="N100" s="137" t="str">
        <f>IF(A100='条件検索１（都道府県名で検索）'!$E$3,"該当","")</f>
        <v/>
      </c>
      <c r="O100" s="139" t="str">
        <f>IF(N100="","",COUNTIF($N$4:N100,"該当"))</f>
        <v/>
      </c>
      <c r="P100" s="137" t="str">
        <f>IF(E100='条件検索２（人口規模で検索）'!$E$3,"該当","")</f>
        <v/>
      </c>
      <c r="Q100" s="139" t="str">
        <f>IF(P100="","",COUNTIF($P$4:P100,"該当"))</f>
        <v/>
      </c>
      <c r="R100" s="137" t="str">
        <f>IF(F100='条件検索３（事業名で検索）'!$E$3,"該当","")</f>
        <v/>
      </c>
      <c r="S100" s="139" t="str">
        <f>IF(R100="","",COUNTIF($R$4:R100,"該当"))</f>
        <v/>
      </c>
      <c r="T100" s="137" t="str">
        <f>IF(L100='条件検索４（都道府県名・事業名で検索）'!$H$3,"該当","")</f>
        <v/>
      </c>
      <c r="U100" s="139" t="str">
        <f>IF(T100="","",COUNTIF($T$4:T100,"該当"))</f>
        <v/>
      </c>
      <c r="V100" s="137" t="str">
        <f>IF(M100='条件検索５（人口規模・事業名で検索）'!$H$3,"該当","")</f>
        <v/>
      </c>
      <c r="W100" s="139" t="str">
        <f>IF(V100="","",COUNTIF($V$4:V100,"該当"))</f>
        <v/>
      </c>
    </row>
    <row r="101" spans="1:23" ht="29.25" customHeight="1">
      <c r="A101" s="174" t="s">
        <v>1670</v>
      </c>
      <c r="B101" s="155" t="s">
        <v>206</v>
      </c>
      <c r="C101" s="138" t="str">
        <f t="shared" si="9"/>
        <v>高浜市子どもの学習・生活支援事業</v>
      </c>
      <c r="D101" s="140">
        <f>IFERROR(VLOOKUP(B101,'バックデータ２（自治体情報）'!$B$11:$E$912,4,FALSE),"")</f>
        <v>48154</v>
      </c>
      <c r="E101" s="139" t="str">
        <f t="shared" si="6"/>
        <v>2万人以上～5万人未満</v>
      </c>
      <c r="F101" s="155" t="s">
        <v>2259</v>
      </c>
      <c r="G101" s="147" t="s">
        <v>1836</v>
      </c>
      <c r="H101" s="152" t="s">
        <v>1949</v>
      </c>
      <c r="I101" s="161" t="s">
        <v>2375</v>
      </c>
      <c r="J101" s="147" t="s">
        <v>2449</v>
      </c>
      <c r="K101" s="142" t="s">
        <v>2091</v>
      </c>
      <c r="L101" s="138" t="str">
        <f t="shared" si="7"/>
        <v>愛知県子どもの学習・生活支援事業</v>
      </c>
      <c r="M101" s="138" t="str">
        <f t="shared" si="8"/>
        <v>2万人以上～5万人未満子どもの学習・生活支援事業</v>
      </c>
      <c r="N101" s="137" t="str">
        <f>IF(A101='条件検索１（都道府県名で検索）'!$E$3,"該当","")</f>
        <v/>
      </c>
      <c r="O101" s="139" t="str">
        <f>IF(N101="","",COUNTIF($N$4:N101,"該当"))</f>
        <v/>
      </c>
      <c r="P101" s="137" t="str">
        <f>IF(E101='条件検索２（人口規模で検索）'!$E$3,"該当","")</f>
        <v/>
      </c>
      <c r="Q101" s="139" t="str">
        <f>IF(P101="","",COUNTIF($P$4:P101,"該当"))</f>
        <v/>
      </c>
      <c r="R101" s="137" t="str">
        <f>IF(F101='条件検索３（事業名で検索）'!$E$3,"該当","")</f>
        <v/>
      </c>
      <c r="S101" s="139" t="str">
        <f>IF(R101="","",COUNTIF($R$4:R101,"該当"))</f>
        <v/>
      </c>
      <c r="T101" s="137" t="str">
        <f>IF(L101='条件検索４（都道府県名・事業名で検索）'!$H$3,"該当","")</f>
        <v/>
      </c>
      <c r="U101" s="139" t="str">
        <f>IF(T101="","",COUNTIF($T$4:T101,"該当"))</f>
        <v/>
      </c>
      <c r="V101" s="137" t="str">
        <f>IF(M101='条件検索５（人口規模・事業名で検索）'!$H$3,"該当","")</f>
        <v/>
      </c>
      <c r="W101" s="139" t="str">
        <f>IF(V101="","",COUNTIF($V$4:V101,"該当"))</f>
        <v/>
      </c>
    </row>
    <row r="102" spans="1:23" ht="29.25" customHeight="1">
      <c r="A102" s="157" t="s">
        <v>79</v>
      </c>
      <c r="B102" s="157" t="s">
        <v>210</v>
      </c>
      <c r="C102" s="138" t="str">
        <f t="shared" si="9"/>
        <v>桑名市子どもの学習・生活支援事業</v>
      </c>
      <c r="D102" s="140">
        <f>IFERROR(VLOOKUP(B102,'バックデータ２（自治体情報）'!$B$11:$E$912,4,FALSE),"")</f>
        <v>142930</v>
      </c>
      <c r="E102" s="139" t="str">
        <f t="shared" si="6"/>
        <v>10万人以上～20万人未満</v>
      </c>
      <c r="F102" s="157" t="s">
        <v>2258</v>
      </c>
      <c r="G102" s="148" t="s">
        <v>1837</v>
      </c>
      <c r="H102" s="153" t="s">
        <v>1949</v>
      </c>
      <c r="I102" s="161" t="s">
        <v>2498</v>
      </c>
      <c r="J102" s="148" t="s">
        <v>2093</v>
      </c>
      <c r="K102" s="142" t="s">
        <v>2092</v>
      </c>
      <c r="L102" s="138" t="str">
        <f t="shared" si="7"/>
        <v>三重県子どもの学習・生活支援事業</v>
      </c>
      <c r="M102" s="138" t="str">
        <f t="shared" si="8"/>
        <v>10万人以上～20万人未満子どもの学習・生活支援事業</v>
      </c>
      <c r="N102" s="137" t="str">
        <f>IF(A102='条件検索１（都道府県名で検索）'!$E$3,"該当","")</f>
        <v/>
      </c>
      <c r="O102" s="139" t="str">
        <f>IF(N102="","",COUNTIF($N$4:N102,"該当"))</f>
        <v/>
      </c>
      <c r="P102" s="137" t="str">
        <f>IF(E102='条件検索２（人口規模で検索）'!$E$3,"該当","")</f>
        <v/>
      </c>
      <c r="Q102" s="139" t="str">
        <f>IF(P102="","",COUNTIF($P$4:P102,"該当"))</f>
        <v/>
      </c>
      <c r="R102" s="137" t="str">
        <f>IF(F102='条件検索３（事業名で検索）'!$E$3,"該当","")</f>
        <v/>
      </c>
      <c r="S102" s="139" t="str">
        <f>IF(R102="","",COUNTIF($R$4:R102,"該当"))</f>
        <v/>
      </c>
      <c r="T102" s="137" t="str">
        <f>IF(L102='条件検索４（都道府県名・事業名で検索）'!$H$3,"該当","")</f>
        <v/>
      </c>
      <c r="U102" s="139" t="str">
        <f>IF(T102="","",COUNTIF($T$4:T102,"該当"))</f>
        <v/>
      </c>
      <c r="V102" s="137" t="str">
        <f>IF(M102='条件検索５（人口規模・事業名で検索）'!$H$3,"該当","")</f>
        <v/>
      </c>
      <c r="W102" s="139" t="str">
        <f>IF(V102="","",COUNTIF($V$4:V102,"該当"))</f>
        <v/>
      </c>
    </row>
    <row r="103" spans="1:23" ht="29.25" customHeight="1">
      <c r="A103" s="141" t="s">
        <v>83</v>
      </c>
      <c r="B103" s="142" t="s">
        <v>1674</v>
      </c>
      <c r="C103" s="138" t="str">
        <f t="shared" si="9"/>
        <v>名張市自立相談支援事業</v>
      </c>
      <c r="D103" s="140">
        <f>IFERROR(VLOOKUP(B103,'バックデータ２（自治体情報）'!$B$11:$E$912,4,FALSE),"")</f>
        <v>79278</v>
      </c>
      <c r="E103" s="139" t="str">
        <f t="shared" si="6"/>
        <v>2万人以上～5万人未満</v>
      </c>
      <c r="F103" s="141" t="s">
        <v>2240</v>
      </c>
      <c r="G103" s="142" t="s">
        <v>1838</v>
      </c>
      <c r="H103" s="153" t="s">
        <v>1949</v>
      </c>
      <c r="I103" s="161" t="s">
        <v>2285</v>
      </c>
      <c r="J103" s="142" t="s">
        <v>59</v>
      </c>
      <c r="K103" s="142" t="s">
        <v>2094</v>
      </c>
      <c r="L103" s="138" t="str">
        <f t="shared" si="7"/>
        <v>三重県自立相談支援事業</v>
      </c>
      <c r="M103" s="138" t="str">
        <f t="shared" si="8"/>
        <v>2万人以上～5万人未満自立相談支援事業</v>
      </c>
      <c r="N103" s="137" t="str">
        <f>IF(A103='条件検索１（都道府県名で検索）'!$E$3,"該当","")</f>
        <v/>
      </c>
      <c r="O103" s="139" t="str">
        <f>IF(N103="","",COUNTIF($N$4:N103,"該当"))</f>
        <v/>
      </c>
      <c r="P103" s="137" t="str">
        <f>IF(E103='条件検索２（人口規模で検索）'!$E$3,"該当","")</f>
        <v/>
      </c>
      <c r="Q103" s="139" t="str">
        <f>IF(P103="","",COUNTIF($P$4:P103,"該当"))</f>
        <v/>
      </c>
      <c r="R103" s="137" t="str">
        <f>IF(F103='条件検索３（事業名で検索）'!$E$3,"該当","")</f>
        <v/>
      </c>
      <c r="S103" s="139" t="str">
        <f>IF(R103="","",COUNTIF($R$4:R103,"該当"))</f>
        <v/>
      </c>
      <c r="T103" s="137" t="str">
        <f>IF(L103='条件検索４（都道府県名・事業名で検索）'!$H$3,"該当","")</f>
        <v/>
      </c>
      <c r="U103" s="139" t="str">
        <f>IF(T103="","",COUNTIF($T$4:T103,"該当"))</f>
        <v/>
      </c>
      <c r="V103" s="137" t="str">
        <f>IF(M103='条件検索５（人口規模・事業名で検索）'!$H$3,"該当","")</f>
        <v/>
      </c>
      <c r="W103" s="139" t="str">
        <f>IF(V103="","",COUNTIF($V$4:V103,"該当"))</f>
        <v/>
      </c>
    </row>
    <row r="104" spans="1:23" ht="29.25" customHeight="1">
      <c r="A104" s="141" t="s">
        <v>83</v>
      </c>
      <c r="B104" s="142" t="s">
        <v>174</v>
      </c>
      <c r="C104" s="138" t="str">
        <f t="shared" si="9"/>
        <v>伊勢市就労準備支援事業</v>
      </c>
      <c r="D104" s="140">
        <f>IFERROR(VLOOKUP(B104,'バックデータ２（自治体情報）'!$B$11:$E$912,4,FALSE),"")</f>
        <v>127791</v>
      </c>
      <c r="E104" s="139" t="str">
        <f t="shared" si="6"/>
        <v>10万人以上～20万人未満</v>
      </c>
      <c r="F104" s="141" t="s">
        <v>2245</v>
      </c>
      <c r="G104" s="142" t="s">
        <v>1936</v>
      </c>
      <c r="H104" s="153" t="s">
        <v>1949</v>
      </c>
      <c r="I104" s="161" t="s">
        <v>2321</v>
      </c>
      <c r="J104" s="142" t="s">
        <v>143</v>
      </c>
      <c r="K104" s="142" t="s">
        <v>2095</v>
      </c>
      <c r="L104" s="138" t="str">
        <f t="shared" si="7"/>
        <v>三重県就労準備支援事業</v>
      </c>
      <c r="M104" s="138" t="str">
        <f t="shared" si="8"/>
        <v>10万人以上～20万人未満就労準備支援事業</v>
      </c>
      <c r="N104" s="137" t="str">
        <f>IF(A104='条件検索１（都道府県名で検索）'!$E$3,"該当","")</f>
        <v/>
      </c>
      <c r="O104" s="139" t="str">
        <f>IF(N104="","",COUNTIF($N$4:N104,"該当"))</f>
        <v/>
      </c>
      <c r="P104" s="137" t="str">
        <f>IF(E104='条件検索２（人口規模で検索）'!$E$3,"該当","")</f>
        <v/>
      </c>
      <c r="Q104" s="139" t="str">
        <f>IF(P104="","",COUNTIF($P$4:P104,"該当"))</f>
        <v/>
      </c>
      <c r="R104" s="137" t="str">
        <f>IF(F104='条件検索３（事業名で検索）'!$E$3,"該当","")</f>
        <v/>
      </c>
      <c r="S104" s="139" t="str">
        <f>IF(R104="","",COUNTIF($R$4:R104,"該当"))</f>
        <v/>
      </c>
      <c r="T104" s="137" t="str">
        <f>IF(L104='条件検索４（都道府県名・事業名で検索）'!$H$3,"該当","")</f>
        <v/>
      </c>
      <c r="U104" s="139" t="str">
        <f>IF(T104="","",COUNTIF($T$4:T104,"該当"))</f>
        <v/>
      </c>
      <c r="V104" s="137" t="str">
        <f>IF(M104='条件検索５（人口規模・事業名で検索）'!$H$3,"該当","")</f>
        <v/>
      </c>
      <c r="W104" s="139" t="str">
        <f>IF(V104="","",COUNTIF($V$4:V104,"該当"))</f>
        <v/>
      </c>
    </row>
    <row r="105" spans="1:23" ht="28.5" customHeight="1">
      <c r="A105" s="141" t="s">
        <v>83</v>
      </c>
      <c r="B105" s="142" t="s">
        <v>85</v>
      </c>
      <c r="C105" s="138" t="str">
        <f t="shared" si="9"/>
        <v>鳥羽市就労準備支援事業</v>
      </c>
      <c r="D105" s="140">
        <f>IFERROR(VLOOKUP(B105,'バックデータ２（自治体情報）'!$B$11:$E$912,4,FALSE),"")</f>
        <v>19239</v>
      </c>
      <c r="E105" s="139" t="str">
        <f t="shared" si="6"/>
        <v>2万人未満</v>
      </c>
      <c r="F105" s="141" t="s">
        <v>2246</v>
      </c>
      <c r="G105" s="142" t="s">
        <v>1839</v>
      </c>
      <c r="H105" s="153" t="s">
        <v>1949</v>
      </c>
      <c r="I105" s="161" t="s">
        <v>2487</v>
      </c>
      <c r="J105" s="142" t="s">
        <v>61</v>
      </c>
      <c r="K105" s="141" t="s">
        <v>2096</v>
      </c>
      <c r="L105" s="138" t="str">
        <f t="shared" ref="L105:L168" si="10">A105&amp;F105</f>
        <v>三重県就労準備支援事業</v>
      </c>
      <c r="M105" s="138" t="str">
        <f t="shared" ref="M105:M168" si="11">E105&amp;F105</f>
        <v>2万人未満就労準備支援事業</v>
      </c>
      <c r="N105" s="137" t="str">
        <f>IF(A105='条件検索１（都道府県名で検索）'!$E$3,"該当","")</f>
        <v/>
      </c>
      <c r="O105" s="139" t="str">
        <f>IF(N105="","",COUNTIF($N$4:N105,"該当"))</f>
        <v/>
      </c>
      <c r="P105" s="137" t="str">
        <f>IF(E105='条件検索２（人口規模で検索）'!$E$3,"該当","")</f>
        <v/>
      </c>
      <c r="Q105" s="139" t="str">
        <f>IF(P105="","",COUNTIF($P$4:P105,"該当"))</f>
        <v/>
      </c>
      <c r="R105" s="137" t="str">
        <f>IF(F105='条件検索３（事業名で検索）'!$E$3,"該当","")</f>
        <v/>
      </c>
      <c r="S105" s="139" t="str">
        <f>IF(R105="","",COUNTIF($R$4:R105,"該当"))</f>
        <v/>
      </c>
      <c r="T105" s="137" t="str">
        <f>IF(L105='条件検索４（都道府県名・事業名で検索）'!$H$3,"該当","")</f>
        <v/>
      </c>
      <c r="U105" s="139" t="str">
        <f>IF(T105="","",COUNTIF($T$4:T105,"該当"))</f>
        <v/>
      </c>
      <c r="V105" s="137" t="str">
        <f>IF(M105='条件検索５（人口規模・事業名で検索）'!$H$3,"該当","")</f>
        <v/>
      </c>
      <c r="W105" s="139" t="str">
        <f>IF(V105="","",COUNTIF($V$4:V105,"該当"))</f>
        <v/>
      </c>
    </row>
    <row r="106" spans="1:23" ht="28.5" customHeight="1">
      <c r="A106" s="141" t="s">
        <v>83</v>
      </c>
      <c r="B106" s="141" t="s">
        <v>1675</v>
      </c>
      <c r="C106" s="138" t="str">
        <f t="shared" si="9"/>
        <v>伊賀市家計改善支援事業</v>
      </c>
      <c r="D106" s="140">
        <f>IFERROR(VLOOKUP(B106,'バックデータ２（自治体情報）'!$B$11:$E$912,4,FALSE),"")</f>
        <v>92863</v>
      </c>
      <c r="E106" s="139" t="str">
        <f t="shared" si="6"/>
        <v>2万人以上～5万人未満</v>
      </c>
      <c r="F106" s="141" t="s">
        <v>2252</v>
      </c>
      <c r="G106" s="142" t="s">
        <v>1840</v>
      </c>
      <c r="H106" s="153" t="s">
        <v>1949</v>
      </c>
      <c r="I106" s="161" t="s">
        <v>2376</v>
      </c>
      <c r="J106" s="142" t="s">
        <v>2099</v>
      </c>
      <c r="K106" s="141" t="s">
        <v>2098</v>
      </c>
      <c r="L106" s="138" t="str">
        <f t="shared" si="10"/>
        <v>三重県家計改善支援事業</v>
      </c>
      <c r="M106" s="138" t="str">
        <f t="shared" si="11"/>
        <v>2万人以上～5万人未満家計改善支援事業</v>
      </c>
      <c r="N106" s="137" t="str">
        <f>IF(A106='条件検索１（都道府県名で検索）'!$E$3,"該当","")</f>
        <v/>
      </c>
      <c r="O106" s="139" t="str">
        <f>IF(N106="","",COUNTIF($N$4:N106,"該当"))</f>
        <v/>
      </c>
      <c r="P106" s="137" t="str">
        <f>IF(E106='条件検索２（人口規模で検索）'!$E$3,"該当","")</f>
        <v/>
      </c>
      <c r="Q106" s="139" t="str">
        <f>IF(P106="","",COUNTIF($P$4:P106,"該当"))</f>
        <v/>
      </c>
      <c r="R106" s="137" t="str">
        <f>IF(F106='条件検索３（事業名で検索）'!$E$3,"該当","")</f>
        <v/>
      </c>
      <c r="S106" s="139" t="str">
        <f>IF(R106="","",COUNTIF($R$4:R106,"該当"))</f>
        <v/>
      </c>
      <c r="T106" s="137" t="str">
        <f>IF(L106='条件検索４（都道府県名・事業名で検索）'!$H$3,"該当","")</f>
        <v/>
      </c>
      <c r="U106" s="139" t="str">
        <f>IF(T106="","",COUNTIF($T$4:T106,"該当"))</f>
        <v/>
      </c>
      <c r="V106" s="137" t="str">
        <f>IF(M106='条件検索５（人口規模・事業名で検索）'!$H$3,"該当","")</f>
        <v/>
      </c>
      <c r="W106" s="139" t="str">
        <f>IF(V106="","",COUNTIF($V$4:V106,"該当"))</f>
        <v/>
      </c>
    </row>
    <row r="107" spans="1:23" ht="28.5" customHeight="1">
      <c r="A107" s="141" t="s">
        <v>111</v>
      </c>
      <c r="B107" s="142" t="s">
        <v>113</v>
      </c>
      <c r="C107" s="138" t="str">
        <f t="shared" si="9"/>
        <v>東近江市自立相談支援事業</v>
      </c>
      <c r="D107" s="140">
        <f>IFERROR(VLOOKUP(B107,'バックデータ２（自治体情報）'!$B$11:$E$912,4,FALSE),"")</f>
        <v>114604</v>
      </c>
      <c r="E107" s="139" t="str">
        <f t="shared" si="6"/>
        <v>10万人以上～20万人未満</v>
      </c>
      <c r="F107" s="141" t="s">
        <v>2240</v>
      </c>
      <c r="G107" s="142" t="s">
        <v>1841</v>
      </c>
      <c r="H107" s="154" t="s">
        <v>1949</v>
      </c>
      <c r="I107" s="161" t="s">
        <v>2286</v>
      </c>
      <c r="J107" s="142" t="s">
        <v>65</v>
      </c>
      <c r="K107" s="141" t="s">
        <v>2097</v>
      </c>
      <c r="L107" s="138" t="str">
        <f t="shared" si="10"/>
        <v>滋賀県自立相談支援事業</v>
      </c>
      <c r="M107" s="138" t="str">
        <f t="shared" si="11"/>
        <v>10万人以上～20万人未満自立相談支援事業</v>
      </c>
      <c r="N107" s="137" t="str">
        <f>IF(A107='条件検索１（都道府県名で検索）'!$E$3,"該当","")</f>
        <v/>
      </c>
      <c r="O107" s="139" t="str">
        <f>IF(N107="","",COUNTIF($N$4:N107,"該当"))</f>
        <v/>
      </c>
      <c r="P107" s="137" t="str">
        <f>IF(E107='条件検索２（人口規模で検索）'!$E$3,"該当","")</f>
        <v/>
      </c>
      <c r="Q107" s="139" t="str">
        <f>IF(P107="","",COUNTIF($P$4:P107,"該当"))</f>
        <v/>
      </c>
      <c r="R107" s="137" t="str">
        <f>IF(F107='条件検索３（事業名で検索）'!$E$3,"該当","")</f>
        <v/>
      </c>
      <c r="S107" s="139" t="str">
        <f>IF(R107="","",COUNTIF($R$4:R107,"該当"))</f>
        <v/>
      </c>
      <c r="T107" s="137" t="str">
        <f>IF(L107='条件検索４（都道府県名・事業名で検索）'!$H$3,"該当","")</f>
        <v/>
      </c>
      <c r="U107" s="139" t="str">
        <f>IF(T107="","",COUNTIF($T$4:T107,"該当"))</f>
        <v/>
      </c>
      <c r="V107" s="137" t="str">
        <f>IF(M107='条件検索５（人口規模・事業名で検索）'!$H$3,"該当","")</f>
        <v/>
      </c>
      <c r="W107" s="139" t="str">
        <f>IF(V107="","",COUNTIF($V$4:V107,"該当"))</f>
        <v/>
      </c>
    </row>
    <row r="108" spans="1:23" ht="28.5" customHeight="1">
      <c r="A108" s="141" t="s">
        <v>111</v>
      </c>
      <c r="B108" s="142" t="s">
        <v>167</v>
      </c>
      <c r="C108" s="138" t="str">
        <f t="shared" si="9"/>
        <v>高島市就労準備支援事業</v>
      </c>
      <c r="D108" s="140">
        <f>IFERROR(VLOOKUP(B108,'バックデータ２（自治体情報）'!$B$11:$E$912,4,FALSE),"")</f>
        <v>49628</v>
      </c>
      <c r="E108" s="139" t="str">
        <f t="shared" si="6"/>
        <v>2万人以上～5万人未満</v>
      </c>
      <c r="F108" s="141" t="s">
        <v>2245</v>
      </c>
      <c r="G108" s="142" t="s">
        <v>141</v>
      </c>
      <c r="H108" s="154" t="s">
        <v>1949</v>
      </c>
      <c r="I108" s="161" t="s">
        <v>2322</v>
      </c>
      <c r="J108" s="142" t="s">
        <v>148</v>
      </c>
      <c r="K108" s="141" t="s">
        <v>2100</v>
      </c>
      <c r="L108" s="138" t="str">
        <f t="shared" si="10"/>
        <v>滋賀県就労準備支援事業</v>
      </c>
      <c r="M108" s="138" t="str">
        <f t="shared" si="11"/>
        <v>2万人以上～5万人未満就労準備支援事業</v>
      </c>
      <c r="N108" s="137" t="str">
        <f>IF(A108='条件検索１（都道府県名で検索）'!$E$3,"該当","")</f>
        <v/>
      </c>
      <c r="O108" s="139" t="str">
        <f>IF(N108="","",COUNTIF($N$4:N108,"該当"))</f>
        <v/>
      </c>
      <c r="P108" s="137" t="str">
        <f>IF(E108='条件検索２（人口規模で検索）'!$E$3,"該当","")</f>
        <v/>
      </c>
      <c r="Q108" s="139" t="str">
        <f>IF(P108="","",COUNTIF($P$4:P108,"該当"))</f>
        <v/>
      </c>
      <c r="R108" s="137" t="str">
        <f>IF(F108='条件検索３（事業名で検索）'!$E$3,"該当","")</f>
        <v/>
      </c>
      <c r="S108" s="139" t="str">
        <f>IF(R108="","",COUNTIF($R$4:R108,"該当"))</f>
        <v/>
      </c>
      <c r="T108" s="137" t="str">
        <f>IF(L108='条件検索４（都道府県名・事業名で検索）'!$H$3,"該当","")</f>
        <v/>
      </c>
      <c r="U108" s="139" t="str">
        <f>IF(T108="","",COUNTIF($T$4:T108,"該当"))</f>
        <v/>
      </c>
      <c r="V108" s="137" t="str">
        <f>IF(M108='条件検索５（人口規模・事業名で検索）'!$H$3,"該当","")</f>
        <v/>
      </c>
      <c r="W108" s="139" t="str">
        <f>IF(V108="","",COUNTIF($V$4:V108,"該当"))</f>
        <v/>
      </c>
    </row>
    <row r="109" spans="1:23" ht="28.5" customHeight="1">
      <c r="A109" s="141" t="s">
        <v>111</v>
      </c>
      <c r="B109" s="142" t="s">
        <v>199</v>
      </c>
      <c r="C109" s="138" t="str">
        <f t="shared" si="9"/>
        <v>野洲市家計改善支援事業</v>
      </c>
      <c r="D109" s="140">
        <f>IFERROR(VLOOKUP(B109,'バックデータ２（自治体情報）'!$B$11:$E$912,4,FALSE),"")</f>
        <v>51097</v>
      </c>
      <c r="E109" s="139" t="str">
        <f t="shared" si="6"/>
        <v>2万人以上～5万人未満</v>
      </c>
      <c r="F109" s="141" t="s">
        <v>2252</v>
      </c>
      <c r="G109" s="142" t="s">
        <v>1842</v>
      </c>
      <c r="H109" s="145" t="s">
        <v>1949</v>
      </c>
      <c r="I109" s="161" t="s">
        <v>2377</v>
      </c>
      <c r="J109" s="142" t="s">
        <v>224</v>
      </c>
      <c r="K109" s="141" t="s">
        <v>2101</v>
      </c>
      <c r="L109" s="138" t="str">
        <f t="shared" si="10"/>
        <v>滋賀県家計改善支援事業</v>
      </c>
      <c r="M109" s="138" t="str">
        <f t="shared" si="11"/>
        <v>2万人以上～5万人未満家計改善支援事業</v>
      </c>
      <c r="N109" s="137" t="str">
        <f>IF(A109='条件検索１（都道府県名で検索）'!$E$3,"該当","")</f>
        <v/>
      </c>
      <c r="O109" s="139" t="str">
        <f>IF(N109="","",COUNTIF($N$4:N109,"該当"))</f>
        <v/>
      </c>
      <c r="P109" s="137" t="str">
        <f>IF(E109='条件検索２（人口規模で検索）'!$E$3,"該当","")</f>
        <v/>
      </c>
      <c r="Q109" s="139" t="str">
        <f>IF(P109="","",COUNTIF($P$4:P109,"該当"))</f>
        <v/>
      </c>
      <c r="R109" s="137" t="str">
        <f>IF(F109='条件検索３（事業名で検索）'!$E$3,"該当","")</f>
        <v/>
      </c>
      <c r="S109" s="139" t="str">
        <f>IF(R109="","",COUNTIF($R$4:R109,"該当"))</f>
        <v/>
      </c>
      <c r="T109" s="137" t="str">
        <f>IF(L109='条件検索４（都道府県名・事業名で検索）'!$H$3,"該当","")</f>
        <v/>
      </c>
      <c r="U109" s="139" t="str">
        <f>IF(T109="","",COUNTIF($T$4:T109,"該当"))</f>
        <v/>
      </c>
      <c r="V109" s="137" t="str">
        <f>IF(M109='条件検索５（人口規模・事業名で検索）'!$H$3,"該当","")</f>
        <v/>
      </c>
      <c r="W109" s="139" t="str">
        <f>IF(V109="","",COUNTIF($V$4:V109,"該当"))</f>
        <v/>
      </c>
    </row>
    <row r="110" spans="1:23" ht="28.5" customHeight="1">
      <c r="A110" s="141" t="s">
        <v>111</v>
      </c>
      <c r="B110" s="142" t="s">
        <v>1676</v>
      </c>
      <c r="C110" s="138" t="str">
        <f t="shared" si="9"/>
        <v>大津市一時生活支援事業</v>
      </c>
      <c r="D110" s="140">
        <f>IFERROR(VLOOKUP(B110,'バックデータ２（自治体情報）'!$B$11:$E$912,4,FALSE),"")</f>
        <v>342460</v>
      </c>
      <c r="E110" s="139" t="str">
        <f t="shared" si="6"/>
        <v>30万人以上～40万人未満</v>
      </c>
      <c r="F110" s="141" t="s">
        <v>2249</v>
      </c>
      <c r="G110" s="142" t="s">
        <v>1843</v>
      </c>
      <c r="H110" s="145" t="s">
        <v>1949</v>
      </c>
      <c r="I110" s="161" t="s">
        <v>2378</v>
      </c>
      <c r="J110" s="142" t="s">
        <v>2103</v>
      </c>
      <c r="K110" s="141" t="s">
        <v>2102</v>
      </c>
      <c r="L110" s="138" t="str">
        <f t="shared" si="10"/>
        <v>滋賀県一時生活支援事業</v>
      </c>
      <c r="M110" s="138" t="str">
        <f t="shared" si="11"/>
        <v>30万人以上～40万人未満一時生活支援事業</v>
      </c>
      <c r="N110" s="137" t="str">
        <f>IF(A110='条件検索１（都道府県名で検索）'!$E$3,"該当","")</f>
        <v/>
      </c>
      <c r="O110" s="139" t="str">
        <f>IF(N110="","",COUNTIF($N$4:N110,"該当"))</f>
        <v/>
      </c>
      <c r="P110" s="137" t="str">
        <f>IF(E110='条件検索２（人口規模で検索）'!$E$3,"該当","")</f>
        <v/>
      </c>
      <c r="Q110" s="139" t="str">
        <f>IF(P110="","",COUNTIF($P$4:P110,"該当"))</f>
        <v/>
      </c>
      <c r="R110" s="137" t="str">
        <f>IF(F110='条件検索３（事業名で検索）'!$E$3,"該当","")</f>
        <v/>
      </c>
      <c r="S110" s="139" t="str">
        <f>IF(R110="","",COUNTIF($R$4:R110,"該当"))</f>
        <v/>
      </c>
      <c r="T110" s="137" t="str">
        <f>IF(L110='条件検索４（都道府県名・事業名で検索）'!$H$3,"該当","")</f>
        <v/>
      </c>
      <c r="U110" s="139" t="str">
        <f>IF(T110="","",COUNTIF($T$4:T110,"該当"))</f>
        <v/>
      </c>
      <c r="V110" s="137" t="str">
        <f>IF(M110='条件検索５（人口規模・事業名で検索）'!$H$3,"該当","")</f>
        <v/>
      </c>
      <c r="W110" s="139" t="str">
        <f>IF(V110="","",COUNTIF($V$4:V110,"該当"))</f>
        <v/>
      </c>
    </row>
    <row r="111" spans="1:23" ht="28.5" customHeight="1">
      <c r="A111" s="141" t="s">
        <v>111</v>
      </c>
      <c r="B111" s="142" t="s">
        <v>1677</v>
      </c>
      <c r="C111" s="138" t="str">
        <f t="shared" si="9"/>
        <v>彦根市子どもの学習・生活支援事業</v>
      </c>
      <c r="D111" s="140">
        <f>IFERROR(VLOOKUP(B111,'バックデータ２（自治体情報）'!$B$11:$E$912,4,FALSE),"")</f>
        <v>112720</v>
      </c>
      <c r="E111" s="139" t="str">
        <f t="shared" si="6"/>
        <v>10万人以上～20万人未満</v>
      </c>
      <c r="F111" s="141" t="s">
        <v>2258</v>
      </c>
      <c r="G111" s="142" t="s">
        <v>1844</v>
      </c>
      <c r="H111" s="145" t="s">
        <v>1949</v>
      </c>
      <c r="I111" s="161" t="s">
        <v>2379</v>
      </c>
      <c r="J111" s="142" t="s">
        <v>2105</v>
      </c>
      <c r="K111" s="141" t="s">
        <v>2104</v>
      </c>
      <c r="L111" s="138" t="str">
        <f t="shared" si="10"/>
        <v>滋賀県子どもの学習・生活支援事業</v>
      </c>
      <c r="M111" s="138" t="str">
        <f t="shared" si="11"/>
        <v>10万人以上～20万人未満子どもの学習・生活支援事業</v>
      </c>
      <c r="N111" s="137" t="str">
        <f>IF(A111='条件検索１（都道府県名で検索）'!$E$3,"該当","")</f>
        <v/>
      </c>
      <c r="O111" s="139" t="str">
        <f>IF(N111="","",COUNTIF($N$4:N111,"該当"))</f>
        <v/>
      </c>
      <c r="P111" s="137" t="str">
        <f>IF(E111='条件検索２（人口規模で検索）'!$E$3,"該当","")</f>
        <v/>
      </c>
      <c r="Q111" s="139" t="str">
        <f>IF(P111="","",COUNTIF($P$4:P111,"該当"))</f>
        <v/>
      </c>
      <c r="R111" s="137" t="str">
        <f>IF(F111='条件検索３（事業名で検索）'!$E$3,"該当","")</f>
        <v/>
      </c>
      <c r="S111" s="139" t="str">
        <f>IF(R111="","",COUNTIF($R$4:R111,"該当"))</f>
        <v/>
      </c>
      <c r="T111" s="137" t="str">
        <f>IF(L111='条件検索４（都道府県名・事業名で検索）'!$H$3,"該当","")</f>
        <v/>
      </c>
      <c r="U111" s="139" t="str">
        <f>IF(T111="","",COUNTIF($T$4:T111,"該当"))</f>
        <v/>
      </c>
      <c r="V111" s="137" t="str">
        <f>IF(M111='条件検索５（人口規模・事業名で検索）'!$H$3,"該当","")</f>
        <v/>
      </c>
      <c r="W111" s="139" t="str">
        <f>IF(V111="","",COUNTIF($V$4:V111,"該当"))</f>
        <v/>
      </c>
    </row>
    <row r="112" spans="1:23" ht="28.5" customHeight="1">
      <c r="A112" s="141" t="s">
        <v>138</v>
      </c>
      <c r="B112" s="141" t="s">
        <v>214</v>
      </c>
      <c r="C112" s="138" t="str">
        <f t="shared" si="9"/>
        <v>京都市子どもの学習・生活支援事業</v>
      </c>
      <c r="D112" s="140">
        <f>IFERROR(VLOOKUP(B112,'バックデータ２（自治体情報）'!$B$11:$E$912,4,FALSE),"")</f>
        <v>1415775</v>
      </c>
      <c r="E112" s="139" t="str">
        <f t="shared" si="6"/>
        <v>50万人以上</v>
      </c>
      <c r="F112" s="141" t="s">
        <v>2258</v>
      </c>
      <c r="G112" s="142" t="s">
        <v>1937</v>
      </c>
      <c r="H112" s="145" t="s">
        <v>1949</v>
      </c>
      <c r="I112" s="161" t="s">
        <v>2499</v>
      </c>
      <c r="J112" s="142" t="s">
        <v>228</v>
      </c>
      <c r="K112" s="141" t="s">
        <v>2106</v>
      </c>
      <c r="L112" s="138" t="str">
        <f t="shared" si="10"/>
        <v>京都府子どもの学習・生活支援事業</v>
      </c>
      <c r="M112" s="138" t="str">
        <f t="shared" si="11"/>
        <v>50万人以上子どもの学習・生活支援事業</v>
      </c>
      <c r="N112" s="137" t="str">
        <f>IF(A112='条件検索１（都道府県名で検索）'!$E$3,"該当","")</f>
        <v/>
      </c>
      <c r="O112" s="139" t="str">
        <f>IF(N112="","",COUNTIF($N$4:N112,"該当"))</f>
        <v/>
      </c>
      <c r="P112" s="137" t="str">
        <f>IF(E112='条件検索２（人口規模で検索）'!$E$3,"該当","")</f>
        <v/>
      </c>
      <c r="Q112" s="139" t="str">
        <f>IF(P112="","",COUNTIF($P$4:P112,"該当"))</f>
        <v/>
      </c>
      <c r="R112" s="137" t="str">
        <f>IF(F112='条件検索３（事業名で検索）'!$E$3,"該当","")</f>
        <v/>
      </c>
      <c r="S112" s="139" t="str">
        <f>IF(R112="","",COUNTIF($R$4:R112,"該当"))</f>
        <v/>
      </c>
      <c r="T112" s="137" t="str">
        <f>IF(L112='条件検索４（都道府県名・事業名で検索）'!$H$3,"該当","")</f>
        <v/>
      </c>
      <c r="U112" s="139" t="str">
        <f>IF(T112="","",COUNTIF($T$4:T112,"該当"))</f>
        <v/>
      </c>
      <c r="V112" s="137" t="str">
        <f>IF(M112='条件検索５（人口規模・事業名で検索）'!$H$3,"該当","")</f>
        <v/>
      </c>
      <c r="W112" s="139" t="str">
        <f>IF(V112="","",COUNTIF($V$4:V112,"該当"))</f>
        <v/>
      </c>
    </row>
    <row r="113" spans="1:23" ht="28.5" customHeight="1">
      <c r="A113" s="141" t="s">
        <v>138</v>
      </c>
      <c r="B113" s="141" t="s">
        <v>214</v>
      </c>
      <c r="C113" s="138" t="str">
        <f t="shared" si="9"/>
        <v>京都市一時生活支援事業</v>
      </c>
      <c r="D113" s="140">
        <f>IFERROR(VLOOKUP(B113,'バックデータ２（自治体情報）'!$B$11:$E$912,4,FALSE),"")</f>
        <v>1415775</v>
      </c>
      <c r="E113" s="139" t="str">
        <f t="shared" si="6"/>
        <v>50万人以上</v>
      </c>
      <c r="F113" s="141" t="s">
        <v>2249</v>
      </c>
      <c r="G113" s="158" t="s">
        <v>1845</v>
      </c>
      <c r="H113" s="145" t="s">
        <v>1949</v>
      </c>
      <c r="I113" s="161" t="s">
        <v>2380</v>
      </c>
      <c r="J113" s="142" t="s">
        <v>228</v>
      </c>
      <c r="K113" s="141" t="s">
        <v>2107</v>
      </c>
      <c r="L113" s="138" t="str">
        <f t="shared" si="10"/>
        <v>京都府一時生活支援事業</v>
      </c>
      <c r="M113" s="138" t="str">
        <f t="shared" si="11"/>
        <v>50万人以上一時生活支援事業</v>
      </c>
      <c r="N113" s="137" t="str">
        <f>IF(A113='条件検索１（都道府県名で検索）'!$E$3,"該当","")</f>
        <v/>
      </c>
      <c r="O113" s="139" t="str">
        <f>IF(N113="","",COUNTIF($N$4:N113,"該当"))</f>
        <v/>
      </c>
      <c r="P113" s="137" t="str">
        <f>IF(E113='条件検索２（人口規模で検索）'!$E$3,"該当","")</f>
        <v/>
      </c>
      <c r="Q113" s="139" t="str">
        <f>IF(P113="","",COUNTIF($P$4:P113,"該当"))</f>
        <v/>
      </c>
      <c r="R113" s="137" t="str">
        <f>IF(F113='条件検索３（事業名で検索）'!$E$3,"該当","")</f>
        <v/>
      </c>
      <c r="S113" s="139" t="str">
        <f>IF(R113="","",COUNTIF($R$4:R113,"該当"))</f>
        <v/>
      </c>
      <c r="T113" s="137" t="str">
        <f>IF(L113='条件検索４（都道府県名・事業名で検索）'!$H$3,"該当","")</f>
        <v/>
      </c>
      <c r="U113" s="139" t="str">
        <f>IF(T113="","",COUNTIF($T$4:T113,"該当"))</f>
        <v/>
      </c>
      <c r="V113" s="137" t="str">
        <f>IF(M113='条件検索５（人口規模・事業名で検索）'!$H$3,"該当","")</f>
        <v/>
      </c>
      <c r="W113" s="139" t="str">
        <f>IF(V113="","",COUNTIF($V$4:V113,"該当"))</f>
        <v/>
      </c>
    </row>
    <row r="114" spans="1:23" ht="28.5" customHeight="1">
      <c r="A114" s="141" t="s">
        <v>138</v>
      </c>
      <c r="B114" s="142" t="s">
        <v>138</v>
      </c>
      <c r="C114" s="138" t="str">
        <f t="shared" si="9"/>
        <v>京都府就労準備支援事業</v>
      </c>
      <c r="D114" s="140">
        <f>IFERROR(VLOOKUP(B114,'バックデータ２（自治体情報）'!$B$11:$E$912,4,FALSE),"")</f>
        <v>133870</v>
      </c>
      <c r="E114" s="139" t="str">
        <f t="shared" si="6"/>
        <v>10万人以上～20万人未満</v>
      </c>
      <c r="F114" s="141" t="s">
        <v>2246</v>
      </c>
      <c r="G114" s="142" t="s">
        <v>1846</v>
      </c>
      <c r="H114" s="145" t="s">
        <v>1949</v>
      </c>
      <c r="I114" s="161" t="s">
        <v>2323</v>
      </c>
      <c r="J114" s="142" t="s">
        <v>144</v>
      </c>
      <c r="K114" s="141" t="s">
        <v>2108</v>
      </c>
      <c r="L114" s="138" t="str">
        <f t="shared" si="10"/>
        <v>京都府就労準備支援事業</v>
      </c>
      <c r="M114" s="138" t="str">
        <f t="shared" si="11"/>
        <v>10万人以上～20万人未満就労準備支援事業</v>
      </c>
      <c r="N114" s="137" t="str">
        <f>IF(A114='条件検索１（都道府県名で検索）'!$E$3,"該当","")</f>
        <v/>
      </c>
      <c r="O114" s="139" t="str">
        <f>IF(N114="","",COUNTIF($N$4:N114,"該当"))</f>
        <v/>
      </c>
      <c r="P114" s="137" t="str">
        <f>IF(E114='条件検索２（人口規模で検索）'!$E$3,"該当","")</f>
        <v/>
      </c>
      <c r="Q114" s="139" t="str">
        <f>IF(P114="","",COUNTIF($P$4:P114,"該当"))</f>
        <v/>
      </c>
      <c r="R114" s="137" t="str">
        <f>IF(F114='条件検索３（事業名で検索）'!$E$3,"該当","")</f>
        <v/>
      </c>
      <c r="S114" s="139" t="str">
        <f>IF(R114="","",COUNTIF($R$4:R114,"該当"))</f>
        <v/>
      </c>
      <c r="T114" s="137" t="str">
        <f>IF(L114='条件検索４（都道府県名・事業名で検索）'!$H$3,"該当","")</f>
        <v/>
      </c>
      <c r="U114" s="139" t="str">
        <f>IF(T114="","",COUNTIF($T$4:T114,"該当"))</f>
        <v/>
      </c>
      <c r="V114" s="137" t="str">
        <f>IF(M114='条件検索５（人口規模・事業名で検索）'!$H$3,"該当","")</f>
        <v/>
      </c>
      <c r="W114" s="139" t="str">
        <f>IF(V114="","",COUNTIF($V$4:V114,"該当"))</f>
        <v/>
      </c>
    </row>
    <row r="115" spans="1:23" ht="28.5" customHeight="1">
      <c r="A115" s="141" t="s">
        <v>138</v>
      </c>
      <c r="B115" s="142" t="s">
        <v>160</v>
      </c>
      <c r="C115" s="138" t="str">
        <f t="shared" si="9"/>
        <v>福知山市就労準備支援事業</v>
      </c>
      <c r="D115" s="140">
        <f>IFERROR(VLOOKUP(B115,'バックデータ２（自治体情報）'!$B$11:$E$912,4,FALSE),"")</f>
        <v>79095</v>
      </c>
      <c r="E115" s="139" t="str">
        <f t="shared" si="6"/>
        <v>2万人以上～5万人未満</v>
      </c>
      <c r="F115" s="141" t="s">
        <v>2246</v>
      </c>
      <c r="G115" s="142" t="s">
        <v>1847</v>
      </c>
      <c r="H115" s="145"/>
      <c r="I115" s="141"/>
      <c r="J115" s="142" t="s">
        <v>147</v>
      </c>
      <c r="K115" s="141" t="s">
        <v>2109</v>
      </c>
      <c r="L115" s="138" t="str">
        <f t="shared" si="10"/>
        <v>京都府就労準備支援事業</v>
      </c>
      <c r="M115" s="138" t="str">
        <f t="shared" si="11"/>
        <v>2万人以上～5万人未満就労準備支援事業</v>
      </c>
      <c r="N115" s="137" t="str">
        <f>IF(A115='条件検索１（都道府県名で検索）'!$E$3,"該当","")</f>
        <v/>
      </c>
      <c r="O115" s="139" t="str">
        <f>IF(N115="","",COUNTIF($N$4:N115,"該当"))</f>
        <v/>
      </c>
      <c r="P115" s="137" t="str">
        <f>IF(E115='条件検索２（人口規模で検索）'!$E$3,"該当","")</f>
        <v/>
      </c>
      <c r="Q115" s="139" t="str">
        <f>IF(P115="","",COUNTIF($P$4:P115,"該当"))</f>
        <v/>
      </c>
      <c r="R115" s="137" t="str">
        <f>IF(F115='条件検索３（事業名で検索）'!$E$3,"該当","")</f>
        <v/>
      </c>
      <c r="S115" s="139" t="str">
        <f>IF(R115="","",COUNTIF($R$4:R115,"該当"))</f>
        <v/>
      </c>
      <c r="T115" s="137" t="str">
        <f>IF(L115='条件検索４（都道府県名・事業名で検索）'!$H$3,"該当","")</f>
        <v/>
      </c>
      <c r="U115" s="139" t="str">
        <f>IF(T115="","",COUNTIF($T$4:T115,"該当"))</f>
        <v/>
      </c>
      <c r="V115" s="137" t="str">
        <f>IF(M115='条件検索５（人口規模・事業名で検索）'!$H$3,"該当","")</f>
        <v/>
      </c>
      <c r="W115" s="139" t="str">
        <f>IF(V115="","",COUNTIF($V$4:V115,"該当"))</f>
        <v/>
      </c>
    </row>
    <row r="116" spans="1:23" ht="28.5" customHeight="1">
      <c r="A116" s="141" t="s">
        <v>138</v>
      </c>
      <c r="B116" s="142" t="s">
        <v>1678</v>
      </c>
      <c r="C116" s="138" t="str">
        <f t="shared" si="9"/>
        <v>舞鶴市自立相談支援事業</v>
      </c>
      <c r="D116" s="140">
        <f>IFERROR(VLOOKUP(B116,'バックデータ２（自治体情報）'!$B$11:$E$912,4,FALSE),"")</f>
        <v>83972</v>
      </c>
      <c r="E116" s="139" t="str">
        <f t="shared" si="6"/>
        <v>2万人以上～5万人未満</v>
      </c>
      <c r="F116" s="141" t="s">
        <v>2240</v>
      </c>
      <c r="G116" s="142" t="s">
        <v>1848</v>
      </c>
      <c r="H116" s="145" t="s">
        <v>1949</v>
      </c>
      <c r="I116" s="161" t="s">
        <v>2287</v>
      </c>
      <c r="J116" s="142" t="s">
        <v>2111</v>
      </c>
      <c r="K116" s="141" t="s">
        <v>2110</v>
      </c>
      <c r="L116" s="138" t="str">
        <f t="shared" si="10"/>
        <v>京都府自立相談支援事業</v>
      </c>
      <c r="M116" s="138" t="str">
        <f t="shared" si="11"/>
        <v>2万人以上～5万人未満自立相談支援事業</v>
      </c>
      <c r="N116" s="137" t="str">
        <f>IF(A116='条件検索１（都道府県名で検索）'!$E$3,"該当","")</f>
        <v/>
      </c>
      <c r="O116" s="139" t="str">
        <f>IF(N116="","",COUNTIF($N$4:N116,"該当"))</f>
        <v/>
      </c>
      <c r="P116" s="137" t="str">
        <f>IF(E116='条件検索２（人口規模で検索）'!$E$3,"該当","")</f>
        <v/>
      </c>
      <c r="Q116" s="139" t="str">
        <f>IF(P116="","",COUNTIF($P$4:P116,"該当"))</f>
        <v/>
      </c>
      <c r="R116" s="137" t="str">
        <f>IF(F116='条件検索３（事業名で検索）'!$E$3,"該当","")</f>
        <v/>
      </c>
      <c r="S116" s="139" t="str">
        <f>IF(R116="","",COUNTIF($R$4:R116,"該当"))</f>
        <v/>
      </c>
      <c r="T116" s="137" t="str">
        <f>IF(L116='条件検索４（都道府県名・事業名で検索）'!$H$3,"該当","")</f>
        <v/>
      </c>
      <c r="U116" s="139" t="str">
        <f>IF(T116="","",COUNTIF($T$4:T116,"該当"))</f>
        <v/>
      </c>
      <c r="V116" s="137" t="str">
        <f>IF(M116='条件検索５（人口規模・事業名で検索）'!$H$3,"該当","")</f>
        <v/>
      </c>
      <c r="W116" s="139" t="str">
        <f>IF(V116="","",COUNTIF($V$4:V116,"該当"))</f>
        <v/>
      </c>
    </row>
    <row r="117" spans="1:23" ht="28.5" customHeight="1">
      <c r="A117" s="141" t="s">
        <v>138</v>
      </c>
      <c r="B117" s="141" t="s">
        <v>1679</v>
      </c>
      <c r="C117" s="138" t="str">
        <f t="shared" si="9"/>
        <v>八幡市家計改善支援事業</v>
      </c>
      <c r="D117" s="140">
        <f>IFERROR(VLOOKUP(B117,'バックデータ２（自治体情報）'!$B$11:$E$912,4,FALSE),"")</f>
        <v>71745</v>
      </c>
      <c r="E117" s="139" t="str">
        <f t="shared" si="6"/>
        <v>2万人以上～5万人未満</v>
      </c>
      <c r="F117" s="141" t="s">
        <v>2254</v>
      </c>
      <c r="G117" s="142" t="s">
        <v>1849</v>
      </c>
      <c r="H117" s="145" t="s">
        <v>1949</v>
      </c>
      <c r="I117" s="161" t="s">
        <v>2381</v>
      </c>
      <c r="J117" s="142" t="s">
        <v>2113</v>
      </c>
      <c r="K117" s="141" t="s">
        <v>2112</v>
      </c>
      <c r="L117" s="138" t="str">
        <f t="shared" si="10"/>
        <v>京都府家計改善支援事業</v>
      </c>
      <c r="M117" s="138" t="str">
        <f t="shared" si="11"/>
        <v>2万人以上～5万人未満家計改善支援事業</v>
      </c>
      <c r="N117" s="137" t="str">
        <f>IF(A117='条件検索１（都道府県名で検索）'!$E$3,"該当","")</f>
        <v/>
      </c>
      <c r="O117" s="139" t="str">
        <f>IF(N117="","",COUNTIF($N$4:N117,"該当"))</f>
        <v/>
      </c>
      <c r="P117" s="137" t="str">
        <f>IF(E117='条件検索２（人口規模で検索）'!$E$3,"該当","")</f>
        <v/>
      </c>
      <c r="Q117" s="139" t="str">
        <f>IF(P117="","",COUNTIF($P$4:P117,"該当"))</f>
        <v/>
      </c>
      <c r="R117" s="137" t="str">
        <f>IF(F117='条件検索３（事業名で検索）'!$E$3,"該当","")</f>
        <v/>
      </c>
      <c r="S117" s="139" t="str">
        <f>IF(R117="","",COUNTIF($R$4:R117,"該当"))</f>
        <v/>
      </c>
      <c r="T117" s="137" t="str">
        <f>IF(L117='条件検索４（都道府県名・事業名で検索）'!$H$3,"該当","")</f>
        <v/>
      </c>
      <c r="U117" s="139" t="str">
        <f>IF(T117="","",COUNTIF($T$4:T117,"該当"))</f>
        <v/>
      </c>
      <c r="V117" s="137" t="str">
        <f>IF(M117='条件検索５（人口規模・事業名で検索）'!$H$3,"該当","")</f>
        <v/>
      </c>
      <c r="W117" s="139" t="str">
        <f>IF(V117="","",COUNTIF($V$4:V117,"該当"))</f>
        <v/>
      </c>
    </row>
    <row r="118" spans="1:23" ht="28.5" customHeight="1">
      <c r="A118" s="141" t="s">
        <v>138</v>
      </c>
      <c r="B118" s="142" t="s">
        <v>158</v>
      </c>
      <c r="C118" s="138" t="str">
        <f t="shared" si="9"/>
        <v>京丹後市就労準備支援事業</v>
      </c>
      <c r="D118" s="140">
        <f>IFERROR(VLOOKUP(B118,'バックデータ２（自治体情報）'!$B$11:$E$912,4,FALSE),"")</f>
        <v>55944</v>
      </c>
      <c r="E118" s="139" t="str">
        <f t="shared" si="6"/>
        <v>2万人以上～5万人未満</v>
      </c>
      <c r="F118" s="141" t="s">
        <v>2245</v>
      </c>
      <c r="G118" s="142" t="s">
        <v>1850</v>
      </c>
      <c r="H118" s="145" t="s">
        <v>1949</v>
      </c>
      <c r="I118" s="161" t="s">
        <v>2324</v>
      </c>
      <c r="J118" s="142" t="s">
        <v>2115</v>
      </c>
      <c r="K118" s="141" t="s">
        <v>2114</v>
      </c>
      <c r="L118" s="138" t="str">
        <f t="shared" si="10"/>
        <v>京都府就労準備支援事業</v>
      </c>
      <c r="M118" s="138" t="str">
        <f t="shared" si="11"/>
        <v>2万人以上～5万人未満就労準備支援事業</v>
      </c>
      <c r="N118" s="137" t="str">
        <f>IF(A118='条件検索１（都道府県名で検索）'!$E$3,"該当","")</f>
        <v/>
      </c>
      <c r="O118" s="139" t="str">
        <f>IF(N118="","",COUNTIF($N$4:N118,"該当"))</f>
        <v/>
      </c>
      <c r="P118" s="137" t="str">
        <f>IF(E118='条件検索２（人口規模で検索）'!$E$3,"該当","")</f>
        <v/>
      </c>
      <c r="Q118" s="139" t="str">
        <f>IF(P118="","",COUNTIF($P$4:P118,"該当"))</f>
        <v/>
      </c>
      <c r="R118" s="137" t="str">
        <f>IF(F118='条件検索３（事業名で検索）'!$E$3,"該当","")</f>
        <v/>
      </c>
      <c r="S118" s="139" t="str">
        <f>IF(R118="","",COUNTIF($R$4:R118,"該当"))</f>
        <v/>
      </c>
      <c r="T118" s="137" t="str">
        <f>IF(L118='条件検索４（都道府県名・事業名で検索）'!$H$3,"該当","")</f>
        <v/>
      </c>
      <c r="U118" s="139" t="str">
        <f>IF(T118="","",COUNTIF($T$4:T118,"該当"))</f>
        <v/>
      </c>
      <c r="V118" s="137" t="str">
        <f>IF(M118='条件検索５（人口規模・事業名で検索）'!$H$3,"該当","")</f>
        <v/>
      </c>
      <c r="W118" s="139" t="str">
        <f>IF(V118="","",COUNTIF($V$4:V118,"該当"))</f>
        <v/>
      </c>
    </row>
    <row r="119" spans="1:23" ht="28.5" customHeight="1">
      <c r="A119" s="157" t="s">
        <v>58</v>
      </c>
      <c r="B119" s="148" t="s">
        <v>58</v>
      </c>
      <c r="C119" s="138" t="str">
        <f t="shared" si="9"/>
        <v>大阪府自立相談支援事業</v>
      </c>
      <c r="D119" s="140">
        <f>IFERROR(VLOOKUP(B119,'バックデータ２（自治体情報）'!$B$11:$E$912,4,FALSE),"")</f>
        <v>151175</v>
      </c>
      <c r="E119" s="139" t="str">
        <f t="shared" si="6"/>
        <v>10万人以上～20万人未満</v>
      </c>
      <c r="F119" s="157" t="s">
        <v>2241</v>
      </c>
      <c r="G119" s="148" t="s">
        <v>1851</v>
      </c>
      <c r="H119" s="153" t="s">
        <v>1949</v>
      </c>
      <c r="I119" s="161" t="s">
        <v>2288</v>
      </c>
      <c r="J119" s="148" t="s">
        <v>2450</v>
      </c>
      <c r="K119" s="141" t="s">
        <v>2116</v>
      </c>
      <c r="L119" s="138" t="str">
        <f t="shared" si="10"/>
        <v>大阪府自立相談支援事業</v>
      </c>
      <c r="M119" s="138" t="str">
        <f t="shared" si="11"/>
        <v>10万人以上～20万人未満自立相談支援事業</v>
      </c>
      <c r="N119" s="137" t="str">
        <f>IF(A119='条件検索１（都道府県名で検索）'!$E$3,"該当","")</f>
        <v/>
      </c>
      <c r="O119" s="139" t="str">
        <f>IF(N119="","",COUNTIF($N$4:N119,"該当"))</f>
        <v/>
      </c>
      <c r="P119" s="137" t="str">
        <f>IF(E119='条件検索２（人口規模で検索）'!$E$3,"該当","")</f>
        <v/>
      </c>
      <c r="Q119" s="139" t="str">
        <f>IF(P119="","",COUNTIF($P$4:P119,"該当"))</f>
        <v/>
      </c>
      <c r="R119" s="137" t="str">
        <f>IF(F119='条件検索３（事業名で検索）'!$E$3,"該当","")</f>
        <v/>
      </c>
      <c r="S119" s="139" t="str">
        <f>IF(R119="","",COUNTIF($R$4:R119,"該当"))</f>
        <v/>
      </c>
      <c r="T119" s="137" t="str">
        <f>IF(L119='条件検索４（都道府県名・事業名で検索）'!$H$3,"該当","")</f>
        <v/>
      </c>
      <c r="U119" s="139" t="str">
        <f>IF(T119="","",COUNTIF($T$4:T119,"該当"))</f>
        <v/>
      </c>
      <c r="V119" s="137" t="str">
        <f>IF(M119='条件検索５（人口規模・事業名で検索）'!$H$3,"該当","")</f>
        <v/>
      </c>
      <c r="W119" s="139" t="str">
        <f>IF(V119="","",COUNTIF($V$4:V119,"該当"))</f>
        <v/>
      </c>
    </row>
    <row r="120" spans="1:23" ht="28.5" customHeight="1">
      <c r="A120" s="157" t="s">
        <v>58</v>
      </c>
      <c r="B120" s="148" t="s">
        <v>58</v>
      </c>
      <c r="C120" s="138" t="str">
        <f t="shared" si="9"/>
        <v>大阪府就労準備支援事業</v>
      </c>
      <c r="D120" s="140">
        <f>IFERROR(VLOOKUP(B120,'バックデータ２（自治体情報）'!$B$11:$E$912,4,FALSE),"")</f>
        <v>151175</v>
      </c>
      <c r="E120" s="139" t="str">
        <f t="shared" si="6"/>
        <v>10万人以上～20万人未満</v>
      </c>
      <c r="F120" s="157" t="s">
        <v>2245</v>
      </c>
      <c r="G120" s="148" t="s">
        <v>1851</v>
      </c>
      <c r="H120" s="153" t="s">
        <v>1949</v>
      </c>
      <c r="I120" s="161" t="s">
        <v>2325</v>
      </c>
      <c r="J120" s="148" t="s">
        <v>2450</v>
      </c>
      <c r="K120" s="141" t="s">
        <v>2117</v>
      </c>
      <c r="L120" s="138" t="str">
        <f t="shared" si="10"/>
        <v>大阪府就労準備支援事業</v>
      </c>
      <c r="M120" s="138" t="str">
        <f t="shared" si="11"/>
        <v>10万人以上～20万人未満就労準備支援事業</v>
      </c>
      <c r="N120" s="137" t="str">
        <f>IF(A120='条件検索１（都道府県名で検索）'!$E$3,"該当","")</f>
        <v/>
      </c>
      <c r="O120" s="139" t="str">
        <f>IF(N120="","",COUNTIF($N$4:N120,"該当"))</f>
        <v/>
      </c>
      <c r="P120" s="137" t="str">
        <f>IF(E120='条件検索２（人口規模で検索）'!$E$3,"該当","")</f>
        <v/>
      </c>
      <c r="Q120" s="139" t="str">
        <f>IF(P120="","",COUNTIF($P$4:P120,"該当"))</f>
        <v/>
      </c>
      <c r="R120" s="137" t="str">
        <f>IF(F120='条件検索３（事業名で検索）'!$E$3,"該当","")</f>
        <v/>
      </c>
      <c r="S120" s="139" t="str">
        <f>IF(R120="","",COUNTIF($R$4:R120,"該当"))</f>
        <v/>
      </c>
      <c r="T120" s="137" t="str">
        <f>IF(L120='条件検索４（都道府県名・事業名で検索）'!$H$3,"該当","")</f>
        <v/>
      </c>
      <c r="U120" s="139" t="str">
        <f>IF(T120="","",COUNTIF($T$4:T120,"該当"))</f>
        <v/>
      </c>
      <c r="V120" s="137" t="str">
        <f>IF(M120='条件検索５（人口規模・事業名で検索）'!$H$3,"該当","")</f>
        <v/>
      </c>
      <c r="W120" s="139" t="str">
        <f>IF(V120="","",COUNTIF($V$4:V120,"該当"))</f>
        <v/>
      </c>
    </row>
    <row r="121" spans="1:23" ht="28.5" customHeight="1">
      <c r="A121" s="157" t="s">
        <v>58</v>
      </c>
      <c r="B121" s="148" t="s">
        <v>58</v>
      </c>
      <c r="C121" s="138" t="str">
        <f t="shared" si="9"/>
        <v>大阪府一時生活支援事業</v>
      </c>
      <c r="D121" s="140">
        <f>IFERROR(VLOOKUP(B121,'バックデータ２（自治体情報）'!$B$11:$E$912,4,FALSE),"")</f>
        <v>151175</v>
      </c>
      <c r="E121" s="139" t="str">
        <f t="shared" si="6"/>
        <v>10万人以上～20万人未満</v>
      </c>
      <c r="F121" s="157" t="s">
        <v>2249</v>
      </c>
      <c r="G121" s="148" t="s">
        <v>1938</v>
      </c>
      <c r="H121" s="153" t="s">
        <v>1949</v>
      </c>
      <c r="I121" s="161" t="s">
        <v>2382</v>
      </c>
      <c r="J121" s="148" t="s">
        <v>2450</v>
      </c>
      <c r="K121" s="141" t="s">
        <v>2118</v>
      </c>
      <c r="L121" s="138" t="str">
        <f t="shared" si="10"/>
        <v>大阪府一時生活支援事業</v>
      </c>
      <c r="M121" s="138" t="str">
        <f t="shared" si="11"/>
        <v>10万人以上～20万人未満一時生活支援事業</v>
      </c>
      <c r="N121" s="137" t="str">
        <f>IF(A121='条件検索１（都道府県名で検索）'!$E$3,"該当","")</f>
        <v/>
      </c>
      <c r="O121" s="139" t="str">
        <f>IF(N121="","",COUNTIF($N$4:N121,"該当"))</f>
        <v/>
      </c>
      <c r="P121" s="137" t="str">
        <f>IF(E121='条件検索２（人口規模で検索）'!$E$3,"該当","")</f>
        <v/>
      </c>
      <c r="Q121" s="139" t="str">
        <f>IF(P121="","",COUNTIF($P$4:P121,"該当"))</f>
        <v/>
      </c>
      <c r="R121" s="137" t="str">
        <f>IF(F121='条件検索３（事業名で検索）'!$E$3,"該当","")</f>
        <v/>
      </c>
      <c r="S121" s="139" t="str">
        <f>IF(R121="","",COUNTIF($R$4:R121,"該当"))</f>
        <v/>
      </c>
      <c r="T121" s="137" t="str">
        <f>IF(L121='条件検索４（都道府県名・事業名で検索）'!$H$3,"該当","")</f>
        <v/>
      </c>
      <c r="U121" s="139" t="str">
        <f>IF(T121="","",COUNTIF($T$4:T121,"該当"))</f>
        <v/>
      </c>
      <c r="V121" s="137" t="str">
        <f>IF(M121='条件検索５（人口規模・事業名で検索）'!$H$3,"該当","")</f>
        <v/>
      </c>
      <c r="W121" s="139" t="str">
        <f>IF(V121="","",COUNTIF($V$4:V121,"該当"))</f>
        <v/>
      </c>
    </row>
    <row r="122" spans="1:23" ht="28.5" customHeight="1">
      <c r="A122" s="157" t="s">
        <v>58</v>
      </c>
      <c r="B122" s="148" t="s">
        <v>58</v>
      </c>
      <c r="C122" s="138" t="str">
        <f t="shared" si="9"/>
        <v>大阪府家計改善支援事業</v>
      </c>
      <c r="D122" s="140">
        <f>IFERROR(VLOOKUP(B122,'バックデータ２（自治体情報）'!$B$11:$E$912,4,FALSE),"")</f>
        <v>151175</v>
      </c>
      <c r="E122" s="139" t="str">
        <f t="shared" si="6"/>
        <v>10万人以上～20万人未満</v>
      </c>
      <c r="F122" s="157" t="s">
        <v>2252</v>
      </c>
      <c r="G122" s="148" t="s">
        <v>1852</v>
      </c>
      <c r="H122" s="153" t="s">
        <v>1949</v>
      </c>
      <c r="I122" s="161" t="s">
        <v>2383</v>
      </c>
      <c r="J122" s="148" t="s">
        <v>2450</v>
      </c>
      <c r="K122" s="141" t="s">
        <v>2116</v>
      </c>
      <c r="L122" s="138" t="str">
        <f t="shared" si="10"/>
        <v>大阪府家計改善支援事業</v>
      </c>
      <c r="M122" s="138" t="str">
        <f t="shared" si="11"/>
        <v>10万人以上～20万人未満家計改善支援事業</v>
      </c>
      <c r="N122" s="137" t="str">
        <f>IF(A122='条件検索１（都道府県名で検索）'!$E$3,"該当","")</f>
        <v/>
      </c>
      <c r="O122" s="139" t="str">
        <f>IF(N122="","",COUNTIF($N$4:N122,"該当"))</f>
        <v/>
      </c>
      <c r="P122" s="137" t="str">
        <f>IF(E122='条件検索２（人口規模で検索）'!$E$3,"該当","")</f>
        <v/>
      </c>
      <c r="Q122" s="139" t="str">
        <f>IF(P122="","",COUNTIF($P$4:P122,"該当"))</f>
        <v/>
      </c>
      <c r="R122" s="137" t="str">
        <f>IF(F122='条件検索３（事業名で検索）'!$E$3,"該当","")</f>
        <v/>
      </c>
      <c r="S122" s="139" t="str">
        <f>IF(R122="","",COUNTIF($R$4:R122,"該当"))</f>
        <v/>
      </c>
      <c r="T122" s="137" t="str">
        <f>IF(L122='条件検索４（都道府県名・事業名で検索）'!$H$3,"該当","")</f>
        <v/>
      </c>
      <c r="U122" s="139" t="str">
        <f>IF(T122="","",COUNTIF($T$4:T122,"該当"))</f>
        <v/>
      </c>
      <c r="V122" s="137" t="str">
        <f>IF(M122='条件検索５（人口規模・事業名で検索）'!$H$3,"該当","")</f>
        <v/>
      </c>
      <c r="W122" s="139" t="str">
        <f>IF(V122="","",COUNTIF($V$4:V122,"該当"))</f>
        <v/>
      </c>
    </row>
    <row r="123" spans="1:23" ht="28.5" customHeight="1">
      <c r="A123" s="157" t="s">
        <v>58</v>
      </c>
      <c r="B123" s="148" t="s">
        <v>58</v>
      </c>
      <c r="C123" s="138" t="str">
        <f t="shared" si="9"/>
        <v>大阪府認定就労訓練事業</v>
      </c>
      <c r="D123" s="140">
        <f>IFERROR(VLOOKUP(B123,'バックデータ２（自治体情報）'!$B$11:$E$912,4,FALSE),"")</f>
        <v>151175</v>
      </c>
      <c r="E123" s="139" t="str">
        <f t="shared" si="6"/>
        <v>10万人以上～20万人未満</v>
      </c>
      <c r="F123" s="157" t="s">
        <v>2267</v>
      </c>
      <c r="G123" s="148" t="s">
        <v>1853</v>
      </c>
      <c r="H123" s="153" t="s">
        <v>1949</v>
      </c>
      <c r="I123" s="161" t="s">
        <v>2384</v>
      </c>
      <c r="J123" s="148" t="s">
        <v>2450</v>
      </c>
      <c r="K123" s="141" t="s">
        <v>2119</v>
      </c>
      <c r="L123" s="138" t="str">
        <f t="shared" si="10"/>
        <v>大阪府認定就労訓練事業</v>
      </c>
      <c r="M123" s="138" t="str">
        <f t="shared" si="11"/>
        <v>10万人以上～20万人未満認定就労訓練事業</v>
      </c>
      <c r="N123" s="137" t="str">
        <f>IF(A123='条件検索１（都道府県名で検索）'!$E$3,"該当","")</f>
        <v/>
      </c>
      <c r="O123" s="139" t="str">
        <f>IF(N123="","",COUNTIF($N$4:N123,"該当"))</f>
        <v/>
      </c>
      <c r="P123" s="137" t="str">
        <f>IF(E123='条件検索２（人口規模で検索）'!$E$3,"該当","")</f>
        <v/>
      </c>
      <c r="Q123" s="139" t="str">
        <f>IF(P123="","",COUNTIF($P$4:P123,"該当"))</f>
        <v/>
      </c>
      <c r="R123" s="137" t="str">
        <f>IF(F123='条件検索３（事業名で検索）'!$E$3,"該当","")</f>
        <v/>
      </c>
      <c r="S123" s="139" t="str">
        <f>IF(R123="","",COUNTIF($R$4:R123,"該当"))</f>
        <v/>
      </c>
      <c r="T123" s="137" t="str">
        <f>IF(L123='条件検索４（都道府県名・事業名で検索）'!$H$3,"該当","")</f>
        <v/>
      </c>
      <c r="U123" s="139" t="str">
        <f>IF(T123="","",COUNTIF($T$4:T123,"該当"))</f>
        <v/>
      </c>
      <c r="V123" s="137" t="str">
        <f>IF(M123='条件検索５（人口規模・事業名で検索）'!$H$3,"該当","")</f>
        <v/>
      </c>
      <c r="W123" s="139" t="str">
        <f>IF(V123="","",COUNTIF($V$4:V123,"該当"))</f>
        <v/>
      </c>
    </row>
    <row r="124" spans="1:23" ht="28.5" customHeight="1">
      <c r="A124" s="157" t="s">
        <v>58</v>
      </c>
      <c r="B124" s="148" t="s">
        <v>223</v>
      </c>
      <c r="C124" s="138" t="str">
        <f t="shared" si="9"/>
        <v>大阪市認定就労訓練事業</v>
      </c>
      <c r="D124" s="140">
        <f>IFERROR(VLOOKUP(B124,'バックデータ２（自治体情報）'!$B$11:$E$912,4,FALSE),"")</f>
        <v>2702432</v>
      </c>
      <c r="E124" s="139" t="str">
        <f t="shared" si="6"/>
        <v>50万人以上</v>
      </c>
      <c r="F124" s="157" t="s">
        <v>2266</v>
      </c>
      <c r="G124" s="148" t="s">
        <v>1854</v>
      </c>
      <c r="H124" s="153" t="s">
        <v>1949</v>
      </c>
      <c r="I124" s="161" t="s">
        <v>2385</v>
      </c>
      <c r="J124" s="148" t="s">
        <v>230</v>
      </c>
      <c r="K124" s="141" t="s">
        <v>2120</v>
      </c>
      <c r="L124" s="138" t="str">
        <f t="shared" si="10"/>
        <v>大阪府認定就労訓練事業</v>
      </c>
      <c r="M124" s="138" t="str">
        <f t="shared" si="11"/>
        <v>50万人以上認定就労訓練事業</v>
      </c>
      <c r="N124" s="137" t="str">
        <f>IF(A124='条件検索１（都道府県名で検索）'!$E$3,"該当","")</f>
        <v/>
      </c>
      <c r="O124" s="139" t="str">
        <f>IF(N124="","",COUNTIF($N$4:N124,"該当"))</f>
        <v/>
      </c>
      <c r="P124" s="137" t="str">
        <f>IF(E124='条件検索２（人口規模で検索）'!$E$3,"該当","")</f>
        <v/>
      </c>
      <c r="Q124" s="139" t="str">
        <f>IF(P124="","",COUNTIF($P$4:P124,"該当"))</f>
        <v/>
      </c>
      <c r="R124" s="137" t="str">
        <f>IF(F124='条件検索３（事業名で検索）'!$E$3,"該当","")</f>
        <v/>
      </c>
      <c r="S124" s="139" t="str">
        <f>IF(R124="","",COUNTIF($R$4:R124,"該当"))</f>
        <v/>
      </c>
      <c r="T124" s="137" t="str">
        <f>IF(L124='条件検索４（都道府県名・事業名で検索）'!$H$3,"該当","")</f>
        <v/>
      </c>
      <c r="U124" s="139" t="str">
        <f>IF(T124="","",COUNTIF($T$4:T124,"該当"))</f>
        <v/>
      </c>
      <c r="V124" s="137" t="str">
        <f>IF(M124='条件検索５（人口規模・事業名で検索）'!$H$3,"該当","")</f>
        <v/>
      </c>
      <c r="W124" s="139" t="str">
        <f>IF(V124="","",COUNTIF($V$4:V124,"該当"))</f>
        <v/>
      </c>
    </row>
    <row r="125" spans="1:23" ht="28.5" customHeight="1">
      <c r="A125" s="157" t="s">
        <v>58</v>
      </c>
      <c r="B125" s="148" t="s">
        <v>1680</v>
      </c>
      <c r="C125" s="138" t="str">
        <f t="shared" si="9"/>
        <v>豊中市自立相談支援事業</v>
      </c>
      <c r="D125" s="140">
        <f>IFERROR(VLOOKUP(B125,'バックデータ２（自治体情報）'!$B$11:$E$912,4,FALSE),"")</f>
        <v>405974</v>
      </c>
      <c r="E125" s="139" t="str">
        <f t="shared" si="6"/>
        <v>40万人以上～50万人未満</v>
      </c>
      <c r="F125" s="157" t="s">
        <v>2240</v>
      </c>
      <c r="G125" s="148" t="s">
        <v>1855</v>
      </c>
      <c r="H125" s="153" t="s">
        <v>1949</v>
      </c>
      <c r="I125" s="161" t="s">
        <v>2289</v>
      </c>
      <c r="J125" s="148" t="s">
        <v>60</v>
      </c>
      <c r="K125" s="141" t="s">
        <v>2121</v>
      </c>
      <c r="L125" s="138" t="str">
        <f t="shared" si="10"/>
        <v>大阪府自立相談支援事業</v>
      </c>
      <c r="M125" s="138" t="str">
        <f t="shared" si="11"/>
        <v>40万人以上～50万人未満自立相談支援事業</v>
      </c>
      <c r="N125" s="137" t="str">
        <f>IF(A125='条件検索１（都道府県名で検索）'!$E$3,"該当","")</f>
        <v/>
      </c>
      <c r="O125" s="139" t="str">
        <f>IF(N125="","",COUNTIF($N$4:N125,"該当"))</f>
        <v/>
      </c>
      <c r="P125" s="137" t="str">
        <f>IF(E125='条件検索２（人口規模で検索）'!$E$3,"該当","")</f>
        <v/>
      </c>
      <c r="Q125" s="139" t="str">
        <f>IF(P125="","",COUNTIF($P$4:P125,"該当"))</f>
        <v/>
      </c>
      <c r="R125" s="137" t="str">
        <f>IF(F125='条件検索３（事業名で検索）'!$E$3,"該当","")</f>
        <v/>
      </c>
      <c r="S125" s="139" t="str">
        <f>IF(R125="","",COUNTIF($R$4:R125,"該当"))</f>
        <v/>
      </c>
      <c r="T125" s="137" t="str">
        <f>IF(L125='条件検索４（都道府県名・事業名で検索）'!$H$3,"該当","")</f>
        <v/>
      </c>
      <c r="U125" s="139" t="str">
        <f>IF(T125="","",COUNTIF($T$4:T125,"該当"))</f>
        <v/>
      </c>
      <c r="V125" s="137" t="str">
        <f>IF(M125='条件検索５（人口規模・事業名で検索）'!$H$3,"該当","")</f>
        <v/>
      </c>
      <c r="W125" s="139" t="str">
        <f>IF(V125="","",COUNTIF($V$4:V125,"該当"))</f>
        <v/>
      </c>
    </row>
    <row r="126" spans="1:23" ht="28.5" customHeight="1">
      <c r="A126" s="157" t="s">
        <v>58</v>
      </c>
      <c r="B126" s="148" t="s">
        <v>1680</v>
      </c>
      <c r="C126" s="138" t="str">
        <f t="shared" si="9"/>
        <v>豊中市自立相談支援事業</v>
      </c>
      <c r="D126" s="140">
        <f>IFERROR(VLOOKUP(B126,'バックデータ２（自治体情報）'!$B$11:$E$912,4,FALSE),"")</f>
        <v>405974</v>
      </c>
      <c r="E126" s="139" t="str">
        <f t="shared" si="6"/>
        <v>40万人以上～50万人未満</v>
      </c>
      <c r="F126" s="157" t="s">
        <v>2240</v>
      </c>
      <c r="G126" s="148" t="s">
        <v>1856</v>
      </c>
      <c r="H126" s="153" t="s">
        <v>1949</v>
      </c>
      <c r="I126" s="161" t="s">
        <v>2476</v>
      </c>
      <c r="J126" s="148" t="s">
        <v>60</v>
      </c>
      <c r="K126" s="141" t="s">
        <v>2121</v>
      </c>
      <c r="L126" s="138" t="str">
        <f t="shared" si="10"/>
        <v>大阪府自立相談支援事業</v>
      </c>
      <c r="M126" s="138" t="str">
        <f t="shared" si="11"/>
        <v>40万人以上～50万人未満自立相談支援事業</v>
      </c>
      <c r="N126" s="137" t="str">
        <f>IF(A126='条件検索１（都道府県名で検索）'!$E$3,"該当","")</f>
        <v/>
      </c>
      <c r="O126" s="139" t="str">
        <f>IF(N126="","",COUNTIF($N$4:N126,"該当"))</f>
        <v/>
      </c>
      <c r="P126" s="137" t="str">
        <f>IF(E126='条件検索２（人口規模で検索）'!$E$3,"該当","")</f>
        <v/>
      </c>
      <c r="Q126" s="139" t="str">
        <f>IF(P126="","",COUNTIF($P$4:P126,"該当"))</f>
        <v/>
      </c>
      <c r="R126" s="137" t="str">
        <f>IF(F126='条件検索３（事業名で検索）'!$E$3,"該当","")</f>
        <v/>
      </c>
      <c r="S126" s="139" t="str">
        <f>IF(R126="","",COUNTIF($R$4:R126,"該当"))</f>
        <v/>
      </c>
      <c r="T126" s="137" t="str">
        <f>IF(L126='条件検索４（都道府県名・事業名で検索）'!$H$3,"該当","")</f>
        <v/>
      </c>
      <c r="U126" s="139" t="str">
        <f>IF(T126="","",COUNTIF($T$4:T126,"該当"))</f>
        <v/>
      </c>
      <c r="V126" s="137" t="str">
        <f>IF(M126='条件検索５（人口規模・事業名で検索）'!$H$3,"該当","")</f>
        <v/>
      </c>
      <c r="W126" s="139" t="str">
        <f>IF(V126="","",COUNTIF($V$4:V126,"該当"))</f>
        <v/>
      </c>
    </row>
    <row r="127" spans="1:23" ht="28.5" customHeight="1">
      <c r="A127" s="157" t="s">
        <v>58</v>
      </c>
      <c r="B127" s="148" t="s">
        <v>162</v>
      </c>
      <c r="C127" s="138" t="str">
        <f t="shared" si="9"/>
        <v>豊中市就労準備支援事業</v>
      </c>
      <c r="D127" s="140">
        <f>IFERROR(VLOOKUP(B127,'バックデータ２（自治体情報）'!$B$11:$E$912,4,FALSE),"")</f>
        <v>405974</v>
      </c>
      <c r="E127" s="139" t="str">
        <f t="shared" si="6"/>
        <v>40万人以上～50万人未満</v>
      </c>
      <c r="F127" s="157" t="s">
        <v>2245</v>
      </c>
      <c r="G127" s="148" t="s">
        <v>1857</v>
      </c>
      <c r="H127" s="153" t="s">
        <v>1949</v>
      </c>
      <c r="I127" s="161" t="s">
        <v>2326</v>
      </c>
      <c r="J127" s="148" t="s">
        <v>60</v>
      </c>
      <c r="K127" s="141" t="s">
        <v>2122</v>
      </c>
      <c r="L127" s="138" t="str">
        <f t="shared" si="10"/>
        <v>大阪府就労準備支援事業</v>
      </c>
      <c r="M127" s="138" t="str">
        <f t="shared" si="11"/>
        <v>40万人以上～50万人未満就労準備支援事業</v>
      </c>
      <c r="N127" s="137" t="str">
        <f>IF(A127='条件検索１（都道府県名で検索）'!$E$3,"該当","")</f>
        <v/>
      </c>
      <c r="O127" s="139" t="str">
        <f>IF(N127="","",COUNTIF($N$4:N127,"該当"))</f>
        <v/>
      </c>
      <c r="P127" s="137" t="str">
        <f>IF(E127='条件検索２（人口規模で検索）'!$E$3,"該当","")</f>
        <v/>
      </c>
      <c r="Q127" s="139" t="str">
        <f>IF(P127="","",COUNTIF($P$4:P127,"該当"))</f>
        <v/>
      </c>
      <c r="R127" s="137" t="str">
        <f>IF(F127='条件検索３（事業名で検索）'!$E$3,"該当","")</f>
        <v/>
      </c>
      <c r="S127" s="139" t="str">
        <f>IF(R127="","",COUNTIF($R$4:R127,"該当"))</f>
        <v/>
      </c>
      <c r="T127" s="137" t="str">
        <f>IF(L127='条件検索４（都道府県名・事業名で検索）'!$H$3,"該当","")</f>
        <v/>
      </c>
      <c r="U127" s="139" t="str">
        <f>IF(T127="","",COUNTIF($T$4:T127,"該当"))</f>
        <v/>
      </c>
      <c r="V127" s="137" t="str">
        <f>IF(M127='条件検索５（人口規模・事業名で検索）'!$H$3,"該当","")</f>
        <v/>
      </c>
      <c r="W127" s="139" t="str">
        <f>IF(V127="","",COUNTIF($V$4:V127,"該当"))</f>
        <v/>
      </c>
    </row>
    <row r="128" spans="1:23" ht="28.5" customHeight="1">
      <c r="A128" s="157" t="s">
        <v>58</v>
      </c>
      <c r="B128" s="148" t="s">
        <v>164</v>
      </c>
      <c r="C128" s="138" t="str">
        <f t="shared" si="9"/>
        <v>高槻市就労準備支援事業</v>
      </c>
      <c r="D128" s="140">
        <f>IFERROR(VLOOKUP(B128,'バックデータ２（自治体情報）'!$B$11:$E$912,4,FALSE),"")</f>
        <v>353563</v>
      </c>
      <c r="E128" s="139" t="str">
        <f t="shared" si="6"/>
        <v>30万人以上～40万人未満</v>
      </c>
      <c r="F128" s="157" t="s">
        <v>2245</v>
      </c>
      <c r="G128" s="148" t="s">
        <v>140</v>
      </c>
      <c r="H128" s="153" t="s">
        <v>1949</v>
      </c>
      <c r="I128" s="161" t="s">
        <v>2327</v>
      </c>
      <c r="J128" s="148" t="s">
        <v>2451</v>
      </c>
      <c r="K128" s="141" t="s">
        <v>2123</v>
      </c>
      <c r="L128" s="138" t="str">
        <f t="shared" si="10"/>
        <v>大阪府就労準備支援事業</v>
      </c>
      <c r="M128" s="138" t="str">
        <f t="shared" si="11"/>
        <v>30万人以上～40万人未満就労準備支援事業</v>
      </c>
      <c r="N128" s="137" t="str">
        <f>IF(A128='条件検索１（都道府県名で検索）'!$E$3,"該当","")</f>
        <v/>
      </c>
      <c r="O128" s="139" t="str">
        <f>IF(N128="","",COUNTIF($N$4:N128,"該当"))</f>
        <v/>
      </c>
      <c r="P128" s="137" t="str">
        <f>IF(E128='条件検索２（人口規模で検索）'!$E$3,"該当","")</f>
        <v/>
      </c>
      <c r="Q128" s="139" t="str">
        <f>IF(P128="","",COUNTIF($P$4:P128,"該当"))</f>
        <v/>
      </c>
      <c r="R128" s="137" t="str">
        <f>IF(F128='条件検索３（事業名で検索）'!$E$3,"該当","")</f>
        <v/>
      </c>
      <c r="S128" s="139" t="str">
        <f>IF(R128="","",COUNTIF($R$4:R128,"該当"))</f>
        <v/>
      </c>
      <c r="T128" s="137" t="str">
        <f>IF(L128='条件検索４（都道府県名・事業名で検索）'!$H$3,"該当","")</f>
        <v/>
      </c>
      <c r="U128" s="139" t="str">
        <f>IF(T128="","",COUNTIF($T$4:T128,"該当"))</f>
        <v/>
      </c>
      <c r="V128" s="137" t="str">
        <f>IF(M128='条件検索５（人口規模・事業名で検索）'!$H$3,"該当","")</f>
        <v/>
      </c>
      <c r="W128" s="139" t="str">
        <f>IF(V128="","",COUNTIF($V$4:V128,"該当"))</f>
        <v/>
      </c>
    </row>
    <row r="129" spans="1:23" ht="28.5" customHeight="1">
      <c r="A129" s="157" t="s">
        <v>58</v>
      </c>
      <c r="B129" s="157" t="s">
        <v>1681</v>
      </c>
      <c r="C129" s="138" t="str">
        <f t="shared" si="9"/>
        <v>八尾市認定就労訓練事業</v>
      </c>
      <c r="D129" s="140">
        <f>IFERROR(VLOOKUP(B129,'バックデータ２（自治体情報）'!$B$11:$E$912,4,FALSE),"")</f>
        <v>267642</v>
      </c>
      <c r="E129" s="139" t="str">
        <f t="shared" si="6"/>
        <v>20万人以上～30万人未満</v>
      </c>
      <c r="F129" s="157" t="s">
        <v>2266</v>
      </c>
      <c r="G129" s="148" t="s">
        <v>1858</v>
      </c>
      <c r="H129" s="153" t="s">
        <v>1949</v>
      </c>
      <c r="I129" s="161" t="s">
        <v>2386</v>
      </c>
      <c r="J129" s="148" t="s">
        <v>2125</v>
      </c>
      <c r="K129" s="141" t="s">
        <v>2124</v>
      </c>
      <c r="L129" s="138" t="str">
        <f t="shared" si="10"/>
        <v>大阪府認定就労訓練事業</v>
      </c>
      <c r="M129" s="138" t="str">
        <f t="shared" si="11"/>
        <v>20万人以上～30万人未満認定就労訓練事業</v>
      </c>
      <c r="N129" s="137" t="str">
        <f>IF(A129='条件検索１（都道府県名で検索）'!$E$3,"該当","")</f>
        <v/>
      </c>
      <c r="O129" s="139" t="str">
        <f>IF(N129="","",COUNTIF($N$4:N129,"該当"))</f>
        <v/>
      </c>
      <c r="P129" s="137" t="str">
        <f>IF(E129='条件検索２（人口規模で検索）'!$E$3,"該当","")</f>
        <v/>
      </c>
      <c r="Q129" s="139" t="str">
        <f>IF(P129="","",COUNTIF($P$4:P129,"該当"))</f>
        <v/>
      </c>
      <c r="R129" s="137" t="str">
        <f>IF(F129='条件検索３（事業名で検索）'!$E$3,"該当","")</f>
        <v/>
      </c>
      <c r="S129" s="139" t="str">
        <f>IF(R129="","",COUNTIF($R$4:R129,"該当"))</f>
        <v/>
      </c>
      <c r="T129" s="137" t="str">
        <f>IF(L129='条件検索４（都道府県名・事業名で検索）'!$H$3,"該当","")</f>
        <v/>
      </c>
      <c r="U129" s="139" t="str">
        <f>IF(T129="","",COUNTIF($T$4:T129,"該当"))</f>
        <v/>
      </c>
      <c r="V129" s="137" t="str">
        <f>IF(M129='条件検索５（人口規模・事業名で検索）'!$H$3,"該当","")</f>
        <v/>
      </c>
      <c r="W129" s="139" t="str">
        <f>IF(V129="","",COUNTIF($V$4:V129,"該当"))</f>
        <v/>
      </c>
    </row>
    <row r="130" spans="1:23" ht="28.5" customHeight="1">
      <c r="A130" s="157" t="s">
        <v>81</v>
      </c>
      <c r="B130" s="157" t="s">
        <v>218</v>
      </c>
      <c r="C130" s="138" t="str">
        <f t="shared" si="9"/>
        <v>茨木市子どもの学習・生活支援事業</v>
      </c>
      <c r="D130" s="140">
        <f>IFERROR(VLOOKUP(B130,'バックデータ２（自治体情報）'!$B$11:$E$912,4,FALSE),"")</f>
        <v>281675</v>
      </c>
      <c r="E130" s="139" t="str">
        <f t="shared" si="6"/>
        <v>20万人以上～30万人未満</v>
      </c>
      <c r="F130" s="157" t="s">
        <v>2258</v>
      </c>
      <c r="G130" s="148" t="s">
        <v>1939</v>
      </c>
      <c r="H130" s="153" t="s">
        <v>1949</v>
      </c>
      <c r="I130" s="161" t="s">
        <v>2387</v>
      </c>
      <c r="J130" s="148" t="s">
        <v>229</v>
      </c>
      <c r="K130" s="141" t="s">
        <v>2126</v>
      </c>
      <c r="L130" s="138" t="str">
        <f t="shared" si="10"/>
        <v>大阪府子どもの学習・生活支援事業</v>
      </c>
      <c r="M130" s="138" t="str">
        <f t="shared" si="11"/>
        <v>20万人以上～30万人未満子どもの学習・生活支援事業</v>
      </c>
      <c r="N130" s="137" t="str">
        <f>IF(A130='条件検索１（都道府県名で検索）'!$E$3,"該当","")</f>
        <v/>
      </c>
      <c r="O130" s="139" t="str">
        <f>IF(N130="","",COUNTIF($N$4:N130,"該当"))</f>
        <v/>
      </c>
      <c r="P130" s="137" t="str">
        <f>IF(E130='条件検索２（人口規模で検索）'!$E$3,"該当","")</f>
        <v/>
      </c>
      <c r="Q130" s="139" t="str">
        <f>IF(P130="","",COUNTIF($P$4:P130,"該当"))</f>
        <v/>
      </c>
      <c r="R130" s="137" t="str">
        <f>IF(F130='条件検索３（事業名で検索）'!$E$3,"該当","")</f>
        <v/>
      </c>
      <c r="S130" s="139" t="str">
        <f>IF(R130="","",COUNTIF($R$4:R130,"該当"))</f>
        <v/>
      </c>
      <c r="T130" s="137" t="str">
        <f>IF(L130='条件検索４（都道府県名・事業名で検索）'!$H$3,"該当","")</f>
        <v/>
      </c>
      <c r="U130" s="139" t="str">
        <f>IF(T130="","",COUNTIF($T$4:T130,"該当"))</f>
        <v/>
      </c>
      <c r="V130" s="137" t="str">
        <f>IF(M130='条件検索５（人口規模・事業名で検索）'!$H$3,"該当","")</f>
        <v/>
      </c>
      <c r="W130" s="139" t="str">
        <f>IF(V130="","",COUNTIF($V$4:V130,"該当"))</f>
        <v/>
      </c>
    </row>
    <row r="131" spans="1:23" ht="28.5" customHeight="1">
      <c r="A131" s="157" t="s">
        <v>58</v>
      </c>
      <c r="B131" s="157" t="s">
        <v>1682</v>
      </c>
      <c r="C131" s="138" t="str">
        <f t="shared" si="9"/>
        <v>箕面市子どもの学習・生活支援事業</v>
      </c>
      <c r="D131" s="140">
        <f>IFERROR(VLOOKUP(B131,'バックデータ２（自治体情報）'!$B$11:$E$912,4,FALSE),"")</f>
        <v>137980</v>
      </c>
      <c r="E131" s="139" t="str">
        <f t="shared" si="6"/>
        <v>10万人以上～20万人未満</v>
      </c>
      <c r="F131" s="157" t="s">
        <v>2258</v>
      </c>
      <c r="G131" s="148" t="s">
        <v>1859</v>
      </c>
      <c r="H131" s="153" t="s">
        <v>1949</v>
      </c>
      <c r="I131" s="161" t="s">
        <v>2388</v>
      </c>
      <c r="J131" s="148" t="s">
        <v>2128</v>
      </c>
      <c r="K131" s="141" t="s">
        <v>2127</v>
      </c>
      <c r="L131" s="138" t="str">
        <f t="shared" si="10"/>
        <v>大阪府子どもの学習・生活支援事業</v>
      </c>
      <c r="M131" s="138" t="str">
        <f t="shared" si="11"/>
        <v>10万人以上～20万人未満子どもの学習・生活支援事業</v>
      </c>
      <c r="N131" s="137" t="str">
        <f>IF(A131='条件検索１（都道府県名で検索）'!$E$3,"該当","")</f>
        <v/>
      </c>
      <c r="O131" s="139" t="str">
        <f>IF(N131="","",COUNTIF($N$4:N131,"該当"))</f>
        <v/>
      </c>
      <c r="P131" s="137" t="str">
        <f>IF(E131='条件検索２（人口規模で検索）'!$E$3,"該当","")</f>
        <v/>
      </c>
      <c r="Q131" s="139" t="str">
        <f>IF(P131="","",COUNTIF($P$4:P131,"該当"))</f>
        <v/>
      </c>
      <c r="R131" s="137" t="str">
        <f>IF(F131='条件検索３（事業名で検索）'!$E$3,"該当","")</f>
        <v/>
      </c>
      <c r="S131" s="139" t="str">
        <f>IF(R131="","",COUNTIF($R$4:R131,"該当"))</f>
        <v/>
      </c>
      <c r="T131" s="137" t="str">
        <f>IF(L131='条件検索４（都道府県名・事業名で検索）'!$H$3,"該当","")</f>
        <v/>
      </c>
      <c r="U131" s="139" t="str">
        <f>IF(T131="","",COUNTIF($T$4:T131,"該当"))</f>
        <v/>
      </c>
      <c r="V131" s="137" t="str">
        <f>IF(M131='条件検索５（人口規模・事業名で検索）'!$H$3,"該当","")</f>
        <v/>
      </c>
      <c r="W131" s="139" t="str">
        <f>IF(V131="","",COUNTIF($V$4:V131,"該当"))</f>
        <v/>
      </c>
    </row>
    <row r="132" spans="1:23" ht="28.5" customHeight="1">
      <c r="A132" s="157" t="s">
        <v>58</v>
      </c>
      <c r="B132" s="148" t="s">
        <v>109</v>
      </c>
      <c r="C132" s="138" t="str">
        <f t="shared" si="9"/>
        <v>柏原市自立相談支援事業</v>
      </c>
      <c r="D132" s="140">
        <f>IFERROR(VLOOKUP(B132,'バックデータ２（自治体情報）'!$B$11:$E$912,4,FALSE),"")</f>
        <v>70118</v>
      </c>
      <c r="E132" s="139" t="str">
        <f t="shared" ref="E132:E195" si="12">IFERROR(VLOOKUP(D132,$Y$4:$AB$10,4,TRUE),"")</f>
        <v>2万人以上～5万人未満</v>
      </c>
      <c r="F132" s="157" t="s">
        <v>2240</v>
      </c>
      <c r="G132" s="148" t="s">
        <v>1940</v>
      </c>
      <c r="H132" s="153" t="s">
        <v>1949</v>
      </c>
      <c r="I132" s="161" t="s">
        <v>2290</v>
      </c>
      <c r="J132" s="148" t="s">
        <v>64</v>
      </c>
      <c r="K132" s="141" t="s">
        <v>2129</v>
      </c>
      <c r="L132" s="138" t="str">
        <f t="shared" si="10"/>
        <v>大阪府自立相談支援事業</v>
      </c>
      <c r="M132" s="138" t="str">
        <f t="shared" si="11"/>
        <v>2万人以上～5万人未満自立相談支援事業</v>
      </c>
      <c r="N132" s="137" t="str">
        <f>IF(A132='条件検索１（都道府県名で検索）'!$E$3,"該当","")</f>
        <v/>
      </c>
      <c r="O132" s="139" t="str">
        <f>IF(N132="","",COUNTIF($N$4:N132,"該当"))</f>
        <v/>
      </c>
      <c r="P132" s="137" t="str">
        <f>IF(E132='条件検索２（人口規模で検索）'!$E$3,"該当","")</f>
        <v/>
      </c>
      <c r="Q132" s="139" t="str">
        <f>IF(P132="","",COUNTIF($P$4:P132,"該当"))</f>
        <v/>
      </c>
      <c r="R132" s="137" t="str">
        <f>IF(F132='条件検索３（事業名で検索）'!$E$3,"該当","")</f>
        <v/>
      </c>
      <c r="S132" s="139" t="str">
        <f>IF(R132="","",COUNTIF($R$4:R132,"該当"))</f>
        <v/>
      </c>
      <c r="T132" s="137" t="str">
        <f>IF(L132='条件検索４（都道府県名・事業名で検索）'!$H$3,"該当","")</f>
        <v/>
      </c>
      <c r="U132" s="139" t="str">
        <f>IF(T132="","",COUNTIF($T$4:T132,"該当"))</f>
        <v/>
      </c>
      <c r="V132" s="137" t="str">
        <f>IF(M132='条件検索５（人口規模・事業名で検索）'!$H$3,"該当","")</f>
        <v/>
      </c>
      <c r="W132" s="139" t="str">
        <f>IF(V132="","",COUNTIF($V$4:V132,"該当"))</f>
        <v/>
      </c>
    </row>
    <row r="133" spans="1:23" ht="28.5" customHeight="1">
      <c r="A133" s="157" t="s">
        <v>58</v>
      </c>
      <c r="B133" s="148" t="s">
        <v>109</v>
      </c>
      <c r="C133" s="138" t="str">
        <f t="shared" si="9"/>
        <v>柏原市就労準備支援事業</v>
      </c>
      <c r="D133" s="140">
        <f>IFERROR(VLOOKUP(B133,'バックデータ２（自治体情報）'!$B$11:$E$912,4,FALSE),"")</f>
        <v>70118</v>
      </c>
      <c r="E133" s="139" t="str">
        <f t="shared" si="12"/>
        <v>2万人以上～5万人未満</v>
      </c>
      <c r="F133" s="157" t="s">
        <v>2245</v>
      </c>
      <c r="G133" s="148" t="s">
        <v>1860</v>
      </c>
      <c r="H133" s="153" t="s">
        <v>1949</v>
      </c>
      <c r="I133" s="161" t="s">
        <v>2328</v>
      </c>
      <c r="J133" s="148" t="s">
        <v>2131</v>
      </c>
      <c r="K133" s="141" t="s">
        <v>2130</v>
      </c>
      <c r="L133" s="138" t="str">
        <f t="shared" si="10"/>
        <v>大阪府就労準備支援事業</v>
      </c>
      <c r="M133" s="138" t="str">
        <f t="shared" si="11"/>
        <v>2万人以上～5万人未満就労準備支援事業</v>
      </c>
      <c r="N133" s="137" t="str">
        <f>IF(A133='条件検索１（都道府県名で検索）'!$E$3,"該当","")</f>
        <v/>
      </c>
      <c r="O133" s="139" t="str">
        <f>IF(N133="","",COUNTIF($N$4:N133,"該当"))</f>
        <v/>
      </c>
      <c r="P133" s="137" t="str">
        <f>IF(E133='条件検索２（人口規模で検索）'!$E$3,"該当","")</f>
        <v/>
      </c>
      <c r="Q133" s="139" t="str">
        <f>IF(P133="","",COUNTIF($P$4:P133,"該当"))</f>
        <v/>
      </c>
      <c r="R133" s="137" t="str">
        <f>IF(F133='条件検索３（事業名で検索）'!$E$3,"該当","")</f>
        <v/>
      </c>
      <c r="S133" s="139" t="str">
        <f>IF(R133="","",COUNTIF($R$4:R133,"該当"))</f>
        <v/>
      </c>
      <c r="T133" s="137" t="str">
        <f>IF(L133='条件検索４（都道府県名・事業名で検索）'!$H$3,"該当","")</f>
        <v/>
      </c>
      <c r="U133" s="139" t="str">
        <f>IF(T133="","",COUNTIF($T$4:T133,"該当"))</f>
        <v/>
      </c>
      <c r="V133" s="137" t="str">
        <f>IF(M133='条件検索５（人口規模・事業名で検索）'!$H$3,"該当","")</f>
        <v/>
      </c>
      <c r="W133" s="139" t="str">
        <f>IF(V133="","",COUNTIF($V$4:V133,"該当"))</f>
        <v/>
      </c>
    </row>
    <row r="134" spans="1:23" ht="28.5" customHeight="1">
      <c r="A134" s="141" t="s">
        <v>90</v>
      </c>
      <c r="B134" s="148" t="s">
        <v>92</v>
      </c>
      <c r="C134" s="138" t="str">
        <f t="shared" si="9"/>
        <v>尼崎市自立相談支援事業</v>
      </c>
      <c r="D134" s="140">
        <f>IFERROR(VLOOKUP(B134,'バックデータ２（自治体情報）'!$B$11:$E$912,4,FALSE),"")</f>
        <v>462744</v>
      </c>
      <c r="E134" s="139" t="str">
        <f t="shared" si="12"/>
        <v>40万人以上～50万人未満</v>
      </c>
      <c r="F134" s="141" t="s">
        <v>2240</v>
      </c>
      <c r="G134" s="148" t="s">
        <v>1861</v>
      </c>
      <c r="H134" s="153" t="s">
        <v>1949</v>
      </c>
      <c r="I134" s="161" t="s">
        <v>2291</v>
      </c>
      <c r="J134" s="148" t="s">
        <v>2452</v>
      </c>
      <c r="K134" s="141" t="s">
        <v>2132</v>
      </c>
      <c r="L134" s="138" t="str">
        <f t="shared" si="10"/>
        <v>兵庫県自立相談支援事業</v>
      </c>
      <c r="M134" s="138" t="str">
        <f t="shared" si="11"/>
        <v>40万人以上～50万人未満自立相談支援事業</v>
      </c>
      <c r="N134" s="137" t="str">
        <f>IF(A134='条件検索１（都道府県名で検索）'!$E$3,"該当","")</f>
        <v/>
      </c>
      <c r="O134" s="139" t="str">
        <f>IF(N134="","",COUNTIF($N$4:N134,"該当"))</f>
        <v/>
      </c>
      <c r="P134" s="137" t="str">
        <f>IF(E134='条件検索２（人口規模で検索）'!$E$3,"該当","")</f>
        <v/>
      </c>
      <c r="Q134" s="139" t="str">
        <f>IF(P134="","",COUNTIF($P$4:P134,"該当"))</f>
        <v/>
      </c>
      <c r="R134" s="137" t="str">
        <f>IF(F134='条件検索３（事業名で検索）'!$E$3,"該当","")</f>
        <v/>
      </c>
      <c r="S134" s="139" t="str">
        <f>IF(R134="","",COUNTIF($R$4:R134,"該当"))</f>
        <v/>
      </c>
      <c r="T134" s="137" t="str">
        <f>IF(L134='条件検索４（都道府県名・事業名で検索）'!$H$3,"該当","")</f>
        <v/>
      </c>
      <c r="U134" s="139" t="str">
        <f>IF(T134="","",COUNTIF($T$4:T134,"該当"))</f>
        <v/>
      </c>
      <c r="V134" s="137" t="str">
        <f>IF(M134='条件検索５（人口規模・事業名で検索）'!$H$3,"該当","")</f>
        <v/>
      </c>
      <c r="W134" s="139" t="str">
        <f>IF(V134="","",COUNTIF($V$4:V134,"該当"))</f>
        <v/>
      </c>
    </row>
    <row r="135" spans="1:23" ht="28.5" customHeight="1">
      <c r="A135" s="141" t="s">
        <v>90</v>
      </c>
      <c r="B135" s="148" t="s">
        <v>176</v>
      </c>
      <c r="C135" s="138" t="str">
        <f t="shared" si="9"/>
        <v>神戸市就労準備支援事業</v>
      </c>
      <c r="D135" s="140">
        <f>IFERROR(VLOOKUP(B135,'バックデータ２（自治体情報）'!$B$11:$E$912,4,FALSE),"")</f>
        <v>1542935</v>
      </c>
      <c r="E135" s="139" t="str">
        <f t="shared" si="12"/>
        <v>50万人以上</v>
      </c>
      <c r="F135" s="141" t="s">
        <v>2245</v>
      </c>
      <c r="G135" s="148" t="s">
        <v>1862</v>
      </c>
      <c r="H135" s="153" t="s">
        <v>1949</v>
      </c>
      <c r="I135" s="161" t="s">
        <v>2329</v>
      </c>
      <c r="J135" s="148" t="s">
        <v>2453</v>
      </c>
      <c r="K135" s="141" t="s">
        <v>2133</v>
      </c>
      <c r="L135" s="138" t="str">
        <f t="shared" si="10"/>
        <v>兵庫県就労準備支援事業</v>
      </c>
      <c r="M135" s="138" t="str">
        <f t="shared" si="11"/>
        <v>50万人以上就労準備支援事業</v>
      </c>
      <c r="N135" s="137" t="str">
        <f>IF(A135='条件検索１（都道府県名で検索）'!$E$3,"該当","")</f>
        <v/>
      </c>
      <c r="O135" s="139" t="str">
        <f>IF(N135="","",COUNTIF($N$4:N135,"該当"))</f>
        <v/>
      </c>
      <c r="P135" s="137" t="str">
        <f>IF(E135='条件検索２（人口規模で検索）'!$E$3,"該当","")</f>
        <v/>
      </c>
      <c r="Q135" s="139" t="str">
        <f>IF(P135="","",COUNTIF($P$4:P135,"該当"))</f>
        <v/>
      </c>
      <c r="R135" s="137" t="str">
        <f>IF(F135='条件検索３（事業名で検索）'!$E$3,"該当","")</f>
        <v/>
      </c>
      <c r="S135" s="139" t="str">
        <f>IF(R135="","",COUNTIF($R$4:R135,"該当"))</f>
        <v/>
      </c>
      <c r="T135" s="137" t="str">
        <f>IF(L135='条件検索４（都道府県名・事業名で検索）'!$H$3,"該当","")</f>
        <v/>
      </c>
      <c r="U135" s="139" t="str">
        <f>IF(T135="","",COUNTIF($T$4:T135,"該当"))</f>
        <v/>
      </c>
      <c r="V135" s="137" t="str">
        <f>IF(M135='条件検索５（人口規模・事業名で検索）'!$H$3,"該当","")</f>
        <v/>
      </c>
      <c r="W135" s="139" t="str">
        <f>IF(V135="","",COUNTIF($V$4:V135,"該当"))</f>
        <v/>
      </c>
    </row>
    <row r="136" spans="1:23" ht="28.5" customHeight="1">
      <c r="A136" s="141" t="s">
        <v>90</v>
      </c>
      <c r="B136" s="148" t="s">
        <v>1683</v>
      </c>
      <c r="C136" s="138" t="str">
        <f t="shared" si="9"/>
        <v>加西市就労準備支援事業</v>
      </c>
      <c r="D136" s="140">
        <f>IFERROR(VLOOKUP(B136,'バックデータ２（自治体情報）'!$B$11:$E$912,4,FALSE),"")</f>
        <v>44649</v>
      </c>
      <c r="E136" s="139" t="str">
        <f t="shared" si="12"/>
        <v>2万人以上～5万人未満</v>
      </c>
      <c r="F136" s="141" t="s">
        <v>2245</v>
      </c>
      <c r="G136" s="148" t="s">
        <v>1941</v>
      </c>
      <c r="H136" s="153" t="s">
        <v>1949</v>
      </c>
      <c r="I136" s="161" t="s">
        <v>2331</v>
      </c>
      <c r="J136" s="148" t="s">
        <v>146</v>
      </c>
      <c r="K136" s="141" t="s">
        <v>2134</v>
      </c>
      <c r="L136" s="138" t="str">
        <f t="shared" si="10"/>
        <v>兵庫県就労準備支援事業</v>
      </c>
      <c r="M136" s="138" t="str">
        <f t="shared" si="11"/>
        <v>2万人以上～5万人未満就労準備支援事業</v>
      </c>
      <c r="N136" s="137" t="str">
        <f>IF(A136='条件検索１（都道府県名で検索）'!$E$3,"該当","")</f>
        <v/>
      </c>
      <c r="O136" s="139" t="str">
        <f>IF(N136="","",COUNTIF($N$4:N136,"該当"))</f>
        <v/>
      </c>
      <c r="P136" s="137" t="str">
        <f>IF(E136='条件検索２（人口規模で検索）'!$E$3,"該当","")</f>
        <v/>
      </c>
      <c r="Q136" s="139" t="str">
        <f>IF(P136="","",COUNTIF($P$4:P136,"該当"))</f>
        <v/>
      </c>
      <c r="R136" s="137" t="str">
        <f>IF(F136='条件検索３（事業名で検索）'!$E$3,"該当","")</f>
        <v/>
      </c>
      <c r="S136" s="139" t="str">
        <f>IF(R136="","",COUNTIF($R$4:R136,"該当"))</f>
        <v/>
      </c>
      <c r="T136" s="137" t="str">
        <f>IF(L136='条件検索４（都道府県名・事業名で検索）'!$H$3,"該当","")</f>
        <v/>
      </c>
      <c r="U136" s="139" t="str">
        <f>IF(T136="","",COUNTIF($T$4:T136,"該当"))</f>
        <v/>
      </c>
      <c r="V136" s="137" t="str">
        <f>IF(M136='条件検索５（人口規模・事業名で検索）'!$H$3,"該当","")</f>
        <v/>
      </c>
      <c r="W136" s="139" t="str">
        <f>IF(V136="","",COUNTIF($V$4:V136,"該当"))</f>
        <v/>
      </c>
    </row>
    <row r="137" spans="1:23" ht="28.5" customHeight="1">
      <c r="A137" s="141" t="s">
        <v>90</v>
      </c>
      <c r="B137" s="148" t="s">
        <v>1684</v>
      </c>
      <c r="C137" s="138" t="str">
        <f t="shared" si="9"/>
        <v>加東市就労準備支援事業</v>
      </c>
      <c r="D137" s="140">
        <f>IFERROR(VLOOKUP(B137,'バックデータ２（自治体情報）'!$B$11:$E$912,4,FALSE),"")</f>
        <v>40296</v>
      </c>
      <c r="E137" s="139" t="str">
        <f t="shared" si="12"/>
        <v>2万人以上～5万人未満</v>
      </c>
      <c r="F137" s="141" t="s">
        <v>2245</v>
      </c>
      <c r="G137" s="148" t="s">
        <v>1941</v>
      </c>
      <c r="H137" s="153" t="s">
        <v>1949</v>
      </c>
      <c r="I137" s="161" t="s">
        <v>2332</v>
      </c>
      <c r="J137" s="148"/>
      <c r="K137" s="141"/>
      <c r="L137" s="138" t="str">
        <f t="shared" si="10"/>
        <v>兵庫県就労準備支援事業</v>
      </c>
      <c r="M137" s="138" t="str">
        <f t="shared" si="11"/>
        <v>2万人以上～5万人未満就労準備支援事業</v>
      </c>
      <c r="N137" s="137" t="str">
        <f>IF(A137='条件検索１（都道府県名で検索）'!$E$3,"該当","")</f>
        <v/>
      </c>
      <c r="O137" s="139" t="str">
        <f>IF(N137="","",COUNTIF($N$4:N137,"該当"))</f>
        <v/>
      </c>
      <c r="P137" s="137" t="str">
        <f>IF(E137='条件検索２（人口規模で検索）'!$E$3,"該当","")</f>
        <v/>
      </c>
      <c r="Q137" s="139" t="str">
        <f>IF(P137="","",COUNTIF($P$4:P137,"該当"))</f>
        <v/>
      </c>
      <c r="R137" s="137" t="str">
        <f>IF(F137='条件検索３（事業名で検索）'!$E$3,"該当","")</f>
        <v/>
      </c>
      <c r="S137" s="139" t="str">
        <f>IF(R137="","",COUNTIF($R$4:R137,"該当"))</f>
        <v/>
      </c>
      <c r="T137" s="137" t="str">
        <f>IF(L137='条件検索４（都道府県名・事業名で検索）'!$H$3,"該当","")</f>
        <v/>
      </c>
      <c r="U137" s="139" t="str">
        <f>IF(T137="","",COUNTIF($T$4:T137,"該当"))</f>
        <v/>
      </c>
      <c r="V137" s="137" t="str">
        <f>IF(M137='条件検索５（人口規模・事業名で検索）'!$H$3,"該当","")</f>
        <v/>
      </c>
      <c r="W137" s="139" t="str">
        <f>IF(V137="","",COUNTIF($V$4:V137,"該当"))</f>
        <v/>
      </c>
    </row>
    <row r="138" spans="1:23" ht="28.5" customHeight="1">
      <c r="A138" s="141" t="s">
        <v>90</v>
      </c>
      <c r="B138" s="148" t="s">
        <v>1685</v>
      </c>
      <c r="C138" s="138" t="str">
        <f t="shared" si="9"/>
        <v>西脇市就労準備支援事業</v>
      </c>
      <c r="D138" s="140">
        <f>IFERROR(VLOOKUP(B138,'バックデータ２（自治体情報）'!$B$11:$E$912,4,FALSE),"")</f>
        <v>41177</v>
      </c>
      <c r="E138" s="139" t="str">
        <f t="shared" si="12"/>
        <v>2万人以上～5万人未満</v>
      </c>
      <c r="F138" s="141" t="s">
        <v>2245</v>
      </c>
      <c r="G138" s="148" t="s">
        <v>1941</v>
      </c>
      <c r="H138" s="153" t="s">
        <v>1949</v>
      </c>
      <c r="I138" s="161" t="s">
        <v>2333</v>
      </c>
      <c r="J138" s="148"/>
      <c r="K138" s="141"/>
      <c r="L138" s="138" t="str">
        <f t="shared" si="10"/>
        <v>兵庫県就労準備支援事業</v>
      </c>
      <c r="M138" s="138" t="str">
        <f t="shared" si="11"/>
        <v>2万人以上～5万人未満就労準備支援事業</v>
      </c>
      <c r="N138" s="137" t="str">
        <f>IF(A138='条件検索１（都道府県名で検索）'!$E$3,"該当","")</f>
        <v/>
      </c>
      <c r="O138" s="139" t="str">
        <f>IF(N138="","",COUNTIF($N$4:N138,"該当"))</f>
        <v/>
      </c>
      <c r="P138" s="137" t="str">
        <f>IF(E138='条件検索２（人口規模で検索）'!$E$3,"該当","")</f>
        <v/>
      </c>
      <c r="Q138" s="139" t="str">
        <f>IF(P138="","",COUNTIF($P$4:P138,"該当"))</f>
        <v/>
      </c>
      <c r="R138" s="137" t="str">
        <f>IF(F138='条件検索３（事業名で検索）'!$E$3,"該当","")</f>
        <v/>
      </c>
      <c r="S138" s="139" t="str">
        <f>IF(R138="","",COUNTIF($R$4:R138,"該当"))</f>
        <v/>
      </c>
      <c r="T138" s="137" t="str">
        <f>IF(L138='条件検索４（都道府県名・事業名で検索）'!$H$3,"該当","")</f>
        <v/>
      </c>
      <c r="U138" s="139" t="str">
        <f>IF(T138="","",COUNTIF($T$4:T138,"該当"))</f>
        <v/>
      </c>
      <c r="V138" s="137" t="str">
        <f>IF(M138='条件検索５（人口規模・事業名で検索）'!$H$3,"該当","")</f>
        <v/>
      </c>
      <c r="W138" s="139" t="str">
        <f>IF(V138="","",COUNTIF($V$4:V138,"該当"))</f>
        <v/>
      </c>
    </row>
    <row r="139" spans="1:23" ht="28.5" customHeight="1">
      <c r="A139" s="141" t="s">
        <v>90</v>
      </c>
      <c r="B139" s="148" t="s">
        <v>1686</v>
      </c>
      <c r="C139" s="138" t="str">
        <f t="shared" si="9"/>
        <v>三木市就労準備支援事業</v>
      </c>
      <c r="D139" s="140">
        <f>IFERROR(VLOOKUP(B139,'バックデータ２（自治体情報）'!$B$11:$E$912,4,FALSE),"")</f>
        <v>78414</v>
      </c>
      <c r="E139" s="139" t="str">
        <f t="shared" si="12"/>
        <v>2万人以上～5万人未満</v>
      </c>
      <c r="F139" s="141" t="s">
        <v>2245</v>
      </c>
      <c r="G139" s="148" t="s">
        <v>1942</v>
      </c>
      <c r="H139" s="153" t="s">
        <v>1949</v>
      </c>
      <c r="I139" s="161" t="s">
        <v>2334</v>
      </c>
      <c r="J139" s="148"/>
      <c r="K139" s="141"/>
      <c r="L139" s="138" t="str">
        <f t="shared" si="10"/>
        <v>兵庫県就労準備支援事業</v>
      </c>
      <c r="M139" s="138" t="str">
        <f t="shared" si="11"/>
        <v>2万人以上～5万人未満就労準備支援事業</v>
      </c>
      <c r="N139" s="137" t="str">
        <f>IF(A139='条件検索１（都道府県名で検索）'!$E$3,"該当","")</f>
        <v/>
      </c>
      <c r="O139" s="139" t="str">
        <f>IF(N139="","",COUNTIF($N$4:N139,"該当"))</f>
        <v/>
      </c>
      <c r="P139" s="137" t="str">
        <f>IF(E139='条件検索２（人口規模で検索）'!$E$3,"該当","")</f>
        <v/>
      </c>
      <c r="Q139" s="139" t="str">
        <f>IF(P139="","",COUNTIF($P$4:P139,"該当"))</f>
        <v/>
      </c>
      <c r="R139" s="137" t="str">
        <f>IF(F139='条件検索３（事業名で検索）'!$E$3,"該当","")</f>
        <v/>
      </c>
      <c r="S139" s="139" t="str">
        <f>IF(R139="","",COUNTIF($R$4:R139,"該当"))</f>
        <v/>
      </c>
      <c r="T139" s="137" t="str">
        <f>IF(L139='条件検索４（都道府県名・事業名で検索）'!$H$3,"該当","")</f>
        <v/>
      </c>
      <c r="U139" s="139" t="str">
        <f>IF(T139="","",COUNTIF($T$4:T139,"該当"))</f>
        <v/>
      </c>
      <c r="V139" s="137" t="str">
        <f>IF(M139='条件検索５（人口規模・事業名で検索）'!$H$3,"該当","")</f>
        <v/>
      </c>
      <c r="W139" s="139" t="str">
        <f>IF(V139="","",COUNTIF($V$4:V139,"該当"))</f>
        <v/>
      </c>
    </row>
    <row r="140" spans="1:23" ht="28.5" customHeight="1">
      <c r="A140" s="141" t="s">
        <v>90</v>
      </c>
      <c r="B140" s="148" t="s">
        <v>197</v>
      </c>
      <c r="C140" s="138" t="str">
        <f t="shared" si="9"/>
        <v>姫路市家計改善支援事業</v>
      </c>
      <c r="D140" s="140">
        <f>IFERROR(VLOOKUP(B140,'バックデータ２（自治体情報）'!$B$11:$E$912,4,FALSE),"")</f>
        <v>538488</v>
      </c>
      <c r="E140" s="139" t="str">
        <f t="shared" si="12"/>
        <v>50万人以上</v>
      </c>
      <c r="F140" s="141" t="s">
        <v>2254</v>
      </c>
      <c r="G140" s="148" t="s">
        <v>1863</v>
      </c>
      <c r="H140" s="153" t="s">
        <v>1949</v>
      </c>
      <c r="I140" s="161" t="s">
        <v>2389</v>
      </c>
      <c r="J140" s="172" t="s">
        <v>2454</v>
      </c>
      <c r="K140" s="141" t="s">
        <v>2135</v>
      </c>
      <c r="L140" s="138" t="str">
        <f t="shared" si="10"/>
        <v>兵庫県家計改善支援事業</v>
      </c>
      <c r="M140" s="138" t="str">
        <f t="shared" si="11"/>
        <v>50万人以上家計改善支援事業</v>
      </c>
      <c r="N140" s="137" t="str">
        <f>IF(A140='条件検索１（都道府県名で検索）'!$E$3,"該当","")</f>
        <v/>
      </c>
      <c r="O140" s="139" t="str">
        <f>IF(N140="","",COUNTIF($N$4:N140,"該当"))</f>
        <v/>
      </c>
      <c r="P140" s="137" t="str">
        <f>IF(E140='条件検索２（人口規模で検索）'!$E$3,"該当","")</f>
        <v/>
      </c>
      <c r="Q140" s="139" t="str">
        <f>IF(P140="","",COUNTIF($P$4:P140,"該当"))</f>
        <v/>
      </c>
      <c r="R140" s="137" t="str">
        <f>IF(F140='条件検索３（事業名で検索）'!$E$3,"該当","")</f>
        <v/>
      </c>
      <c r="S140" s="139" t="str">
        <f>IF(R140="","",COUNTIF($R$4:R140,"該当"))</f>
        <v/>
      </c>
      <c r="T140" s="137" t="str">
        <f>IF(L140='条件検索４（都道府県名・事業名で検索）'!$H$3,"該当","")</f>
        <v/>
      </c>
      <c r="U140" s="139" t="str">
        <f>IF(T140="","",COUNTIF($T$4:T140,"該当"))</f>
        <v/>
      </c>
      <c r="V140" s="137" t="str">
        <f>IF(M140='条件検索５（人口規模・事業名で検索）'!$H$3,"該当","")</f>
        <v/>
      </c>
      <c r="W140" s="139" t="str">
        <f>IF(V140="","",COUNTIF($V$4:V140,"該当"))</f>
        <v/>
      </c>
    </row>
    <row r="141" spans="1:23" ht="28.5" customHeight="1">
      <c r="A141" s="141" t="s">
        <v>90</v>
      </c>
      <c r="B141" s="148" t="s">
        <v>115</v>
      </c>
      <c r="C141" s="138" t="str">
        <f t="shared" si="9"/>
        <v>伊丹市認定就労訓練事業</v>
      </c>
      <c r="D141" s="140">
        <f>IFERROR(VLOOKUP(B141,'バックデータ２（自治体情報）'!$B$11:$E$912,4,FALSE),"")</f>
        <v>202193</v>
      </c>
      <c r="E141" s="139" t="str">
        <f t="shared" si="12"/>
        <v>20万人以上～30万人未満</v>
      </c>
      <c r="F141" s="141" t="s">
        <v>2268</v>
      </c>
      <c r="G141" s="148" t="s">
        <v>1864</v>
      </c>
      <c r="H141" s="153" t="s">
        <v>1949</v>
      </c>
      <c r="I141" s="161" t="s">
        <v>2390</v>
      </c>
      <c r="J141" s="148" t="s">
        <v>66</v>
      </c>
      <c r="K141" s="141" t="s">
        <v>2136</v>
      </c>
      <c r="L141" s="138" t="str">
        <f t="shared" si="10"/>
        <v>兵庫県認定就労訓練事業</v>
      </c>
      <c r="M141" s="138" t="str">
        <f t="shared" si="11"/>
        <v>20万人以上～30万人未満認定就労訓練事業</v>
      </c>
      <c r="N141" s="137" t="str">
        <f>IF(A141='条件検索１（都道府県名で検索）'!$E$3,"該当","")</f>
        <v/>
      </c>
      <c r="O141" s="139" t="str">
        <f>IF(N141="","",COUNTIF($N$4:N141,"該当"))</f>
        <v/>
      </c>
      <c r="P141" s="137" t="str">
        <f>IF(E141='条件検索２（人口規模で検索）'!$E$3,"該当","")</f>
        <v/>
      </c>
      <c r="Q141" s="139" t="str">
        <f>IF(P141="","",COUNTIF($P$4:P141,"該当"))</f>
        <v/>
      </c>
      <c r="R141" s="137" t="str">
        <f>IF(F141='条件検索３（事業名で検索）'!$E$3,"該当","")</f>
        <v/>
      </c>
      <c r="S141" s="139" t="str">
        <f>IF(R141="","",COUNTIF($R$4:R141,"該当"))</f>
        <v/>
      </c>
      <c r="T141" s="137" t="str">
        <f>IF(L141='条件検索４（都道府県名・事業名で検索）'!$H$3,"該当","")</f>
        <v/>
      </c>
      <c r="U141" s="139" t="str">
        <f>IF(T141="","",COUNTIF($T$4:T141,"該当"))</f>
        <v/>
      </c>
      <c r="V141" s="137" t="str">
        <f>IF(M141='条件検索５（人口規模・事業名で検索）'!$H$3,"該当","")</f>
        <v/>
      </c>
      <c r="W141" s="139" t="str">
        <f>IF(V141="","",COUNTIF($V$4:V141,"該当"))</f>
        <v/>
      </c>
    </row>
    <row r="142" spans="1:23" ht="28.5" customHeight="1">
      <c r="A142" s="141" t="s">
        <v>90</v>
      </c>
      <c r="B142" s="157" t="s">
        <v>1687</v>
      </c>
      <c r="C142" s="138" t="str">
        <f t="shared" si="9"/>
        <v>宝塚市子どもの学習・生活支援事業</v>
      </c>
      <c r="D142" s="140">
        <f>IFERROR(VLOOKUP(B142,'バックデータ２（自治体情報）'!$B$11:$E$912,4,FALSE),"")</f>
        <v>234662</v>
      </c>
      <c r="E142" s="139" t="str">
        <f t="shared" si="12"/>
        <v>20万人以上～30万人未満</v>
      </c>
      <c r="F142" s="157" t="s">
        <v>2258</v>
      </c>
      <c r="G142" s="148" t="s">
        <v>1865</v>
      </c>
      <c r="H142" s="153" t="s">
        <v>1949</v>
      </c>
      <c r="I142" s="161" t="s">
        <v>2391</v>
      </c>
      <c r="J142" s="148" t="s">
        <v>2455</v>
      </c>
      <c r="K142" s="141" t="s">
        <v>2137</v>
      </c>
      <c r="L142" s="138" t="str">
        <f t="shared" si="10"/>
        <v>兵庫県子どもの学習・生活支援事業</v>
      </c>
      <c r="M142" s="138" t="str">
        <f t="shared" si="11"/>
        <v>20万人以上～30万人未満子どもの学習・生活支援事業</v>
      </c>
      <c r="N142" s="137" t="str">
        <f>IF(A142='条件検索１（都道府県名で検索）'!$E$3,"該当","")</f>
        <v/>
      </c>
      <c r="O142" s="139" t="str">
        <f>IF(N142="","",COUNTIF($N$4:N142,"該当"))</f>
        <v/>
      </c>
      <c r="P142" s="137" t="str">
        <f>IF(E142='条件検索２（人口規模で検索）'!$E$3,"該当","")</f>
        <v/>
      </c>
      <c r="Q142" s="139" t="str">
        <f>IF(P142="","",COUNTIF($P$4:P142,"該当"))</f>
        <v/>
      </c>
      <c r="R142" s="137" t="str">
        <f>IF(F142='条件検索３（事業名で検索）'!$E$3,"該当","")</f>
        <v/>
      </c>
      <c r="S142" s="139" t="str">
        <f>IF(R142="","",COUNTIF($R$4:R142,"該当"))</f>
        <v/>
      </c>
      <c r="T142" s="137" t="str">
        <f>IF(L142='条件検索４（都道府県名・事業名で検索）'!$H$3,"該当","")</f>
        <v/>
      </c>
      <c r="U142" s="139" t="str">
        <f>IF(T142="","",COUNTIF($T$4:T142,"該当"))</f>
        <v/>
      </c>
      <c r="V142" s="137" t="str">
        <f>IF(M142='条件検索５（人口規模・事業名で検索）'!$H$3,"該当","")</f>
        <v/>
      </c>
      <c r="W142" s="139" t="str">
        <f>IF(V142="","",COUNTIF($V$4:V142,"該当"))</f>
        <v/>
      </c>
    </row>
    <row r="143" spans="1:23" ht="28.5" customHeight="1">
      <c r="A143" s="141" t="s">
        <v>1688</v>
      </c>
      <c r="B143" s="142" t="s">
        <v>1689</v>
      </c>
      <c r="C143" s="138" t="str">
        <f t="shared" si="9"/>
        <v>橿原市自立相談支援事業</v>
      </c>
      <c r="D143" s="140">
        <f>IFERROR(VLOOKUP(B143,'バックデータ２（自治体情報）'!$B$11:$E$912,4,FALSE),"")</f>
        <v>122945</v>
      </c>
      <c r="E143" s="139" t="str">
        <f t="shared" si="12"/>
        <v>10万人以上～20万人未満</v>
      </c>
      <c r="F143" s="141" t="s">
        <v>2240</v>
      </c>
      <c r="G143" s="142" t="s">
        <v>1866</v>
      </c>
      <c r="H143" s="145" t="s">
        <v>23</v>
      </c>
      <c r="I143" s="161" t="s">
        <v>2292</v>
      </c>
      <c r="J143" s="142" t="s">
        <v>2456</v>
      </c>
      <c r="K143" s="141" t="s">
        <v>2138</v>
      </c>
      <c r="L143" s="138" t="str">
        <f t="shared" si="10"/>
        <v>奈良県自立相談支援事業</v>
      </c>
      <c r="M143" s="138" t="str">
        <f t="shared" si="11"/>
        <v>10万人以上～20万人未満自立相談支援事業</v>
      </c>
      <c r="N143" s="137" t="str">
        <f>IF(A143='条件検索１（都道府県名で検索）'!$E$3,"該当","")</f>
        <v/>
      </c>
      <c r="O143" s="139" t="str">
        <f>IF(N143="","",COUNTIF($N$4:N143,"該当"))</f>
        <v/>
      </c>
      <c r="P143" s="137" t="str">
        <f>IF(E143='条件検索２（人口規模で検索）'!$E$3,"該当","")</f>
        <v/>
      </c>
      <c r="Q143" s="139" t="str">
        <f>IF(P143="","",COUNTIF($P$4:P143,"該当"))</f>
        <v/>
      </c>
      <c r="R143" s="137" t="str">
        <f>IF(F143='条件検索３（事業名で検索）'!$E$3,"該当","")</f>
        <v/>
      </c>
      <c r="S143" s="139" t="str">
        <f>IF(R143="","",COUNTIF($R$4:R143,"該当"))</f>
        <v/>
      </c>
      <c r="T143" s="137" t="str">
        <f>IF(L143='条件検索４（都道府県名・事業名で検索）'!$H$3,"該当","")</f>
        <v/>
      </c>
      <c r="U143" s="139" t="str">
        <f>IF(T143="","",COUNTIF($T$4:T143,"該当"))</f>
        <v/>
      </c>
      <c r="V143" s="137" t="str">
        <f>IF(M143='条件検索５（人口規模・事業名で検索）'!$H$3,"該当","")</f>
        <v/>
      </c>
      <c r="W143" s="139" t="str">
        <f>IF(V143="","",COUNTIF($V$4:V143,"該当"))</f>
        <v/>
      </c>
    </row>
    <row r="144" spans="1:23" ht="28.5" customHeight="1">
      <c r="A144" s="141" t="s">
        <v>1690</v>
      </c>
      <c r="B144" s="142" t="s">
        <v>1115</v>
      </c>
      <c r="C144" s="138" t="str">
        <f t="shared" si="9"/>
        <v>桜井市家計改善支援事業</v>
      </c>
      <c r="D144" s="140">
        <f>IFERROR(VLOOKUP(B144,'バックデータ２（自治体情報）'!$B$11:$E$912,4,FALSE),"")</f>
        <v>57944</v>
      </c>
      <c r="E144" s="139" t="str">
        <f t="shared" si="12"/>
        <v>2万人以上～5万人未満</v>
      </c>
      <c r="F144" s="141" t="s">
        <v>2254</v>
      </c>
      <c r="G144" s="142" t="s">
        <v>1867</v>
      </c>
      <c r="H144" s="145" t="s">
        <v>1950</v>
      </c>
      <c r="I144" s="161" t="s">
        <v>2392</v>
      </c>
      <c r="J144" s="142" t="s">
        <v>2457</v>
      </c>
      <c r="K144" s="141" t="s">
        <v>2139</v>
      </c>
      <c r="L144" s="138" t="str">
        <f t="shared" si="10"/>
        <v>奈良県家計改善支援事業</v>
      </c>
      <c r="M144" s="138" t="str">
        <f t="shared" si="11"/>
        <v>2万人以上～5万人未満家計改善支援事業</v>
      </c>
      <c r="N144" s="137" t="str">
        <f>IF(A144='条件検索１（都道府県名で検索）'!$E$3,"該当","")</f>
        <v/>
      </c>
      <c r="O144" s="139" t="str">
        <f>IF(N144="","",COUNTIF($N$4:N144,"該当"))</f>
        <v/>
      </c>
      <c r="P144" s="137" t="str">
        <f>IF(E144='条件検索２（人口規模で検索）'!$E$3,"該当","")</f>
        <v/>
      </c>
      <c r="Q144" s="139" t="str">
        <f>IF(P144="","",COUNTIF($P$4:P144,"該当"))</f>
        <v/>
      </c>
      <c r="R144" s="137" t="str">
        <f>IF(F144='条件検索３（事業名で検索）'!$E$3,"該当","")</f>
        <v/>
      </c>
      <c r="S144" s="139" t="str">
        <f>IF(R144="","",COUNTIF($R$4:R144,"該当"))</f>
        <v/>
      </c>
      <c r="T144" s="137" t="str">
        <f>IF(L144='条件検索４（都道府県名・事業名で検索）'!$H$3,"該当","")</f>
        <v/>
      </c>
      <c r="U144" s="139" t="str">
        <f>IF(T144="","",COUNTIF($T$4:T144,"該当"))</f>
        <v/>
      </c>
      <c r="V144" s="137" t="str">
        <f>IF(M144='条件検索５（人口規模・事業名で検索）'!$H$3,"該当","")</f>
        <v/>
      </c>
      <c r="W144" s="139" t="str">
        <f>IF(V144="","",COUNTIF($V$4:V144,"該当"))</f>
        <v/>
      </c>
    </row>
    <row r="145" spans="1:23" ht="28.5" customHeight="1">
      <c r="A145" s="141" t="s">
        <v>1688</v>
      </c>
      <c r="B145" s="142" t="s">
        <v>1691</v>
      </c>
      <c r="C145" s="138" t="str">
        <f t="shared" si="9"/>
        <v>生駒市子どもの学習・生活支援事業</v>
      </c>
      <c r="D145" s="140">
        <f>IFERROR(VLOOKUP(B145,'バックデータ２（自治体情報）'!$B$11:$E$912,4,FALSE),"")</f>
        <v>120596</v>
      </c>
      <c r="E145" s="139" t="str">
        <f t="shared" si="12"/>
        <v>10万人以上～20万人未満</v>
      </c>
      <c r="F145" s="141" t="s">
        <v>2258</v>
      </c>
      <c r="G145" s="142" t="s">
        <v>1868</v>
      </c>
      <c r="H145" s="145" t="s">
        <v>1950</v>
      </c>
      <c r="I145" s="161" t="s">
        <v>2500</v>
      </c>
      <c r="J145" s="142" t="s">
        <v>2141</v>
      </c>
      <c r="K145" s="141" t="s">
        <v>2140</v>
      </c>
      <c r="L145" s="138" t="str">
        <f t="shared" si="10"/>
        <v>奈良県子どもの学習・生活支援事業</v>
      </c>
      <c r="M145" s="138" t="str">
        <f t="shared" si="11"/>
        <v>10万人以上～20万人未満子どもの学習・生活支援事業</v>
      </c>
      <c r="N145" s="137" t="str">
        <f>IF(A145='条件検索１（都道府県名で検索）'!$E$3,"該当","")</f>
        <v/>
      </c>
      <c r="O145" s="139" t="str">
        <f>IF(N145="","",COUNTIF($N$4:N145,"該当"))</f>
        <v/>
      </c>
      <c r="P145" s="137" t="str">
        <f>IF(E145='条件検索２（人口規模で検索）'!$E$3,"該当","")</f>
        <v/>
      </c>
      <c r="Q145" s="139" t="str">
        <f>IF(P145="","",COUNTIF($P$4:P145,"該当"))</f>
        <v/>
      </c>
      <c r="R145" s="137" t="str">
        <f>IF(F145='条件検索３（事業名で検索）'!$E$3,"該当","")</f>
        <v/>
      </c>
      <c r="S145" s="139" t="str">
        <f>IF(R145="","",COUNTIF($R$4:R145,"該当"))</f>
        <v/>
      </c>
      <c r="T145" s="137" t="str">
        <f>IF(L145='条件検索４（都道府県名・事業名で検索）'!$H$3,"該当","")</f>
        <v/>
      </c>
      <c r="U145" s="139" t="str">
        <f>IF(T145="","",COUNTIF($T$4:T145,"該当"))</f>
        <v/>
      </c>
      <c r="V145" s="137" t="str">
        <f>IF(M145='条件検索５（人口規模・事業名で検索）'!$H$3,"該当","")</f>
        <v/>
      </c>
      <c r="W145" s="139" t="str">
        <f>IF(V145="","",COUNTIF($V$4:V145,"該当"))</f>
        <v/>
      </c>
    </row>
    <row r="146" spans="1:23" ht="28.5" customHeight="1">
      <c r="A146" s="141" t="s">
        <v>1692</v>
      </c>
      <c r="B146" s="142" t="s">
        <v>185</v>
      </c>
      <c r="C146" s="138" t="str">
        <f t="shared" si="9"/>
        <v>奈良県認定就労訓練事業</v>
      </c>
      <c r="D146" s="140">
        <f>IFERROR(VLOOKUP(B146,'バックデータ２（自治体情報）'!$B$11:$E$912,4,FALSE),"")</f>
        <v>283197</v>
      </c>
      <c r="E146" s="139" t="str">
        <f t="shared" si="12"/>
        <v>20万人以上～30万人未満</v>
      </c>
      <c r="F146" s="141" t="s">
        <v>2263</v>
      </c>
      <c r="G146" s="142" t="s">
        <v>1869</v>
      </c>
      <c r="H146" s="145" t="s">
        <v>23</v>
      </c>
      <c r="I146" s="161" t="s">
        <v>2393</v>
      </c>
      <c r="J146" s="142" t="s">
        <v>2142</v>
      </c>
      <c r="K146" s="142" t="s">
        <v>2528</v>
      </c>
      <c r="L146" s="138" t="str">
        <f t="shared" si="10"/>
        <v>奈良県認定就労訓練事業</v>
      </c>
      <c r="M146" s="138" t="str">
        <f t="shared" si="11"/>
        <v>20万人以上～30万人未満認定就労訓練事業</v>
      </c>
      <c r="N146" s="137" t="str">
        <f>IF(A146='条件検索１（都道府県名で検索）'!$E$3,"該当","")</f>
        <v/>
      </c>
      <c r="O146" s="139" t="str">
        <f>IF(N146="","",COUNTIF($N$4:N146,"該当"))</f>
        <v/>
      </c>
      <c r="P146" s="137" t="str">
        <f>IF(E146='条件検索２（人口規模で検索）'!$E$3,"該当","")</f>
        <v/>
      </c>
      <c r="Q146" s="139" t="str">
        <f>IF(P146="","",COUNTIF($P$4:P146,"該当"))</f>
        <v/>
      </c>
      <c r="R146" s="137" t="str">
        <f>IF(F146='条件検索３（事業名で検索）'!$E$3,"該当","")</f>
        <v/>
      </c>
      <c r="S146" s="139" t="str">
        <f>IF(R146="","",COUNTIF($R$4:R146,"該当"))</f>
        <v/>
      </c>
      <c r="T146" s="137" t="str">
        <f>IF(L146='条件検索４（都道府県名・事業名で検索）'!$H$3,"該当","")</f>
        <v/>
      </c>
      <c r="U146" s="139" t="str">
        <f>IF(T146="","",COUNTIF($T$4:T146,"該当"))</f>
        <v/>
      </c>
      <c r="V146" s="137" t="str">
        <f>IF(M146='条件検索５（人口規模・事業名で検索）'!$H$3,"該当","")</f>
        <v/>
      </c>
      <c r="W146" s="139" t="str">
        <f>IF(V146="","",COUNTIF($V$4:V146,"該当"))</f>
        <v/>
      </c>
    </row>
    <row r="147" spans="1:23" ht="28.5" customHeight="1">
      <c r="A147" s="141" t="s">
        <v>1693</v>
      </c>
      <c r="B147" s="141" t="s">
        <v>1694</v>
      </c>
      <c r="C147" s="138" t="str">
        <f t="shared" si="9"/>
        <v>海南市家計改善支援事業</v>
      </c>
      <c r="D147" s="140">
        <f>IFERROR(VLOOKUP(B147,'バックデータ２（自治体情報）'!$B$11:$E$912,4,FALSE),"")</f>
        <v>51802</v>
      </c>
      <c r="E147" s="139" t="str">
        <f t="shared" si="12"/>
        <v>2万人以上～5万人未満</v>
      </c>
      <c r="F147" s="141" t="s">
        <v>2254</v>
      </c>
      <c r="G147" s="142" t="s">
        <v>1870</v>
      </c>
      <c r="H147" s="145" t="s">
        <v>23</v>
      </c>
      <c r="I147" s="161" t="s">
        <v>2394</v>
      </c>
      <c r="J147" s="142" t="s">
        <v>2144</v>
      </c>
      <c r="K147" s="141" t="s">
        <v>2143</v>
      </c>
      <c r="L147" s="138" t="str">
        <f t="shared" si="10"/>
        <v>和歌山県家計改善支援事業</v>
      </c>
      <c r="M147" s="138" t="str">
        <f t="shared" si="11"/>
        <v>2万人以上～5万人未満家計改善支援事業</v>
      </c>
      <c r="N147" s="137" t="str">
        <f>IF(A147='条件検索１（都道府県名で検索）'!$E$3,"該当","")</f>
        <v/>
      </c>
      <c r="O147" s="139" t="str">
        <f>IF(N147="","",COUNTIF($N$4:N147,"該当"))</f>
        <v/>
      </c>
      <c r="P147" s="137" t="str">
        <f>IF(E147='条件検索２（人口規模で検索）'!$E$3,"該当","")</f>
        <v/>
      </c>
      <c r="Q147" s="139" t="str">
        <f>IF(P147="","",COUNTIF($P$4:P147,"該当"))</f>
        <v/>
      </c>
      <c r="R147" s="137" t="str">
        <f>IF(F147='条件検索３（事業名で検索）'!$E$3,"該当","")</f>
        <v/>
      </c>
      <c r="S147" s="139" t="str">
        <f>IF(R147="","",COUNTIF($R$4:R147,"該当"))</f>
        <v/>
      </c>
      <c r="T147" s="137" t="str">
        <f>IF(L147='条件検索４（都道府県名・事業名で検索）'!$H$3,"該当","")</f>
        <v/>
      </c>
      <c r="U147" s="139" t="str">
        <f>IF(T147="","",COUNTIF($T$4:T147,"該当"))</f>
        <v/>
      </c>
      <c r="V147" s="137" t="str">
        <f>IF(M147='条件検索５（人口規模・事業名で検索）'!$H$3,"該当","")</f>
        <v/>
      </c>
      <c r="W147" s="139" t="str">
        <f>IF(V147="","",COUNTIF($V$4:V147,"該当"))</f>
        <v/>
      </c>
    </row>
    <row r="148" spans="1:23" ht="28.5" customHeight="1">
      <c r="A148" s="141" t="s">
        <v>1693</v>
      </c>
      <c r="B148" s="141" t="s">
        <v>1695</v>
      </c>
      <c r="C148" s="138" t="str">
        <f t="shared" si="9"/>
        <v>田辺市子どもの学習・生活支援事業</v>
      </c>
      <c r="D148" s="140">
        <f>IFERROR(VLOOKUP(B148,'バックデータ２（自治体情報）'!$B$11:$E$912,4,FALSE),"")</f>
        <v>75414</v>
      </c>
      <c r="E148" s="139" t="str">
        <f t="shared" si="12"/>
        <v>2万人以上～5万人未満</v>
      </c>
      <c r="F148" s="141" t="s">
        <v>2258</v>
      </c>
      <c r="G148" s="142" t="s">
        <v>1943</v>
      </c>
      <c r="H148" s="145" t="s">
        <v>23</v>
      </c>
      <c r="I148" s="161" t="s">
        <v>2395</v>
      </c>
      <c r="J148" s="142" t="s">
        <v>2146</v>
      </c>
      <c r="K148" s="141" t="s">
        <v>2145</v>
      </c>
      <c r="L148" s="138" t="str">
        <f t="shared" si="10"/>
        <v>和歌山県子どもの学習・生活支援事業</v>
      </c>
      <c r="M148" s="138" t="str">
        <f t="shared" si="11"/>
        <v>2万人以上～5万人未満子どもの学習・生活支援事業</v>
      </c>
      <c r="N148" s="137" t="str">
        <f>IF(A148='条件検索１（都道府県名で検索）'!$E$3,"該当","")</f>
        <v/>
      </c>
      <c r="O148" s="139" t="str">
        <f>IF(N148="","",COUNTIF($N$4:N148,"該当"))</f>
        <v/>
      </c>
      <c r="P148" s="137" t="str">
        <f>IF(E148='条件検索２（人口規模で検索）'!$E$3,"該当","")</f>
        <v/>
      </c>
      <c r="Q148" s="139" t="str">
        <f>IF(P148="","",COUNTIF($P$4:P148,"該当"))</f>
        <v/>
      </c>
      <c r="R148" s="137" t="str">
        <f>IF(F148='条件検索３（事業名で検索）'!$E$3,"該当","")</f>
        <v/>
      </c>
      <c r="S148" s="139" t="str">
        <f>IF(R148="","",COUNTIF($R$4:R148,"該当"))</f>
        <v/>
      </c>
      <c r="T148" s="137" t="str">
        <f>IF(L148='条件検索４（都道府県名・事業名で検索）'!$H$3,"該当","")</f>
        <v/>
      </c>
      <c r="U148" s="139" t="str">
        <f>IF(T148="","",COUNTIF($T$4:T148,"該当"))</f>
        <v/>
      </c>
      <c r="V148" s="137" t="str">
        <f>IF(M148='条件検索５（人口規模・事業名で検索）'!$H$3,"該当","")</f>
        <v/>
      </c>
      <c r="W148" s="139" t="str">
        <f>IF(V148="","",COUNTIF($V$4:V148,"該当"))</f>
        <v/>
      </c>
    </row>
    <row r="149" spans="1:23" ht="28.5" customHeight="1">
      <c r="A149" s="141" t="s">
        <v>194</v>
      </c>
      <c r="B149" s="141" t="s">
        <v>184</v>
      </c>
      <c r="C149" s="138" t="str">
        <f t="shared" si="9"/>
        <v>鳥取県子どもの学習・生活支援事業</v>
      </c>
      <c r="D149" s="140">
        <f>IFERROR(VLOOKUP(B149,'バックデータ２（自治体情報）'!$B$11:$E$912,4,FALSE),"")</f>
        <v>23204</v>
      </c>
      <c r="E149" s="139" t="str">
        <f t="shared" si="12"/>
        <v>2万人以上～5万人未満</v>
      </c>
      <c r="F149" s="141" t="s">
        <v>2258</v>
      </c>
      <c r="G149" s="142" t="s">
        <v>1871</v>
      </c>
      <c r="H149" s="145" t="s">
        <v>1949</v>
      </c>
      <c r="I149" s="161" t="s">
        <v>2396</v>
      </c>
      <c r="J149" s="142" t="s">
        <v>2458</v>
      </c>
      <c r="K149" s="141" t="s">
        <v>2147</v>
      </c>
      <c r="L149" s="138" t="str">
        <f t="shared" si="10"/>
        <v>鳥取県子どもの学習・生活支援事業</v>
      </c>
      <c r="M149" s="138" t="str">
        <f t="shared" si="11"/>
        <v>2万人以上～5万人未満子どもの学習・生活支援事業</v>
      </c>
      <c r="N149" s="137" t="str">
        <f>IF(A149='条件検索１（都道府県名で検索）'!$E$3,"該当","")</f>
        <v/>
      </c>
      <c r="O149" s="139" t="str">
        <f>IF(N149="","",COUNTIF($N$4:N149,"該当"))</f>
        <v/>
      </c>
      <c r="P149" s="137" t="str">
        <f>IF(E149='条件検索２（人口規模で検索）'!$E$3,"該当","")</f>
        <v/>
      </c>
      <c r="Q149" s="139" t="str">
        <f>IF(P149="","",COUNTIF($P$4:P149,"該当"))</f>
        <v/>
      </c>
      <c r="R149" s="137" t="str">
        <f>IF(F149='条件検索３（事業名で検索）'!$E$3,"該当","")</f>
        <v/>
      </c>
      <c r="S149" s="139" t="str">
        <f>IF(R149="","",COUNTIF($R$4:R149,"該当"))</f>
        <v/>
      </c>
      <c r="T149" s="137" t="str">
        <f>IF(L149='条件検索４（都道府県名・事業名で検索）'!$H$3,"該当","")</f>
        <v/>
      </c>
      <c r="U149" s="139" t="str">
        <f>IF(T149="","",COUNTIF($T$4:T149,"該当"))</f>
        <v/>
      </c>
      <c r="V149" s="137" t="str">
        <f>IF(M149='条件検索５（人口規模・事業名で検索）'!$H$3,"該当","")</f>
        <v/>
      </c>
      <c r="W149" s="139" t="str">
        <f>IF(V149="","",COUNTIF($V$4:V149,"該当"))</f>
        <v/>
      </c>
    </row>
    <row r="150" spans="1:23" ht="28.5" customHeight="1">
      <c r="A150" s="141" t="s">
        <v>184</v>
      </c>
      <c r="B150" s="142" t="s">
        <v>220</v>
      </c>
      <c r="C150" s="138" t="str">
        <f t="shared" si="9"/>
        <v>北栄町認定就労訓練事業</v>
      </c>
      <c r="D150" s="140">
        <f>IFERROR(VLOOKUP(B150,'バックデータ２（自治体情報）'!$B$11:$E$912,4,FALSE),"")</f>
        <v>15270</v>
      </c>
      <c r="E150" s="139" t="str">
        <f t="shared" si="12"/>
        <v>2万人未満</v>
      </c>
      <c r="F150" s="141" t="s">
        <v>2266</v>
      </c>
      <c r="G150" s="142" t="s">
        <v>1872</v>
      </c>
      <c r="H150" s="145" t="s">
        <v>1949</v>
      </c>
      <c r="I150" s="161" t="s">
        <v>2397</v>
      </c>
      <c r="J150" s="142" t="s">
        <v>2458</v>
      </c>
      <c r="K150" s="141" t="s">
        <v>2148</v>
      </c>
      <c r="L150" s="138" t="str">
        <f t="shared" si="10"/>
        <v>鳥取県認定就労訓練事業</v>
      </c>
      <c r="M150" s="138" t="str">
        <f t="shared" si="11"/>
        <v>2万人未満認定就労訓練事業</v>
      </c>
      <c r="N150" s="137" t="str">
        <f>IF(A150='条件検索１（都道府県名で検索）'!$E$3,"該当","")</f>
        <v/>
      </c>
      <c r="O150" s="139" t="str">
        <f>IF(N150="","",COUNTIF($N$4:N150,"該当"))</f>
        <v/>
      </c>
      <c r="P150" s="137" t="str">
        <f>IF(E150='条件検索２（人口規模で検索）'!$E$3,"該当","")</f>
        <v/>
      </c>
      <c r="Q150" s="139" t="str">
        <f>IF(P150="","",COUNTIF($P$4:P150,"該当"))</f>
        <v/>
      </c>
      <c r="R150" s="137" t="str">
        <f>IF(F150='条件検索３（事業名で検索）'!$E$3,"該当","")</f>
        <v/>
      </c>
      <c r="S150" s="139" t="str">
        <f>IF(R150="","",COUNTIF($R$4:R150,"該当"))</f>
        <v/>
      </c>
      <c r="T150" s="137" t="str">
        <f>IF(L150='条件検索４（都道府県名・事業名で検索）'!$H$3,"該当","")</f>
        <v/>
      </c>
      <c r="U150" s="139" t="str">
        <f>IF(T150="","",COUNTIF($T$4:T150,"該当"))</f>
        <v/>
      </c>
      <c r="V150" s="137" t="str">
        <f>IF(M150='条件検索５（人口規模・事業名で検索）'!$H$3,"該当","")</f>
        <v/>
      </c>
      <c r="W150" s="139" t="str">
        <f>IF(V150="","",COUNTIF($V$4:V150,"該当"))</f>
        <v/>
      </c>
    </row>
    <row r="151" spans="1:23" ht="28.5" customHeight="1">
      <c r="A151" s="141" t="s">
        <v>184</v>
      </c>
      <c r="B151" s="142" t="s">
        <v>184</v>
      </c>
      <c r="C151" s="138" t="str">
        <f t="shared" si="9"/>
        <v>鳥取県就労準備支援事業</v>
      </c>
      <c r="D151" s="140">
        <f>IFERROR(VLOOKUP(B151,'バックデータ２（自治体情報）'!$B$11:$E$912,4,FALSE),"")</f>
        <v>23204</v>
      </c>
      <c r="E151" s="139" t="str">
        <f t="shared" si="12"/>
        <v>2万人以上～5万人未満</v>
      </c>
      <c r="F151" s="141" t="s">
        <v>3</v>
      </c>
      <c r="G151" s="142" t="s">
        <v>1873</v>
      </c>
      <c r="H151" s="145" t="s">
        <v>1949</v>
      </c>
      <c r="I151" s="161" t="s">
        <v>2488</v>
      </c>
      <c r="J151" s="142" t="s">
        <v>2458</v>
      </c>
      <c r="K151" s="141" t="s">
        <v>2149</v>
      </c>
      <c r="L151" s="138" t="str">
        <f t="shared" si="10"/>
        <v>鳥取県就労準備支援事業</v>
      </c>
      <c r="M151" s="138" t="str">
        <f t="shared" si="11"/>
        <v>2万人以上～5万人未満就労準備支援事業</v>
      </c>
      <c r="N151" s="137" t="str">
        <f>IF(A151='条件検索１（都道府県名で検索）'!$E$3,"該当","")</f>
        <v/>
      </c>
      <c r="O151" s="139" t="str">
        <f>IF(N151="","",COUNTIF($N$4:N151,"該当"))</f>
        <v/>
      </c>
      <c r="P151" s="137" t="str">
        <f>IF(E151='条件検索２（人口規模で検索）'!$E$3,"該当","")</f>
        <v/>
      </c>
      <c r="Q151" s="139" t="str">
        <f>IF(P151="","",COUNTIF($P$4:P151,"該当"))</f>
        <v/>
      </c>
      <c r="R151" s="137" t="str">
        <f>IF(F151='条件検索３（事業名で検索）'!$E$3,"該当","")</f>
        <v/>
      </c>
      <c r="S151" s="139" t="str">
        <f>IF(R151="","",COUNTIF($R$4:R151,"該当"))</f>
        <v/>
      </c>
      <c r="T151" s="137" t="str">
        <f>IF(L151='条件検索４（都道府県名・事業名で検索）'!$H$3,"該当","")</f>
        <v/>
      </c>
      <c r="U151" s="139" t="str">
        <f>IF(T151="","",COUNTIF($T$4:T151,"該当"))</f>
        <v/>
      </c>
      <c r="V151" s="137" t="str">
        <f>IF(M151='条件検索５（人口規模・事業名で検索）'!$H$3,"該当","")</f>
        <v/>
      </c>
      <c r="W151" s="139" t="str">
        <f>IF(V151="","",COUNTIF($V$4:V151,"該当"))</f>
        <v/>
      </c>
    </row>
    <row r="152" spans="1:23" ht="28.5" customHeight="1">
      <c r="A152" s="141" t="s">
        <v>184</v>
      </c>
      <c r="B152" s="141" t="s">
        <v>1696</v>
      </c>
      <c r="C152" s="138" t="str">
        <f t="shared" si="9"/>
        <v>八頭町自立相談支援事業</v>
      </c>
      <c r="D152" s="140">
        <f>IFERROR(VLOOKUP(B152,'バックデータ２（自治体情報）'!$B$11:$E$912,4,FALSE),"")</f>
        <v>17394</v>
      </c>
      <c r="E152" s="139" t="str">
        <f t="shared" si="12"/>
        <v>2万人未満</v>
      </c>
      <c r="F152" s="141" t="s">
        <v>2240</v>
      </c>
      <c r="G152" s="142" t="s">
        <v>1874</v>
      </c>
      <c r="H152" s="145" t="s">
        <v>1950</v>
      </c>
      <c r="I152" s="161" t="s">
        <v>2477</v>
      </c>
      <c r="J152" s="142" t="s">
        <v>2458</v>
      </c>
      <c r="K152" s="141" t="s">
        <v>2148</v>
      </c>
      <c r="L152" s="138" t="str">
        <f t="shared" si="10"/>
        <v>鳥取県自立相談支援事業</v>
      </c>
      <c r="M152" s="138" t="str">
        <f t="shared" si="11"/>
        <v>2万人未満自立相談支援事業</v>
      </c>
      <c r="N152" s="137" t="str">
        <f>IF(A152='条件検索１（都道府県名で検索）'!$E$3,"該当","")</f>
        <v/>
      </c>
      <c r="O152" s="139" t="str">
        <f>IF(N152="","",COUNTIF($N$4:N152,"該当"))</f>
        <v/>
      </c>
      <c r="P152" s="137" t="str">
        <f>IF(E152='条件検索２（人口規模で検索）'!$E$3,"該当","")</f>
        <v/>
      </c>
      <c r="Q152" s="139" t="str">
        <f>IF(P152="","",COUNTIF($P$4:P152,"該当"))</f>
        <v/>
      </c>
      <c r="R152" s="137" t="str">
        <f>IF(F152='条件検索３（事業名で検索）'!$E$3,"該当","")</f>
        <v/>
      </c>
      <c r="S152" s="139" t="str">
        <f>IF(R152="","",COUNTIF($R$4:R152,"該当"))</f>
        <v/>
      </c>
      <c r="T152" s="137" t="str">
        <f>IF(L152='条件検索４（都道府県名・事業名で検索）'!$H$3,"該当","")</f>
        <v/>
      </c>
      <c r="U152" s="139" t="str">
        <f>IF(T152="","",COUNTIF($T$4:T152,"該当"))</f>
        <v/>
      </c>
      <c r="V152" s="137" t="str">
        <f>IF(M152='条件検索５（人口規模・事業名で検索）'!$H$3,"該当","")</f>
        <v/>
      </c>
      <c r="W152" s="139" t="str">
        <f>IF(V152="","",COUNTIF($V$4:V152,"該当"))</f>
        <v/>
      </c>
    </row>
    <row r="153" spans="1:23" ht="28.5" customHeight="1">
      <c r="A153" s="141" t="s">
        <v>184</v>
      </c>
      <c r="B153" s="141" t="s">
        <v>184</v>
      </c>
      <c r="C153" s="138" t="str">
        <f t="shared" si="9"/>
        <v>鳥取県就労準備支援事業</v>
      </c>
      <c r="D153" s="140">
        <f>IFERROR(VLOOKUP(B153,'バックデータ２（自治体情報）'!$B$11:$E$912,4,FALSE),"")</f>
        <v>23204</v>
      </c>
      <c r="E153" s="139" t="str">
        <f t="shared" si="12"/>
        <v>2万人以上～5万人未満</v>
      </c>
      <c r="F153" s="141" t="s">
        <v>2245</v>
      </c>
      <c r="G153" s="142" t="s">
        <v>1875</v>
      </c>
      <c r="H153" s="145"/>
      <c r="I153" s="170"/>
      <c r="J153" s="142" t="s">
        <v>2458</v>
      </c>
      <c r="K153" s="141" t="s">
        <v>2147</v>
      </c>
      <c r="L153" s="138" t="str">
        <f t="shared" si="10"/>
        <v>鳥取県就労準備支援事業</v>
      </c>
      <c r="M153" s="138" t="str">
        <f t="shared" si="11"/>
        <v>2万人以上～5万人未満就労準備支援事業</v>
      </c>
      <c r="N153" s="137" t="str">
        <f>IF(A153='条件検索１（都道府県名で検索）'!$E$3,"該当","")</f>
        <v/>
      </c>
      <c r="O153" s="139" t="str">
        <f>IF(N153="","",COUNTIF($N$4:N153,"該当"))</f>
        <v/>
      </c>
      <c r="P153" s="137" t="str">
        <f>IF(E153='条件検索２（人口規模で検索）'!$E$3,"該当","")</f>
        <v/>
      </c>
      <c r="Q153" s="139" t="str">
        <f>IF(P153="","",COUNTIF($P$4:P153,"該当"))</f>
        <v/>
      </c>
      <c r="R153" s="137" t="str">
        <f>IF(F153='条件検索３（事業名で検索）'!$E$3,"該当","")</f>
        <v/>
      </c>
      <c r="S153" s="139" t="str">
        <f>IF(R153="","",COUNTIF($R$4:R153,"該当"))</f>
        <v/>
      </c>
      <c r="T153" s="137" t="str">
        <f>IF(L153='条件検索４（都道府県名・事業名で検索）'!$H$3,"該当","")</f>
        <v/>
      </c>
      <c r="U153" s="139" t="str">
        <f>IF(T153="","",COUNTIF($T$4:T153,"該当"))</f>
        <v/>
      </c>
      <c r="V153" s="137" t="str">
        <f>IF(M153='条件検索５（人口規模・事業名で検索）'!$H$3,"該当","")</f>
        <v/>
      </c>
      <c r="W153" s="139" t="str">
        <f>IF(V153="","",COUNTIF($V$4:V153,"該当"))</f>
        <v/>
      </c>
    </row>
    <row r="154" spans="1:23" ht="28.5" customHeight="1">
      <c r="A154" s="141" t="s">
        <v>1697</v>
      </c>
      <c r="B154" s="141" t="s">
        <v>1698</v>
      </c>
      <c r="C154" s="138" t="str">
        <f t="shared" si="9"/>
        <v>松江市自立相談支援事業</v>
      </c>
      <c r="D154" s="140">
        <f>IFERROR(VLOOKUP(B154,'バックデータ２（自治体情報）'!$B$11:$E$912,4,FALSE),"")</f>
        <v>203787</v>
      </c>
      <c r="E154" s="139" t="str">
        <f t="shared" si="12"/>
        <v>20万人以上～30万人未満</v>
      </c>
      <c r="F154" s="141" t="s">
        <v>2242</v>
      </c>
      <c r="G154" s="142" t="s">
        <v>1876</v>
      </c>
      <c r="H154" s="145" t="s">
        <v>1950</v>
      </c>
      <c r="I154" s="161" t="s">
        <v>2293</v>
      </c>
      <c r="J154" s="142" t="s">
        <v>2151</v>
      </c>
      <c r="K154" s="141" t="s">
        <v>2150</v>
      </c>
      <c r="L154" s="138" t="str">
        <f t="shared" si="10"/>
        <v>島根県自立相談支援事業</v>
      </c>
      <c r="M154" s="138" t="str">
        <f t="shared" si="11"/>
        <v>20万人以上～30万人未満自立相談支援事業</v>
      </c>
      <c r="N154" s="137" t="str">
        <f>IF(A154='条件検索１（都道府県名で検索）'!$E$3,"該当","")</f>
        <v/>
      </c>
      <c r="O154" s="139" t="str">
        <f>IF(N154="","",COUNTIF($N$4:N154,"該当"))</f>
        <v/>
      </c>
      <c r="P154" s="137" t="str">
        <f>IF(E154='条件検索２（人口規模で検索）'!$E$3,"該当","")</f>
        <v/>
      </c>
      <c r="Q154" s="139" t="str">
        <f>IF(P154="","",COUNTIF($P$4:P154,"該当"))</f>
        <v/>
      </c>
      <c r="R154" s="137" t="str">
        <f>IF(F154='条件検索３（事業名で検索）'!$E$3,"該当","")</f>
        <v/>
      </c>
      <c r="S154" s="139" t="str">
        <f>IF(R154="","",COUNTIF($R$4:R154,"該当"))</f>
        <v/>
      </c>
      <c r="T154" s="137" t="str">
        <f>IF(L154='条件検索４（都道府県名・事業名で検索）'!$H$3,"該当","")</f>
        <v/>
      </c>
      <c r="U154" s="139" t="str">
        <f>IF(T154="","",COUNTIF($T$4:T154,"該当"))</f>
        <v/>
      </c>
      <c r="V154" s="137" t="str">
        <f>IF(M154='条件検索５（人口規模・事業名で検索）'!$H$3,"該当","")</f>
        <v/>
      </c>
      <c r="W154" s="139" t="str">
        <f>IF(V154="","",COUNTIF($V$4:V154,"該当"))</f>
        <v/>
      </c>
    </row>
    <row r="155" spans="1:23" ht="28.5" customHeight="1">
      <c r="A155" s="141" t="s">
        <v>1697</v>
      </c>
      <c r="B155" s="141" t="s">
        <v>1699</v>
      </c>
      <c r="C155" s="138" t="str">
        <f t="shared" si="9"/>
        <v>出雲市就労準備支援事業</v>
      </c>
      <c r="D155" s="140">
        <f>IFERROR(VLOOKUP(B155,'バックデータ２（自治体情報）'!$B$11:$E$912,4,FALSE),"")</f>
        <v>175227</v>
      </c>
      <c r="E155" s="139" t="str">
        <f t="shared" si="12"/>
        <v>10万人以上～20万人未満</v>
      </c>
      <c r="F155" s="141" t="s">
        <v>2245</v>
      </c>
      <c r="G155" s="142" t="s">
        <v>1877</v>
      </c>
      <c r="H155" s="145" t="s">
        <v>1950</v>
      </c>
      <c r="I155" s="161" t="s">
        <v>2335</v>
      </c>
      <c r="J155" s="142" t="s">
        <v>2151</v>
      </c>
      <c r="K155" s="141" t="s">
        <v>2150</v>
      </c>
      <c r="L155" s="138" t="str">
        <f t="shared" si="10"/>
        <v>島根県就労準備支援事業</v>
      </c>
      <c r="M155" s="138" t="str">
        <f t="shared" si="11"/>
        <v>10万人以上～20万人未満就労準備支援事業</v>
      </c>
      <c r="N155" s="137" t="str">
        <f>IF(A155='条件検索１（都道府県名で検索）'!$E$3,"該当","")</f>
        <v/>
      </c>
      <c r="O155" s="139" t="str">
        <f>IF(N155="","",COUNTIF($N$4:N155,"該当"))</f>
        <v/>
      </c>
      <c r="P155" s="137" t="str">
        <f>IF(E155='条件検索２（人口規模で検索）'!$E$3,"該当","")</f>
        <v/>
      </c>
      <c r="Q155" s="139" t="str">
        <f>IF(P155="","",COUNTIF($P$4:P155,"該当"))</f>
        <v/>
      </c>
      <c r="R155" s="137" t="str">
        <f>IF(F155='条件検索３（事業名で検索）'!$E$3,"該当","")</f>
        <v/>
      </c>
      <c r="S155" s="139" t="str">
        <f>IF(R155="","",COUNTIF($R$4:R155,"該当"))</f>
        <v/>
      </c>
      <c r="T155" s="137" t="str">
        <f>IF(L155='条件検索４（都道府県名・事業名で検索）'!$H$3,"該当","")</f>
        <v/>
      </c>
      <c r="U155" s="139" t="str">
        <f>IF(T155="","",COUNTIF($T$4:T155,"該当"))</f>
        <v/>
      </c>
      <c r="V155" s="137" t="str">
        <f>IF(M155='条件検索５（人口規模・事業名で検索）'!$H$3,"該当","")</f>
        <v/>
      </c>
      <c r="W155" s="139" t="str">
        <f>IF(V155="","",COUNTIF($V$4:V155,"該当"))</f>
        <v/>
      </c>
    </row>
    <row r="156" spans="1:23" ht="28.5" customHeight="1">
      <c r="A156" s="141" t="s">
        <v>1697</v>
      </c>
      <c r="B156" s="141" t="s">
        <v>1700</v>
      </c>
      <c r="C156" s="138" t="str">
        <f t="shared" si="9"/>
        <v>安来市子どもの学習・生活支援事業</v>
      </c>
      <c r="D156" s="140">
        <f>IFERROR(VLOOKUP(B156,'バックデータ２（自治体情報）'!$B$11:$E$912,4,FALSE),"")</f>
        <v>39409</v>
      </c>
      <c r="E156" s="139" t="str">
        <f t="shared" si="12"/>
        <v>2万人以上～5万人未満</v>
      </c>
      <c r="F156" s="141" t="s">
        <v>2258</v>
      </c>
      <c r="G156" s="142" t="s">
        <v>1878</v>
      </c>
      <c r="H156" s="145" t="s">
        <v>1950</v>
      </c>
      <c r="I156" s="161" t="s">
        <v>2501</v>
      </c>
      <c r="J156" s="142" t="s">
        <v>2151</v>
      </c>
      <c r="K156" s="141" t="s">
        <v>2150</v>
      </c>
      <c r="L156" s="138" t="str">
        <f t="shared" si="10"/>
        <v>島根県子どもの学習・生活支援事業</v>
      </c>
      <c r="M156" s="138" t="str">
        <f t="shared" si="11"/>
        <v>2万人以上～5万人未満子どもの学習・生活支援事業</v>
      </c>
      <c r="N156" s="137" t="str">
        <f>IF(A156='条件検索１（都道府県名で検索）'!$E$3,"該当","")</f>
        <v/>
      </c>
      <c r="O156" s="139" t="str">
        <f>IF(N156="","",COUNTIF($N$4:N156,"該当"))</f>
        <v/>
      </c>
      <c r="P156" s="137" t="str">
        <f>IF(E156='条件検索２（人口規模で検索）'!$E$3,"該当","")</f>
        <v/>
      </c>
      <c r="Q156" s="139" t="str">
        <f>IF(P156="","",COUNTIF($P$4:P156,"該当"))</f>
        <v/>
      </c>
      <c r="R156" s="137" t="str">
        <f>IF(F156='条件検索３（事業名で検索）'!$E$3,"該当","")</f>
        <v/>
      </c>
      <c r="S156" s="139" t="str">
        <f>IF(R156="","",COUNTIF($R$4:R156,"該当"))</f>
        <v/>
      </c>
      <c r="T156" s="137" t="str">
        <f>IF(L156='条件検索４（都道府県名・事業名で検索）'!$H$3,"該当","")</f>
        <v/>
      </c>
      <c r="U156" s="139" t="str">
        <f>IF(T156="","",COUNTIF($T$4:T156,"該当"))</f>
        <v/>
      </c>
      <c r="V156" s="137" t="str">
        <f>IF(M156='条件検索５（人口規模・事業名で検索）'!$H$3,"該当","")</f>
        <v/>
      </c>
      <c r="W156" s="139" t="str">
        <f>IF(V156="","",COUNTIF($V$4:V156,"該当"))</f>
        <v/>
      </c>
    </row>
    <row r="157" spans="1:23" ht="28.5" customHeight="1">
      <c r="A157" s="141" t="s">
        <v>102</v>
      </c>
      <c r="B157" s="142" t="s">
        <v>104</v>
      </c>
      <c r="C157" s="138" t="str">
        <f t="shared" si="9"/>
        <v>総社市自立相談支援事業</v>
      </c>
      <c r="D157" s="140">
        <f>IFERROR(VLOOKUP(B157,'バックデータ２（自治体情報）'!$B$11:$E$912,4,FALSE),"")</f>
        <v>68586</v>
      </c>
      <c r="E157" s="139" t="str">
        <f t="shared" si="12"/>
        <v>2万人以上～5万人未満</v>
      </c>
      <c r="F157" s="141" t="s">
        <v>2240</v>
      </c>
      <c r="G157" s="142" t="s">
        <v>1879</v>
      </c>
      <c r="H157" s="145" t="s">
        <v>1949</v>
      </c>
      <c r="I157" s="161" t="s">
        <v>2294</v>
      </c>
      <c r="J157" s="142" t="s">
        <v>62</v>
      </c>
      <c r="K157" s="141" t="s">
        <v>2152</v>
      </c>
      <c r="L157" s="138" t="str">
        <f t="shared" si="10"/>
        <v>岡山県自立相談支援事業</v>
      </c>
      <c r="M157" s="138" t="str">
        <f t="shared" si="11"/>
        <v>2万人以上～5万人未満自立相談支援事業</v>
      </c>
      <c r="N157" s="137" t="str">
        <f>IF(A157='条件検索１（都道府県名で検索）'!$E$3,"該当","")</f>
        <v/>
      </c>
      <c r="O157" s="139" t="str">
        <f>IF(N157="","",COUNTIF($N$4:N157,"該当"))</f>
        <v/>
      </c>
      <c r="P157" s="137" t="str">
        <f>IF(E157='条件検索２（人口規模で検索）'!$E$3,"該当","")</f>
        <v/>
      </c>
      <c r="Q157" s="139" t="str">
        <f>IF(P157="","",COUNTIF($P$4:P157,"該当"))</f>
        <v/>
      </c>
      <c r="R157" s="137" t="str">
        <f>IF(F157='条件検索３（事業名で検索）'!$E$3,"該当","")</f>
        <v/>
      </c>
      <c r="S157" s="139" t="str">
        <f>IF(R157="","",COUNTIF($R$4:R157,"該当"))</f>
        <v/>
      </c>
      <c r="T157" s="137" t="str">
        <f>IF(L157='条件検索４（都道府県名・事業名で検索）'!$H$3,"該当","")</f>
        <v/>
      </c>
      <c r="U157" s="139" t="str">
        <f>IF(T157="","",COUNTIF($T$4:T157,"該当"))</f>
        <v/>
      </c>
      <c r="V157" s="137" t="str">
        <f>IF(M157='条件検索５（人口規模・事業名で検索）'!$H$3,"該当","")</f>
        <v/>
      </c>
      <c r="W157" s="139" t="str">
        <f>IF(V157="","",COUNTIF($V$4:V157,"該当"))</f>
        <v/>
      </c>
    </row>
    <row r="158" spans="1:23" ht="28.5" customHeight="1">
      <c r="A158" s="141" t="s">
        <v>102</v>
      </c>
      <c r="B158" s="142" t="s">
        <v>119</v>
      </c>
      <c r="C158" s="138" t="str">
        <f t="shared" si="9"/>
        <v>倉敷市一時生活支援事業</v>
      </c>
      <c r="D158" s="140">
        <f>IFERROR(VLOOKUP(B158,'バックデータ２（自治体情報）'!$B$11:$E$912,4,FALSE),"")</f>
        <v>483901</v>
      </c>
      <c r="E158" s="139" t="str">
        <f t="shared" si="12"/>
        <v>40万人以上～50万人未満</v>
      </c>
      <c r="F158" s="141" t="s">
        <v>6</v>
      </c>
      <c r="G158" s="142" t="s">
        <v>1880</v>
      </c>
      <c r="H158" s="145" t="s">
        <v>1949</v>
      </c>
      <c r="I158" s="161" t="s">
        <v>2511</v>
      </c>
      <c r="J158" s="142" t="s">
        <v>67</v>
      </c>
      <c r="K158" s="141" t="s">
        <v>2153</v>
      </c>
      <c r="L158" s="138" t="str">
        <f t="shared" si="10"/>
        <v>岡山県一時生活支援事業</v>
      </c>
      <c r="M158" s="138" t="str">
        <f t="shared" si="11"/>
        <v>40万人以上～50万人未満一時生活支援事業</v>
      </c>
      <c r="N158" s="137" t="str">
        <f>IF(A158='条件検索１（都道府県名で検索）'!$E$3,"該当","")</f>
        <v/>
      </c>
      <c r="O158" s="139" t="str">
        <f>IF(N158="","",COUNTIF($N$4:N158,"該当"))</f>
        <v/>
      </c>
      <c r="P158" s="137" t="str">
        <f>IF(E158='条件検索２（人口規模で検索）'!$E$3,"該当","")</f>
        <v/>
      </c>
      <c r="Q158" s="139" t="str">
        <f>IF(P158="","",COUNTIF($P$4:P158,"該当"))</f>
        <v/>
      </c>
      <c r="R158" s="137" t="str">
        <f>IF(F158='条件検索３（事業名で検索）'!$E$3,"該当","")</f>
        <v/>
      </c>
      <c r="S158" s="139" t="str">
        <f>IF(R158="","",COUNTIF($R$4:R158,"該当"))</f>
        <v/>
      </c>
      <c r="T158" s="137" t="str">
        <f>IF(L158='条件検索４（都道府県名・事業名で検索）'!$H$3,"該当","")</f>
        <v/>
      </c>
      <c r="U158" s="139" t="str">
        <f>IF(T158="","",COUNTIF($T$4:T158,"該当"))</f>
        <v/>
      </c>
      <c r="V158" s="137" t="str">
        <f>IF(M158='条件検索５（人口規模・事業名で検索）'!$H$3,"該当","")</f>
        <v/>
      </c>
      <c r="W158" s="139" t="str">
        <f>IF(V158="","",COUNTIF($V$4:V158,"該当"))</f>
        <v/>
      </c>
    </row>
    <row r="159" spans="1:23" ht="28.5" customHeight="1">
      <c r="A159" s="141" t="s">
        <v>102</v>
      </c>
      <c r="B159" s="142" t="s">
        <v>119</v>
      </c>
      <c r="C159" s="138" t="str">
        <f t="shared" si="9"/>
        <v>倉敷市就労準備支援事業</v>
      </c>
      <c r="D159" s="140">
        <f>IFERROR(VLOOKUP(B159,'バックデータ２（自治体情報）'!$B$11:$E$912,4,FALSE),"")</f>
        <v>483901</v>
      </c>
      <c r="E159" s="139" t="str">
        <f t="shared" si="12"/>
        <v>40万人以上～50万人未満</v>
      </c>
      <c r="F159" s="141" t="s">
        <v>2245</v>
      </c>
      <c r="G159" s="142" t="s">
        <v>1881</v>
      </c>
      <c r="H159" s="145" t="s">
        <v>1949</v>
      </c>
      <c r="I159" s="161" t="s">
        <v>2489</v>
      </c>
      <c r="J159" s="142" t="s">
        <v>67</v>
      </c>
      <c r="K159" s="141" t="s">
        <v>2154</v>
      </c>
      <c r="L159" s="138" t="str">
        <f t="shared" si="10"/>
        <v>岡山県就労準備支援事業</v>
      </c>
      <c r="M159" s="138" t="str">
        <f t="shared" si="11"/>
        <v>40万人以上～50万人未満就労準備支援事業</v>
      </c>
      <c r="N159" s="137" t="str">
        <f>IF(A159='条件検索１（都道府県名で検索）'!$E$3,"該当","")</f>
        <v/>
      </c>
      <c r="O159" s="139" t="str">
        <f>IF(N159="","",COUNTIF($N$4:N159,"該当"))</f>
        <v/>
      </c>
      <c r="P159" s="137" t="str">
        <f>IF(E159='条件検索２（人口規模で検索）'!$E$3,"該当","")</f>
        <v/>
      </c>
      <c r="Q159" s="139" t="str">
        <f>IF(P159="","",COUNTIF($P$4:P159,"該当"))</f>
        <v/>
      </c>
      <c r="R159" s="137" t="str">
        <f>IF(F159='条件検索３（事業名で検索）'!$E$3,"該当","")</f>
        <v/>
      </c>
      <c r="S159" s="139" t="str">
        <f>IF(R159="","",COUNTIF($R$4:R159,"該当"))</f>
        <v/>
      </c>
      <c r="T159" s="137" t="str">
        <f>IF(L159='条件検索４（都道府県名・事業名で検索）'!$H$3,"該当","")</f>
        <v/>
      </c>
      <c r="U159" s="139" t="str">
        <f>IF(T159="","",COUNTIF($T$4:T159,"該当"))</f>
        <v/>
      </c>
      <c r="V159" s="137" t="str">
        <f>IF(M159='条件検索５（人口規模・事業名で検索）'!$H$3,"該当","")</f>
        <v/>
      </c>
      <c r="W159" s="139" t="str">
        <f>IF(V159="","",COUNTIF($V$4:V159,"該当"))</f>
        <v/>
      </c>
    </row>
    <row r="160" spans="1:23" ht="28.5" customHeight="1">
      <c r="A160" s="141" t="s">
        <v>102</v>
      </c>
      <c r="B160" s="142" t="s">
        <v>104</v>
      </c>
      <c r="C160" s="138" t="str">
        <f t="shared" si="9"/>
        <v>総社市家計改善支援事業</v>
      </c>
      <c r="D160" s="140">
        <f>IFERROR(VLOOKUP(B160,'バックデータ２（自治体情報）'!$B$11:$E$912,4,FALSE),"")</f>
        <v>68586</v>
      </c>
      <c r="E160" s="139" t="str">
        <f t="shared" si="12"/>
        <v>2万人以上～5万人未満</v>
      </c>
      <c r="F160" s="141" t="s">
        <v>2254</v>
      </c>
      <c r="G160" s="142" t="s">
        <v>1944</v>
      </c>
      <c r="H160" s="145" t="s">
        <v>1949</v>
      </c>
      <c r="I160" s="161" t="s">
        <v>2398</v>
      </c>
      <c r="J160" s="142" t="s">
        <v>62</v>
      </c>
      <c r="K160" s="141" t="s">
        <v>2155</v>
      </c>
      <c r="L160" s="138" t="str">
        <f t="shared" si="10"/>
        <v>岡山県家計改善支援事業</v>
      </c>
      <c r="M160" s="138" t="str">
        <f t="shared" si="11"/>
        <v>2万人以上～5万人未満家計改善支援事業</v>
      </c>
      <c r="N160" s="137" t="str">
        <f>IF(A160='条件検索１（都道府県名で検索）'!$E$3,"該当","")</f>
        <v/>
      </c>
      <c r="O160" s="139" t="str">
        <f>IF(N160="","",COUNTIF($N$4:N160,"該当"))</f>
        <v/>
      </c>
      <c r="P160" s="137" t="str">
        <f>IF(E160='条件検索２（人口規模で検索）'!$E$3,"該当","")</f>
        <v/>
      </c>
      <c r="Q160" s="139" t="str">
        <f>IF(P160="","",COUNTIF($P$4:P160,"該当"))</f>
        <v/>
      </c>
      <c r="R160" s="137" t="str">
        <f>IF(F160='条件検索３（事業名で検索）'!$E$3,"該当","")</f>
        <v/>
      </c>
      <c r="S160" s="139" t="str">
        <f>IF(R160="","",COUNTIF($R$4:R160,"該当"))</f>
        <v/>
      </c>
      <c r="T160" s="137" t="str">
        <f>IF(L160='条件検索４（都道府県名・事業名で検索）'!$H$3,"該当","")</f>
        <v/>
      </c>
      <c r="U160" s="139" t="str">
        <f>IF(T160="","",COUNTIF($T$4:T160,"該当"))</f>
        <v/>
      </c>
      <c r="V160" s="137" t="str">
        <f>IF(M160='条件検索５（人口規模・事業名で検索）'!$H$3,"該当","")</f>
        <v/>
      </c>
      <c r="W160" s="139" t="str">
        <f>IF(V160="","",COUNTIF($V$4:V160,"該当"))</f>
        <v/>
      </c>
    </row>
    <row r="161" spans="1:23" ht="28.5" customHeight="1">
      <c r="A161" s="141" t="s">
        <v>102</v>
      </c>
      <c r="B161" s="141" t="s">
        <v>102</v>
      </c>
      <c r="C161" s="138" t="str">
        <f t="shared" si="9"/>
        <v>岡山県就労準備支援事業</v>
      </c>
      <c r="D161" s="140">
        <f>IFERROR(VLOOKUP(B161,'バックデータ２（自治体情報）'!$B$11:$E$912,4,FALSE),"")</f>
        <v>99864</v>
      </c>
      <c r="E161" s="139" t="str">
        <f t="shared" si="12"/>
        <v>2万人以上～5万人未満</v>
      </c>
      <c r="F161" s="141" t="s">
        <v>2245</v>
      </c>
      <c r="G161" s="142" t="s">
        <v>1882</v>
      </c>
      <c r="H161" s="145" t="s">
        <v>1949</v>
      </c>
      <c r="I161" s="161" t="s">
        <v>2399</v>
      </c>
      <c r="J161" s="142" t="s">
        <v>2157</v>
      </c>
      <c r="K161" s="141" t="s">
        <v>2156</v>
      </c>
      <c r="L161" s="138" t="str">
        <f t="shared" si="10"/>
        <v>岡山県就労準備支援事業</v>
      </c>
      <c r="M161" s="138" t="str">
        <f t="shared" si="11"/>
        <v>2万人以上～5万人未満就労準備支援事業</v>
      </c>
      <c r="N161" s="137" t="str">
        <f>IF(A161='条件検索１（都道府県名で検索）'!$E$3,"該当","")</f>
        <v/>
      </c>
      <c r="O161" s="139" t="str">
        <f>IF(N161="","",COUNTIF($N$4:N161,"該当"))</f>
        <v/>
      </c>
      <c r="P161" s="137" t="str">
        <f>IF(E161='条件検索２（人口規模で検索）'!$E$3,"該当","")</f>
        <v/>
      </c>
      <c r="Q161" s="139" t="str">
        <f>IF(P161="","",COUNTIF($P$4:P161,"該当"))</f>
        <v/>
      </c>
      <c r="R161" s="137" t="str">
        <f>IF(F161='条件検索３（事業名で検索）'!$E$3,"該当","")</f>
        <v/>
      </c>
      <c r="S161" s="139" t="str">
        <f>IF(R161="","",COUNTIF($R$4:R161,"該当"))</f>
        <v/>
      </c>
      <c r="T161" s="137" t="str">
        <f>IF(L161='条件検索４（都道府県名・事業名で検索）'!$H$3,"該当","")</f>
        <v/>
      </c>
      <c r="U161" s="139" t="str">
        <f>IF(T161="","",COUNTIF($T$4:T161,"該当"))</f>
        <v/>
      </c>
      <c r="V161" s="137" t="str">
        <f>IF(M161='条件検索５（人口規模・事業名で検索）'!$H$3,"該当","")</f>
        <v/>
      </c>
      <c r="W161" s="139" t="str">
        <f>IF(V161="","",COUNTIF($V$4:V161,"該当"))</f>
        <v/>
      </c>
    </row>
    <row r="162" spans="1:23" ht="28.5" customHeight="1">
      <c r="A162" s="174" t="s">
        <v>1701</v>
      </c>
      <c r="B162" s="155" t="s">
        <v>1702</v>
      </c>
      <c r="C162" s="138" t="str">
        <f t="shared" si="9"/>
        <v>東広島市自立相談支援事業</v>
      </c>
      <c r="D162" s="140">
        <f>IFERROR(VLOOKUP(B162,'バックデータ２（自治体情報）'!$B$11:$E$912,4,FALSE),"")</f>
        <v>186649</v>
      </c>
      <c r="E162" s="139" t="str">
        <f t="shared" si="12"/>
        <v>10万人以上～20万人未満</v>
      </c>
      <c r="F162" s="155" t="s">
        <v>2240</v>
      </c>
      <c r="G162" s="147" t="s">
        <v>1883</v>
      </c>
      <c r="H162" s="152" t="s">
        <v>1949</v>
      </c>
      <c r="I162" s="161" t="s">
        <v>2295</v>
      </c>
      <c r="J162" s="147" t="s">
        <v>2459</v>
      </c>
      <c r="K162" s="141" t="s">
        <v>2158</v>
      </c>
      <c r="L162" s="138" t="str">
        <f t="shared" si="10"/>
        <v>広島県自立相談支援事業</v>
      </c>
      <c r="M162" s="138" t="str">
        <f t="shared" si="11"/>
        <v>10万人以上～20万人未満自立相談支援事業</v>
      </c>
      <c r="N162" s="137" t="str">
        <f>IF(A162='条件検索１（都道府県名で検索）'!$E$3,"該当","")</f>
        <v/>
      </c>
      <c r="O162" s="139" t="str">
        <f>IF(N162="","",COUNTIF($N$4:N162,"該当"))</f>
        <v/>
      </c>
      <c r="P162" s="137" t="str">
        <f>IF(E162='条件検索２（人口規模で検索）'!$E$3,"該当","")</f>
        <v/>
      </c>
      <c r="Q162" s="139" t="str">
        <f>IF(P162="","",COUNTIF($P$4:P162,"該当"))</f>
        <v/>
      </c>
      <c r="R162" s="137" t="str">
        <f>IF(F162='条件検索３（事業名で検索）'!$E$3,"該当","")</f>
        <v/>
      </c>
      <c r="S162" s="139" t="str">
        <f>IF(R162="","",COUNTIF($R$4:R162,"該当"))</f>
        <v/>
      </c>
      <c r="T162" s="137" t="str">
        <f>IF(L162='条件検索４（都道府県名・事業名で検索）'!$H$3,"該当","")</f>
        <v/>
      </c>
      <c r="U162" s="139" t="str">
        <f>IF(T162="","",COUNTIF($T$4:T162,"該当"))</f>
        <v/>
      </c>
      <c r="V162" s="137" t="str">
        <f>IF(M162='条件検索５（人口規模・事業名で検索）'!$H$3,"該当","")</f>
        <v/>
      </c>
      <c r="W162" s="139" t="str">
        <f>IF(V162="","",COUNTIF($V$4:V162,"該当"))</f>
        <v/>
      </c>
    </row>
    <row r="163" spans="1:23" ht="28.5" customHeight="1">
      <c r="A163" s="174" t="s">
        <v>1701</v>
      </c>
      <c r="B163" s="155" t="s">
        <v>1703</v>
      </c>
      <c r="C163" s="138" t="str">
        <f t="shared" ref="C163:C229" si="13">B163&amp;F163</f>
        <v>呉市就労準備支援事業</v>
      </c>
      <c r="D163" s="140">
        <f>IFERROR(VLOOKUP(B163,'バックデータ２（自治体情報）'!$B$11:$E$912,4,FALSE),"")</f>
        <v>227965</v>
      </c>
      <c r="E163" s="139" t="str">
        <f t="shared" si="12"/>
        <v>20万人以上～30万人未満</v>
      </c>
      <c r="F163" s="155" t="s">
        <v>2246</v>
      </c>
      <c r="G163" s="147" t="s">
        <v>1884</v>
      </c>
      <c r="H163" s="152" t="s">
        <v>1949</v>
      </c>
      <c r="I163" s="161" t="s">
        <v>2400</v>
      </c>
      <c r="J163" s="147" t="s">
        <v>2160</v>
      </c>
      <c r="K163" s="141" t="s">
        <v>2159</v>
      </c>
      <c r="L163" s="138" t="str">
        <f t="shared" si="10"/>
        <v>広島県就労準備支援事業</v>
      </c>
      <c r="M163" s="138" t="str">
        <f t="shared" si="11"/>
        <v>20万人以上～30万人未満就労準備支援事業</v>
      </c>
      <c r="N163" s="137" t="str">
        <f>IF(A163='条件検索１（都道府県名で検索）'!$E$3,"該当","")</f>
        <v/>
      </c>
      <c r="O163" s="139" t="str">
        <f>IF(N163="","",COUNTIF($N$4:N163,"該当"))</f>
        <v/>
      </c>
      <c r="P163" s="137" t="str">
        <f>IF(E163='条件検索２（人口規模で検索）'!$E$3,"該当","")</f>
        <v/>
      </c>
      <c r="Q163" s="139" t="str">
        <f>IF(P163="","",COUNTIF($P$4:P163,"該当"))</f>
        <v/>
      </c>
      <c r="R163" s="137" t="str">
        <f>IF(F163='条件検索３（事業名で検索）'!$E$3,"該当","")</f>
        <v/>
      </c>
      <c r="S163" s="139" t="str">
        <f>IF(R163="","",COUNTIF($R$4:R163,"該当"))</f>
        <v/>
      </c>
      <c r="T163" s="137" t="str">
        <f>IF(L163='条件検索４（都道府県名・事業名で検索）'!$H$3,"該当","")</f>
        <v/>
      </c>
      <c r="U163" s="139" t="str">
        <f>IF(T163="","",COUNTIF($T$4:T163,"該当"))</f>
        <v/>
      </c>
      <c r="V163" s="137" t="str">
        <f>IF(M163='条件検索５（人口規模・事業名で検索）'!$H$3,"該当","")</f>
        <v/>
      </c>
      <c r="W163" s="139" t="str">
        <f>IF(V163="","",COUNTIF($V$4:V163,"該当"))</f>
        <v/>
      </c>
    </row>
    <row r="164" spans="1:23" ht="28.5" customHeight="1">
      <c r="A164" s="174" t="s">
        <v>1701</v>
      </c>
      <c r="B164" s="155" t="s">
        <v>1704</v>
      </c>
      <c r="C164" s="138" t="str">
        <f t="shared" si="13"/>
        <v>広島市一時生活支援事業</v>
      </c>
      <c r="D164" s="140">
        <f>IFERROR(VLOOKUP(B164,'バックデータ２（自治体情報）'!$B$11:$E$912,4,FALSE),"")</f>
        <v>1195327</v>
      </c>
      <c r="E164" s="139" t="str">
        <f t="shared" si="12"/>
        <v>50万人以上</v>
      </c>
      <c r="F164" s="155" t="s">
        <v>2249</v>
      </c>
      <c r="G164" s="147" t="s">
        <v>1885</v>
      </c>
      <c r="H164" s="152" t="s">
        <v>1949</v>
      </c>
      <c r="I164" s="161" t="s">
        <v>2401</v>
      </c>
      <c r="J164" s="147" t="s">
        <v>2162</v>
      </c>
      <c r="K164" s="141" t="s">
        <v>2161</v>
      </c>
      <c r="L164" s="138" t="str">
        <f t="shared" si="10"/>
        <v>広島県一時生活支援事業</v>
      </c>
      <c r="M164" s="138" t="str">
        <f t="shared" si="11"/>
        <v>50万人以上一時生活支援事業</v>
      </c>
      <c r="N164" s="137" t="str">
        <f>IF(A164='条件検索１（都道府県名で検索）'!$E$3,"該当","")</f>
        <v/>
      </c>
      <c r="O164" s="139" t="str">
        <f>IF(N164="","",COUNTIF($N$4:N164,"該当"))</f>
        <v/>
      </c>
      <c r="P164" s="137" t="str">
        <f>IF(E164='条件検索２（人口規模で検索）'!$E$3,"該当","")</f>
        <v/>
      </c>
      <c r="Q164" s="139" t="str">
        <f>IF(P164="","",COUNTIF($P$4:P164,"該当"))</f>
        <v/>
      </c>
      <c r="R164" s="137" t="str">
        <f>IF(F164='条件検索３（事業名で検索）'!$E$3,"該当","")</f>
        <v/>
      </c>
      <c r="S164" s="139" t="str">
        <f>IF(R164="","",COUNTIF($R$4:R164,"該当"))</f>
        <v/>
      </c>
      <c r="T164" s="137" t="str">
        <f>IF(L164='条件検索４（都道府県名・事業名で検索）'!$H$3,"該当","")</f>
        <v/>
      </c>
      <c r="U164" s="139" t="str">
        <f>IF(T164="","",COUNTIF($T$4:T164,"該当"))</f>
        <v/>
      </c>
      <c r="V164" s="137" t="str">
        <f>IF(M164='条件検索５（人口規模・事業名で検索）'!$H$3,"該当","")</f>
        <v/>
      </c>
      <c r="W164" s="139" t="str">
        <f>IF(V164="","",COUNTIF($V$4:V164,"該当"))</f>
        <v/>
      </c>
    </row>
    <row r="165" spans="1:23" ht="28.5" customHeight="1">
      <c r="A165" s="174" t="s">
        <v>1701</v>
      </c>
      <c r="B165" s="155" t="s">
        <v>1705</v>
      </c>
      <c r="C165" s="138" t="str">
        <f t="shared" si="13"/>
        <v>福山市子どもの学習・生活支援事業</v>
      </c>
      <c r="D165" s="140">
        <f>IFERROR(VLOOKUP(B165,'バックデータ２（自治体情報）'!$B$11:$E$912,4,FALSE),"")</f>
        <v>470786</v>
      </c>
      <c r="E165" s="139" t="str">
        <f t="shared" si="12"/>
        <v>40万人以上～50万人未満</v>
      </c>
      <c r="F165" s="155" t="s">
        <v>2258</v>
      </c>
      <c r="G165" s="147" t="s">
        <v>1886</v>
      </c>
      <c r="H165" s="152" t="s">
        <v>1949</v>
      </c>
      <c r="I165" s="161" t="s">
        <v>2402</v>
      </c>
      <c r="J165" s="147" t="s">
        <v>2460</v>
      </c>
      <c r="K165" s="141" t="s">
        <v>2163</v>
      </c>
      <c r="L165" s="138" t="str">
        <f t="shared" si="10"/>
        <v>広島県子どもの学習・生活支援事業</v>
      </c>
      <c r="M165" s="138" t="str">
        <f t="shared" si="11"/>
        <v>40万人以上～50万人未満子どもの学習・生活支援事業</v>
      </c>
      <c r="N165" s="137" t="str">
        <f>IF(A165='条件検索１（都道府県名で検索）'!$E$3,"該当","")</f>
        <v/>
      </c>
      <c r="O165" s="139" t="str">
        <f>IF(N165="","",COUNTIF($N$4:N165,"該当"))</f>
        <v/>
      </c>
      <c r="P165" s="137" t="str">
        <f>IF(E165='条件検索２（人口規模で検索）'!$E$3,"該当","")</f>
        <v/>
      </c>
      <c r="Q165" s="139" t="str">
        <f>IF(P165="","",COUNTIF($P$4:P165,"該当"))</f>
        <v/>
      </c>
      <c r="R165" s="137" t="str">
        <f>IF(F165='条件検索３（事業名で検索）'!$E$3,"該当","")</f>
        <v/>
      </c>
      <c r="S165" s="139" t="str">
        <f>IF(R165="","",COUNTIF($R$4:R165,"該当"))</f>
        <v/>
      </c>
      <c r="T165" s="137" t="str">
        <f>IF(L165='条件検索４（都道府県名・事業名で検索）'!$H$3,"該当","")</f>
        <v/>
      </c>
      <c r="U165" s="139" t="str">
        <f>IF(T165="","",COUNTIF($T$4:T165,"該当"))</f>
        <v/>
      </c>
      <c r="V165" s="137" t="str">
        <f>IF(M165='条件検索５（人口規模・事業名で検索）'!$H$3,"該当","")</f>
        <v/>
      </c>
      <c r="W165" s="139" t="str">
        <f>IF(V165="","",COUNTIF($V$4:V165,"該当"))</f>
        <v/>
      </c>
    </row>
    <row r="166" spans="1:23" ht="28.5" customHeight="1">
      <c r="A166" s="141" t="s">
        <v>121</v>
      </c>
      <c r="B166" s="142" t="s">
        <v>123</v>
      </c>
      <c r="C166" s="138" t="str">
        <f t="shared" si="13"/>
        <v>防府市自立相談支援事業</v>
      </c>
      <c r="D166" s="140">
        <f>IFERROR(VLOOKUP(B166,'バックデータ２（自治体情報）'!$B$11:$E$912,4,FALSE),"")</f>
        <v>116665</v>
      </c>
      <c r="E166" s="139" t="str">
        <f t="shared" si="12"/>
        <v>10万人以上～20万人未満</v>
      </c>
      <c r="F166" s="141" t="s">
        <v>2241</v>
      </c>
      <c r="G166" s="142" t="s">
        <v>1945</v>
      </c>
      <c r="H166" s="145" t="s">
        <v>1949</v>
      </c>
      <c r="I166" s="161" t="s">
        <v>2478</v>
      </c>
      <c r="J166" s="142" t="s">
        <v>2165</v>
      </c>
      <c r="K166" s="141" t="s">
        <v>2164</v>
      </c>
      <c r="L166" s="138" t="str">
        <f t="shared" si="10"/>
        <v>山口県自立相談支援事業</v>
      </c>
      <c r="M166" s="138" t="str">
        <f t="shared" si="11"/>
        <v>10万人以上～20万人未満自立相談支援事業</v>
      </c>
      <c r="N166" s="137" t="str">
        <f>IF(A166='条件検索１（都道府県名で検索）'!$E$3,"該当","")</f>
        <v/>
      </c>
      <c r="O166" s="139" t="str">
        <f>IF(N166="","",COUNTIF($N$4:N166,"該当"))</f>
        <v/>
      </c>
      <c r="P166" s="137" t="str">
        <f>IF(E166='条件検索２（人口規模で検索）'!$E$3,"該当","")</f>
        <v/>
      </c>
      <c r="Q166" s="139" t="str">
        <f>IF(P166="","",COUNTIF($P$4:P166,"該当"))</f>
        <v/>
      </c>
      <c r="R166" s="137" t="str">
        <f>IF(F166='条件検索３（事業名で検索）'!$E$3,"該当","")</f>
        <v/>
      </c>
      <c r="S166" s="139" t="str">
        <f>IF(R166="","",COUNTIF($R$4:R166,"該当"))</f>
        <v/>
      </c>
      <c r="T166" s="137" t="str">
        <f>IF(L166='条件検索４（都道府県名・事業名で検索）'!$H$3,"該当","")</f>
        <v/>
      </c>
      <c r="U166" s="139" t="str">
        <f>IF(T166="","",COUNTIF($T$4:T166,"該当"))</f>
        <v/>
      </c>
      <c r="V166" s="137" t="str">
        <f>IF(M166='条件検索５（人口規模・事業名で検索）'!$H$3,"該当","")</f>
        <v/>
      </c>
      <c r="W166" s="139" t="str">
        <f>IF(V166="","",COUNTIF($V$4:V166,"該当"))</f>
        <v/>
      </c>
    </row>
    <row r="167" spans="1:23" ht="28.5" customHeight="1">
      <c r="A167" s="141" t="s">
        <v>121</v>
      </c>
      <c r="B167" s="141" t="s">
        <v>1706</v>
      </c>
      <c r="C167" s="138" t="str">
        <f t="shared" si="13"/>
        <v>下関市家計改善支援事業</v>
      </c>
      <c r="D167" s="140">
        <f>IFERROR(VLOOKUP(B167,'バックデータ２（自治体情報）'!$B$11:$E$912,4,FALSE),"")</f>
        <v>266429</v>
      </c>
      <c r="E167" s="139" t="str">
        <f t="shared" si="12"/>
        <v>20万人以上～30万人未満</v>
      </c>
      <c r="F167" s="141" t="s">
        <v>2254</v>
      </c>
      <c r="G167" s="149" t="s">
        <v>1887</v>
      </c>
      <c r="H167" s="145" t="s">
        <v>1949</v>
      </c>
      <c r="I167" s="161" t="s">
        <v>2506</v>
      </c>
      <c r="J167" s="142" t="s">
        <v>2167</v>
      </c>
      <c r="K167" s="141" t="s">
        <v>2166</v>
      </c>
      <c r="L167" s="138" t="str">
        <f t="shared" si="10"/>
        <v>山口県家計改善支援事業</v>
      </c>
      <c r="M167" s="138" t="str">
        <f t="shared" si="11"/>
        <v>20万人以上～30万人未満家計改善支援事業</v>
      </c>
      <c r="N167" s="137" t="str">
        <f>IF(A167='条件検索１（都道府県名で検索）'!$E$3,"該当","")</f>
        <v/>
      </c>
      <c r="O167" s="139" t="str">
        <f>IF(N167="","",COUNTIF($N$4:N167,"該当"))</f>
        <v/>
      </c>
      <c r="P167" s="137" t="str">
        <f>IF(E167='条件検索２（人口規模で検索）'!$E$3,"該当","")</f>
        <v/>
      </c>
      <c r="Q167" s="139" t="str">
        <f>IF(P167="","",COUNTIF($P$4:P167,"該当"))</f>
        <v/>
      </c>
      <c r="R167" s="137" t="str">
        <f>IF(F167='条件検索３（事業名で検索）'!$E$3,"該当","")</f>
        <v/>
      </c>
      <c r="S167" s="139" t="str">
        <f>IF(R167="","",COUNTIF($R$4:R167,"該当"))</f>
        <v/>
      </c>
      <c r="T167" s="137" t="str">
        <f>IF(L167='条件検索４（都道府県名・事業名で検索）'!$H$3,"該当","")</f>
        <v/>
      </c>
      <c r="U167" s="139" t="str">
        <f>IF(T167="","",COUNTIF($T$4:T167,"該当"))</f>
        <v/>
      </c>
      <c r="V167" s="137" t="str">
        <f>IF(M167='条件検索５（人口規模・事業名で検索）'!$H$3,"該当","")</f>
        <v/>
      </c>
      <c r="W167" s="139" t="str">
        <f>IF(V167="","",COUNTIF($V$4:V167,"該当"))</f>
        <v/>
      </c>
    </row>
    <row r="168" spans="1:23" ht="28.5" customHeight="1">
      <c r="A168" s="141" t="s">
        <v>121</v>
      </c>
      <c r="B168" s="141" t="s">
        <v>1707</v>
      </c>
      <c r="C168" s="138" t="str">
        <f t="shared" si="13"/>
        <v>宇部市一時生活支援事業</v>
      </c>
      <c r="D168" s="140">
        <f>IFERROR(VLOOKUP(B168,'バックデータ２（自治体情報）'!$B$11:$E$912,4,FALSE),"")</f>
        <v>166847</v>
      </c>
      <c r="E168" s="139" t="str">
        <f t="shared" si="12"/>
        <v>10万人以上～20万人未満</v>
      </c>
      <c r="F168" s="141" t="s">
        <v>2249</v>
      </c>
      <c r="G168" s="141" t="s">
        <v>1888</v>
      </c>
      <c r="H168" s="145" t="s">
        <v>1949</v>
      </c>
      <c r="I168" s="161" t="s">
        <v>2512</v>
      </c>
      <c r="J168" s="142" t="s">
        <v>2461</v>
      </c>
      <c r="K168" s="141" t="s">
        <v>2168</v>
      </c>
      <c r="L168" s="138" t="str">
        <f t="shared" si="10"/>
        <v>山口県一時生活支援事業</v>
      </c>
      <c r="M168" s="138" t="str">
        <f t="shared" si="11"/>
        <v>10万人以上～20万人未満一時生活支援事業</v>
      </c>
      <c r="N168" s="137" t="str">
        <f>IF(A168='条件検索１（都道府県名で検索）'!$E$3,"該当","")</f>
        <v/>
      </c>
      <c r="O168" s="139" t="str">
        <f>IF(N168="","",COUNTIF($N$4:N168,"該当"))</f>
        <v/>
      </c>
      <c r="P168" s="137" t="str">
        <f>IF(E168='条件検索２（人口規模で検索）'!$E$3,"該当","")</f>
        <v/>
      </c>
      <c r="Q168" s="139" t="str">
        <f>IF(P168="","",COUNTIF($P$4:P168,"該当"))</f>
        <v/>
      </c>
      <c r="R168" s="137" t="str">
        <f>IF(F168='条件検索３（事業名で検索）'!$E$3,"該当","")</f>
        <v/>
      </c>
      <c r="S168" s="139" t="str">
        <f>IF(R168="","",COUNTIF($R$4:R168,"該当"))</f>
        <v/>
      </c>
      <c r="T168" s="137" t="str">
        <f>IF(L168='条件検索４（都道府県名・事業名で検索）'!$H$3,"該当","")</f>
        <v/>
      </c>
      <c r="U168" s="139" t="str">
        <f>IF(T168="","",COUNTIF($T$4:T168,"該当"))</f>
        <v/>
      </c>
      <c r="V168" s="137" t="str">
        <f>IF(M168='条件検索５（人口規模・事業名で検索）'!$H$3,"該当","")</f>
        <v/>
      </c>
      <c r="W168" s="139" t="str">
        <f>IF(V168="","",COUNTIF($V$4:V168,"該当"))</f>
        <v/>
      </c>
    </row>
    <row r="169" spans="1:23" ht="28.5" customHeight="1">
      <c r="A169" s="141" t="s">
        <v>1708</v>
      </c>
      <c r="B169" s="141" t="s">
        <v>1708</v>
      </c>
      <c r="C169" s="138" t="str">
        <f t="shared" si="13"/>
        <v>徳島県家計改善支援事業</v>
      </c>
      <c r="D169" s="140">
        <f>IFERROR(VLOOKUP(B169,'バックデータ２（自治体情報）'!$B$11:$E$912,4,FALSE),"")</f>
        <v>193589</v>
      </c>
      <c r="E169" s="139" t="str">
        <f t="shared" si="12"/>
        <v>10万人以上～20万人未満</v>
      </c>
      <c r="F169" s="141" t="s">
        <v>2254</v>
      </c>
      <c r="G169" s="142" t="s">
        <v>1889</v>
      </c>
      <c r="H169" s="145" t="s">
        <v>1949</v>
      </c>
      <c r="I169" s="161" t="s">
        <v>2403</v>
      </c>
      <c r="J169" s="142" t="s">
        <v>2462</v>
      </c>
      <c r="K169" s="141" t="s">
        <v>2169</v>
      </c>
      <c r="L169" s="138" t="str">
        <f t="shared" ref="L169:L235" si="14">A169&amp;F169</f>
        <v>徳島県家計改善支援事業</v>
      </c>
      <c r="M169" s="138" t="str">
        <f t="shared" ref="M169:M235" si="15">E169&amp;F169</f>
        <v>10万人以上～20万人未満家計改善支援事業</v>
      </c>
      <c r="N169" s="137" t="str">
        <f>IF(A169='条件検索１（都道府県名で検索）'!$E$3,"該当","")</f>
        <v/>
      </c>
      <c r="O169" s="139" t="str">
        <f>IF(N169="","",COUNTIF($N$4:N169,"該当"))</f>
        <v/>
      </c>
      <c r="P169" s="137" t="str">
        <f>IF(E169='条件検索２（人口規模で検索）'!$E$3,"該当","")</f>
        <v/>
      </c>
      <c r="Q169" s="139" t="str">
        <f>IF(P169="","",COUNTIF($P$4:P169,"該当"))</f>
        <v/>
      </c>
      <c r="R169" s="137" t="str">
        <f>IF(F169='条件検索３（事業名で検索）'!$E$3,"該当","")</f>
        <v/>
      </c>
      <c r="S169" s="139" t="str">
        <f>IF(R169="","",COUNTIF($R$4:R169,"該当"))</f>
        <v/>
      </c>
      <c r="T169" s="137" t="str">
        <f>IF(L169='条件検索４（都道府県名・事業名で検索）'!$H$3,"該当","")</f>
        <v/>
      </c>
      <c r="U169" s="139" t="str">
        <f>IF(T169="","",COUNTIF($T$4:T169,"該当"))</f>
        <v/>
      </c>
      <c r="V169" s="137" t="str">
        <f>IF(M169='条件検索５（人口規模・事業名で検索）'!$H$3,"該当","")</f>
        <v/>
      </c>
      <c r="W169" s="139" t="str">
        <f>IF(V169="","",COUNTIF($V$4:V169,"該当"))</f>
        <v/>
      </c>
    </row>
    <row r="170" spans="1:23" ht="28.5" customHeight="1">
      <c r="A170" s="141" t="s">
        <v>1708</v>
      </c>
      <c r="B170" s="141" t="s">
        <v>1709</v>
      </c>
      <c r="C170" s="138" t="str">
        <f t="shared" si="13"/>
        <v>徳島市家計改善支援事業</v>
      </c>
      <c r="D170" s="140">
        <f>IFERROR(VLOOKUP(B170,'バックデータ２（自治体情報）'!$B$11:$E$912,4,FALSE),"")</f>
        <v>255309</v>
      </c>
      <c r="E170" s="139" t="str">
        <f t="shared" si="12"/>
        <v>20万人以上～30万人未満</v>
      </c>
      <c r="F170" s="141" t="s">
        <v>2254</v>
      </c>
      <c r="G170" s="142" t="s">
        <v>1890</v>
      </c>
      <c r="H170" s="145" t="s">
        <v>1949</v>
      </c>
      <c r="I170" s="161" t="s">
        <v>2404</v>
      </c>
      <c r="J170" s="142" t="s">
        <v>2463</v>
      </c>
      <c r="K170" s="141" t="s">
        <v>2170</v>
      </c>
      <c r="L170" s="138" t="str">
        <f t="shared" si="14"/>
        <v>徳島県家計改善支援事業</v>
      </c>
      <c r="M170" s="138" t="str">
        <f t="shared" si="15"/>
        <v>20万人以上～30万人未満家計改善支援事業</v>
      </c>
      <c r="N170" s="137" t="str">
        <f>IF(A170='条件検索１（都道府県名で検索）'!$E$3,"該当","")</f>
        <v/>
      </c>
      <c r="O170" s="139" t="str">
        <f>IF(N170="","",COUNTIF($N$4:N170,"該当"))</f>
        <v/>
      </c>
      <c r="P170" s="137" t="str">
        <f>IF(E170='条件検索２（人口規模で検索）'!$E$3,"該当","")</f>
        <v/>
      </c>
      <c r="Q170" s="139" t="str">
        <f>IF(P170="","",COUNTIF($P$4:P170,"該当"))</f>
        <v/>
      </c>
      <c r="R170" s="137" t="str">
        <f>IF(F170='条件検索３（事業名で検索）'!$E$3,"該当","")</f>
        <v/>
      </c>
      <c r="S170" s="139" t="str">
        <f>IF(R170="","",COUNTIF($R$4:R170,"該当"))</f>
        <v/>
      </c>
      <c r="T170" s="137" t="str">
        <f>IF(L170='条件検索４（都道府県名・事業名で検索）'!$H$3,"該当","")</f>
        <v/>
      </c>
      <c r="U170" s="139" t="str">
        <f>IF(T170="","",COUNTIF($T$4:T170,"該当"))</f>
        <v/>
      </c>
      <c r="V170" s="137" t="str">
        <f>IF(M170='条件検索５（人口規模・事業名で検索）'!$H$3,"該当","")</f>
        <v/>
      </c>
      <c r="W170" s="139" t="str">
        <f>IF(V170="","",COUNTIF($V$4:V170,"該当"))</f>
        <v/>
      </c>
    </row>
    <row r="171" spans="1:23" ht="28.5" customHeight="1">
      <c r="A171" s="141" t="s">
        <v>1708</v>
      </c>
      <c r="B171" s="141" t="s">
        <v>1710</v>
      </c>
      <c r="C171" s="138" t="str">
        <f t="shared" si="13"/>
        <v>阿南市就労準備支援事業</v>
      </c>
      <c r="D171" s="140">
        <f>IFERROR(VLOOKUP(B171,'バックデータ２（自治体情報）'!$B$11:$E$912,4,FALSE),"")</f>
        <v>74275</v>
      </c>
      <c r="E171" s="139" t="str">
        <f t="shared" si="12"/>
        <v>2万人以上～5万人未満</v>
      </c>
      <c r="F171" s="141" t="s">
        <v>2245</v>
      </c>
      <c r="G171" s="142" t="s">
        <v>1891</v>
      </c>
      <c r="H171" s="145" t="s">
        <v>1949</v>
      </c>
      <c r="I171" s="161" t="s">
        <v>2514</v>
      </c>
      <c r="J171" s="142" t="s">
        <v>2172</v>
      </c>
      <c r="K171" s="141" t="s">
        <v>2171</v>
      </c>
      <c r="L171" s="138" t="str">
        <f t="shared" si="14"/>
        <v>徳島県就労準備支援事業</v>
      </c>
      <c r="M171" s="138" t="str">
        <f t="shared" si="15"/>
        <v>2万人以上～5万人未満就労準備支援事業</v>
      </c>
      <c r="N171" s="137" t="str">
        <f>IF(A171='条件検索１（都道府県名で検索）'!$E$3,"該当","")</f>
        <v/>
      </c>
      <c r="O171" s="139" t="str">
        <f>IF(N171="","",COUNTIF($N$4:N171,"該当"))</f>
        <v/>
      </c>
      <c r="P171" s="137" t="str">
        <f>IF(E171='条件検索２（人口規模で検索）'!$E$3,"該当","")</f>
        <v/>
      </c>
      <c r="Q171" s="139" t="str">
        <f>IF(P171="","",COUNTIF($P$4:P171,"該当"))</f>
        <v/>
      </c>
      <c r="R171" s="137" t="str">
        <f>IF(F171='条件検索３（事業名で検索）'!$E$3,"該当","")</f>
        <v/>
      </c>
      <c r="S171" s="139" t="str">
        <f>IF(R171="","",COUNTIF($R$4:R171,"該当"))</f>
        <v/>
      </c>
      <c r="T171" s="137" t="str">
        <f>IF(L171='条件検索４（都道府県名・事業名で検索）'!$H$3,"該当","")</f>
        <v/>
      </c>
      <c r="U171" s="139" t="str">
        <f>IF(T171="","",COUNTIF($T$4:T171,"該当"))</f>
        <v/>
      </c>
      <c r="V171" s="137" t="str">
        <f>IF(M171='条件検索５（人口規模・事業名で検索）'!$H$3,"該当","")</f>
        <v/>
      </c>
      <c r="W171" s="139" t="str">
        <f>IF(V171="","",COUNTIF($V$4:V171,"該当"))</f>
        <v/>
      </c>
    </row>
    <row r="172" spans="1:23" ht="28.5" customHeight="1">
      <c r="A172" s="141" t="s">
        <v>1711</v>
      </c>
      <c r="B172" s="141" t="s">
        <v>1712</v>
      </c>
      <c r="C172" s="138" t="str">
        <f t="shared" si="13"/>
        <v>高松市自立相談支援事業</v>
      </c>
      <c r="D172" s="140">
        <f>IFERROR(VLOOKUP(B172,'バックデータ２（自治体情報）'!$B$11:$E$912,4,FALSE),"")</f>
        <v>429189</v>
      </c>
      <c r="E172" s="139" t="str">
        <f t="shared" si="12"/>
        <v>40万人以上～50万人未満</v>
      </c>
      <c r="F172" s="141" t="s">
        <v>2243</v>
      </c>
      <c r="G172" s="142" t="s">
        <v>1892</v>
      </c>
      <c r="H172" s="145" t="s">
        <v>1949</v>
      </c>
      <c r="I172" s="161" t="s">
        <v>2296</v>
      </c>
      <c r="J172" s="142" t="s">
        <v>2174</v>
      </c>
      <c r="K172" s="141" t="s">
        <v>2173</v>
      </c>
      <c r="L172" s="138" t="str">
        <f t="shared" si="14"/>
        <v>香川県自立相談支援事業</v>
      </c>
      <c r="M172" s="138" t="str">
        <f t="shared" si="15"/>
        <v>40万人以上～50万人未満自立相談支援事業</v>
      </c>
      <c r="N172" s="137" t="str">
        <f>IF(A172='条件検索１（都道府県名で検索）'!$E$3,"該当","")</f>
        <v/>
      </c>
      <c r="O172" s="139" t="str">
        <f>IF(N172="","",COUNTIF($N$4:N172,"該当"))</f>
        <v/>
      </c>
      <c r="P172" s="137" t="str">
        <f>IF(E172='条件検索２（人口規模で検索）'!$E$3,"該当","")</f>
        <v/>
      </c>
      <c r="Q172" s="139" t="str">
        <f>IF(P172="","",COUNTIF($P$4:P172,"該当"))</f>
        <v/>
      </c>
      <c r="R172" s="137" t="str">
        <f>IF(F172='条件検索３（事業名で検索）'!$E$3,"該当","")</f>
        <v/>
      </c>
      <c r="S172" s="139" t="str">
        <f>IF(R172="","",COUNTIF($R$4:R172,"該当"))</f>
        <v/>
      </c>
      <c r="T172" s="137" t="str">
        <f>IF(L172='条件検索４（都道府県名・事業名で検索）'!$H$3,"該当","")</f>
        <v/>
      </c>
      <c r="U172" s="139" t="str">
        <f>IF(T172="","",COUNTIF($T$4:T172,"該当"))</f>
        <v/>
      </c>
      <c r="V172" s="137" t="str">
        <f>IF(M172='条件検索５（人口規模・事業名で検索）'!$H$3,"該当","")</f>
        <v/>
      </c>
      <c r="W172" s="139" t="str">
        <f>IF(V172="","",COUNTIF($V$4:V172,"該当"))</f>
        <v/>
      </c>
    </row>
    <row r="173" spans="1:23" ht="28.5" customHeight="1">
      <c r="A173" s="141" t="s">
        <v>1711</v>
      </c>
      <c r="B173" s="141" t="s">
        <v>1713</v>
      </c>
      <c r="C173" s="138" t="str">
        <f t="shared" si="13"/>
        <v>丸亀市就労準備支援事業</v>
      </c>
      <c r="D173" s="140">
        <f>IFERROR(VLOOKUP(B173,'バックデータ２（自治体情報）'!$B$11:$E$912,4,FALSE),"")</f>
        <v>113545</v>
      </c>
      <c r="E173" s="139" t="str">
        <f t="shared" si="12"/>
        <v>10万人以上～20万人未満</v>
      </c>
      <c r="F173" s="141" t="s">
        <v>2245</v>
      </c>
      <c r="G173" s="142" t="s">
        <v>1893</v>
      </c>
      <c r="H173" s="145" t="s">
        <v>1949</v>
      </c>
      <c r="I173" s="161" t="s">
        <v>2405</v>
      </c>
      <c r="J173" s="142" t="s">
        <v>2176</v>
      </c>
      <c r="K173" s="141" t="s">
        <v>2175</v>
      </c>
      <c r="L173" s="138" t="str">
        <f t="shared" si="14"/>
        <v>香川県就労準備支援事業</v>
      </c>
      <c r="M173" s="138" t="str">
        <f t="shared" si="15"/>
        <v>10万人以上～20万人未満就労準備支援事業</v>
      </c>
      <c r="N173" s="137" t="str">
        <f>IF(A173='条件検索１（都道府県名で検索）'!$E$3,"該当","")</f>
        <v/>
      </c>
      <c r="O173" s="139" t="str">
        <f>IF(N173="","",COUNTIF($N$4:N173,"該当"))</f>
        <v/>
      </c>
      <c r="P173" s="137" t="str">
        <f>IF(E173='条件検索２（人口規模で検索）'!$E$3,"該当","")</f>
        <v/>
      </c>
      <c r="Q173" s="139" t="str">
        <f>IF(P173="","",COUNTIF($P$4:P173,"該当"))</f>
        <v/>
      </c>
      <c r="R173" s="137" t="str">
        <f>IF(F173='条件検索３（事業名で検索）'!$E$3,"該当","")</f>
        <v/>
      </c>
      <c r="S173" s="139" t="str">
        <f>IF(R173="","",COUNTIF($R$4:R173,"該当"))</f>
        <v/>
      </c>
      <c r="T173" s="137" t="str">
        <f>IF(L173='条件検索４（都道府県名・事業名で検索）'!$H$3,"該当","")</f>
        <v/>
      </c>
      <c r="U173" s="139" t="str">
        <f>IF(T173="","",COUNTIF($T$4:T173,"該当"))</f>
        <v/>
      </c>
      <c r="V173" s="137" t="str">
        <f>IF(M173='条件検索５（人口規模・事業名で検索）'!$H$3,"該当","")</f>
        <v/>
      </c>
      <c r="W173" s="139" t="str">
        <f>IF(V173="","",COUNTIF($V$4:V173,"該当"))</f>
        <v/>
      </c>
    </row>
    <row r="174" spans="1:23" ht="28.5" customHeight="1">
      <c r="A174" s="141" t="s">
        <v>1711</v>
      </c>
      <c r="B174" s="141" t="s">
        <v>1714</v>
      </c>
      <c r="C174" s="138" t="str">
        <f t="shared" si="13"/>
        <v>香川県子どもの学習・生活支援事業</v>
      </c>
      <c r="D174" s="140">
        <f>IFERROR(VLOOKUP(B174,'バックデータ２（自治体情報）'!$B$11:$E$912,4,FALSE),"")</f>
        <v>155638</v>
      </c>
      <c r="E174" s="139" t="str">
        <f t="shared" si="12"/>
        <v>10万人以上～20万人未満</v>
      </c>
      <c r="F174" s="141" t="s">
        <v>2258</v>
      </c>
      <c r="G174" s="142" t="s">
        <v>1894</v>
      </c>
      <c r="H174" s="145" t="s">
        <v>1949</v>
      </c>
      <c r="I174" s="161" t="s">
        <v>2406</v>
      </c>
      <c r="J174" s="142" t="s">
        <v>2178</v>
      </c>
      <c r="K174" s="141" t="s">
        <v>2177</v>
      </c>
      <c r="L174" s="138" t="str">
        <f t="shared" si="14"/>
        <v>香川県子どもの学習・生活支援事業</v>
      </c>
      <c r="M174" s="138" t="str">
        <f t="shared" si="15"/>
        <v>10万人以上～20万人未満子どもの学習・生活支援事業</v>
      </c>
      <c r="N174" s="137" t="str">
        <f>IF(A174='条件検索１（都道府県名で検索）'!$E$3,"該当","")</f>
        <v/>
      </c>
      <c r="O174" s="139" t="str">
        <f>IF(N174="","",COUNTIF($N$4:N174,"該当"))</f>
        <v/>
      </c>
      <c r="P174" s="137" t="str">
        <f>IF(E174='条件検索２（人口規模で検索）'!$E$3,"該当","")</f>
        <v/>
      </c>
      <c r="Q174" s="139" t="str">
        <f>IF(P174="","",COUNTIF($P$4:P174,"該当"))</f>
        <v/>
      </c>
      <c r="R174" s="137" t="str">
        <f>IF(F174='条件検索３（事業名で検索）'!$E$3,"該当","")</f>
        <v/>
      </c>
      <c r="S174" s="139" t="str">
        <f>IF(R174="","",COUNTIF($R$4:R174,"該当"))</f>
        <v/>
      </c>
      <c r="T174" s="137" t="str">
        <f>IF(L174='条件検索４（都道府県名・事業名で検索）'!$H$3,"該当","")</f>
        <v/>
      </c>
      <c r="U174" s="139" t="str">
        <f>IF(T174="","",COUNTIF($T$4:T174,"該当"))</f>
        <v/>
      </c>
      <c r="V174" s="137" t="str">
        <f>IF(M174='条件検索５（人口規模・事業名で検索）'!$H$3,"該当","")</f>
        <v/>
      </c>
      <c r="W174" s="139" t="str">
        <f>IF(V174="","",COUNTIF($V$4:V174,"該当"))</f>
        <v/>
      </c>
    </row>
    <row r="175" spans="1:23" ht="28.5" customHeight="1">
      <c r="A175" s="141" t="s">
        <v>1711</v>
      </c>
      <c r="B175" s="141" t="s">
        <v>1715</v>
      </c>
      <c r="C175" s="138" t="str">
        <f t="shared" si="13"/>
        <v>香川県認定就労訓練事業</v>
      </c>
      <c r="D175" s="140">
        <f>IFERROR(VLOOKUP(B175,'バックデータ２（自治体情報）'!$B$11:$E$912,4,FALSE),"")</f>
        <v>155638</v>
      </c>
      <c r="E175" s="139" t="str">
        <f t="shared" si="12"/>
        <v>10万人以上～20万人未満</v>
      </c>
      <c r="F175" s="141" t="s">
        <v>2269</v>
      </c>
      <c r="G175" s="142" t="s">
        <v>1895</v>
      </c>
      <c r="H175" s="145" t="s">
        <v>1949</v>
      </c>
      <c r="I175" s="161" t="s">
        <v>2407</v>
      </c>
      <c r="J175" s="142" t="s">
        <v>2178</v>
      </c>
      <c r="K175" s="141" t="s">
        <v>2177</v>
      </c>
      <c r="L175" s="138" t="str">
        <f t="shared" si="14"/>
        <v>香川県認定就労訓練事業</v>
      </c>
      <c r="M175" s="138" t="str">
        <f t="shared" si="15"/>
        <v>10万人以上～20万人未満認定就労訓練事業</v>
      </c>
      <c r="N175" s="137" t="str">
        <f>IF(A175='条件検索１（都道府県名で検索）'!$E$3,"該当","")</f>
        <v/>
      </c>
      <c r="O175" s="139" t="str">
        <f>IF(N175="","",COUNTIF($N$4:N175,"該当"))</f>
        <v/>
      </c>
      <c r="P175" s="137" t="str">
        <f>IF(E175='条件検索２（人口規模で検索）'!$E$3,"該当","")</f>
        <v/>
      </c>
      <c r="Q175" s="139" t="str">
        <f>IF(P175="","",COUNTIF($P$4:P175,"該当"))</f>
        <v/>
      </c>
      <c r="R175" s="137" t="str">
        <f>IF(F175='条件検索３（事業名で検索）'!$E$3,"該当","")</f>
        <v/>
      </c>
      <c r="S175" s="139" t="str">
        <f>IF(R175="","",COUNTIF($R$4:R175,"該当"))</f>
        <v/>
      </c>
      <c r="T175" s="137" t="str">
        <f>IF(L175='条件検索４（都道府県名・事業名で検索）'!$H$3,"該当","")</f>
        <v/>
      </c>
      <c r="U175" s="139" t="str">
        <f>IF(T175="","",COUNTIF($T$4:T175,"該当"))</f>
        <v/>
      </c>
      <c r="V175" s="137" t="str">
        <f>IF(M175='条件検索５（人口規模・事業名で検索）'!$H$3,"該当","")</f>
        <v/>
      </c>
      <c r="W175" s="139" t="str">
        <f>IF(V175="","",COUNTIF($V$4:V175,"該当"))</f>
        <v/>
      </c>
    </row>
    <row r="176" spans="1:23" ht="28.5" customHeight="1">
      <c r="A176" s="141" t="s">
        <v>1716</v>
      </c>
      <c r="B176" s="141" t="s">
        <v>1717</v>
      </c>
      <c r="C176" s="138" t="str">
        <f t="shared" si="13"/>
        <v>松山市自立相談支援事業</v>
      </c>
      <c r="D176" s="140">
        <f>IFERROR(VLOOKUP(B176,'バックデータ２（自治体情報）'!$B$11:$E$912,4,FALSE),"")</f>
        <v>514877</v>
      </c>
      <c r="E176" s="139" t="str">
        <f t="shared" si="12"/>
        <v>50万人以上</v>
      </c>
      <c r="F176" s="141" t="s">
        <v>2240</v>
      </c>
      <c r="G176" s="142" t="s">
        <v>1896</v>
      </c>
      <c r="H176" s="145" t="s">
        <v>1949</v>
      </c>
      <c r="I176" s="161" t="s">
        <v>2479</v>
      </c>
      <c r="J176" s="142" t="s">
        <v>2180</v>
      </c>
      <c r="K176" s="141" t="s">
        <v>2179</v>
      </c>
      <c r="L176" s="138" t="str">
        <f t="shared" si="14"/>
        <v>愛媛県自立相談支援事業</v>
      </c>
      <c r="M176" s="138" t="str">
        <f t="shared" si="15"/>
        <v>50万人以上自立相談支援事業</v>
      </c>
      <c r="N176" s="137" t="str">
        <f>IF(A176='条件検索１（都道府県名で検索）'!$E$3,"該当","")</f>
        <v/>
      </c>
      <c r="O176" s="139" t="str">
        <f>IF(N176="","",COUNTIF($N$4:N176,"該当"))</f>
        <v/>
      </c>
      <c r="P176" s="137" t="str">
        <f>IF(E176='条件検索２（人口規模で検索）'!$E$3,"該当","")</f>
        <v/>
      </c>
      <c r="Q176" s="139" t="str">
        <f>IF(P176="","",COUNTIF($P$4:P176,"該当"))</f>
        <v/>
      </c>
      <c r="R176" s="137" t="str">
        <f>IF(F176='条件検索３（事業名で検索）'!$E$3,"該当","")</f>
        <v/>
      </c>
      <c r="S176" s="139" t="str">
        <f>IF(R176="","",COUNTIF($R$4:R176,"該当"))</f>
        <v/>
      </c>
      <c r="T176" s="137" t="str">
        <f>IF(L176='条件検索４（都道府県名・事業名で検索）'!$H$3,"該当","")</f>
        <v/>
      </c>
      <c r="U176" s="139" t="str">
        <f>IF(T176="","",COUNTIF($T$4:T176,"該当"))</f>
        <v/>
      </c>
      <c r="V176" s="137" t="str">
        <f>IF(M176='条件検索５（人口規模・事業名で検索）'!$H$3,"該当","")</f>
        <v/>
      </c>
      <c r="W176" s="139" t="str">
        <f>IF(V176="","",COUNTIF($V$4:V176,"該当"))</f>
        <v/>
      </c>
    </row>
    <row r="177" spans="1:23" ht="28.5" customHeight="1">
      <c r="A177" s="141" t="s">
        <v>1716</v>
      </c>
      <c r="B177" s="177" t="s">
        <v>1718</v>
      </c>
      <c r="C177" s="138" t="str">
        <f t="shared" si="13"/>
        <v>四国中央市自立相談支援事業</v>
      </c>
      <c r="D177" s="140">
        <f>IFERROR(VLOOKUP(B177,'バックデータ２（自治体情報）'!$B$11:$E$912,4,FALSE),"")</f>
        <v>88634</v>
      </c>
      <c r="E177" s="139" t="str">
        <f t="shared" si="12"/>
        <v>2万人以上～5万人未満</v>
      </c>
      <c r="F177" s="141" t="s">
        <v>2240</v>
      </c>
      <c r="G177" s="142" t="s">
        <v>1897</v>
      </c>
      <c r="H177" s="145" t="s">
        <v>1949</v>
      </c>
      <c r="I177" s="161" t="s">
        <v>2480</v>
      </c>
      <c r="J177" s="142" t="s">
        <v>2182</v>
      </c>
      <c r="K177" s="141" t="s">
        <v>2181</v>
      </c>
      <c r="L177" s="138" t="str">
        <f t="shared" si="14"/>
        <v>愛媛県自立相談支援事業</v>
      </c>
      <c r="M177" s="138" t="str">
        <f t="shared" si="15"/>
        <v>2万人以上～5万人未満自立相談支援事業</v>
      </c>
      <c r="N177" s="137" t="str">
        <f>IF(A177='条件検索１（都道府県名で検索）'!$E$3,"該当","")</f>
        <v/>
      </c>
      <c r="O177" s="139" t="str">
        <f>IF(N177="","",COUNTIF($N$4:N177,"該当"))</f>
        <v/>
      </c>
      <c r="P177" s="137" t="str">
        <f>IF(E177='条件検索２（人口規模で検索）'!$E$3,"該当","")</f>
        <v/>
      </c>
      <c r="Q177" s="139" t="str">
        <f>IF(P177="","",COUNTIF($P$4:P177,"該当"))</f>
        <v/>
      </c>
      <c r="R177" s="137" t="str">
        <f>IF(F177='条件検索３（事業名で検索）'!$E$3,"該当","")</f>
        <v/>
      </c>
      <c r="S177" s="139" t="str">
        <f>IF(R177="","",COUNTIF($R$4:R177,"該当"))</f>
        <v/>
      </c>
      <c r="T177" s="137" t="str">
        <f>IF(L177='条件検索４（都道府県名・事業名で検索）'!$H$3,"該当","")</f>
        <v/>
      </c>
      <c r="U177" s="139" t="str">
        <f>IF(T177="","",COUNTIF($T$4:T177,"該当"))</f>
        <v/>
      </c>
      <c r="V177" s="137" t="str">
        <f>IF(M177='条件検索５（人口規模・事業名で検索）'!$H$3,"該当","")</f>
        <v/>
      </c>
      <c r="W177" s="139" t="str">
        <f>IF(V177="","",COUNTIF($V$4:V177,"該当"))</f>
        <v/>
      </c>
    </row>
    <row r="178" spans="1:23" ht="28.5" customHeight="1">
      <c r="A178" s="141" t="s">
        <v>1716</v>
      </c>
      <c r="B178" s="141" t="s">
        <v>1716</v>
      </c>
      <c r="C178" s="138" t="str">
        <f t="shared" si="13"/>
        <v>愛媛県自立相談支援事業</v>
      </c>
      <c r="D178" s="140">
        <f>IFERROR(VLOOKUP(B178,'バックデータ２（自治体情報）'!$B$11:$E$912,4,FALSE),"")</f>
        <v>131199</v>
      </c>
      <c r="E178" s="139" t="str">
        <f t="shared" si="12"/>
        <v>10万人以上～20万人未満</v>
      </c>
      <c r="F178" s="141" t="s">
        <v>2241</v>
      </c>
      <c r="G178" s="142" t="s">
        <v>2482</v>
      </c>
      <c r="H178" s="145" t="s">
        <v>1949</v>
      </c>
      <c r="I178" s="161" t="s">
        <v>2481</v>
      </c>
      <c r="J178" s="142" t="s">
        <v>2184</v>
      </c>
      <c r="K178" s="141" t="s">
        <v>2183</v>
      </c>
      <c r="L178" s="138" t="str">
        <f t="shared" si="14"/>
        <v>愛媛県自立相談支援事業</v>
      </c>
      <c r="M178" s="138" t="str">
        <f t="shared" si="15"/>
        <v>10万人以上～20万人未満自立相談支援事業</v>
      </c>
      <c r="N178" s="137" t="str">
        <f>IF(A178='条件検索１（都道府県名で検索）'!$E$3,"該当","")</f>
        <v/>
      </c>
      <c r="O178" s="139" t="str">
        <f>IF(N178="","",COUNTIF($N$4:N178,"該当"))</f>
        <v/>
      </c>
      <c r="P178" s="137" t="str">
        <f>IF(E178='条件検索２（人口規模で検索）'!$E$3,"該当","")</f>
        <v/>
      </c>
      <c r="Q178" s="139" t="str">
        <f>IF(P178="","",COUNTIF($P$4:P178,"該当"))</f>
        <v/>
      </c>
      <c r="R178" s="137" t="str">
        <f>IF(F178='条件検索３（事業名で検索）'!$E$3,"該当","")</f>
        <v/>
      </c>
      <c r="S178" s="139" t="str">
        <f>IF(R178="","",COUNTIF($R$4:R178,"該当"))</f>
        <v/>
      </c>
      <c r="T178" s="137" t="str">
        <f>IF(L178='条件検索４（都道府県名・事業名で検索）'!$H$3,"該当","")</f>
        <v/>
      </c>
      <c r="U178" s="139" t="str">
        <f>IF(T178="","",COUNTIF($T$4:T178,"該当"))</f>
        <v/>
      </c>
      <c r="V178" s="137" t="str">
        <f>IF(M178='条件検索５（人口規模・事業名で検索）'!$H$3,"該当","")</f>
        <v/>
      </c>
      <c r="W178" s="139" t="str">
        <f>IF(V178="","",COUNTIF($V$4:V178,"該当"))</f>
        <v/>
      </c>
    </row>
    <row r="179" spans="1:23" ht="28.5" customHeight="1">
      <c r="A179" s="141" t="s">
        <v>1716</v>
      </c>
      <c r="B179" s="142" t="s">
        <v>1716</v>
      </c>
      <c r="C179" s="138" t="str">
        <f t="shared" si="13"/>
        <v>愛媛県就労準備支援事業</v>
      </c>
      <c r="D179" s="140">
        <f>IFERROR(VLOOKUP(B179,'バックデータ２（自治体情報）'!$B$11:$E$912,4,FALSE),"")</f>
        <v>131199</v>
      </c>
      <c r="E179" s="139" t="str">
        <f t="shared" si="12"/>
        <v>10万人以上～20万人未満</v>
      </c>
      <c r="F179" s="141" t="s">
        <v>2245</v>
      </c>
      <c r="G179" s="142" t="s">
        <v>1898</v>
      </c>
      <c r="H179" s="145" t="s">
        <v>1949</v>
      </c>
      <c r="I179" s="161" t="s">
        <v>2552</v>
      </c>
      <c r="J179" s="142" t="s">
        <v>2186</v>
      </c>
      <c r="K179" s="141" t="s">
        <v>2185</v>
      </c>
      <c r="L179" s="138" t="str">
        <f t="shared" si="14"/>
        <v>愛媛県就労準備支援事業</v>
      </c>
      <c r="M179" s="138" t="str">
        <f t="shared" si="15"/>
        <v>10万人以上～20万人未満就労準備支援事業</v>
      </c>
      <c r="N179" s="137" t="str">
        <f>IF(A179='条件検索１（都道府県名で検索）'!$E$3,"該当","")</f>
        <v/>
      </c>
      <c r="O179" s="139" t="str">
        <f>IF(N179="","",COUNTIF($N$4:N179,"該当"))</f>
        <v/>
      </c>
      <c r="P179" s="137" t="str">
        <f>IF(E179='条件検索２（人口規模で検索）'!$E$3,"該当","")</f>
        <v/>
      </c>
      <c r="Q179" s="139" t="str">
        <f>IF(P179="","",COUNTIF($P$4:P179,"該当"))</f>
        <v/>
      </c>
      <c r="R179" s="137" t="str">
        <f>IF(F179='条件検索３（事業名で検索）'!$E$3,"該当","")</f>
        <v/>
      </c>
      <c r="S179" s="139" t="str">
        <f>IF(R179="","",COUNTIF($R$4:R179,"該当"))</f>
        <v/>
      </c>
      <c r="T179" s="137" t="str">
        <f>IF(L179='条件検索４（都道府県名・事業名で検索）'!$H$3,"該当","")</f>
        <v/>
      </c>
      <c r="U179" s="139" t="str">
        <f>IF(T179="","",COUNTIF($T$4:T179,"該当"))</f>
        <v/>
      </c>
      <c r="V179" s="137" t="str">
        <f>IF(M179='条件検索５（人口規模・事業名で検索）'!$H$3,"該当","")</f>
        <v/>
      </c>
      <c r="W179" s="139" t="str">
        <f>IF(V179="","",COUNTIF($V$4:V179,"該当"))</f>
        <v/>
      </c>
    </row>
    <row r="180" spans="1:23" ht="28.5" customHeight="1">
      <c r="A180" s="141" t="s">
        <v>1716</v>
      </c>
      <c r="B180" s="141" t="s">
        <v>1716</v>
      </c>
      <c r="C180" s="138" t="str">
        <f t="shared" si="13"/>
        <v>愛媛県就労準備支援事業</v>
      </c>
      <c r="D180" s="140">
        <f>IFERROR(VLOOKUP(B180,'バックデータ２（自治体情報）'!$B$11:$E$912,4,FALSE),"")</f>
        <v>131199</v>
      </c>
      <c r="E180" s="139" t="str">
        <f t="shared" si="12"/>
        <v>10万人以上～20万人未満</v>
      </c>
      <c r="F180" s="141" t="s">
        <v>2245</v>
      </c>
      <c r="G180" s="142" t="s">
        <v>1899</v>
      </c>
      <c r="H180" s="145" t="s">
        <v>1949</v>
      </c>
      <c r="I180" s="161" t="s">
        <v>2490</v>
      </c>
      <c r="J180" s="142" t="s">
        <v>2188</v>
      </c>
      <c r="K180" s="141" t="s">
        <v>2187</v>
      </c>
      <c r="L180" s="138" t="str">
        <f t="shared" si="14"/>
        <v>愛媛県就労準備支援事業</v>
      </c>
      <c r="M180" s="138" t="str">
        <f t="shared" si="15"/>
        <v>10万人以上～20万人未満就労準備支援事業</v>
      </c>
      <c r="N180" s="137" t="str">
        <f>IF(A180='条件検索１（都道府県名で検索）'!$E$3,"該当","")</f>
        <v/>
      </c>
      <c r="O180" s="139" t="str">
        <f>IF(N180="","",COUNTIF($N$4:N180,"該当"))</f>
        <v/>
      </c>
      <c r="P180" s="137" t="str">
        <f>IF(E180='条件検索２（人口規模で検索）'!$E$3,"該当","")</f>
        <v/>
      </c>
      <c r="Q180" s="139" t="str">
        <f>IF(P180="","",COUNTIF($P$4:P180,"該当"))</f>
        <v/>
      </c>
      <c r="R180" s="137" t="str">
        <f>IF(F180='条件検索３（事業名で検索）'!$E$3,"該当","")</f>
        <v/>
      </c>
      <c r="S180" s="139" t="str">
        <f>IF(R180="","",COUNTIF($R$4:R180,"該当"))</f>
        <v/>
      </c>
      <c r="T180" s="137" t="str">
        <f>IF(L180='条件検索４（都道府県名・事業名で検索）'!$H$3,"該当","")</f>
        <v/>
      </c>
      <c r="U180" s="139" t="str">
        <f>IF(T180="","",COUNTIF($T$4:T180,"該当"))</f>
        <v/>
      </c>
      <c r="V180" s="137" t="str">
        <f>IF(M180='条件検索５（人口規模・事業名で検索）'!$H$3,"該当","")</f>
        <v/>
      </c>
      <c r="W180" s="139" t="str">
        <f>IF(V180="","",COUNTIF($V$4:V180,"該当"))</f>
        <v/>
      </c>
    </row>
    <row r="181" spans="1:23" ht="28.5" customHeight="1">
      <c r="A181" s="141" t="s">
        <v>1716</v>
      </c>
      <c r="B181" s="141" t="s">
        <v>1716</v>
      </c>
      <c r="C181" s="138" t="str">
        <f t="shared" si="13"/>
        <v>愛媛県一時生活支援事業</v>
      </c>
      <c r="D181" s="140">
        <f>IFERROR(VLOOKUP(B181,'バックデータ２（自治体情報）'!$B$11:$E$912,4,FALSE),"")</f>
        <v>131199</v>
      </c>
      <c r="E181" s="139" t="str">
        <f t="shared" si="12"/>
        <v>10万人以上～20万人未満</v>
      </c>
      <c r="F181" s="141" t="s">
        <v>2249</v>
      </c>
      <c r="G181" s="141" t="s">
        <v>1900</v>
      </c>
      <c r="H181" s="145" t="s">
        <v>1949</v>
      </c>
      <c r="I181" s="161" t="s">
        <v>2513</v>
      </c>
      <c r="J181" s="142" t="s">
        <v>2190</v>
      </c>
      <c r="K181" s="141" t="s">
        <v>2189</v>
      </c>
      <c r="L181" s="138" t="str">
        <f t="shared" si="14"/>
        <v>愛媛県一時生活支援事業</v>
      </c>
      <c r="M181" s="138" t="str">
        <f t="shared" si="15"/>
        <v>10万人以上～20万人未満一時生活支援事業</v>
      </c>
      <c r="N181" s="137" t="str">
        <f>IF(A181='条件検索１（都道府県名で検索）'!$E$3,"該当","")</f>
        <v/>
      </c>
      <c r="O181" s="139" t="str">
        <f>IF(N181="","",COUNTIF($N$4:N181,"該当"))</f>
        <v/>
      </c>
      <c r="P181" s="137" t="str">
        <f>IF(E181='条件検索２（人口規模で検索）'!$E$3,"該当","")</f>
        <v/>
      </c>
      <c r="Q181" s="139" t="str">
        <f>IF(P181="","",COUNTIF($P$4:P181,"該当"))</f>
        <v/>
      </c>
      <c r="R181" s="137" t="str">
        <f>IF(F181='条件検索３（事業名で検索）'!$E$3,"該当","")</f>
        <v/>
      </c>
      <c r="S181" s="139" t="str">
        <f>IF(R181="","",COUNTIF($R$4:R181,"該当"))</f>
        <v/>
      </c>
      <c r="T181" s="137" t="str">
        <f>IF(L181='条件検索４（都道府県名・事業名で検索）'!$H$3,"該当","")</f>
        <v/>
      </c>
      <c r="U181" s="139" t="str">
        <f>IF(T181="","",COUNTIF($T$4:T181,"該当"))</f>
        <v/>
      </c>
      <c r="V181" s="137" t="str">
        <f>IF(M181='条件検索５（人口規模・事業名で検索）'!$H$3,"該当","")</f>
        <v/>
      </c>
      <c r="W181" s="139" t="str">
        <f>IF(V181="","",COUNTIF($V$4:V181,"該当"))</f>
        <v/>
      </c>
    </row>
    <row r="182" spans="1:23" ht="28.5" customHeight="1">
      <c r="A182" s="141" t="s">
        <v>1716</v>
      </c>
      <c r="B182" s="141" t="s">
        <v>1716</v>
      </c>
      <c r="C182" s="138" t="str">
        <f t="shared" si="13"/>
        <v>愛媛県家計改善支援事業</v>
      </c>
      <c r="D182" s="140">
        <f>IFERROR(VLOOKUP(B182,'バックデータ２（自治体情報）'!$B$11:$E$912,4,FALSE),"")</f>
        <v>131199</v>
      </c>
      <c r="E182" s="139" t="str">
        <f t="shared" si="12"/>
        <v>10万人以上～20万人未満</v>
      </c>
      <c r="F182" s="141" t="s">
        <v>2254</v>
      </c>
      <c r="G182" s="142" t="s">
        <v>1901</v>
      </c>
      <c r="H182" s="145" t="s">
        <v>1949</v>
      </c>
      <c r="I182" s="161" t="s">
        <v>2507</v>
      </c>
      <c r="J182" s="142" t="s">
        <v>2190</v>
      </c>
      <c r="K182" s="141"/>
      <c r="L182" s="138" t="str">
        <f t="shared" si="14"/>
        <v>愛媛県家計改善支援事業</v>
      </c>
      <c r="M182" s="138" t="str">
        <f t="shared" si="15"/>
        <v>10万人以上～20万人未満家計改善支援事業</v>
      </c>
      <c r="N182" s="137" t="str">
        <f>IF(A182='条件検索１（都道府県名で検索）'!$E$3,"該当","")</f>
        <v/>
      </c>
      <c r="O182" s="139" t="str">
        <f>IF(N182="","",COUNTIF($N$4:N182,"該当"))</f>
        <v/>
      </c>
      <c r="P182" s="137" t="str">
        <f>IF(E182='条件検索２（人口規模で検索）'!$E$3,"該当","")</f>
        <v/>
      </c>
      <c r="Q182" s="139" t="str">
        <f>IF(P182="","",COUNTIF($P$4:P182,"該当"))</f>
        <v/>
      </c>
      <c r="R182" s="137" t="str">
        <f>IF(F182='条件検索３（事業名で検索）'!$E$3,"該当","")</f>
        <v/>
      </c>
      <c r="S182" s="139" t="str">
        <f>IF(R182="","",COUNTIF($R$4:R182,"該当"))</f>
        <v/>
      </c>
      <c r="T182" s="137" t="str">
        <f>IF(L182='条件検索４（都道府県名・事業名で検索）'!$H$3,"該当","")</f>
        <v/>
      </c>
      <c r="U182" s="139" t="str">
        <f>IF(T182="","",COUNTIF($T$4:T182,"該当"))</f>
        <v/>
      </c>
      <c r="V182" s="137" t="str">
        <f>IF(M182='条件検索５（人口規模・事業名で検索）'!$H$3,"該当","")</f>
        <v/>
      </c>
      <c r="W182" s="139" t="str">
        <f>IF(V182="","",COUNTIF($V$4:V182,"該当"))</f>
        <v/>
      </c>
    </row>
    <row r="183" spans="1:23" ht="28.5" customHeight="1">
      <c r="A183" s="141" t="s">
        <v>1716</v>
      </c>
      <c r="B183" s="141" t="s">
        <v>1719</v>
      </c>
      <c r="C183" s="138" t="str">
        <f t="shared" si="13"/>
        <v>今治市子どもの学習・生活支援事業</v>
      </c>
      <c r="D183" s="140">
        <f>IFERROR(VLOOKUP(B183,'バックデータ２（自治体情報）'!$B$11:$E$912,4,FALSE),"")</f>
        <v>161861</v>
      </c>
      <c r="E183" s="139" t="str">
        <f t="shared" si="12"/>
        <v>10万人以上～20万人未満</v>
      </c>
      <c r="F183" s="141" t="s">
        <v>2257</v>
      </c>
      <c r="G183" s="142" t="s">
        <v>1946</v>
      </c>
      <c r="H183" s="145" t="s">
        <v>1949</v>
      </c>
      <c r="I183" s="161" t="s">
        <v>2502</v>
      </c>
      <c r="J183" s="142" t="s">
        <v>2192</v>
      </c>
      <c r="K183" s="141" t="s">
        <v>2191</v>
      </c>
      <c r="L183" s="138" t="str">
        <f t="shared" si="14"/>
        <v>愛媛県子どもの学習・生活支援事業</v>
      </c>
      <c r="M183" s="138" t="str">
        <f t="shared" si="15"/>
        <v>10万人以上～20万人未満子どもの学習・生活支援事業</v>
      </c>
      <c r="N183" s="137" t="str">
        <f>IF(A183='条件検索１（都道府県名で検索）'!$E$3,"該当","")</f>
        <v/>
      </c>
      <c r="O183" s="139" t="str">
        <f>IF(N183="","",COUNTIF($N$4:N183,"該当"))</f>
        <v/>
      </c>
      <c r="P183" s="137" t="str">
        <f>IF(E183='条件検索２（人口規模で検索）'!$E$3,"該当","")</f>
        <v/>
      </c>
      <c r="Q183" s="139" t="str">
        <f>IF(P183="","",COUNTIF($P$4:P183,"該当"))</f>
        <v/>
      </c>
      <c r="R183" s="137" t="str">
        <f>IF(F183='条件検索３（事業名で検索）'!$E$3,"該当","")</f>
        <v/>
      </c>
      <c r="S183" s="139" t="str">
        <f>IF(R183="","",COUNTIF($R$4:R183,"該当"))</f>
        <v/>
      </c>
      <c r="T183" s="137" t="str">
        <f>IF(L183='条件検索４（都道府県名・事業名で検索）'!$H$3,"該当","")</f>
        <v/>
      </c>
      <c r="U183" s="139" t="str">
        <f>IF(T183="","",COUNTIF($T$4:T183,"該当"))</f>
        <v/>
      </c>
      <c r="V183" s="137" t="str">
        <f>IF(M183='条件検索５（人口規模・事業名で検索）'!$H$3,"該当","")</f>
        <v/>
      </c>
      <c r="W183" s="139" t="str">
        <f>IF(V183="","",COUNTIF($V$4:V183,"該当"))</f>
        <v/>
      </c>
    </row>
    <row r="184" spans="1:23" ht="28.5" customHeight="1">
      <c r="A184" s="174" t="s">
        <v>1720</v>
      </c>
      <c r="B184" s="155" t="s">
        <v>1721</v>
      </c>
      <c r="C184" s="138" t="str">
        <f t="shared" si="13"/>
        <v>南国市就労準備支援事業</v>
      </c>
      <c r="D184" s="140">
        <f>IFERROR(VLOOKUP(B184,'バックデータ２（自治体情報）'!$B$11:$E$912,4,FALSE),"")</f>
        <v>47871</v>
      </c>
      <c r="E184" s="139" t="str">
        <f t="shared" si="12"/>
        <v>2万人以上～5万人未満</v>
      </c>
      <c r="F184" s="155" t="s">
        <v>2245</v>
      </c>
      <c r="G184" s="147" t="s">
        <v>1902</v>
      </c>
      <c r="H184" s="152" t="s">
        <v>1949</v>
      </c>
      <c r="I184" s="161" t="s">
        <v>2408</v>
      </c>
      <c r="J184" s="147" t="s">
        <v>2194</v>
      </c>
      <c r="K184" s="141" t="s">
        <v>2193</v>
      </c>
      <c r="L184" s="138" t="str">
        <f t="shared" si="14"/>
        <v>高知県就労準備支援事業</v>
      </c>
      <c r="M184" s="138" t="str">
        <f t="shared" si="15"/>
        <v>2万人以上～5万人未満就労準備支援事業</v>
      </c>
      <c r="N184" s="137" t="str">
        <f>IF(A184='条件検索１（都道府県名で検索）'!$E$3,"該当","")</f>
        <v/>
      </c>
      <c r="O184" s="139" t="str">
        <f>IF(N184="","",COUNTIF($N$4:N184,"該当"))</f>
        <v/>
      </c>
      <c r="P184" s="137" t="str">
        <f>IF(E184='条件検索２（人口規模で検索）'!$E$3,"該当","")</f>
        <v/>
      </c>
      <c r="Q184" s="139" t="str">
        <f>IF(P184="","",COUNTIF($P$4:P184,"該当"))</f>
        <v/>
      </c>
      <c r="R184" s="137" t="str">
        <f>IF(F184='条件検索３（事業名で検索）'!$E$3,"該当","")</f>
        <v/>
      </c>
      <c r="S184" s="139" t="str">
        <f>IF(R184="","",COUNTIF($R$4:R184,"該当"))</f>
        <v/>
      </c>
      <c r="T184" s="137" t="str">
        <f>IF(L184='条件検索４（都道府県名・事業名で検索）'!$H$3,"該当","")</f>
        <v/>
      </c>
      <c r="U184" s="139" t="str">
        <f>IF(T184="","",COUNTIF($T$4:T184,"該当"))</f>
        <v/>
      </c>
      <c r="V184" s="137" t="str">
        <f>IF(M184='条件検索５（人口規模・事業名で検索）'!$H$3,"該当","")</f>
        <v/>
      </c>
      <c r="W184" s="139" t="str">
        <f>IF(V184="","",COUNTIF($V$4:V184,"該当"))</f>
        <v/>
      </c>
    </row>
    <row r="185" spans="1:23" ht="28.5" customHeight="1">
      <c r="A185" s="174" t="s">
        <v>1722</v>
      </c>
      <c r="B185" s="155" t="s">
        <v>1723</v>
      </c>
      <c r="C185" s="138" t="str">
        <f t="shared" si="13"/>
        <v>久留米市家計改善支援事業</v>
      </c>
      <c r="D185" s="140">
        <f>IFERROR(VLOOKUP(B185,'バックデータ２（自治体情報）'!$B$11:$E$912,4,FALSE),"")</f>
        <v>306461</v>
      </c>
      <c r="E185" s="139" t="str">
        <f t="shared" si="12"/>
        <v>30万人以上～40万人未満</v>
      </c>
      <c r="F185" s="155" t="s">
        <v>2252</v>
      </c>
      <c r="G185" s="147" t="s">
        <v>1903</v>
      </c>
      <c r="H185" s="152" t="s">
        <v>1949</v>
      </c>
      <c r="I185" s="161" t="s">
        <v>2508</v>
      </c>
      <c r="J185" s="147" t="s">
        <v>2464</v>
      </c>
      <c r="K185" s="141" t="s">
        <v>2195</v>
      </c>
      <c r="L185" s="138" t="str">
        <f t="shared" si="14"/>
        <v>福岡県家計改善支援事業</v>
      </c>
      <c r="M185" s="138" t="str">
        <f t="shared" si="15"/>
        <v>30万人以上～40万人未満家計改善支援事業</v>
      </c>
      <c r="N185" s="137" t="str">
        <f>IF(A185='条件検索１（都道府県名で検索）'!$E$3,"該当","")</f>
        <v/>
      </c>
      <c r="O185" s="139" t="str">
        <f>IF(N185="","",COUNTIF($N$4:N185,"該当"))</f>
        <v/>
      </c>
      <c r="P185" s="137" t="str">
        <f>IF(E185='条件検索２（人口規模で検索）'!$E$3,"該当","")</f>
        <v/>
      </c>
      <c r="Q185" s="139" t="str">
        <f>IF(P185="","",COUNTIF($P$4:P185,"該当"))</f>
        <v/>
      </c>
      <c r="R185" s="137" t="str">
        <f>IF(F185='条件検索３（事業名で検索）'!$E$3,"該当","")</f>
        <v/>
      </c>
      <c r="S185" s="139" t="str">
        <f>IF(R185="","",COUNTIF($R$4:R185,"該当"))</f>
        <v/>
      </c>
      <c r="T185" s="137" t="str">
        <f>IF(L185='条件検索４（都道府県名・事業名で検索）'!$H$3,"該当","")</f>
        <v/>
      </c>
      <c r="U185" s="139" t="str">
        <f>IF(T185="","",COUNTIF($T$4:T185,"該当"))</f>
        <v/>
      </c>
      <c r="V185" s="137" t="str">
        <f>IF(M185='条件検索５（人口規模・事業名で検索）'!$H$3,"該当","")</f>
        <v/>
      </c>
      <c r="W185" s="139" t="str">
        <f>IF(V185="","",COUNTIF($V$4:V185,"該当"))</f>
        <v/>
      </c>
    </row>
    <row r="186" spans="1:23" ht="28.5" customHeight="1">
      <c r="A186" s="174" t="s">
        <v>1722</v>
      </c>
      <c r="B186" s="155" t="s">
        <v>1724</v>
      </c>
      <c r="C186" s="138" t="str">
        <f t="shared" si="13"/>
        <v>中間市就労準備支援事業</v>
      </c>
      <c r="D186" s="140">
        <f>IFERROR(VLOOKUP(B186,'バックデータ２（自治体情報）'!$B$11:$E$912,4,FALSE),"")</f>
        <v>42443</v>
      </c>
      <c r="E186" s="139" t="str">
        <f t="shared" si="12"/>
        <v>2万人以上～5万人未満</v>
      </c>
      <c r="F186" s="155" t="s">
        <v>2245</v>
      </c>
      <c r="G186" s="147" t="s">
        <v>1904</v>
      </c>
      <c r="H186" s="152" t="s">
        <v>1949</v>
      </c>
      <c r="I186" s="161" t="s">
        <v>2491</v>
      </c>
      <c r="J186" s="147" t="s">
        <v>2465</v>
      </c>
      <c r="K186" s="141" t="s">
        <v>2196</v>
      </c>
      <c r="L186" s="138" t="str">
        <f t="shared" si="14"/>
        <v>福岡県就労準備支援事業</v>
      </c>
      <c r="M186" s="138" t="str">
        <f t="shared" si="15"/>
        <v>2万人以上～5万人未満就労準備支援事業</v>
      </c>
      <c r="N186" s="137" t="str">
        <f>IF(A186='条件検索１（都道府県名で検索）'!$E$3,"該当","")</f>
        <v/>
      </c>
      <c r="O186" s="139" t="str">
        <f>IF(N186="","",COUNTIF($N$4:N186,"該当"))</f>
        <v/>
      </c>
      <c r="P186" s="137" t="str">
        <f>IF(E186='条件検索２（人口規模で検索）'!$E$3,"該当","")</f>
        <v/>
      </c>
      <c r="Q186" s="139" t="str">
        <f>IF(P186="","",COUNTIF($P$4:P186,"該当"))</f>
        <v/>
      </c>
      <c r="R186" s="137" t="str">
        <f>IF(F186='条件検索３（事業名で検索）'!$E$3,"該当","")</f>
        <v/>
      </c>
      <c r="S186" s="139" t="str">
        <f>IF(R186="","",COUNTIF($R$4:R186,"該当"))</f>
        <v/>
      </c>
      <c r="T186" s="137" t="str">
        <f>IF(L186='条件検索４（都道府県名・事業名で検索）'!$H$3,"該当","")</f>
        <v/>
      </c>
      <c r="U186" s="139" t="str">
        <f>IF(T186="","",COUNTIF($T$4:T186,"該当"))</f>
        <v/>
      </c>
      <c r="V186" s="137" t="str">
        <f>IF(M186='条件検索５（人口規模・事業名で検索）'!$H$3,"該当","")</f>
        <v/>
      </c>
      <c r="W186" s="139" t="str">
        <f>IF(V186="","",COUNTIF($V$4:V186,"該当"))</f>
        <v/>
      </c>
    </row>
    <row r="187" spans="1:23" ht="28.5" customHeight="1">
      <c r="A187" s="174" t="s">
        <v>1722</v>
      </c>
      <c r="B187" s="155" t="s">
        <v>1725</v>
      </c>
      <c r="C187" s="138" t="str">
        <f t="shared" si="13"/>
        <v>古賀市子どもの学習・生活支援事業</v>
      </c>
      <c r="D187" s="140">
        <f>IFERROR(VLOOKUP(B187,'バックデータ２（自治体情報）'!$B$11:$E$912,4,FALSE),"")</f>
        <v>58721</v>
      </c>
      <c r="E187" s="139" t="str">
        <f t="shared" si="12"/>
        <v>2万人以上～5万人未満</v>
      </c>
      <c r="F187" s="155" t="s">
        <v>2259</v>
      </c>
      <c r="G187" s="147" t="s">
        <v>1905</v>
      </c>
      <c r="H187" s="152" t="s">
        <v>1949</v>
      </c>
      <c r="I187" s="161" t="s">
        <v>2409</v>
      </c>
      <c r="J187" s="147" t="s">
        <v>2198</v>
      </c>
      <c r="K187" s="141" t="s">
        <v>2197</v>
      </c>
      <c r="L187" s="138" t="str">
        <f t="shared" si="14"/>
        <v>福岡県子どもの学習・生活支援事業</v>
      </c>
      <c r="M187" s="138" t="str">
        <f t="shared" si="15"/>
        <v>2万人以上～5万人未満子どもの学習・生活支援事業</v>
      </c>
      <c r="N187" s="137" t="str">
        <f>IF(A187='条件検索１（都道府県名で検索）'!$E$3,"該当","")</f>
        <v/>
      </c>
      <c r="O187" s="139" t="str">
        <f>IF(N187="","",COUNTIF($N$4:N187,"該当"))</f>
        <v/>
      </c>
      <c r="P187" s="137" t="str">
        <f>IF(E187='条件検索２（人口規模で検索）'!$E$3,"該当","")</f>
        <v/>
      </c>
      <c r="Q187" s="139" t="str">
        <f>IF(P187="","",COUNTIF($P$4:P187,"該当"))</f>
        <v/>
      </c>
      <c r="R187" s="137" t="str">
        <f>IF(F187='条件検索３（事業名で検索）'!$E$3,"該当","")</f>
        <v/>
      </c>
      <c r="S187" s="139" t="str">
        <f>IF(R187="","",COUNTIF($R$4:R187,"該当"))</f>
        <v/>
      </c>
      <c r="T187" s="137" t="str">
        <f>IF(L187='条件検索４（都道府県名・事業名で検索）'!$H$3,"該当","")</f>
        <v/>
      </c>
      <c r="U187" s="139" t="str">
        <f>IF(T187="","",COUNTIF($T$4:T187,"該当"))</f>
        <v/>
      </c>
      <c r="V187" s="137" t="str">
        <f>IF(M187='条件検索５（人口規模・事業名で検索）'!$H$3,"該当","")</f>
        <v/>
      </c>
      <c r="W187" s="139" t="str">
        <f>IF(V187="","",COUNTIF($V$4:V187,"該当"))</f>
        <v/>
      </c>
    </row>
    <row r="188" spans="1:23" ht="28.5" customHeight="1">
      <c r="A188" s="174" t="s">
        <v>1726</v>
      </c>
      <c r="B188" s="155" t="s">
        <v>1727</v>
      </c>
      <c r="C188" s="138" t="str">
        <f t="shared" si="13"/>
        <v>佐賀市自立相談支援事業</v>
      </c>
      <c r="D188" s="140">
        <f>IFERROR(VLOOKUP(B188,'バックデータ２（自治体情報）'!$B$11:$E$912,4,FALSE),"")</f>
        <v>234127</v>
      </c>
      <c r="E188" s="139" t="str">
        <f t="shared" si="12"/>
        <v>20万人以上～30万人未満</v>
      </c>
      <c r="F188" s="155" t="s">
        <v>2240</v>
      </c>
      <c r="G188" s="147" t="s">
        <v>1906</v>
      </c>
      <c r="H188" s="152" t="s">
        <v>1949</v>
      </c>
      <c r="I188" s="161" t="s">
        <v>2297</v>
      </c>
      <c r="J188" s="147" t="s">
        <v>2200</v>
      </c>
      <c r="K188" s="141" t="s">
        <v>2199</v>
      </c>
      <c r="L188" s="138" t="str">
        <f t="shared" si="14"/>
        <v>佐賀県自立相談支援事業</v>
      </c>
      <c r="M188" s="138" t="str">
        <f t="shared" si="15"/>
        <v>20万人以上～30万人未満自立相談支援事業</v>
      </c>
      <c r="N188" s="137" t="str">
        <f>IF(A188='条件検索１（都道府県名で検索）'!$E$3,"該当","")</f>
        <v/>
      </c>
      <c r="O188" s="139" t="str">
        <f>IF(N188="","",COUNTIF($N$4:N188,"該当"))</f>
        <v/>
      </c>
      <c r="P188" s="137" t="str">
        <f>IF(E188='条件検索２（人口規模で検索）'!$E$3,"該当","")</f>
        <v/>
      </c>
      <c r="Q188" s="139" t="str">
        <f>IF(P188="","",COUNTIF($P$4:P188,"該当"))</f>
        <v/>
      </c>
      <c r="R188" s="137" t="str">
        <f>IF(F188='条件検索３（事業名で検索）'!$E$3,"該当","")</f>
        <v/>
      </c>
      <c r="S188" s="139" t="str">
        <f>IF(R188="","",COUNTIF($R$4:R188,"該当"))</f>
        <v/>
      </c>
      <c r="T188" s="137" t="str">
        <f>IF(L188='条件検索４（都道府県名・事業名で検索）'!$H$3,"該当","")</f>
        <v/>
      </c>
      <c r="U188" s="139" t="str">
        <f>IF(T188="","",COUNTIF($T$4:T188,"該当"))</f>
        <v/>
      </c>
      <c r="V188" s="137" t="str">
        <f>IF(M188='条件検索５（人口規模・事業名で検索）'!$H$3,"該当","")</f>
        <v/>
      </c>
      <c r="W188" s="139" t="str">
        <f>IF(V188="","",COUNTIF($V$4:V188,"該当"))</f>
        <v/>
      </c>
    </row>
    <row r="189" spans="1:23" ht="28.5" customHeight="1">
      <c r="A189" s="174" t="s">
        <v>1726</v>
      </c>
      <c r="B189" s="155" t="s">
        <v>1726</v>
      </c>
      <c r="C189" s="138" t="str">
        <f t="shared" si="13"/>
        <v>佐賀県就労準備支援事業</v>
      </c>
      <c r="D189" s="140">
        <f>IFERROR(VLOOKUP(B189,'バックデータ２（自治体情報）'!$B$11:$E$912,4,FALSE),"")</f>
        <v>143654</v>
      </c>
      <c r="E189" s="139" t="str">
        <f t="shared" si="12"/>
        <v>10万人以上～20万人未満</v>
      </c>
      <c r="F189" s="155" t="s">
        <v>2245</v>
      </c>
      <c r="G189" s="147" t="s">
        <v>1907</v>
      </c>
      <c r="H189" s="152" t="s">
        <v>1949</v>
      </c>
      <c r="I189" s="161" t="s">
        <v>2410</v>
      </c>
      <c r="J189" s="147" t="s">
        <v>2202</v>
      </c>
      <c r="K189" s="141" t="s">
        <v>2201</v>
      </c>
      <c r="L189" s="138" t="str">
        <f t="shared" si="14"/>
        <v>佐賀県就労準備支援事業</v>
      </c>
      <c r="M189" s="138" t="str">
        <f t="shared" si="15"/>
        <v>10万人以上～20万人未満就労準備支援事業</v>
      </c>
      <c r="N189" s="137" t="str">
        <f>IF(A189='条件検索１（都道府県名で検索）'!$E$3,"該当","")</f>
        <v/>
      </c>
      <c r="O189" s="139" t="str">
        <f>IF(N189="","",COUNTIF($N$4:N189,"該当"))</f>
        <v/>
      </c>
      <c r="P189" s="137" t="str">
        <f>IF(E189='条件検索２（人口規模で検索）'!$E$3,"該当","")</f>
        <v/>
      </c>
      <c r="Q189" s="139" t="str">
        <f>IF(P189="","",COUNTIF($P$4:P189,"該当"))</f>
        <v/>
      </c>
      <c r="R189" s="137" t="str">
        <f>IF(F189='条件検索３（事業名で検索）'!$E$3,"該当","")</f>
        <v/>
      </c>
      <c r="S189" s="139" t="str">
        <f>IF(R189="","",COUNTIF($R$4:R189,"該当"))</f>
        <v/>
      </c>
      <c r="T189" s="137" t="str">
        <f>IF(L189='条件検索４（都道府県名・事業名で検索）'!$H$3,"該当","")</f>
        <v/>
      </c>
      <c r="U189" s="139" t="str">
        <f>IF(T189="","",COUNTIF($T$4:T189,"該当"))</f>
        <v/>
      </c>
      <c r="V189" s="137" t="str">
        <f>IF(M189='条件検索５（人口規模・事業名で検索）'!$H$3,"該当","")</f>
        <v/>
      </c>
      <c r="W189" s="139" t="str">
        <f>IF(V189="","",COUNTIF($V$4:V189,"該当"))</f>
        <v/>
      </c>
    </row>
    <row r="190" spans="1:23" ht="28.5" customHeight="1">
      <c r="A190" s="174" t="s">
        <v>1726</v>
      </c>
      <c r="B190" s="155" t="s">
        <v>1728</v>
      </c>
      <c r="C190" s="138" t="str">
        <f t="shared" si="13"/>
        <v>多久市家計改善支援事業</v>
      </c>
      <c r="D190" s="140">
        <f>IFERROR(VLOOKUP(B190,'バックデータ２（自治体情報）'!$B$11:$E$912,4,FALSE),"")</f>
        <v>19647</v>
      </c>
      <c r="E190" s="139" t="str">
        <f t="shared" si="12"/>
        <v>2万人未満</v>
      </c>
      <c r="F190" s="155" t="s">
        <v>2254</v>
      </c>
      <c r="G190" s="147" t="s">
        <v>1908</v>
      </c>
      <c r="H190" s="152" t="s">
        <v>1949</v>
      </c>
      <c r="I190" s="161" t="s">
        <v>2411</v>
      </c>
      <c r="J190" s="147" t="s">
        <v>2204</v>
      </c>
      <c r="K190" s="141" t="s">
        <v>2203</v>
      </c>
      <c r="L190" s="138" t="str">
        <f t="shared" si="14"/>
        <v>佐賀県家計改善支援事業</v>
      </c>
      <c r="M190" s="138" t="str">
        <f t="shared" si="15"/>
        <v>2万人未満家計改善支援事業</v>
      </c>
      <c r="N190" s="137" t="str">
        <f>IF(A190='条件検索１（都道府県名で検索）'!$E$3,"該当","")</f>
        <v/>
      </c>
      <c r="O190" s="139" t="str">
        <f>IF(N190="","",COUNTIF($N$4:N190,"該当"))</f>
        <v/>
      </c>
      <c r="P190" s="137" t="str">
        <f>IF(E190='条件検索２（人口規模で検索）'!$E$3,"該当","")</f>
        <v/>
      </c>
      <c r="Q190" s="139" t="str">
        <f>IF(P190="","",COUNTIF($P$4:P190,"該当"))</f>
        <v/>
      </c>
      <c r="R190" s="137" t="str">
        <f>IF(F190='条件検索３（事業名で検索）'!$E$3,"該当","")</f>
        <v/>
      </c>
      <c r="S190" s="139" t="str">
        <f>IF(R190="","",COUNTIF($R$4:R190,"該当"))</f>
        <v/>
      </c>
      <c r="T190" s="137" t="str">
        <f>IF(L190='条件検索４（都道府県名・事業名で検索）'!$H$3,"該当","")</f>
        <v/>
      </c>
      <c r="U190" s="139" t="str">
        <f>IF(T190="","",COUNTIF($T$4:T190,"該当"))</f>
        <v/>
      </c>
      <c r="V190" s="137" t="str">
        <f>IF(M190='条件検索５（人口規模・事業名で検索）'!$H$3,"該当","")</f>
        <v/>
      </c>
      <c r="W190" s="139" t="str">
        <f>IF(V190="","",COUNTIF($V$4:V190,"該当"))</f>
        <v/>
      </c>
    </row>
    <row r="191" spans="1:23" ht="28.5" customHeight="1">
      <c r="A191" s="174" t="s">
        <v>1726</v>
      </c>
      <c r="B191" s="155" t="s">
        <v>1729</v>
      </c>
      <c r="C191" s="138" t="str">
        <f t="shared" si="13"/>
        <v>神埼市子どもの学習・生活支援事業</v>
      </c>
      <c r="D191" s="140">
        <f>IFERROR(VLOOKUP(B191,'バックデータ２（自治体情報）'!$B$11:$E$912,4,FALSE),"")</f>
        <v>31881</v>
      </c>
      <c r="E191" s="139" t="str">
        <f t="shared" si="12"/>
        <v>2万人以上～5万人未満</v>
      </c>
      <c r="F191" s="155" t="s">
        <v>2258</v>
      </c>
      <c r="G191" s="147" t="s">
        <v>1905</v>
      </c>
      <c r="H191" s="152" t="s">
        <v>1949</v>
      </c>
      <c r="I191" s="161" t="s">
        <v>2412</v>
      </c>
      <c r="J191" s="147" t="s">
        <v>2206</v>
      </c>
      <c r="K191" s="141" t="s">
        <v>2205</v>
      </c>
      <c r="L191" s="138" t="str">
        <f t="shared" si="14"/>
        <v>佐賀県子どもの学習・生活支援事業</v>
      </c>
      <c r="M191" s="138" t="str">
        <f t="shared" si="15"/>
        <v>2万人以上～5万人未満子どもの学習・生活支援事業</v>
      </c>
      <c r="N191" s="137" t="str">
        <f>IF(A191='条件検索１（都道府県名で検索）'!$E$3,"該当","")</f>
        <v/>
      </c>
      <c r="O191" s="139" t="str">
        <f>IF(N191="","",COUNTIF($N$4:N191,"該当"))</f>
        <v/>
      </c>
      <c r="P191" s="137" t="str">
        <f>IF(E191='条件検索２（人口規模で検索）'!$E$3,"該当","")</f>
        <v/>
      </c>
      <c r="Q191" s="139" t="str">
        <f>IF(P191="","",COUNTIF($P$4:P191,"該当"))</f>
        <v/>
      </c>
      <c r="R191" s="137" t="str">
        <f>IF(F191='条件検索３（事業名で検索）'!$E$3,"該当","")</f>
        <v/>
      </c>
      <c r="S191" s="139" t="str">
        <f>IF(R191="","",COUNTIF($R$4:R191,"該当"))</f>
        <v/>
      </c>
      <c r="T191" s="137" t="str">
        <f>IF(L191='条件検索４（都道府県名・事業名で検索）'!$H$3,"該当","")</f>
        <v/>
      </c>
      <c r="U191" s="139" t="str">
        <f>IF(T191="","",COUNTIF($T$4:T191,"該当"))</f>
        <v/>
      </c>
      <c r="V191" s="137" t="str">
        <f>IF(M191='条件検索５（人口規模・事業名で検索）'!$H$3,"該当","")</f>
        <v/>
      </c>
      <c r="W191" s="139" t="str">
        <f>IF(V191="","",COUNTIF($V$4:V191,"該当"))</f>
        <v/>
      </c>
    </row>
    <row r="192" spans="1:23" ht="28.5" customHeight="1">
      <c r="A192" s="174" t="s">
        <v>1730</v>
      </c>
      <c r="B192" s="155" t="s">
        <v>1731</v>
      </c>
      <c r="C192" s="138" t="str">
        <f t="shared" si="13"/>
        <v>長崎市就労準備支援事業</v>
      </c>
      <c r="D192" s="140">
        <f>IFERROR(VLOOKUP(B192,'バックデータ２（自治体情報）'!$B$11:$E$912,4,FALSE),"")</f>
        <v>426631</v>
      </c>
      <c r="E192" s="139" t="str">
        <f t="shared" si="12"/>
        <v>40万人以上～50万人未満</v>
      </c>
      <c r="F192" s="155" t="s">
        <v>2245</v>
      </c>
      <c r="G192" s="147" t="s">
        <v>1909</v>
      </c>
      <c r="H192" s="152" t="s">
        <v>1949</v>
      </c>
      <c r="I192" s="161" t="s">
        <v>2413</v>
      </c>
      <c r="J192" s="147" t="s">
        <v>2466</v>
      </c>
      <c r="K192" s="141" t="s">
        <v>2207</v>
      </c>
      <c r="L192" s="138" t="str">
        <f t="shared" si="14"/>
        <v>長崎県就労準備支援事業</v>
      </c>
      <c r="M192" s="138" t="str">
        <f t="shared" si="15"/>
        <v>40万人以上～50万人未満就労準備支援事業</v>
      </c>
      <c r="N192" s="137" t="str">
        <f>IF(A192='条件検索１（都道府県名で検索）'!$E$3,"該当","")</f>
        <v/>
      </c>
      <c r="O192" s="139" t="str">
        <f>IF(N192="","",COUNTIF($N$4:N192,"該当"))</f>
        <v/>
      </c>
      <c r="P192" s="137" t="str">
        <f>IF(E192='条件検索２（人口規模で検索）'!$E$3,"該当","")</f>
        <v/>
      </c>
      <c r="Q192" s="139" t="str">
        <f>IF(P192="","",COUNTIF($P$4:P192,"該当"))</f>
        <v/>
      </c>
      <c r="R192" s="137" t="str">
        <f>IF(F192='条件検索３（事業名で検索）'!$E$3,"該当","")</f>
        <v/>
      </c>
      <c r="S192" s="139" t="str">
        <f>IF(R192="","",COUNTIF($R$4:R192,"該当"))</f>
        <v/>
      </c>
      <c r="T192" s="137" t="str">
        <f>IF(L192='条件検索４（都道府県名・事業名で検索）'!$H$3,"該当","")</f>
        <v/>
      </c>
      <c r="U192" s="139" t="str">
        <f>IF(T192="","",COUNTIF($T$4:T192,"該当"))</f>
        <v/>
      </c>
      <c r="V192" s="137" t="str">
        <f>IF(M192='条件検索５（人口規模・事業名で検索）'!$H$3,"該当","")</f>
        <v/>
      </c>
      <c r="W192" s="139" t="str">
        <f>IF(V192="","",COUNTIF($V$4:V192,"該当"))</f>
        <v/>
      </c>
    </row>
    <row r="193" spans="1:23" ht="28.5" customHeight="1">
      <c r="A193" s="174" t="s">
        <v>1730</v>
      </c>
      <c r="B193" s="155" t="s">
        <v>1730</v>
      </c>
      <c r="C193" s="138" t="str">
        <f t="shared" si="13"/>
        <v>長崎県家計改善支援事業</v>
      </c>
      <c r="D193" s="140">
        <f>IFERROR(VLOOKUP(B193,'バックデータ２（自治体情報）'!$B$11:$E$912,4,FALSE),"")</f>
        <v>143324</v>
      </c>
      <c r="E193" s="139" t="str">
        <f t="shared" si="12"/>
        <v>10万人以上～20万人未満</v>
      </c>
      <c r="F193" s="155" t="s">
        <v>2254</v>
      </c>
      <c r="G193" s="147" t="s">
        <v>1910</v>
      </c>
      <c r="H193" s="152" t="s">
        <v>1949</v>
      </c>
      <c r="I193" s="161" t="s">
        <v>2414</v>
      </c>
      <c r="J193" s="147" t="s">
        <v>2209</v>
      </c>
      <c r="K193" s="141" t="s">
        <v>2208</v>
      </c>
      <c r="L193" s="138" t="str">
        <f t="shared" si="14"/>
        <v>長崎県家計改善支援事業</v>
      </c>
      <c r="M193" s="138" t="str">
        <f t="shared" si="15"/>
        <v>10万人以上～20万人未満家計改善支援事業</v>
      </c>
      <c r="N193" s="137" t="str">
        <f>IF(A193='条件検索１（都道府県名で検索）'!$E$3,"該当","")</f>
        <v/>
      </c>
      <c r="O193" s="139" t="str">
        <f>IF(N193="","",COUNTIF($N$4:N193,"該当"))</f>
        <v/>
      </c>
      <c r="P193" s="137" t="str">
        <f>IF(E193='条件検索２（人口規模で検索）'!$E$3,"該当","")</f>
        <v/>
      </c>
      <c r="Q193" s="139" t="str">
        <f>IF(P193="","",COUNTIF($P$4:P193,"該当"))</f>
        <v/>
      </c>
      <c r="R193" s="137" t="str">
        <f>IF(F193='条件検索３（事業名で検索）'!$E$3,"該当","")</f>
        <v/>
      </c>
      <c r="S193" s="139" t="str">
        <f>IF(R193="","",COUNTIF($R$4:R193,"該当"))</f>
        <v/>
      </c>
      <c r="T193" s="137" t="str">
        <f>IF(L193='条件検索４（都道府県名・事業名で検索）'!$H$3,"該当","")</f>
        <v/>
      </c>
      <c r="U193" s="139" t="str">
        <f>IF(T193="","",COUNTIF($T$4:T193,"該当"))</f>
        <v/>
      </c>
      <c r="V193" s="137" t="str">
        <f>IF(M193='条件検索５（人口規模・事業名で検索）'!$H$3,"該当","")</f>
        <v/>
      </c>
      <c r="W193" s="139" t="str">
        <f>IF(V193="","",COUNTIF($V$4:V193,"該当"))</f>
        <v/>
      </c>
    </row>
    <row r="194" spans="1:23" ht="28.5" customHeight="1">
      <c r="A194" s="174" t="s">
        <v>1730</v>
      </c>
      <c r="B194" s="155" t="s">
        <v>1732</v>
      </c>
      <c r="C194" s="138" t="str">
        <f t="shared" si="13"/>
        <v>佐世保市子どもの学習・生活支援事業</v>
      </c>
      <c r="D194" s="140">
        <f>IFERROR(VLOOKUP(B194,'バックデータ２（自治体情報）'!$B$11:$E$912,4,FALSE),"")</f>
        <v>254386</v>
      </c>
      <c r="E194" s="139" t="str">
        <f t="shared" si="12"/>
        <v>20万人以上～30万人未満</v>
      </c>
      <c r="F194" s="155" t="s">
        <v>2258</v>
      </c>
      <c r="G194" s="147" t="s">
        <v>1911</v>
      </c>
      <c r="H194" s="152" t="s">
        <v>1949</v>
      </c>
      <c r="I194" s="161" t="s">
        <v>2415</v>
      </c>
      <c r="J194" s="147" t="s">
        <v>2467</v>
      </c>
      <c r="K194" s="141" t="s">
        <v>2210</v>
      </c>
      <c r="L194" s="138" t="str">
        <f t="shared" si="14"/>
        <v>長崎県子どもの学習・生活支援事業</v>
      </c>
      <c r="M194" s="138" t="str">
        <f t="shared" si="15"/>
        <v>20万人以上～30万人未満子どもの学習・生活支援事業</v>
      </c>
      <c r="N194" s="137" t="str">
        <f>IF(A194='条件検索１（都道府県名で検索）'!$E$3,"該当","")</f>
        <v/>
      </c>
      <c r="O194" s="139" t="str">
        <f>IF(N194="","",COUNTIF($N$4:N194,"該当"))</f>
        <v/>
      </c>
      <c r="P194" s="137" t="str">
        <f>IF(E194='条件検索２（人口規模で検索）'!$E$3,"該当","")</f>
        <v/>
      </c>
      <c r="Q194" s="139" t="str">
        <f>IF(P194="","",COUNTIF($P$4:P194,"該当"))</f>
        <v/>
      </c>
      <c r="R194" s="137" t="str">
        <f>IF(F194='条件検索３（事業名で検索）'!$E$3,"該当","")</f>
        <v/>
      </c>
      <c r="S194" s="139" t="str">
        <f>IF(R194="","",COUNTIF($R$4:R194,"該当"))</f>
        <v/>
      </c>
      <c r="T194" s="137" t="str">
        <f>IF(L194='条件検索４（都道府県名・事業名で検索）'!$H$3,"該当","")</f>
        <v/>
      </c>
      <c r="U194" s="139" t="str">
        <f>IF(T194="","",COUNTIF($T$4:T194,"該当"))</f>
        <v/>
      </c>
      <c r="V194" s="137" t="str">
        <f>IF(M194='条件検索５（人口規模・事業名で検索）'!$H$3,"該当","")</f>
        <v/>
      </c>
      <c r="W194" s="139" t="str">
        <f>IF(V194="","",COUNTIF($V$4:V194,"該当"))</f>
        <v/>
      </c>
    </row>
    <row r="195" spans="1:23" ht="28.5" customHeight="1">
      <c r="A195" s="155" t="s">
        <v>139</v>
      </c>
      <c r="B195" s="142" t="s">
        <v>139</v>
      </c>
      <c r="C195" s="138" t="str">
        <f t="shared" si="13"/>
        <v>熊本県就労準備支援事業</v>
      </c>
      <c r="D195" s="140">
        <f>IFERROR(VLOOKUP(B195,'バックデータ２（自治体情報）'!$B$11:$E$912,4,FALSE),"")</f>
        <v>348514</v>
      </c>
      <c r="E195" s="139" t="str">
        <f t="shared" si="12"/>
        <v>30万人以上～40万人未満</v>
      </c>
      <c r="F195" s="141" t="s">
        <v>2245</v>
      </c>
      <c r="G195" s="142" t="s">
        <v>1912</v>
      </c>
      <c r="H195" s="145" t="s">
        <v>1949</v>
      </c>
      <c r="I195" s="161" t="s">
        <v>2515</v>
      </c>
      <c r="J195" s="142" t="s">
        <v>2468</v>
      </c>
      <c r="K195" s="141" t="s">
        <v>2211</v>
      </c>
      <c r="L195" s="138" t="str">
        <f t="shared" si="14"/>
        <v>熊本県就労準備支援事業</v>
      </c>
      <c r="M195" s="138" t="str">
        <f t="shared" si="15"/>
        <v>30万人以上～40万人未満就労準備支援事業</v>
      </c>
      <c r="N195" s="137" t="str">
        <f>IF(A195='条件検索１（都道府県名で検索）'!$E$3,"該当","")</f>
        <v/>
      </c>
      <c r="O195" s="139" t="str">
        <f>IF(N195="","",COUNTIF($N$4:N195,"該当"))</f>
        <v/>
      </c>
      <c r="P195" s="137" t="str">
        <f>IF(E195='条件検索２（人口規模で検索）'!$E$3,"該当","")</f>
        <v/>
      </c>
      <c r="Q195" s="139" t="str">
        <f>IF(P195="","",COUNTIF($P$4:P195,"該当"))</f>
        <v/>
      </c>
      <c r="R195" s="137" t="str">
        <f>IF(F195='条件検索３（事業名で検索）'!$E$3,"該当","")</f>
        <v/>
      </c>
      <c r="S195" s="139" t="str">
        <f>IF(R195="","",COUNTIF($R$4:R195,"該当"))</f>
        <v/>
      </c>
      <c r="T195" s="137" t="str">
        <f>IF(L195='条件検索４（都道府県名・事業名で検索）'!$H$3,"該当","")</f>
        <v/>
      </c>
      <c r="U195" s="139" t="str">
        <f>IF(T195="","",COUNTIF($T$4:T195,"該当"))</f>
        <v/>
      </c>
      <c r="V195" s="137" t="str">
        <f>IF(M195='条件検索５（人口規模・事業名で検索）'!$H$3,"該当","")</f>
        <v/>
      </c>
      <c r="W195" s="139" t="str">
        <f>IF(V195="","",COUNTIF($V$4:V195,"該当"))</f>
        <v/>
      </c>
    </row>
    <row r="196" spans="1:23" ht="28.5" customHeight="1">
      <c r="A196" s="155" t="s">
        <v>139</v>
      </c>
      <c r="B196" s="142" t="s">
        <v>139</v>
      </c>
      <c r="C196" s="138" t="str">
        <f t="shared" si="13"/>
        <v>熊本県子どもの学習・生活支援事業</v>
      </c>
      <c r="D196" s="140">
        <f>IFERROR(VLOOKUP(B196,'バックデータ２（自治体情報）'!$B$11:$E$912,4,FALSE),"")</f>
        <v>348514</v>
      </c>
      <c r="E196" s="139" t="str">
        <f t="shared" ref="E196:E262" si="16">IFERROR(VLOOKUP(D196,$Y$4:$AB$10,4,TRUE),"")</f>
        <v>30万人以上～40万人未満</v>
      </c>
      <c r="F196" s="141" t="s">
        <v>2258</v>
      </c>
      <c r="G196" s="142" t="s">
        <v>1913</v>
      </c>
      <c r="H196" s="145" t="s">
        <v>1949</v>
      </c>
      <c r="I196" s="161" t="s">
        <v>2416</v>
      </c>
      <c r="J196" s="142" t="s">
        <v>2468</v>
      </c>
      <c r="K196" s="141" t="s">
        <v>2212</v>
      </c>
      <c r="L196" s="138" t="str">
        <f t="shared" si="14"/>
        <v>熊本県子どもの学習・生活支援事業</v>
      </c>
      <c r="M196" s="138" t="str">
        <f t="shared" si="15"/>
        <v>30万人以上～40万人未満子どもの学習・生活支援事業</v>
      </c>
      <c r="N196" s="137" t="str">
        <f>IF(A196='条件検索１（都道府県名で検索）'!$E$3,"該当","")</f>
        <v/>
      </c>
      <c r="O196" s="139" t="str">
        <f>IF(N196="","",COUNTIF($N$4:N196,"該当"))</f>
        <v/>
      </c>
      <c r="P196" s="137" t="str">
        <f>IF(E196='条件検索２（人口規模で検索）'!$E$3,"該当","")</f>
        <v/>
      </c>
      <c r="Q196" s="139" t="str">
        <f>IF(P196="","",COUNTIF($P$4:P196,"該当"))</f>
        <v/>
      </c>
      <c r="R196" s="137" t="str">
        <f>IF(F196='条件検索３（事業名で検索）'!$E$3,"該当","")</f>
        <v/>
      </c>
      <c r="S196" s="139" t="str">
        <f>IF(R196="","",COUNTIF($R$4:R196,"該当"))</f>
        <v/>
      </c>
      <c r="T196" s="137" t="str">
        <f>IF(L196='条件検索４（都道府県名・事業名で検索）'!$H$3,"該当","")</f>
        <v/>
      </c>
      <c r="U196" s="139" t="str">
        <f>IF(T196="","",COUNTIF($T$4:T196,"該当"))</f>
        <v/>
      </c>
      <c r="V196" s="137" t="str">
        <f>IF(M196='条件検索５（人口規模・事業名で検索）'!$H$3,"該当","")</f>
        <v/>
      </c>
      <c r="W196" s="139" t="str">
        <f>IF(V196="","",COUNTIF($V$4:V196,"該当"))</f>
        <v/>
      </c>
    </row>
    <row r="197" spans="1:23" ht="28.5" customHeight="1">
      <c r="A197" s="155" t="s">
        <v>139</v>
      </c>
      <c r="B197" s="142" t="s">
        <v>139</v>
      </c>
      <c r="C197" s="138" t="str">
        <f t="shared" si="13"/>
        <v>熊本県一時生活支援事業</v>
      </c>
      <c r="D197" s="140">
        <f>IFERROR(VLOOKUP(B197,'バックデータ２（自治体情報）'!$B$11:$E$912,4,FALSE),"")</f>
        <v>348514</v>
      </c>
      <c r="E197" s="139" t="str">
        <f t="shared" si="16"/>
        <v>30万人以上～40万人未満</v>
      </c>
      <c r="F197" s="141" t="s">
        <v>2249</v>
      </c>
      <c r="G197" s="142" t="s">
        <v>1914</v>
      </c>
      <c r="H197" s="145" t="s">
        <v>1949</v>
      </c>
      <c r="I197" s="161" t="s">
        <v>2417</v>
      </c>
      <c r="J197" s="142" t="s">
        <v>2468</v>
      </c>
      <c r="K197" s="141" t="s">
        <v>2213</v>
      </c>
      <c r="L197" s="138" t="str">
        <f t="shared" si="14"/>
        <v>熊本県一時生活支援事業</v>
      </c>
      <c r="M197" s="138" t="str">
        <f t="shared" si="15"/>
        <v>30万人以上～40万人未満一時生活支援事業</v>
      </c>
      <c r="N197" s="137" t="str">
        <f>IF(A197='条件検索１（都道府県名で検索）'!$E$3,"該当","")</f>
        <v/>
      </c>
      <c r="O197" s="139" t="str">
        <f>IF(N197="","",COUNTIF($N$4:N197,"該当"))</f>
        <v/>
      </c>
      <c r="P197" s="137" t="str">
        <f>IF(E197='条件検索２（人口規模で検索）'!$E$3,"該当","")</f>
        <v/>
      </c>
      <c r="Q197" s="139" t="str">
        <f>IF(P197="","",COUNTIF($P$4:P197,"該当"))</f>
        <v/>
      </c>
      <c r="R197" s="137" t="str">
        <f>IF(F197='条件検索３（事業名で検索）'!$E$3,"該当","")</f>
        <v/>
      </c>
      <c r="S197" s="139" t="str">
        <f>IF(R197="","",COUNTIF($R$4:R197,"該当"))</f>
        <v/>
      </c>
      <c r="T197" s="137" t="str">
        <f>IF(L197='条件検索４（都道府県名・事業名で検索）'!$H$3,"該当","")</f>
        <v/>
      </c>
      <c r="U197" s="139" t="str">
        <f>IF(T197="","",COUNTIF($T$4:T197,"該当"))</f>
        <v/>
      </c>
      <c r="V197" s="137" t="str">
        <f>IF(M197='条件検索５（人口規模・事業名で検索）'!$H$3,"該当","")</f>
        <v/>
      </c>
      <c r="W197" s="139" t="str">
        <f>IF(V197="","",COUNTIF($V$4:V197,"該当"))</f>
        <v/>
      </c>
    </row>
    <row r="198" spans="1:23" ht="28.5" customHeight="1">
      <c r="A198" s="155" t="s">
        <v>139</v>
      </c>
      <c r="B198" s="142" t="s">
        <v>181</v>
      </c>
      <c r="C198" s="138" t="str">
        <f t="shared" si="13"/>
        <v>熊本市就労準備支援事業</v>
      </c>
      <c r="D198" s="140">
        <f>IFERROR(VLOOKUP(B198,'バックデータ２（自治体情報）'!$B$11:$E$912,4,FALSE),"")</f>
        <v>734317</v>
      </c>
      <c r="E198" s="139" t="str">
        <f t="shared" si="16"/>
        <v>50万人以上</v>
      </c>
      <c r="F198" s="141" t="s">
        <v>2245</v>
      </c>
      <c r="G198" s="142" t="s">
        <v>1915</v>
      </c>
      <c r="H198" s="145" t="s">
        <v>1949</v>
      </c>
      <c r="I198" s="161" t="s">
        <v>2492</v>
      </c>
      <c r="J198" s="142" t="s">
        <v>2469</v>
      </c>
      <c r="K198" s="141" t="s">
        <v>2214</v>
      </c>
      <c r="L198" s="138" t="str">
        <f t="shared" si="14"/>
        <v>熊本県就労準備支援事業</v>
      </c>
      <c r="M198" s="138" t="str">
        <f t="shared" si="15"/>
        <v>50万人以上就労準備支援事業</v>
      </c>
      <c r="N198" s="137" t="str">
        <f>IF(A198='条件検索１（都道府県名で検索）'!$E$3,"該当","")</f>
        <v/>
      </c>
      <c r="O198" s="139" t="str">
        <f>IF(N198="","",COUNTIF($N$4:N198,"該当"))</f>
        <v/>
      </c>
      <c r="P198" s="137" t="str">
        <f>IF(E198='条件検索２（人口規模で検索）'!$E$3,"該当","")</f>
        <v/>
      </c>
      <c r="Q198" s="139" t="str">
        <f>IF(P198="","",COUNTIF($P$4:P198,"該当"))</f>
        <v/>
      </c>
      <c r="R198" s="137" t="str">
        <f>IF(F198='条件検索３（事業名で検索）'!$E$3,"該当","")</f>
        <v/>
      </c>
      <c r="S198" s="139" t="str">
        <f>IF(R198="","",COUNTIF($R$4:R198,"該当"))</f>
        <v/>
      </c>
      <c r="T198" s="137" t="str">
        <f>IF(L198='条件検索４（都道府県名・事業名で検索）'!$H$3,"該当","")</f>
        <v/>
      </c>
      <c r="U198" s="139" t="str">
        <f>IF(T198="","",COUNTIF($T$4:T198,"該当"))</f>
        <v/>
      </c>
      <c r="V198" s="137" t="str">
        <f>IF(M198='条件検索５（人口規模・事業名で検索）'!$H$3,"該当","")</f>
        <v/>
      </c>
      <c r="W198" s="139" t="str">
        <f>IF(V198="","",COUNTIF($V$4:V198,"該当"))</f>
        <v/>
      </c>
    </row>
    <row r="199" spans="1:23" ht="28.5" customHeight="1">
      <c r="A199" s="155" t="s">
        <v>139</v>
      </c>
      <c r="B199" s="178" t="s">
        <v>1395</v>
      </c>
      <c r="C199" s="138" t="str">
        <f t="shared" si="13"/>
        <v>八代市自立相談支援事業</v>
      </c>
      <c r="D199" s="140">
        <f>IFERROR(VLOOKUP(B199,'バックデータ２（自治体情報）'!$B$11:$E$912,4,FALSE),"")</f>
        <v>129029</v>
      </c>
      <c r="E199" s="139" t="str">
        <f t="shared" si="16"/>
        <v>10万人以上～20万人未満</v>
      </c>
      <c r="F199" s="141" t="s">
        <v>2240</v>
      </c>
      <c r="G199" s="142" t="s">
        <v>1916</v>
      </c>
      <c r="H199" s="145" t="s">
        <v>1949</v>
      </c>
      <c r="I199" s="161" t="s">
        <v>2298</v>
      </c>
      <c r="J199" s="171" t="s">
        <v>2216</v>
      </c>
      <c r="K199" s="141" t="s">
        <v>2215</v>
      </c>
      <c r="L199" s="138" t="str">
        <f t="shared" si="14"/>
        <v>熊本県自立相談支援事業</v>
      </c>
      <c r="M199" s="138" t="str">
        <f t="shared" si="15"/>
        <v>10万人以上～20万人未満自立相談支援事業</v>
      </c>
      <c r="N199" s="137" t="str">
        <f>IF(A199='条件検索１（都道府県名で検索）'!$E$3,"該当","")</f>
        <v/>
      </c>
      <c r="O199" s="139" t="str">
        <f>IF(N199="","",COUNTIF($N$4:N199,"該当"))</f>
        <v/>
      </c>
      <c r="P199" s="137" t="str">
        <f>IF(E199='条件検索２（人口規模で検索）'!$E$3,"該当","")</f>
        <v/>
      </c>
      <c r="Q199" s="139" t="str">
        <f>IF(P199="","",COUNTIF($P$4:P199,"該当"))</f>
        <v/>
      </c>
      <c r="R199" s="137" t="str">
        <f>IF(F199='条件検索３（事業名で検索）'!$E$3,"該当","")</f>
        <v/>
      </c>
      <c r="S199" s="139" t="str">
        <f>IF(R199="","",COUNTIF($R$4:R199,"該当"))</f>
        <v/>
      </c>
      <c r="T199" s="137" t="str">
        <f>IF(L199='条件検索４（都道府県名・事業名で検索）'!$H$3,"該当","")</f>
        <v/>
      </c>
      <c r="U199" s="139" t="str">
        <f>IF(T199="","",COUNTIF($T$4:T199,"該当"))</f>
        <v/>
      </c>
      <c r="V199" s="137" t="str">
        <f>IF(M199='条件検索５（人口規模・事業名で検索）'!$H$3,"該当","")</f>
        <v/>
      </c>
      <c r="W199" s="139" t="str">
        <f>IF(V199="","",COUNTIF($V$4:V199,"該当"))</f>
        <v/>
      </c>
    </row>
    <row r="200" spans="1:23" ht="28.5" customHeight="1">
      <c r="A200" s="155" t="s">
        <v>139</v>
      </c>
      <c r="B200" s="178" t="s">
        <v>1397</v>
      </c>
      <c r="C200" s="138" t="str">
        <f t="shared" si="13"/>
        <v>人吉市就労準備支援事業</v>
      </c>
      <c r="D200" s="140">
        <f>IFERROR(VLOOKUP(B200,'バックデータ２（自治体情報）'!$B$11:$E$912,4,FALSE),"")</f>
        <v>33148</v>
      </c>
      <c r="E200" s="139" t="str">
        <f t="shared" si="16"/>
        <v>2万人以上～5万人未満</v>
      </c>
      <c r="F200" s="141" t="s">
        <v>2245</v>
      </c>
      <c r="G200" s="142" t="s">
        <v>1917</v>
      </c>
      <c r="H200" s="145" t="s">
        <v>1949</v>
      </c>
      <c r="I200" s="161" t="s">
        <v>2418</v>
      </c>
      <c r="J200" s="142" t="s">
        <v>2218</v>
      </c>
      <c r="K200" s="141" t="s">
        <v>2217</v>
      </c>
      <c r="L200" s="138" t="str">
        <f t="shared" si="14"/>
        <v>熊本県就労準備支援事業</v>
      </c>
      <c r="M200" s="138" t="str">
        <f t="shared" si="15"/>
        <v>2万人以上～5万人未満就労準備支援事業</v>
      </c>
      <c r="N200" s="137" t="str">
        <f>IF(A200='条件検索１（都道府県名で検索）'!$E$3,"該当","")</f>
        <v/>
      </c>
      <c r="O200" s="139" t="str">
        <f>IF(N200="","",COUNTIF($N$4:N200,"該当"))</f>
        <v/>
      </c>
      <c r="P200" s="137" t="str">
        <f>IF(E200='条件検索２（人口規模で検索）'!$E$3,"該当","")</f>
        <v/>
      </c>
      <c r="Q200" s="139" t="str">
        <f>IF(P200="","",COUNTIF($P$4:P200,"該当"))</f>
        <v/>
      </c>
      <c r="R200" s="137" t="str">
        <f>IF(F200='条件検索３（事業名で検索）'!$E$3,"該当","")</f>
        <v/>
      </c>
      <c r="S200" s="139" t="str">
        <f>IF(R200="","",COUNTIF($R$4:R200,"該当"))</f>
        <v/>
      </c>
      <c r="T200" s="137" t="str">
        <f>IF(L200='条件検索４（都道府県名・事業名で検索）'!$H$3,"該当","")</f>
        <v/>
      </c>
      <c r="U200" s="139" t="str">
        <f>IF(T200="","",COUNTIF($T$4:T200,"該当"))</f>
        <v/>
      </c>
      <c r="V200" s="137" t="str">
        <f>IF(M200='条件検索５（人口規模・事業名で検索）'!$H$3,"該当","")</f>
        <v/>
      </c>
      <c r="W200" s="139" t="str">
        <f>IF(V200="","",COUNTIF($V$4:V200,"該当"))</f>
        <v/>
      </c>
    </row>
    <row r="201" spans="1:23" ht="28.5" customHeight="1">
      <c r="A201" s="155" t="s">
        <v>139</v>
      </c>
      <c r="B201" s="178" t="s">
        <v>1399</v>
      </c>
      <c r="C201" s="138" t="str">
        <f t="shared" si="13"/>
        <v>水俣市自立相談支援事業</v>
      </c>
      <c r="D201" s="140">
        <f>IFERROR(VLOOKUP(B201,'バックデータ２（自治体情報）'!$B$11:$E$912,4,FALSE),"")</f>
        <v>25102</v>
      </c>
      <c r="E201" s="139" t="str">
        <f t="shared" si="16"/>
        <v>2万人以上～5万人未満</v>
      </c>
      <c r="F201" s="141" t="s">
        <v>2240</v>
      </c>
      <c r="G201" s="142" t="s">
        <v>1918</v>
      </c>
      <c r="H201" s="145" t="s">
        <v>1949</v>
      </c>
      <c r="I201" s="161" t="s">
        <v>2299</v>
      </c>
      <c r="J201" s="142" t="s">
        <v>2220</v>
      </c>
      <c r="K201" s="141" t="s">
        <v>2219</v>
      </c>
      <c r="L201" s="138" t="str">
        <f t="shared" si="14"/>
        <v>熊本県自立相談支援事業</v>
      </c>
      <c r="M201" s="138" t="str">
        <f t="shared" si="15"/>
        <v>2万人以上～5万人未満自立相談支援事業</v>
      </c>
      <c r="N201" s="137" t="str">
        <f>IF(A201='条件検索１（都道府県名で検索）'!$E$3,"該当","")</f>
        <v/>
      </c>
      <c r="O201" s="139" t="str">
        <f>IF(N201="","",COUNTIF($N$4:N201,"該当"))</f>
        <v/>
      </c>
      <c r="P201" s="137" t="str">
        <f>IF(E201='条件検索２（人口規模で検索）'!$E$3,"該当","")</f>
        <v/>
      </c>
      <c r="Q201" s="139" t="str">
        <f>IF(P201="","",COUNTIF($P$4:P201,"該当"))</f>
        <v/>
      </c>
      <c r="R201" s="137" t="str">
        <f>IF(F201='条件検索３（事業名で検索）'!$E$3,"該当","")</f>
        <v/>
      </c>
      <c r="S201" s="139" t="str">
        <f>IF(R201="","",COUNTIF($R$4:R201,"該当"))</f>
        <v/>
      </c>
      <c r="T201" s="137" t="str">
        <f>IF(L201='条件検索４（都道府県名・事業名で検索）'!$H$3,"該当","")</f>
        <v/>
      </c>
      <c r="U201" s="139" t="str">
        <f>IF(T201="","",COUNTIF($T$4:T201,"該当"))</f>
        <v/>
      </c>
      <c r="V201" s="137" t="str">
        <f>IF(M201='条件検索５（人口規模・事業名で検索）'!$H$3,"該当","")</f>
        <v/>
      </c>
      <c r="W201" s="139" t="str">
        <f>IF(V201="","",COUNTIF($V$4:V201,"該当"))</f>
        <v/>
      </c>
    </row>
    <row r="202" spans="1:23" ht="28.5" customHeight="1">
      <c r="A202" s="155" t="s">
        <v>139</v>
      </c>
      <c r="B202" s="178" t="s">
        <v>1410</v>
      </c>
      <c r="C202" s="138" t="str">
        <f t="shared" si="13"/>
        <v>阿蘇市自立相談支援事業</v>
      </c>
      <c r="D202" s="140">
        <f>IFERROR(VLOOKUP(B202,'バックデータ２（自治体情報）'!$B$11:$E$912,4,FALSE),"")</f>
        <v>26773</v>
      </c>
      <c r="E202" s="139" t="str">
        <f t="shared" si="16"/>
        <v>2万人以上～5万人未満</v>
      </c>
      <c r="F202" s="141" t="s">
        <v>2240</v>
      </c>
      <c r="G202" s="142" t="s">
        <v>1919</v>
      </c>
      <c r="H202" s="145" t="s">
        <v>1949</v>
      </c>
      <c r="I202" s="161" t="s">
        <v>2300</v>
      </c>
      <c r="J202" s="142" t="s">
        <v>2222</v>
      </c>
      <c r="K202" s="141" t="s">
        <v>2221</v>
      </c>
      <c r="L202" s="138" t="str">
        <f t="shared" si="14"/>
        <v>熊本県自立相談支援事業</v>
      </c>
      <c r="M202" s="138" t="str">
        <f t="shared" si="15"/>
        <v>2万人以上～5万人未満自立相談支援事業</v>
      </c>
      <c r="N202" s="137" t="str">
        <f>IF(A202='条件検索１（都道府県名で検索）'!$E$3,"該当","")</f>
        <v/>
      </c>
      <c r="O202" s="139" t="str">
        <f>IF(N202="","",COUNTIF($N$4:N202,"該当"))</f>
        <v/>
      </c>
      <c r="P202" s="137" t="str">
        <f>IF(E202='条件検索２（人口規模で検索）'!$E$3,"該当","")</f>
        <v/>
      </c>
      <c r="Q202" s="139" t="str">
        <f>IF(P202="","",COUNTIF($P$4:P202,"該当"))</f>
        <v/>
      </c>
      <c r="R202" s="137" t="str">
        <f>IF(F202='条件検索３（事業名で検索）'!$E$3,"該当","")</f>
        <v/>
      </c>
      <c r="S202" s="139" t="str">
        <f>IF(R202="","",COUNTIF($R$4:R202,"該当"))</f>
        <v/>
      </c>
      <c r="T202" s="137" t="str">
        <f>IF(L202='条件検索４（都道府県名・事業名で検索）'!$H$3,"該当","")</f>
        <v/>
      </c>
      <c r="U202" s="139" t="str">
        <f>IF(T202="","",COUNTIF($T$4:T202,"該当"))</f>
        <v/>
      </c>
      <c r="V202" s="137" t="str">
        <f>IF(M202='条件検索５（人口規模・事業名で検索）'!$H$3,"該当","")</f>
        <v/>
      </c>
      <c r="W202" s="139" t="str">
        <f>IF(V202="","",COUNTIF($V$4:V202,"該当"))</f>
        <v/>
      </c>
    </row>
    <row r="203" spans="1:23" ht="28.5" customHeight="1">
      <c r="A203" s="155" t="s">
        <v>139</v>
      </c>
      <c r="B203" s="178" t="s">
        <v>1412</v>
      </c>
      <c r="C203" s="138" t="str">
        <f t="shared" si="13"/>
        <v>天草市自立相談支援事業</v>
      </c>
      <c r="D203" s="140">
        <f>IFERROR(VLOOKUP(B203,'バックデータ２（自治体情報）'!$B$11:$E$912,4,FALSE),"")</f>
        <v>82560</v>
      </c>
      <c r="E203" s="139" t="str">
        <f t="shared" si="16"/>
        <v>2万人以上～5万人未満</v>
      </c>
      <c r="F203" s="141" t="s">
        <v>2240</v>
      </c>
      <c r="G203" s="142" t="s">
        <v>1920</v>
      </c>
      <c r="H203" s="145" t="s">
        <v>1949</v>
      </c>
      <c r="I203" s="161" t="s">
        <v>2301</v>
      </c>
      <c r="J203" s="142" t="s">
        <v>2224</v>
      </c>
      <c r="K203" s="141" t="s">
        <v>2223</v>
      </c>
      <c r="L203" s="138" t="str">
        <f t="shared" si="14"/>
        <v>熊本県自立相談支援事業</v>
      </c>
      <c r="M203" s="138" t="str">
        <f t="shared" si="15"/>
        <v>2万人以上～5万人未満自立相談支援事業</v>
      </c>
      <c r="N203" s="137" t="str">
        <f>IF(A203='条件検索１（都道府県名で検索）'!$E$3,"該当","")</f>
        <v/>
      </c>
      <c r="O203" s="139" t="str">
        <f>IF(N203="","",COUNTIF($N$4:N203,"該当"))</f>
        <v/>
      </c>
      <c r="P203" s="137" t="str">
        <f>IF(E203='条件検索２（人口規模で検索）'!$E$3,"該当","")</f>
        <v/>
      </c>
      <c r="Q203" s="139" t="str">
        <f>IF(P203="","",COUNTIF($P$4:P203,"該当"))</f>
        <v/>
      </c>
      <c r="R203" s="137" t="str">
        <f>IF(F203='条件検索３（事業名で検索）'!$E$3,"該当","")</f>
        <v/>
      </c>
      <c r="S203" s="139" t="str">
        <f>IF(R203="","",COUNTIF($R$4:R203,"該当"))</f>
        <v/>
      </c>
      <c r="T203" s="137" t="str">
        <f>IF(L203='条件検索４（都道府県名・事業名で検索）'!$H$3,"該当","")</f>
        <v/>
      </c>
      <c r="U203" s="139" t="str">
        <f>IF(T203="","",COUNTIF($T$4:T203,"該当"))</f>
        <v/>
      </c>
      <c r="V203" s="137" t="str">
        <f>IF(M203='条件検索５（人口規模・事業名で検索）'!$H$3,"該当","")</f>
        <v/>
      </c>
      <c r="W203" s="139" t="str">
        <f>IF(V203="","",COUNTIF($V$4:V203,"該当"))</f>
        <v/>
      </c>
    </row>
    <row r="204" spans="1:23" ht="28.5" customHeight="1">
      <c r="A204" s="155" t="s">
        <v>2553</v>
      </c>
      <c r="B204" s="178" t="s">
        <v>2554</v>
      </c>
      <c r="C204" s="138" t="str">
        <f t="shared" ref="C204:C206" si="17">B204&amp;F204</f>
        <v>杵築市自立相談支援事業</v>
      </c>
      <c r="D204" s="140">
        <f>IFERROR(VLOOKUP(B204,'バックデータ２（自治体情報）'!$B$11:$E$912,4,FALSE),"")</f>
        <v>29871</v>
      </c>
      <c r="E204" s="139" t="str">
        <f t="shared" ref="E204:E206" si="18">IFERROR(VLOOKUP(D204,$Y$4:$AB$10,4,TRUE),"")</f>
        <v>2万人以上～5万人未満</v>
      </c>
      <c r="F204" s="141" t="s">
        <v>2557</v>
      </c>
      <c r="G204" s="142" t="s">
        <v>2561</v>
      </c>
      <c r="H204" s="193" t="s">
        <v>1949</v>
      </c>
      <c r="I204" s="161" t="s">
        <v>2571</v>
      </c>
      <c r="J204" s="142" t="s">
        <v>2564</v>
      </c>
      <c r="K204" s="141" t="s">
        <v>2565</v>
      </c>
      <c r="L204" s="138" t="str">
        <f t="shared" ref="L204:L206" si="19">A204&amp;F204</f>
        <v>大分県自立相談支援事業</v>
      </c>
      <c r="M204" s="138" t="str">
        <f t="shared" ref="M204:M206" si="20">E204&amp;F204</f>
        <v>2万人以上～5万人未満自立相談支援事業</v>
      </c>
      <c r="N204" s="194" t="str">
        <f>IF(A204='条件検索１（都道府県名で検索）'!$E$3,"該当","")</f>
        <v/>
      </c>
      <c r="O204" s="139" t="str">
        <f>IF(N204="","",COUNTIF($N$4:N204,"該当"))</f>
        <v/>
      </c>
      <c r="P204" s="194" t="str">
        <f>IF(E204='条件検索２（人口規模で検索）'!$E$3,"該当","")</f>
        <v/>
      </c>
      <c r="Q204" s="139" t="str">
        <f>IF(P204="","",COUNTIF($P$4:P204,"該当"))</f>
        <v/>
      </c>
      <c r="R204" s="194" t="str">
        <f>IF(F204='条件検索３（事業名で検索）'!$E$3,"該当","")</f>
        <v/>
      </c>
      <c r="S204" s="139" t="str">
        <f>IF(R204="","",COUNTIF($R$4:R204,"該当"))</f>
        <v/>
      </c>
      <c r="T204" s="194" t="str">
        <f>IF(L204='条件検索４（都道府県名・事業名で検索）'!$H$3,"該当","")</f>
        <v/>
      </c>
      <c r="U204" s="139" t="str">
        <f>IF(T204="","",COUNTIF($T$4:T204,"該当"))</f>
        <v/>
      </c>
      <c r="V204" s="194" t="str">
        <f>IF(M204='条件検索５（人口規模・事業名で検索）'!$H$3,"該当","")</f>
        <v/>
      </c>
      <c r="W204" s="139" t="str">
        <f>IF(V204="","",COUNTIF($V$4:V204,"該当"))</f>
        <v/>
      </c>
    </row>
    <row r="205" spans="1:23" ht="28.5" customHeight="1">
      <c r="A205" s="155" t="s">
        <v>2553</v>
      </c>
      <c r="B205" s="178" t="s">
        <v>2555</v>
      </c>
      <c r="C205" s="138" t="str">
        <f t="shared" si="17"/>
        <v>日田市家計改善支援事業</v>
      </c>
      <c r="D205" s="140">
        <f>IFERROR(VLOOKUP(B205,'バックデータ２（自治体情報）'!$B$11:$E$912,4,FALSE),"")</f>
        <v>66878</v>
      </c>
      <c r="E205" s="139" t="str">
        <f t="shared" si="18"/>
        <v>2万人以上～5万人未満</v>
      </c>
      <c r="F205" s="141" t="s">
        <v>2558</v>
      </c>
      <c r="G205" s="142" t="s">
        <v>2563</v>
      </c>
      <c r="H205" s="193" t="s">
        <v>1949</v>
      </c>
      <c r="I205" s="161" t="s">
        <v>2573</v>
      </c>
      <c r="J205" s="142" t="s">
        <v>2566</v>
      </c>
      <c r="K205" s="141" t="s">
        <v>2567</v>
      </c>
      <c r="L205" s="138" t="str">
        <f t="shared" si="19"/>
        <v>大分県家計改善支援事業</v>
      </c>
      <c r="M205" s="138" t="str">
        <f t="shared" si="20"/>
        <v>2万人以上～5万人未満家計改善支援事業</v>
      </c>
      <c r="N205" s="194" t="str">
        <f>IF(A205='条件検索１（都道府県名で検索）'!$E$3,"該当","")</f>
        <v/>
      </c>
      <c r="O205" s="139" t="str">
        <f>IF(N205="","",COUNTIF($N$4:N205,"該当"))</f>
        <v/>
      </c>
      <c r="P205" s="194" t="str">
        <f>IF(E205='条件検索２（人口規模で検索）'!$E$3,"該当","")</f>
        <v/>
      </c>
      <c r="Q205" s="139" t="str">
        <f>IF(P205="","",COUNTIF($P$4:P205,"該当"))</f>
        <v/>
      </c>
      <c r="R205" s="194" t="str">
        <f>IF(F205='条件検索３（事業名で検索）'!$E$3,"該当","")</f>
        <v/>
      </c>
      <c r="S205" s="139" t="str">
        <f>IF(R205="","",COUNTIF($R$4:R205,"該当"))</f>
        <v/>
      </c>
      <c r="T205" s="194" t="str">
        <f>IF(L205='条件検索４（都道府県名・事業名で検索）'!$H$3,"該当","")</f>
        <v/>
      </c>
      <c r="U205" s="139" t="str">
        <f>IF(T205="","",COUNTIF($T$4:T205,"該当"))</f>
        <v/>
      </c>
      <c r="V205" s="194" t="str">
        <f>IF(M205='条件検索５（人口規模・事業名で検索）'!$H$3,"該当","")</f>
        <v/>
      </c>
      <c r="W205" s="139" t="str">
        <f>IF(V205="","",COUNTIF($V$4:V205,"該当"))</f>
        <v/>
      </c>
    </row>
    <row r="206" spans="1:23" ht="28.5" customHeight="1">
      <c r="A206" s="155" t="s">
        <v>2553</v>
      </c>
      <c r="B206" s="178" t="s">
        <v>2556</v>
      </c>
      <c r="C206" s="138" t="str">
        <f t="shared" si="17"/>
        <v>豊後大野市子どもの学習・生活支援事業</v>
      </c>
      <c r="D206" s="140">
        <f>IFERROR(VLOOKUP(B206,'バックデータ２（自治体情報）'!$B$11:$E$912,4,FALSE),"")</f>
        <v>36824</v>
      </c>
      <c r="E206" s="139" t="str">
        <f t="shared" si="18"/>
        <v>2万人以上～5万人未満</v>
      </c>
      <c r="F206" s="141" t="s">
        <v>2560</v>
      </c>
      <c r="G206" s="142" t="s">
        <v>2562</v>
      </c>
      <c r="H206" s="193" t="s">
        <v>1949</v>
      </c>
      <c r="I206" s="161" t="s">
        <v>2574</v>
      </c>
      <c r="J206" s="142" t="s">
        <v>2568</v>
      </c>
      <c r="K206" s="141" t="s">
        <v>2569</v>
      </c>
      <c r="L206" s="138" t="str">
        <f t="shared" si="19"/>
        <v>大分県子どもの学習・生活支援事業</v>
      </c>
      <c r="M206" s="138" t="str">
        <f t="shared" si="20"/>
        <v>2万人以上～5万人未満子どもの学習・生活支援事業</v>
      </c>
      <c r="N206" s="194" t="str">
        <f>IF(A206='条件検索１（都道府県名で検索）'!$E$3,"該当","")</f>
        <v/>
      </c>
      <c r="O206" s="139" t="str">
        <f>IF(N206="","",COUNTIF($N$4:N206,"該当"))</f>
        <v/>
      </c>
      <c r="P206" s="194" t="str">
        <f>IF(E206='条件検索２（人口規模で検索）'!$E$3,"該当","")</f>
        <v/>
      </c>
      <c r="Q206" s="139" t="str">
        <f>IF(P206="","",COUNTIF($P$4:P206,"該当"))</f>
        <v/>
      </c>
      <c r="R206" s="194" t="str">
        <f>IF(F206='条件検索３（事業名で検索）'!$E$3,"該当","")</f>
        <v/>
      </c>
      <c r="S206" s="139" t="str">
        <f>IF(R206="","",COUNTIF($R$4:R206,"該当"))</f>
        <v/>
      </c>
      <c r="T206" s="194" t="str">
        <f>IF(L206='条件検索４（都道府県名・事業名で検索）'!$H$3,"該当","")</f>
        <v/>
      </c>
      <c r="U206" s="139" t="str">
        <f>IF(T206="","",COUNTIF($T$4:T206,"該当"))</f>
        <v/>
      </c>
      <c r="V206" s="194" t="str">
        <f>IF(M206='条件検索５（人口規模・事業名で検索）'!$H$3,"該当","")</f>
        <v/>
      </c>
      <c r="W206" s="139" t="str">
        <f>IF(V206="","",COUNTIF($V$4:V206,"該当"))</f>
        <v/>
      </c>
    </row>
    <row r="207" spans="1:23" ht="28.5" customHeight="1">
      <c r="A207" s="159" t="s">
        <v>187</v>
      </c>
      <c r="B207" s="159" t="s">
        <v>1733</v>
      </c>
      <c r="C207" s="138" t="str">
        <f t="shared" si="13"/>
        <v>宮崎市子どもの学習・生活支援事業</v>
      </c>
      <c r="D207" s="140">
        <f>IFERROR(VLOOKUP(B207,'バックデータ２（自治体情報）'!$B$11:$E$912,4,FALSE),"")</f>
        <v>404017</v>
      </c>
      <c r="E207" s="139" t="str">
        <f t="shared" si="16"/>
        <v>40万人以上～50万人未満</v>
      </c>
      <c r="F207" s="159" t="s">
        <v>2559</v>
      </c>
      <c r="G207" s="150" t="s">
        <v>1947</v>
      </c>
      <c r="H207" s="145" t="s">
        <v>1949</v>
      </c>
      <c r="I207" s="161" t="s">
        <v>2419</v>
      </c>
      <c r="J207" s="173" t="s">
        <v>2226</v>
      </c>
      <c r="K207" s="141" t="s">
        <v>2225</v>
      </c>
      <c r="L207" s="138" t="str">
        <f t="shared" si="14"/>
        <v>宮崎県子どもの学習・生活支援事業</v>
      </c>
      <c r="M207" s="138" t="str">
        <f t="shared" si="15"/>
        <v>40万人以上～50万人未満子どもの学習・生活支援事業</v>
      </c>
      <c r="N207" s="137" t="str">
        <f>IF(A207='条件検索１（都道府県名で検索）'!$E$3,"該当","")</f>
        <v/>
      </c>
      <c r="O207" s="139" t="str">
        <f>IF(N207="","",COUNTIF($N$4:N207,"該当"))</f>
        <v/>
      </c>
      <c r="P207" s="137" t="str">
        <f>IF(E207='条件検索２（人口規模で検索）'!$E$3,"該当","")</f>
        <v/>
      </c>
      <c r="Q207" s="139" t="str">
        <f>IF(P207="","",COUNTIF($P$4:P207,"該当"))</f>
        <v/>
      </c>
      <c r="R207" s="137" t="str">
        <f>IF(F207='条件検索３（事業名で検索）'!$E$3,"該当","")</f>
        <v/>
      </c>
      <c r="S207" s="139" t="str">
        <f>IF(R207="","",COUNTIF($R$4:R207,"該当"))</f>
        <v/>
      </c>
      <c r="T207" s="137" t="str">
        <f>IF(L207='条件検索４（都道府県名・事業名で検索）'!$H$3,"該当","")</f>
        <v/>
      </c>
      <c r="U207" s="139" t="str">
        <f>IF(T207="","",COUNTIF($T$4:T207,"該当"))</f>
        <v/>
      </c>
      <c r="V207" s="137" t="str">
        <f>IF(M207='条件検索５（人口規模・事業名で検索）'!$H$3,"該当","")</f>
        <v/>
      </c>
      <c r="W207" s="139" t="str">
        <f>IF(V207="","",COUNTIF($V$4:V207,"該当"))</f>
        <v/>
      </c>
    </row>
    <row r="208" spans="1:23" ht="28.5" customHeight="1">
      <c r="A208" s="159" t="s">
        <v>187</v>
      </c>
      <c r="B208" s="159" t="s">
        <v>1733</v>
      </c>
      <c r="C208" s="138" t="str">
        <f t="shared" si="13"/>
        <v>宮崎市就労準備支援事業</v>
      </c>
      <c r="D208" s="140">
        <f>IFERROR(VLOOKUP(B208,'バックデータ２（自治体情報）'!$B$11:$E$912,4,FALSE),"")</f>
        <v>404017</v>
      </c>
      <c r="E208" s="139" t="str">
        <f t="shared" si="16"/>
        <v>40万人以上～50万人未満</v>
      </c>
      <c r="F208" s="159" t="s">
        <v>2247</v>
      </c>
      <c r="G208" s="150" t="s">
        <v>1921</v>
      </c>
      <c r="H208" s="145" t="s">
        <v>1949</v>
      </c>
      <c r="I208" s="161" t="s">
        <v>2420</v>
      </c>
      <c r="J208" s="173" t="s">
        <v>2226</v>
      </c>
      <c r="K208" s="141" t="s">
        <v>2227</v>
      </c>
      <c r="L208" s="138" t="str">
        <f t="shared" si="14"/>
        <v>宮崎県就労準備支援事業</v>
      </c>
      <c r="M208" s="138" t="str">
        <f t="shared" si="15"/>
        <v>40万人以上～50万人未満就労準備支援事業</v>
      </c>
      <c r="N208" s="137" t="str">
        <f>IF(A208='条件検索１（都道府県名で検索）'!$E$3,"該当","")</f>
        <v/>
      </c>
      <c r="O208" s="139" t="str">
        <f>IF(N208="","",COUNTIF($N$4:N208,"該当"))</f>
        <v/>
      </c>
      <c r="P208" s="137" t="str">
        <f>IF(E208='条件検索２（人口規模で検索）'!$E$3,"該当","")</f>
        <v/>
      </c>
      <c r="Q208" s="139" t="str">
        <f>IF(P208="","",COUNTIF($P$4:P208,"該当"))</f>
        <v/>
      </c>
      <c r="R208" s="137" t="str">
        <f>IF(F208='条件検索３（事業名で検索）'!$E$3,"該当","")</f>
        <v/>
      </c>
      <c r="S208" s="139" t="str">
        <f>IF(R208="","",COUNTIF($R$4:R208,"該当"))</f>
        <v/>
      </c>
      <c r="T208" s="137" t="str">
        <f>IF(L208='条件検索４（都道府県名・事業名で検索）'!$H$3,"該当","")</f>
        <v/>
      </c>
      <c r="U208" s="139" t="str">
        <f>IF(T208="","",COUNTIF($T$4:T208,"該当"))</f>
        <v/>
      </c>
      <c r="V208" s="137" t="str">
        <f>IF(M208='条件検索５（人口規模・事業名で検索）'!$H$3,"該当","")</f>
        <v/>
      </c>
      <c r="W208" s="139" t="str">
        <f>IF(V208="","",COUNTIF($V$4:V208,"該当"))</f>
        <v/>
      </c>
    </row>
    <row r="209" spans="1:23" ht="28.5" customHeight="1">
      <c r="A209" s="159" t="s">
        <v>187</v>
      </c>
      <c r="B209" s="141" t="s">
        <v>1734</v>
      </c>
      <c r="C209" s="138" t="str">
        <f t="shared" si="13"/>
        <v>日向市家計改善支援事業</v>
      </c>
      <c r="D209" s="140">
        <f>IFERROR(VLOOKUP(B209,'バックデータ２（自治体情報）'!$B$11:$E$912,4,FALSE),"")</f>
        <v>62310</v>
      </c>
      <c r="E209" s="139" t="str">
        <f t="shared" si="16"/>
        <v>2万人以上～5万人未満</v>
      </c>
      <c r="F209" s="141" t="s">
        <v>2254</v>
      </c>
      <c r="G209" s="151" t="s">
        <v>1922</v>
      </c>
      <c r="H209" s="145" t="s">
        <v>1949</v>
      </c>
      <c r="I209" s="161" t="s">
        <v>2421</v>
      </c>
      <c r="J209" s="142" t="s">
        <v>2228</v>
      </c>
      <c r="K209" s="141" t="s">
        <v>2229</v>
      </c>
      <c r="L209" s="138" t="str">
        <f t="shared" si="14"/>
        <v>宮崎県家計改善支援事業</v>
      </c>
      <c r="M209" s="138" t="str">
        <f t="shared" si="15"/>
        <v>2万人以上～5万人未満家計改善支援事業</v>
      </c>
      <c r="N209" s="137" t="str">
        <f>IF(A209='条件検索１（都道府県名で検索）'!$E$3,"該当","")</f>
        <v/>
      </c>
      <c r="O209" s="139" t="str">
        <f>IF(N209="","",COUNTIF($N$4:N209,"該当"))</f>
        <v/>
      </c>
      <c r="P209" s="137" t="str">
        <f>IF(E209='条件検索２（人口規模で検索）'!$E$3,"該当","")</f>
        <v/>
      </c>
      <c r="Q209" s="139" t="str">
        <f>IF(P209="","",COUNTIF($P$4:P209,"該当"))</f>
        <v/>
      </c>
      <c r="R209" s="137" t="str">
        <f>IF(F209='条件検索３（事業名で検索）'!$E$3,"該当","")</f>
        <v/>
      </c>
      <c r="S209" s="139" t="str">
        <f>IF(R209="","",COUNTIF($R$4:R209,"該当"))</f>
        <v/>
      </c>
      <c r="T209" s="137" t="str">
        <f>IF(L209='条件検索４（都道府県名・事業名で検索）'!$H$3,"該当","")</f>
        <v/>
      </c>
      <c r="U209" s="139" t="str">
        <f>IF(T209="","",COUNTIF($T$4:T209,"該当"))</f>
        <v/>
      </c>
      <c r="V209" s="137" t="str">
        <f>IF(M209='条件検索５（人口規模・事業名で検索）'!$H$3,"該当","")</f>
        <v/>
      </c>
      <c r="W209" s="139" t="str">
        <f>IF(V209="","",COUNTIF($V$4:V209,"該当"))</f>
        <v/>
      </c>
    </row>
    <row r="210" spans="1:23" ht="28.5" customHeight="1">
      <c r="A210" s="141" t="s">
        <v>187</v>
      </c>
      <c r="B210" s="141" t="s">
        <v>1735</v>
      </c>
      <c r="C210" s="138" t="str">
        <f t="shared" si="13"/>
        <v>えびの市自立相談支援事業</v>
      </c>
      <c r="D210" s="140">
        <f>IFERROR(VLOOKUP(B210,'バックデータ２（自治体情報）'!$B$11:$E$912,4,FALSE),"")</f>
        <v>19951</v>
      </c>
      <c r="E210" s="139" t="str">
        <f t="shared" si="16"/>
        <v>2万人未満</v>
      </c>
      <c r="F210" s="141" t="s">
        <v>2471</v>
      </c>
      <c r="G210" s="142" t="s">
        <v>1923</v>
      </c>
      <c r="H210" s="145" t="s">
        <v>1949</v>
      </c>
      <c r="I210" s="161" t="s">
        <v>2483</v>
      </c>
      <c r="J210" s="143" t="s">
        <v>2231</v>
      </c>
      <c r="K210" s="141" t="s">
        <v>2230</v>
      </c>
      <c r="L210" s="138" t="str">
        <f t="shared" si="14"/>
        <v>宮崎県自立相談支援事業</v>
      </c>
      <c r="M210" s="138" t="str">
        <f t="shared" si="15"/>
        <v>2万人未満自立相談支援事業</v>
      </c>
      <c r="N210" s="137" t="str">
        <f>IF(A210='条件検索１（都道府県名で検索）'!$E$3,"該当","")</f>
        <v/>
      </c>
      <c r="O210" s="139" t="str">
        <f>IF(N210="","",COUNTIF($N$4:N210,"該当"))</f>
        <v/>
      </c>
      <c r="P210" s="137" t="str">
        <f>IF(E210='条件検索２（人口規模で検索）'!$E$3,"該当","")</f>
        <v/>
      </c>
      <c r="Q210" s="139" t="str">
        <f>IF(P210="","",COUNTIF($P$4:P210,"該当"))</f>
        <v/>
      </c>
      <c r="R210" s="137" t="str">
        <f>IF(F210='条件検索３（事業名で検索）'!$E$3,"該当","")</f>
        <v/>
      </c>
      <c r="S210" s="139" t="str">
        <f>IF(R210="","",COUNTIF($R$4:R210,"該当"))</f>
        <v/>
      </c>
      <c r="T210" s="137" t="str">
        <f>IF(L210='条件検索４（都道府県名・事業名で検索）'!$H$3,"該当","")</f>
        <v/>
      </c>
      <c r="U210" s="139" t="str">
        <f>IF(T210="","",COUNTIF($T$4:T210,"該当"))</f>
        <v/>
      </c>
      <c r="V210" s="137" t="str">
        <f>IF(M210='条件検索５（人口規模・事業名で検索）'!$H$3,"該当","")</f>
        <v/>
      </c>
      <c r="W210" s="139" t="str">
        <f>IF(V210="","",COUNTIF($V$4:V210,"該当"))</f>
        <v/>
      </c>
    </row>
    <row r="211" spans="1:23" ht="28.5" customHeight="1">
      <c r="A211" s="141" t="s">
        <v>1736</v>
      </c>
      <c r="B211" s="141" t="s">
        <v>1737</v>
      </c>
      <c r="C211" s="138" t="str">
        <f t="shared" si="13"/>
        <v>曽於市自立相談支援事業</v>
      </c>
      <c r="D211" s="140">
        <f>IFERROR(VLOOKUP(B211,'バックデータ２（自治体情報）'!$B$11:$E$912,4,FALSE),"")</f>
        <v>37010</v>
      </c>
      <c r="E211" s="139" t="str">
        <f t="shared" si="16"/>
        <v>2万人以上～5万人未満</v>
      </c>
      <c r="F211" s="141" t="s">
        <v>2240</v>
      </c>
      <c r="G211" s="142" t="s">
        <v>1924</v>
      </c>
      <c r="H211" s="145" t="s">
        <v>1949</v>
      </c>
      <c r="I211" s="161" t="s">
        <v>2302</v>
      </c>
      <c r="J211" s="142" t="s">
        <v>2470</v>
      </c>
      <c r="K211" s="141" t="s">
        <v>2232</v>
      </c>
      <c r="L211" s="138" t="str">
        <f t="shared" si="14"/>
        <v>鹿児島県自立相談支援事業</v>
      </c>
      <c r="M211" s="138" t="str">
        <f t="shared" si="15"/>
        <v>2万人以上～5万人未満自立相談支援事業</v>
      </c>
      <c r="N211" s="137" t="str">
        <f>IF(A211='条件検索１（都道府県名で検索）'!$E$3,"該当","")</f>
        <v/>
      </c>
      <c r="O211" s="139" t="str">
        <f>IF(N211="","",COUNTIF($N$4:N211,"該当"))</f>
        <v/>
      </c>
      <c r="P211" s="137" t="str">
        <f>IF(E211='条件検索２（人口規模で検索）'!$E$3,"該当","")</f>
        <v/>
      </c>
      <c r="Q211" s="139" t="str">
        <f>IF(P211="","",COUNTIF($P$4:P211,"該当"))</f>
        <v/>
      </c>
      <c r="R211" s="137" t="str">
        <f>IF(F211='条件検索３（事業名で検索）'!$E$3,"該当","")</f>
        <v/>
      </c>
      <c r="S211" s="139" t="str">
        <f>IF(R211="","",COUNTIF($R$4:R211,"該当"))</f>
        <v/>
      </c>
      <c r="T211" s="137" t="str">
        <f>IF(L211='条件検索４（都道府県名・事業名で検索）'!$H$3,"該当","")</f>
        <v/>
      </c>
      <c r="U211" s="139" t="str">
        <f>IF(T211="","",COUNTIF($T$4:T211,"該当"))</f>
        <v/>
      </c>
      <c r="V211" s="137" t="str">
        <f>IF(M211='条件検索５（人口規模・事業名で検索）'!$H$3,"該当","")</f>
        <v/>
      </c>
      <c r="W211" s="139" t="str">
        <f>IF(V211="","",COUNTIF($V$4:V211,"該当"))</f>
        <v/>
      </c>
    </row>
    <row r="212" spans="1:23" ht="28.5" customHeight="1">
      <c r="A212" s="141" t="s">
        <v>1736</v>
      </c>
      <c r="B212" s="177" t="s">
        <v>1738</v>
      </c>
      <c r="C212" s="138" t="str">
        <f t="shared" si="13"/>
        <v>志布志市就労準備支援事業</v>
      </c>
      <c r="D212" s="140">
        <f>IFERROR(VLOOKUP(B212,'バックデータ２（自治体情報）'!$B$11:$E$912,4,FALSE),"")</f>
        <v>32021</v>
      </c>
      <c r="E212" s="139" t="str">
        <f t="shared" si="16"/>
        <v>2万人以上～5万人未満</v>
      </c>
      <c r="F212" s="141" t="s">
        <v>2245</v>
      </c>
      <c r="G212" s="142" t="s">
        <v>1948</v>
      </c>
      <c r="H212" s="145" t="s">
        <v>1949</v>
      </c>
      <c r="I212" s="161" t="s">
        <v>2422</v>
      </c>
      <c r="J212" s="142" t="s">
        <v>2470</v>
      </c>
      <c r="K212" s="141" t="s">
        <v>2233</v>
      </c>
      <c r="L212" s="138" t="str">
        <f t="shared" si="14"/>
        <v>鹿児島県就労準備支援事業</v>
      </c>
      <c r="M212" s="138" t="str">
        <f t="shared" si="15"/>
        <v>2万人以上～5万人未満就労準備支援事業</v>
      </c>
      <c r="N212" s="137" t="str">
        <f>IF(A212='条件検索１（都道府県名で検索）'!$E$3,"該当","")</f>
        <v/>
      </c>
      <c r="O212" s="139" t="str">
        <f>IF(N212="","",COUNTIF($N$4:N212,"該当"))</f>
        <v/>
      </c>
      <c r="P212" s="137" t="str">
        <f>IF(E212='条件検索２（人口規模で検索）'!$E$3,"該当","")</f>
        <v/>
      </c>
      <c r="Q212" s="139" t="str">
        <f>IF(P212="","",COUNTIF($P$4:P212,"該当"))</f>
        <v/>
      </c>
      <c r="R212" s="137" t="str">
        <f>IF(F212='条件検索３（事業名で検索）'!$E$3,"該当","")</f>
        <v/>
      </c>
      <c r="S212" s="139" t="str">
        <f>IF(R212="","",COUNTIF($R$4:R212,"該当"))</f>
        <v/>
      </c>
      <c r="T212" s="137" t="str">
        <f>IF(L212='条件検索４（都道府県名・事業名で検索）'!$H$3,"該当","")</f>
        <v/>
      </c>
      <c r="U212" s="139" t="str">
        <f>IF(T212="","",COUNTIF($T$4:T212,"該当"))</f>
        <v/>
      </c>
      <c r="V212" s="137" t="str">
        <f>IF(M212='条件検索５（人口規模・事業名で検索）'!$H$3,"該当","")</f>
        <v/>
      </c>
      <c r="W212" s="139" t="str">
        <f>IF(V212="","",COUNTIF($V$4:V212,"該当"))</f>
        <v/>
      </c>
    </row>
    <row r="213" spans="1:23" ht="28.5" customHeight="1">
      <c r="A213" s="141" t="s">
        <v>1736</v>
      </c>
      <c r="B213" s="141" t="s">
        <v>1739</v>
      </c>
      <c r="C213" s="138" t="str">
        <f t="shared" si="13"/>
        <v>奄美市一時生活支援事業</v>
      </c>
      <c r="D213" s="140">
        <f>IFERROR(VLOOKUP(B213,'バックデータ２（自治体情報）'!$B$11:$E$912,4,FALSE),"")</f>
        <v>43770</v>
      </c>
      <c r="E213" s="139" t="str">
        <f t="shared" si="16"/>
        <v>2万人以上～5万人未満</v>
      </c>
      <c r="F213" s="141" t="s">
        <v>2250</v>
      </c>
      <c r="G213" s="142" t="s">
        <v>1925</v>
      </c>
      <c r="H213" s="145" t="s">
        <v>1949</v>
      </c>
      <c r="I213" s="161" t="s">
        <v>2423</v>
      </c>
      <c r="J213" s="142" t="s">
        <v>2470</v>
      </c>
      <c r="K213" s="141" t="s">
        <v>2233</v>
      </c>
      <c r="L213" s="138" t="str">
        <f t="shared" si="14"/>
        <v>鹿児島県一時生活支援事業</v>
      </c>
      <c r="M213" s="138" t="str">
        <f t="shared" si="15"/>
        <v>2万人以上～5万人未満一時生活支援事業</v>
      </c>
      <c r="N213" s="137" t="str">
        <f>IF(A213='条件検索１（都道府県名で検索）'!$E$3,"該当","")</f>
        <v/>
      </c>
      <c r="O213" s="139" t="str">
        <f>IF(N213="","",COUNTIF($N$4:N213,"該当"))</f>
        <v/>
      </c>
      <c r="P213" s="137" t="str">
        <f>IF(E213='条件検索２（人口規模で検索）'!$E$3,"該当","")</f>
        <v/>
      </c>
      <c r="Q213" s="139" t="str">
        <f>IF(P213="","",COUNTIF($P$4:P213,"該当"))</f>
        <v/>
      </c>
      <c r="R213" s="137" t="str">
        <f>IF(F213='条件検索３（事業名で検索）'!$E$3,"該当","")</f>
        <v/>
      </c>
      <c r="S213" s="139" t="str">
        <f>IF(R213="","",COUNTIF($R$4:R213,"該当"))</f>
        <v/>
      </c>
      <c r="T213" s="137" t="str">
        <f>IF(L213='条件検索４（都道府県名・事業名で検索）'!$H$3,"該当","")</f>
        <v/>
      </c>
      <c r="U213" s="139" t="str">
        <f>IF(T213="","",COUNTIF($T$4:T213,"該当"))</f>
        <v/>
      </c>
      <c r="V213" s="137" t="str">
        <f>IF(M213='条件検索５（人口規模・事業名で検索）'!$H$3,"該当","")</f>
        <v/>
      </c>
      <c r="W213" s="139" t="str">
        <f>IF(V213="","",COUNTIF($V$4:V213,"該当"))</f>
        <v/>
      </c>
    </row>
    <row r="214" spans="1:23" ht="28.5" customHeight="1">
      <c r="A214" s="141" t="s">
        <v>1736</v>
      </c>
      <c r="B214" s="177" t="s">
        <v>1740</v>
      </c>
      <c r="C214" s="138" t="str">
        <f t="shared" si="13"/>
        <v>薩摩川内市家計改善支援事業</v>
      </c>
      <c r="D214" s="140">
        <f>IFERROR(VLOOKUP(B214,'バックデータ２（自治体情報）'!$B$11:$E$912,4,FALSE),"")</f>
        <v>96206</v>
      </c>
      <c r="E214" s="139" t="str">
        <f t="shared" si="16"/>
        <v>2万人以上～5万人未満</v>
      </c>
      <c r="F214" s="141" t="s">
        <v>2255</v>
      </c>
      <c r="G214" s="142" t="s">
        <v>1926</v>
      </c>
      <c r="H214" s="145" t="s">
        <v>1949</v>
      </c>
      <c r="I214" s="161" t="s">
        <v>2424</v>
      </c>
      <c r="J214" s="142" t="s">
        <v>2470</v>
      </c>
      <c r="K214" s="141" t="s">
        <v>2234</v>
      </c>
      <c r="L214" s="138" t="str">
        <f t="shared" si="14"/>
        <v>鹿児島県家計改善支援事業</v>
      </c>
      <c r="M214" s="138" t="str">
        <f t="shared" si="15"/>
        <v>2万人以上～5万人未満家計改善支援事業</v>
      </c>
      <c r="N214" s="137" t="str">
        <f>IF(A214='条件検索１（都道府県名で検索）'!$E$3,"該当","")</f>
        <v/>
      </c>
      <c r="O214" s="139" t="str">
        <f>IF(N214="","",COUNTIF($N$4:N214,"該当"))</f>
        <v/>
      </c>
      <c r="P214" s="137" t="str">
        <f>IF(E214='条件検索２（人口規模で検索）'!$E$3,"該当","")</f>
        <v/>
      </c>
      <c r="Q214" s="139" t="str">
        <f>IF(P214="","",COUNTIF($P$4:P214,"該当"))</f>
        <v/>
      </c>
      <c r="R214" s="137" t="str">
        <f>IF(F214='条件検索３（事業名で検索）'!$E$3,"該当","")</f>
        <v/>
      </c>
      <c r="S214" s="139" t="str">
        <f>IF(R214="","",COUNTIF($R$4:R214,"該当"))</f>
        <v/>
      </c>
      <c r="T214" s="137" t="str">
        <f>IF(L214='条件検索４（都道府県名・事業名で検索）'!$H$3,"該当","")</f>
        <v/>
      </c>
      <c r="U214" s="139" t="str">
        <f>IF(T214="","",COUNTIF($T$4:T214,"該当"))</f>
        <v/>
      </c>
      <c r="V214" s="137" t="str">
        <f>IF(M214='条件検索５（人口規模・事業名で検索）'!$H$3,"該当","")</f>
        <v/>
      </c>
      <c r="W214" s="139" t="str">
        <f>IF(V214="","",COUNTIF($V$4:V214,"該当"))</f>
        <v/>
      </c>
    </row>
    <row r="215" spans="1:23" ht="28.5" customHeight="1">
      <c r="A215" s="141" t="s">
        <v>1736</v>
      </c>
      <c r="B215" s="177" t="s">
        <v>1736</v>
      </c>
      <c r="C215" s="138" t="str">
        <f>B215&amp;F215</f>
        <v>鹿児島県子どもの学習・生活支援事業</v>
      </c>
      <c r="D215" s="140">
        <f>IFERROR(VLOOKUP(B215,'バックデータ２（自治体情報）'!$B$11:$E$912,4,FALSE),"")</f>
        <v>165383</v>
      </c>
      <c r="E215" s="139" t="str">
        <f t="shared" si="16"/>
        <v>10万人以上～20万人未満</v>
      </c>
      <c r="F215" s="141" t="s">
        <v>2262</v>
      </c>
      <c r="G215" s="142" t="s">
        <v>1927</v>
      </c>
      <c r="H215" s="145" t="s">
        <v>1949</v>
      </c>
      <c r="I215" s="161" t="s">
        <v>2425</v>
      </c>
      <c r="J215" s="142" t="s">
        <v>2470</v>
      </c>
      <c r="K215" s="141" t="s">
        <v>2233</v>
      </c>
      <c r="L215" s="138" t="str">
        <f t="shared" si="14"/>
        <v>鹿児島県子どもの学習・生活支援事業</v>
      </c>
      <c r="M215" s="138" t="str">
        <f t="shared" si="15"/>
        <v>10万人以上～20万人未満子どもの学習・生活支援事業</v>
      </c>
      <c r="N215" s="137" t="str">
        <f>IF(A215='条件検索１（都道府県名で検索）'!$E$3,"該当","")</f>
        <v/>
      </c>
      <c r="O215" s="139" t="str">
        <f>IF(N215="","",COUNTIF($N$4:N215,"該当"))</f>
        <v/>
      </c>
      <c r="P215" s="137" t="str">
        <f>IF(E215='条件検索２（人口規模で検索）'!$E$3,"該当","")</f>
        <v/>
      </c>
      <c r="Q215" s="139" t="str">
        <f>IF(P215="","",COUNTIF($P$4:P215,"該当"))</f>
        <v/>
      </c>
      <c r="R215" s="137" t="str">
        <f>IF(F215='条件検索３（事業名で検索）'!$E$3,"該当","")</f>
        <v/>
      </c>
      <c r="S215" s="139" t="str">
        <f>IF(R215="","",COUNTIF($R$4:R215,"該当"))</f>
        <v/>
      </c>
      <c r="T215" s="137" t="str">
        <f>IF(L215='条件検索４（都道府県名・事業名で検索）'!$H$3,"該当","")</f>
        <v/>
      </c>
      <c r="U215" s="139" t="str">
        <f>IF(T215="","",COUNTIF($T$4:T215,"該当"))</f>
        <v/>
      </c>
      <c r="V215" s="137" t="str">
        <f>IF(M215='条件検索５（人口規模・事業名で検索）'!$H$3,"該当","")</f>
        <v/>
      </c>
      <c r="W215" s="139" t="str">
        <f>IF(V215="","",COUNTIF($V$4:V215,"該当"))</f>
        <v/>
      </c>
    </row>
    <row r="216" spans="1:23" ht="28.5" customHeight="1">
      <c r="A216" s="174" t="s">
        <v>1741</v>
      </c>
      <c r="B216" s="155" t="s">
        <v>1742</v>
      </c>
      <c r="C216" s="138" t="str">
        <f t="shared" si="13"/>
        <v>那覇市自立相談支援事業</v>
      </c>
      <c r="D216" s="140">
        <f>IFERROR(VLOOKUP(B216,'バックデータ２（自治体情報）'!$B$11:$E$912,4,FALSE),"")</f>
        <v>323290</v>
      </c>
      <c r="E216" s="139" t="str">
        <f t="shared" si="16"/>
        <v>30万人以上～40万人未満</v>
      </c>
      <c r="F216" s="155" t="s">
        <v>2244</v>
      </c>
      <c r="G216" s="147" t="s">
        <v>1928</v>
      </c>
      <c r="H216" s="152" t="s">
        <v>1949</v>
      </c>
      <c r="I216" s="161" t="s">
        <v>2484</v>
      </c>
      <c r="J216" s="147" t="s">
        <v>2236</v>
      </c>
      <c r="K216" s="141" t="s">
        <v>2235</v>
      </c>
      <c r="L216" s="138" t="str">
        <f t="shared" si="14"/>
        <v>沖縄県自立相談支援事業</v>
      </c>
      <c r="M216" s="138" t="str">
        <f t="shared" si="15"/>
        <v>30万人以上～40万人未満自立相談支援事業</v>
      </c>
      <c r="N216" s="137" t="str">
        <f>IF(A216='条件検索１（都道府県名で検索）'!$E$3,"該当","")</f>
        <v/>
      </c>
      <c r="O216" s="139" t="str">
        <f>IF(N216="","",COUNTIF($N$4:N216,"該当"))</f>
        <v/>
      </c>
      <c r="P216" s="137" t="str">
        <f>IF(E216='条件検索２（人口規模で検索）'!$E$3,"該当","")</f>
        <v/>
      </c>
      <c r="Q216" s="139" t="str">
        <f>IF(P216="","",COUNTIF($P$4:P216,"該当"))</f>
        <v/>
      </c>
      <c r="R216" s="137" t="str">
        <f>IF(F216='条件検索３（事業名で検索）'!$E$3,"該当","")</f>
        <v/>
      </c>
      <c r="S216" s="139" t="str">
        <f>IF(R216="","",COUNTIF($R$4:R216,"該当"))</f>
        <v/>
      </c>
      <c r="T216" s="137" t="str">
        <f>IF(L216='条件検索４（都道府県名・事業名で検索）'!$H$3,"該当","")</f>
        <v/>
      </c>
      <c r="U216" s="139" t="str">
        <f>IF(T216="","",COUNTIF($T$4:T216,"該当"))</f>
        <v/>
      </c>
      <c r="V216" s="137" t="str">
        <f>IF(M216='条件検索５（人口規模・事業名で検索）'!$H$3,"該当","")</f>
        <v/>
      </c>
      <c r="W216" s="139" t="str">
        <f>IF(V216="","",COUNTIF($V$4:V216,"該当"))</f>
        <v/>
      </c>
    </row>
    <row r="217" spans="1:23" ht="28.5" customHeight="1">
      <c r="A217" s="174" t="s">
        <v>1741</v>
      </c>
      <c r="B217" s="155" t="s">
        <v>1741</v>
      </c>
      <c r="C217" s="138" t="str">
        <f t="shared" si="13"/>
        <v>沖縄県就労準備支援事業</v>
      </c>
      <c r="D217" s="140">
        <f>IFERROR(VLOOKUP(B217,'バックデータ２（自治体情報）'!$B$11:$E$912,4,FALSE),"")</f>
        <v>334767</v>
      </c>
      <c r="E217" s="139" t="str">
        <f t="shared" si="16"/>
        <v>30万人以上～40万人未満</v>
      </c>
      <c r="F217" s="155" t="s">
        <v>2245</v>
      </c>
      <c r="G217" s="147" t="s">
        <v>1929</v>
      </c>
      <c r="H217" s="152" t="s">
        <v>1949</v>
      </c>
      <c r="I217" s="161" t="s">
        <v>2493</v>
      </c>
      <c r="J217" s="147" t="s">
        <v>2238</v>
      </c>
      <c r="K217" s="141" t="s">
        <v>2237</v>
      </c>
      <c r="L217" s="138" t="str">
        <f t="shared" si="14"/>
        <v>沖縄県就労準備支援事業</v>
      </c>
      <c r="M217" s="138" t="str">
        <f t="shared" si="15"/>
        <v>30万人以上～40万人未満就労準備支援事業</v>
      </c>
      <c r="N217" s="137" t="str">
        <f>IF(A217='条件検索１（都道府県名で検索）'!$E$3,"該当","")</f>
        <v/>
      </c>
      <c r="O217" s="139" t="str">
        <f>IF(N217="","",COUNTIF($N$4:N217,"該当"))</f>
        <v/>
      </c>
      <c r="P217" s="137" t="str">
        <f>IF(E217='条件検索２（人口規模で検索）'!$E$3,"該当","")</f>
        <v/>
      </c>
      <c r="Q217" s="139" t="str">
        <f>IF(P217="","",COUNTIF($P$4:P217,"該当"))</f>
        <v/>
      </c>
      <c r="R217" s="137" t="str">
        <f>IF(F217='条件検索３（事業名で検索）'!$E$3,"該当","")</f>
        <v/>
      </c>
      <c r="S217" s="139" t="str">
        <f>IF(R217="","",COUNTIF($R$4:R217,"該当"))</f>
        <v/>
      </c>
      <c r="T217" s="137" t="str">
        <f>IF(L217='条件検索４（都道府県名・事業名で検索）'!$H$3,"該当","")</f>
        <v/>
      </c>
      <c r="U217" s="139" t="str">
        <f>IF(T217="","",COUNTIF($T$4:T217,"該当"))</f>
        <v/>
      </c>
      <c r="V217" s="137" t="str">
        <f>IF(M217='条件検索５（人口規模・事業名で検索）'!$H$3,"該当","")</f>
        <v/>
      </c>
      <c r="W217" s="139" t="str">
        <f>IF(V217="","",COUNTIF($V$4:V217,"該当"))</f>
        <v/>
      </c>
    </row>
    <row r="218" spans="1:23" ht="28.5" customHeight="1">
      <c r="A218" s="174" t="s">
        <v>1741</v>
      </c>
      <c r="B218" s="155" t="s">
        <v>1741</v>
      </c>
      <c r="C218" s="138" t="str">
        <f t="shared" si="13"/>
        <v>沖縄県家計改善支援事業</v>
      </c>
      <c r="D218" s="140">
        <f>IFERROR(VLOOKUP(B218,'バックデータ２（自治体情報）'!$B$11:$E$912,4,FALSE),"")</f>
        <v>334767</v>
      </c>
      <c r="E218" s="139" t="str">
        <f t="shared" si="16"/>
        <v>30万人以上～40万人未満</v>
      </c>
      <c r="F218" s="155" t="s">
        <v>2255</v>
      </c>
      <c r="G218" s="147" t="s">
        <v>1930</v>
      </c>
      <c r="H218" s="152" t="s">
        <v>1949</v>
      </c>
      <c r="I218" s="161" t="s">
        <v>2426</v>
      </c>
      <c r="J218" s="147" t="s">
        <v>2238</v>
      </c>
      <c r="K218" s="141" t="s">
        <v>2239</v>
      </c>
      <c r="L218" s="138" t="str">
        <f t="shared" si="14"/>
        <v>沖縄県家計改善支援事業</v>
      </c>
      <c r="M218" s="138" t="str">
        <f t="shared" si="15"/>
        <v>30万人以上～40万人未満家計改善支援事業</v>
      </c>
      <c r="N218" s="137" t="str">
        <f>IF(A218='条件検索１（都道府県名で検索）'!$E$3,"該当","")</f>
        <v/>
      </c>
      <c r="O218" s="139" t="str">
        <f>IF(N218="","",COUNTIF($N$4:N218,"該当"))</f>
        <v/>
      </c>
      <c r="P218" s="137" t="str">
        <f>IF(E218='条件検索２（人口規模で検索）'!$E$3,"該当","")</f>
        <v/>
      </c>
      <c r="Q218" s="139" t="str">
        <f>IF(P218="","",COUNTIF($P$4:P218,"該当"))</f>
        <v/>
      </c>
      <c r="R218" s="137" t="str">
        <f>IF(F218='条件検索３（事業名で検索）'!$E$3,"該当","")</f>
        <v/>
      </c>
      <c r="S218" s="139" t="str">
        <f>IF(R218="","",COUNTIF($R$4:R218,"該当"))</f>
        <v/>
      </c>
      <c r="T218" s="137" t="str">
        <f>IF(L218='条件検索４（都道府県名・事業名で検索）'!$H$3,"該当","")</f>
        <v/>
      </c>
      <c r="U218" s="139" t="str">
        <f>IF(T218="","",COUNTIF($T$4:T218,"該当"))</f>
        <v/>
      </c>
      <c r="V218" s="137" t="str">
        <f>IF(M218='条件検索５（人口規模・事業名で検索）'!$H$3,"該当","")</f>
        <v/>
      </c>
      <c r="W218" s="139" t="str">
        <f>IF(V218="","",COUNTIF($V$4:V218,"該当"))</f>
        <v/>
      </c>
    </row>
    <row r="219" spans="1:23" ht="28.5" customHeight="1">
      <c r="A219" s="174" t="s">
        <v>1741</v>
      </c>
      <c r="B219" s="155" t="s">
        <v>1741</v>
      </c>
      <c r="C219" s="138" t="str">
        <f t="shared" si="13"/>
        <v>沖縄県一時生活支援事業</v>
      </c>
      <c r="D219" s="140">
        <f>IFERROR(VLOOKUP(B219,'バックデータ２（自治体情報）'!$B$11:$E$912,4,FALSE),"")</f>
        <v>334767</v>
      </c>
      <c r="E219" s="139" t="str">
        <f t="shared" si="16"/>
        <v>30万人以上～40万人未満</v>
      </c>
      <c r="F219" s="155" t="s">
        <v>2251</v>
      </c>
      <c r="G219" s="147" t="s">
        <v>1931</v>
      </c>
      <c r="H219" s="152" t="s">
        <v>1949</v>
      </c>
      <c r="I219" s="161" t="s">
        <v>2427</v>
      </c>
      <c r="J219" s="147" t="s">
        <v>2238</v>
      </c>
      <c r="K219" s="141" t="s">
        <v>2237</v>
      </c>
      <c r="L219" s="138" t="str">
        <f t="shared" si="14"/>
        <v>沖縄県一時生活支援事業</v>
      </c>
      <c r="M219" s="138" t="str">
        <f t="shared" si="15"/>
        <v>30万人以上～40万人未満一時生活支援事業</v>
      </c>
      <c r="N219" s="137" t="str">
        <f>IF(A219='条件検索１（都道府県名で検索）'!$E$3,"該当","")</f>
        <v/>
      </c>
      <c r="O219" s="139" t="str">
        <f>IF(N219="","",COUNTIF($N$4:N219,"該当"))</f>
        <v/>
      </c>
      <c r="P219" s="137" t="str">
        <f>IF(E219='条件検索２（人口規模で検索）'!$E$3,"該当","")</f>
        <v/>
      </c>
      <c r="Q219" s="139" t="str">
        <f>IF(P219="","",COUNTIF($P$4:P219,"該当"))</f>
        <v/>
      </c>
      <c r="R219" s="137" t="str">
        <f>IF(F219='条件検索３（事業名で検索）'!$E$3,"該当","")</f>
        <v/>
      </c>
      <c r="S219" s="139" t="str">
        <f>IF(R219="","",COUNTIF($R$4:R219,"該当"))</f>
        <v/>
      </c>
      <c r="T219" s="137" t="str">
        <f>IF(L219='条件検索４（都道府県名・事業名で検索）'!$H$3,"該当","")</f>
        <v/>
      </c>
      <c r="U219" s="139" t="str">
        <f>IF(T219="","",COUNTIF($T$4:T219,"該当"))</f>
        <v/>
      </c>
      <c r="V219" s="137" t="str">
        <f>IF(M219='条件検索５（人口規模・事業名で検索）'!$H$3,"該当","")</f>
        <v/>
      </c>
      <c r="W219" s="139" t="str">
        <f>IF(V219="","",COUNTIF($V$4:V219,"該当"))</f>
        <v/>
      </c>
    </row>
    <row r="220" spans="1:23" ht="28.5" customHeight="1">
      <c r="A220" s="141"/>
      <c r="B220" s="141"/>
      <c r="C220" s="138" t="str">
        <f t="shared" si="13"/>
        <v/>
      </c>
      <c r="D220" s="140" t="str">
        <f>IFERROR(VLOOKUP(B220,'バックデータ２（自治体情報）'!$B$11:$E$912,4,FALSE),"")</f>
        <v/>
      </c>
      <c r="E220" s="139" t="str">
        <f t="shared" si="16"/>
        <v/>
      </c>
      <c r="F220" s="141"/>
      <c r="G220" s="141"/>
      <c r="H220" s="141"/>
      <c r="I220" s="141"/>
      <c r="J220" s="141"/>
      <c r="K220" s="141"/>
      <c r="L220" s="138" t="str">
        <f t="shared" si="14"/>
        <v/>
      </c>
      <c r="M220" s="138" t="str">
        <f t="shared" si="15"/>
        <v/>
      </c>
      <c r="N220" s="137" t="str">
        <f>IF(A220='条件検索１（都道府県名で検索）'!$E$3,"該当","")</f>
        <v>該当</v>
      </c>
      <c r="O220" s="139">
        <f>IF(N220="","",COUNTIF($N$4:N220,"該当"))</f>
        <v>1</v>
      </c>
      <c r="P220" s="137" t="str">
        <f>IF(E220='条件検索２（人口規模で検索）'!$E$3,"該当","")</f>
        <v>該当</v>
      </c>
      <c r="Q220" s="139">
        <f>IF(P220="","",COUNTIF($P$4:P220,"該当"))</f>
        <v>1</v>
      </c>
      <c r="R220" s="137" t="str">
        <f>IF(F220='条件検索３（事業名で検索）'!$E$3,"該当","")</f>
        <v>該当</v>
      </c>
      <c r="S220" s="139">
        <f>IF(R220="","",COUNTIF($R$4:R220,"該当"))</f>
        <v>1</v>
      </c>
      <c r="T220" s="137" t="str">
        <f>IF(L220='条件検索４（都道府県名・事業名で検索）'!$H$3,"該当","")</f>
        <v>該当</v>
      </c>
      <c r="U220" s="139">
        <f>IF(T220="","",COUNTIF($T$4:T220,"該当"))</f>
        <v>1</v>
      </c>
      <c r="V220" s="137" t="str">
        <f>IF(M220='条件検索５（人口規模・事業名で検索）'!$H$3,"該当","")</f>
        <v>該当</v>
      </c>
      <c r="W220" s="139">
        <f>IF(V220="","",COUNTIF($V$4:V220,"該当"))</f>
        <v>1</v>
      </c>
    </row>
    <row r="221" spans="1:23" ht="28.5" customHeight="1">
      <c r="A221" s="141"/>
      <c r="B221" s="141"/>
      <c r="C221" s="138" t="str">
        <f t="shared" si="13"/>
        <v/>
      </c>
      <c r="D221" s="140" t="str">
        <f>IFERROR(VLOOKUP(B221,'バックデータ２（自治体情報）'!$B$11:$E$912,4,FALSE),"")</f>
        <v/>
      </c>
      <c r="E221" s="139" t="str">
        <f t="shared" si="16"/>
        <v/>
      </c>
      <c r="F221" s="141"/>
      <c r="G221" s="141"/>
      <c r="H221" s="141"/>
      <c r="I221" s="141"/>
      <c r="J221" s="141"/>
      <c r="K221" s="141"/>
      <c r="L221" s="138" t="str">
        <f t="shared" si="14"/>
        <v/>
      </c>
      <c r="M221" s="138" t="str">
        <f t="shared" si="15"/>
        <v/>
      </c>
      <c r="N221" s="137" t="str">
        <f>IF(A221='条件検索１（都道府県名で検索）'!$E$3,"該当","")</f>
        <v>該当</v>
      </c>
      <c r="O221" s="139">
        <f>IF(N221="","",COUNTIF($N$4:N221,"該当"))</f>
        <v>2</v>
      </c>
      <c r="P221" s="137" t="str">
        <f>IF(E221='条件検索２（人口規模で検索）'!$E$3,"該当","")</f>
        <v>該当</v>
      </c>
      <c r="Q221" s="139">
        <f>IF(P221="","",COUNTIF($P$4:P221,"該当"))</f>
        <v>2</v>
      </c>
      <c r="R221" s="137" t="str">
        <f>IF(F221='条件検索３（事業名で検索）'!$E$3,"該当","")</f>
        <v>該当</v>
      </c>
      <c r="S221" s="139">
        <f>IF(R221="","",COUNTIF($R$4:R221,"該当"))</f>
        <v>2</v>
      </c>
      <c r="T221" s="137" t="str">
        <f>IF(L221='条件検索４（都道府県名・事業名で検索）'!$H$3,"該当","")</f>
        <v>該当</v>
      </c>
      <c r="U221" s="139">
        <f>IF(T221="","",COUNTIF($T$4:T221,"該当"))</f>
        <v>2</v>
      </c>
      <c r="V221" s="137" t="str">
        <f>IF(M221='条件検索５（人口規模・事業名で検索）'!$H$3,"該当","")</f>
        <v>該当</v>
      </c>
      <c r="W221" s="139">
        <f>IF(V221="","",COUNTIF($V$4:V221,"該当"))</f>
        <v>2</v>
      </c>
    </row>
    <row r="222" spans="1:23" ht="28.5" customHeight="1">
      <c r="A222" s="141"/>
      <c r="B222" s="141"/>
      <c r="C222" s="138" t="str">
        <f t="shared" si="13"/>
        <v/>
      </c>
      <c r="D222" s="140" t="str">
        <f>IFERROR(VLOOKUP(B222,'バックデータ２（自治体情報）'!$B$11:$E$912,4,FALSE),"")</f>
        <v/>
      </c>
      <c r="E222" s="139" t="str">
        <f t="shared" si="16"/>
        <v/>
      </c>
      <c r="F222" s="141"/>
      <c r="G222" s="141"/>
      <c r="H222" s="141"/>
      <c r="I222" s="141"/>
      <c r="J222" s="141"/>
      <c r="K222" s="141"/>
      <c r="L222" s="138" t="str">
        <f t="shared" si="14"/>
        <v/>
      </c>
      <c r="M222" s="138" t="str">
        <f t="shared" si="15"/>
        <v/>
      </c>
      <c r="N222" s="137" t="str">
        <f>IF(A222='条件検索１（都道府県名で検索）'!$E$3,"該当","")</f>
        <v>該当</v>
      </c>
      <c r="O222" s="139">
        <f>IF(N222="","",COUNTIF($N$4:N222,"該当"))</f>
        <v>3</v>
      </c>
      <c r="P222" s="137" t="str">
        <f>IF(E222='条件検索２（人口規模で検索）'!$E$3,"該当","")</f>
        <v>該当</v>
      </c>
      <c r="Q222" s="139">
        <f>IF(P222="","",COUNTIF($P$4:P222,"該当"))</f>
        <v>3</v>
      </c>
      <c r="R222" s="137" t="str">
        <f>IF(F222='条件検索３（事業名で検索）'!$E$3,"該当","")</f>
        <v>該当</v>
      </c>
      <c r="S222" s="139">
        <f>IF(R222="","",COUNTIF($R$4:R222,"該当"))</f>
        <v>3</v>
      </c>
      <c r="T222" s="137" t="str">
        <f>IF(L222='条件検索４（都道府県名・事業名で検索）'!$H$3,"該当","")</f>
        <v>該当</v>
      </c>
      <c r="U222" s="139">
        <f>IF(T222="","",COUNTIF($T$4:T222,"該当"))</f>
        <v>3</v>
      </c>
      <c r="V222" s="137" t="str">
        <f>IF(M222='条件検索５（人口規模・事業名で検索）'!$H$3,"該当","")</f>
        <v>該当</v>
      </c>
      <c r="W222" s="139">
        <f>IF(V222="","",COUNTIF($V$4:V222,"該当"))</f>
        <v>3</v>
      </c>
    </row>
    <row r="223" spans="1:23" ht="28.5" customHeight="1">
      <c r="A223" s="141"/>
      <c r="B223" s="141"/>
      <c r="C223" s="138" t="str">
        <f t="shared" si="13"/>
        <v/>
      </c>
      <c r="D223" s="140" t="str">
        <f>IFERROR(VLOOKUP(B223,'バックデータ２（自治体情報）'!$B$11:$E$912,4,FALSE),"")</f>
        <v/>
      </c>
      <c r="E223" s="139" t="str">
        <f t="shared" si="16"/>
        <v/>
      </c>
      <c r="F223" s="141"/>
      <c r="G223" s="141"/>
      <c r="H223" s="141"/>
      <c r="I223" s="141"/>
      <c r="J223" s="141"/>
      <c r="K223" s="141"/>
      <c r="L223" s="138" t="str">
        <f t="shared" si="14"/>
        <v/>
      </c>
      <c r="M223" s="138" t="str">
        <f t="shared" si="15"/>
        <v/>
      </c>
      <c r="N223" s="137" t="str">
        <f>IF(A223='条件検索１（都道府県名で検索）'!$E$3,"該当","")</f>
        <v>該当</v>
      </c>
      <c r="O223" s="139">
        <f>IF(N223="","",COUNTIF($N$4:N223,"該当"))</f>
        <v>4</v>
      </c>
      <c r="P223" s="137" t="str">
        <f>IF(E223='条件検索２（人口規模で検索）'!$E$3,"該当","")</f>
        <v>該当</v>
      </c>
      <c r="Q223" s="139">
        <f>IF(P223="","",COUNTIF($P$4:P223,"該当"))</f>
        <v>4</v>
      </c>
      <c r="R223" s="137" t="str">
        <f>IF(F223='条件検索３（事業名で検索）'!$E$3,"該当","")</f>
        <v>該当</v>
      </c>
      <c r="S223" s="139">
        <f>IF(R223="","",COUNTIF($R$4:R223,"該当"))</f>
        <v>4</v>
      </c>
      <c r="T223" s="137" t="str">
        <f>IF(L223='条件検索４（都道府県名・事業名で検索）'!$H$3,"該当","")</f>
        <v>該当</v>
      </c>
      <c r="U223" s="139">
        <f>IF(T223="","",COUNTIF($T$4:T223,"該当"))</f>
        <v>4</v>
      </c>
      <c r="V223" s="137" t="str">
        <f>IF(M223='条件検索５（人口規模・事業名で検索）'!$H$3,"該当","")</f>
        <v>該当</v>
      </c>
      <c r="W223" s="139">
        <f>IF(V223="","",COUNTIF($V$4:V223,"該当"))</f>
        <v>4</v>
      </c>
    </row>
    <row r="224" spans="1:23" ht="28.5" customHeight="1">
      <c r="A224" s="141"/>
      <c r="B224" s="141"/>
      <c r="C224" s="138" t="str">
        <f t="shared" si="13"/>
        <v/>
      </c>
      <c r="D224" s="140" t="str">
        <f>IFERROR(VLOOKUP(B224,'バックデータ２（自治体情報）'!$B$11:$E$912,4,FALSE),"")</f>
        <v/>
      </c>
      <c r="E224" s="139" t="str">
        <f t="shared" si="16"/>
        <v/>
      </c>
      <c r="F224" s="141"/>
      <c r="G224" s="141"/>
      <c r="H224" s="141"/>
      <c r="I224" s="141"/>
      <c r="J224" s="141"/>
      <c r="K224" s="141"/>
      <c r="L224" s="138" t="str">
        <f t="shared" si="14"/>
        <v/>
      </c>
      <c r="M224" s="138" t="str">
        <f t="shared" si="15"/>
        <v/>
      </c>
      <c r="N224" s="137" t="str">
        <f>IF(A224='条件検索１（都道府県名で検索）'!$E$3,"該当","")</f>
        <v>該当</v>
      </c>
      <c r="O224" s="139">
        <f>IF(N224="","",COUNTIF($N$4:N224,"該当"))</f>
        <v>5</v>
      </c>
      <c r="P224" s="137" t="str">
        <f>IF(E224='条件検索２（人口規模で検索）'!$E$3,"該当","")</f>
        <v>該当</v>
      </c>
      <c r="Q224" s="139">
        <f>IF(P224="","",COUNTIF($P$4:P224,"該当"))</f>
        <v>5</v>
      </c>
      <c r="R224" s="137" t="str">
        <f>IF(F224='条件検索３（事業名で検索）'!$E$3,"該当","")</f>
        <v>該当</v>
      </c>
      <c r="S224" s="139">
        <f>IF(R224="","",COUNTIF($R$4:R224,"該当"))</f>
        <v>5</v>
      </c>
      <c r="T224" s="137" t="str">
        <f>IF(L224='条件検索４（都道府県名・事業名で検索）'!$H$3,"該当","")</f>
        <v>該当</v>
      </c>
      <c r="U224" s="139">
        <f>IF(T224="","",COUNTIF($T$4:T224,"該当"))</f>
        <v>5</v>
      </c>
      <c r="V224" s="137" t="str">
        <f>IF(M224='条件検索５（人口規模・事業名で検索）'!$H$3,"該当","")</f>
        <v>該当</v>
      </c>
      <c r="W224" s="139">
        <f>IF(V224="","",COUNTIF($V$4:V224,"該当"))</f>
        <v>5</v>
      </c>
    </row>
    <row r="225" spans="1:23" ht="28.5" customHeight="1">
      <c r="A225" s="141"/>
      <c r="B225" s="141"/>
      <c r="C225" s="138" t="str">
        <f t="shared" si="13"/>
        <v/>
      </c>
      <c r="D225" s="140" t="str">
        <f>IFERROR(VLOOKUP(B225,'バックデータ２（自治体情報）'!$B$11:$E$912,4,FALSE),"")</f>
        <v/>
      </c>
      <c r="E225" s="139" t="str">
        <f t="shared" si="16"/>
        <v/>
      </c>
      <c r="F225" s="141"/>
      <c r="G225" s="141"/>
      <c r="H225" s="141"/>
      <c r="I225" s="141"/>
      <c r="J225" s="141"/>
      <c r="K225" s="141"/>
      <c r="L225" s="138" t="str">
        <f t="shared" si="14"/>
        <v/>
      </c>
      <c r="M225" s="138" t="str">
        <f t="shared" si="15"/>
        <v/>
      </c>
      <c r="N225" s="137" t="str">
        <f>IF(A225='条件検索１（都道府県名で検索）'!$E$3,"該当","")</f>
        <v>該当</v>
      </c>
      <c r="O225" s="139">
        <f>IF(N225="","",COUNTIF($N$4:N225,"該当"))</f>
        <v>6</v>
      </c>
      <c r="P225" s="137" t="str">
        <f>IF(E225='条件検索２（人口規模で検索）'!$E$3,"該当","")</f>
        <v>該当</v>
      </c>
      <c r="Q225" s="139">
        <f>IF(P225="","",COUNTIF($P$4:P225,"該当"))</f>
        <v>6</v>
      </c>
      <c r="R225" s="137" t="str">
        <f>IF(F225='条件検索３（事業名で検索）'!$E$3,"該当","")</f>
        <v>該当</v>
      </c>
      <c r="S225" s="139">
        <f>IF(R225="","",COUNTIF($R$4:R225,"該当"))</f>
        <v>6</v>
      </c>
      <c r="T225" s="137" t="str">
        <f>IF(L225='条件検索４（都道府県名・事業名で検索）'!$H$3,"該当","")</f>
        <v>該当</v>
      </c>
      <c r="U225" s="139">
        <f>IF(T225="","",COUNTIF($T$4:T225,"該当"))</f>
        <v>6</v>
      </c>
      <c r="V225" s="137" t="str">
        <f>IF(M225='条件検索５（人口規模・事業名で検索）'!$H$3,"該当","")</f>
        <v>該当</v>
      </c>
      <c r="W225" s="139">
        <f>IF(V225="","",COUNTIF($V$4:V225,"該当"))</f>
        <v>6</v>
      </c>
    </row>
    <row r="226" spans="1:23" ht="28.5" customHeight="1">
      <c r="A226" s="141"/>
      <c r="B226" s="141"/>
      <c r="C226" s="138" t="str">
        <f t="shared" si="13"/>
        <v/>
      </c>
      <c r="D226" s="140" t="str">
        <f>IFERROR(VLOOKUP(B226,'バックデータ２（自治体情報）'!$B$11:$E$912,4,FALSE),"")</f>
        <v/>
      </c>
      <c r="E226" s="139" t="str">
        <f t="shared" si="16"/>
        <v/>
      </c>
      <c r="F226" s="141"/>
      <c r="G226" s="141"/>
      <c r="H226" s="141"/>
      <c r="I226" s="141"/>
      <c r="J226" s="141"/>
      <c r="K226" s="141"/>
      <c r="L226" s="138" t="str">
        <f t="shared" si="14"/>
        <v/>
      </c>
      <c r="M226" s="138" t="str">
        <f t="shared" si="15"/>
        <v/>
      </c>
      <c r="N226" s="137" t="str">
        <f>IF(A226='条件検索１（都道府県名で検索）'!$E$3,"該当","")</f>
        <v>該当</v>
      </c>
      <c r="O226" s="139">
        <f>IF(N226="","",COUNTIF($N$4:N226,"該当"))</f>
        <v>7</v>
      </c>
      <c r="P226" s="137" t="str">
        <f>IF(E226='条件検索２（人口規模で検索）'!$E$3,"該当","")</f>
        <v>該当</v>
      </c>
      <c r="Q226" s="139">
        <f>IF(P226="","",COUNTIF($P$4:P226,"該当"))</f>
        <v>7</v>
      </c>
      <c r="R226" s="137" t="str">
        <f>IF(F226='条件検索３（事業名で検索）'!$E$3,"該当","")</f>
        <v>該当</v>
      </c>
      <c r="S226" s="139">
        <f>IF(R226="","",COUNTIF($R$4:R226,"該当"))</f>
        <v>7</v>
      </c>
      <c r="T226" s="137" t="str">
        <f>IF(L226='条件検索４（都道府県名・事業名で検索）'!$H$3,"該当","")</f>
        <v>該当</v>
      </c>
      <c r="U226" s="139">
        <f>IF(T226="","",COUNTIF($T$4:T226,"該当"))</f>
        <v>7</v>
      </c>
      <c r="V226" s="137" t="str">
        <f>IF(M226='条件検索５（人口規模・事業名で検索）'!$H$3,"該当","")</f>
        <v>該当</v>
      </c>
      <c r="W226" s="139">
        <f>IF(V226="","",COUNTIF($V$4:V226,"該当"))</f>
        <v>7</v>
      </c>
    </row>
    <row r="227" spans="1:23" ht="28.5" customHeight="1">
      <c r="A227" s="141"/>
      <c r="B227" s="141"/>
      <c r="C227" s="138" t="str">
        <f t="shared" si="13"/>
        <v/>
      </c>
      <c r="D227" s="140" t="str">
        <f>IFERROR(VLOOKUP(B227,'バックデータ２（自治体情報）'!$B$11:$E$912,4,FALSE),"")</f>
        <v/>
      </c>
      <c r="E227" s="139" t="str">
        <f t="shared" si="16"/>
        <v/>
      </c>
      <c r="F227" s="141"/>
      <c r="G227" s="141"/>
      <c r="H227" s="141"/>
      <c r="I227" s="141"/>
      <c r="J227" s="141"/>
      <c r="K227" s="141"/>
      <c r="L227" s="138" t="str">
        <f t="shared" si="14"/>
        <v/>
      </c>
      <c r="M227" s="138" t="str">
        <f t="shared" si="15"/>
        <v/>
      </c>
      <c r="N227" s="137" t="str">
        <f>IF(A227='条件検索１（都道府県名で検索）'!$E$3,"該当","")</f>
        <v>該当</v>
      </c>
      <c r="O227" s="139">
        <f>IF(N227="","",COUNTIF($N$4:N227,"該当"))</f>
        <v>8</v>
      </c>
      <c r="P227" s="137" t="str">
        <f>IF(E227='条件検索２（人口規模で検索）'!$E$3,"該当","")</f>
        <v>該当</v>
      </c>
      <c r="Q227" s="139">
        <f>IF(P227="","",COUNTIF($P$4:P227,"該当"))</f>
        <v>8</v>
      </c>
      <c r="R227" s="137" t="str">
        <f>IF(F227='条件検索３（事業名で検索）'!$E$3,"該当","")</f>
        <v>該当</v>
      </c>
      <c r="S227" s="139">
        <f>IF(R227="","",COUNTIF($R$4:R227,"該当"))</f>
        <v>8</v>
      </c>
      <c r="T227" s="137" t="str">
        <f>IF(L227='条件検索４（都道府県名・事業名で検索）'!$H$3,"該当","")</f>
        <v>該当</v>
      </c>
      <c r="U227" s="139">
        <f>IF(T227="","",COUNTIF($T$4:T227,"該当"))</f>
        <v>8</v>
      </c>
      <c r="V227" s="137" t="str">
        <f>IF(M227='条件検索５（人口規模・事業名で検索）'!$H$3,"該当","")</f>
        <v>該当</v>
      </c>
      <c r="W227" s="139">
        <f>IF(V227="","",COUNTIF($V$4:V227,"該当"))</f>
        <v>8</v>
      </c>
    </row>
    <row r="228" spans="1:23" ht="28.5" customHeight="1">
      <c r="A228" s="141"/>
      <c r="B228" s="141"/>
      <c r="C228" s="138" t="str">
        <f t="shared" si="13"/>
        <v/>
      </c>
      <c r="D228" s="140" t="str">
        <f>IFERROR(VLOOKUP(B228,'バックデータ２（自治体情報）'!$B$11:$E$912,4,FALSE),"")</f>
        <v/>
      </c>
      <c r="E228" s="139" t="str">
        <f t="shared" si="16"/>
        <v/>
      </c>
      <c r="F228" s="141"/>
      <c r="G228" s="141"/>
      <c r="H228" s="141"/>
      <c r="I228" s="141"/>
      <c r="J228" s="141"/>
      <c r="K228" s="141"/>
      <c r="L228" s="138" t="str">
        <f t="shared" si="14"/>
        <v/>
      </c>
      <c r="M228" s="138" t="str">
        <f t="shared" si="15"/>
        <v/>
      </c>
      <c r="N228" s="137" t="str">
        <f>IF(A228='条件検索１（都道府県名で検索）'!$E$3,"該当","")</f>
        <v>該当</v>
      </c>
      <c r="O228" s="139">
        <f>IF(N228="","",COUNTIF($N$4:N228,"該当"))</f>
        <v>9</v>
      </c>
      <c r="P228" s="137" t="str">
        <f>IF(E228='条件検索２（人口規模で検索）'!$E$3,"該当","")</f>
        <v>該当</v>
      </c>
      <c r="Q228" s="139">
        <f>IF(P228="","",COUNTIF($P$4:P228,"該当"))</f>
        <v>9</v>
      </c>
      <c r="R228" s="137" t="str">
        <f>IF(F228='条件検索３（事業名で検索）'!$E$3,"該当","")</f>
        <v>該当</v>
      </c>
      <c r="S228" s="139">
        <f>IF(R228="","",COUNTIF($R$4:R228,"該当"))</f>
        <v>9</v>
      </c>
      <c r="T228" s="137" t="str">
        <f>IF(L228='条件検索４（都道府県名・事業名で検索）'!$H$3,"該当","")</f>
        <v>該当</v>
      </c>
      <c r="U228" s="139">
        <f>IF(T228="","",COUNTIF($T$4:T228,"該当"))</f>
        <v>9</v>
      </c>
      <c r="V228" s="137" t="str">
        <f>IF(M228='条件検索５（人口規模・事業名で検索）'!$H$3,"該当","")</f>
        <v>該当</v>
      </c>
      <c r="W228" s="139">
        <f>IF(V228="","",COUNTIF($V$4:V228,"該当"))</f>
        <v>9</v>
      </c>
    </row>
    <row r="229" spans="1:23" ht="28.5" customHeight="1">
      <c r="A229" s="141"/>
      <c r="B229" s="141"/>
      <c r="C229" s="138" t="str">
        <f t="shared" si="13"/>
        <v/>
      </c>
      <c r="D229" s="140" t="str">
        <f>IFERROR(VLOOKUP(B229,'バックデータ２（自治体情報）'!$B$11:$E$912,4,FALSE),"")</f>
        <v/>
      </c>
      <c r="E229" s="139" t="str">
        <f t="shared" si="16"/>
        <v/>
      </c>
      <c r="F229" s="141"/>
      <c r="G229" s="141"/>
      <c r="H229" s="141"/>
      <c r="I229" s="141"/>
      <c r="J229" s="141"/>
      <c r="K229" s="141"/>
      <c r="L229" s="138" t="str">
        <f t="shared" si="14"/>
        <v/>
      </c>
      <c r="M229" s="138" t="str">
        <f t="shared" si="15"/>
        <v/>
      </c>
      <c r="N229" s="137" t="str">
        <f>IF(A229='条件検索１（都道府県名で検索）'!$E$3,"該当","")</f>
        <v>該当</v>
      </c>
      <c r="O229" s="139">
        <f>IF(N229="","",COUNTIF($N$4:N229,"該当"))</f>
        <v>10</v>
      </c>
      <c r="P229" s="137" t="str">
        <f>IF(E229='条件検索２（人口規模で検索）'!$E$3,"該当","")</f>
        <v>該当</v>
      </c>
      <c r="Q229" s="139">
        <f>IF(P229="","",COUNTIF($P$4:P229,"該当"))</f>
        <v>10</v>
      </c>
      <c r="R229" s="137" t="str">
        <f>IF(F229='条件検索３（事業名で検索）'!$E$3,"該当","")</f>
        <v>該当</v>
      </c>
      <c r="S229" s="139">
        <f>IF(R229="","",COUNTIF($R$4:R229,"該当"))</f>
        <v>10</v>
      </c>
      <c r="T229" s="137" t="str">
        <f>IF(L229='条件検索４（都道府県名・事業名で検索）'!$H$3,"該当","")</f>
        <v>該当</v>
      </c>
      <c r="U229" s="139">
        <f>IF(T229="","",COUNTIF($T$4:T229,"該当"))</f>
        <v>10</v>
      </c>
      <c r="V229" s="137" t="str">
        <f>IF(M229='条件検索５（人口規模・事業名で検索）'!$H$3,"該当","")</f>
        <v>該当</v>
      </c>
      <c r="W229" s="139">
        <f>IF(V229="","",COUNTIF($V$4:V229,"該当"))</f>
        <v>10</v>
      </c>
    </row>
    <row r="230" spans="1:23" ht="28.5" customHeight="1">
      <c r="A230" s="141"/>
      <c r="B230" s="141"/>
      <c r="C230" s="138" t="str">
        <f t="shared" ref="C230:C293" si="21">B230&amp;F230</f>
        <v/>
      </c>
      <c r="D230" s="140" t="str">
        <f>IFERROR(VLOOKUP(B230,'バックデータ２（自治体情報）'!$B$11:$E$912,4,FALSE),"")</f>
        <v/>
      </c>
      <c r="E230" s="139" t="str">
        <f t="shared" si="16"/>
        <v/>
      </c>
      <c r="F230" s="141"/>
      <c r="G230" s="141"/>
      <c r="H230" s="141"/>
      <c r="I230" s="141"/>
      <c r="J230" s="141"/>
      <c r="K230" s="141"/>
      <c r="L230" s="138" t="str">
        <f t="shared" si="14"/>
        <v/>
      </c>
      <c r="M230" s="138" t="str">
        <f t="shared" si="15"/>
        <v/>
      </c>
      <c r="N230" s="137" t="str">
        <f>IF(A230='条件検索１（都道府県名で検索）'!$E$3,"該当","")</f>
        <v>該当</v>
      </c>
      <c r="O230" s="139">
        <f>IF(N230="","",COUNTIF($N$4:N230,"該当"))</f>
        <v>11</v>
      </c>
      <c r="P230" s="137" t="str">
        <f>IF(E230='条件検索２（人口規模で検索）'!$E$3,"該当","")</f>
        <v>該当</v>
      </c>
      <c r="Q230" s="139">
        <f>IF(P230="","",COUNTIF($P$4:P230,"該当"))</f>
        <v>11</v>
      </c>
      <c r="R230" s="137" t="str">
        <f>IF(F230='条件検索３（事業名で検索）'!$E$3,"該当","")</f>
        <v>該当</v>
      </c>
      <c r="S230" s="139">
        <f>IF(R230="","",COUNTIF($R$4:R230,"該当"))</f>
        <v>11</v>
      </c>
      <c r="T230" s="137" t="str">
        <f>IF(L230='条件検索４（都道府県名・事業名で検索）'!$H$3,"該当","")</f>
        <v>該当</v>
      </c>
      <c r="U230" s="139">
        <f>IF(T230="","",COUNTIF($T$4:T230,"該当"))</f>
        <v>11</v>
      </c>
      <c r="V230" s="137" t="str">
        <f>IF(M230='条件検索５（人口規模・事業名で検索）'!$H$3,"該当","")</f>
        <v>該当</v>
      </c>
      <c r="W230" s="139">
        <f>IF(V230="","",COUNTIF($V$4:V230,"該当"))</f>
        <v>11</v>
      </c>
    </row>
    <row r="231" spans="1:23" ht="28.5" customHeight="1">
      <c r="A231" s="141"/>
      <c r="B231" s="141"/>
      <c r="C231" s="138" t="str">
        <f t="shared" si="21"/>
        <v/>
      </c>
      <c r="D231" s="140" t="str">
        <f>IFERROR(VLOOKUP(B231,'バックデータ２（自治体情報）'!$B$11:$E$912,4,FALSE),"")</f>
        <v/>
      </c>
      <c r="E231" s="139" t="str">
        <f t="shared" si="16"/>
        <v/>
      </c>
      <c r="F231" s="141"/>
      <c r="G231" s="141"/>
      <c r="H231" s="141"/>
      <c r="I231" s="141"/>
      <c r="J231" s="141"/>
      <c r="K231" s="141"/>
      <c r="L231" s="138" t="str">
        <f t="shared" si="14"/>
        <v/>
      </c>
      <c r="M231" s="138" t="str">
        <f t="shared" si="15"/>
        <v/>
      </c>
      <c r="N231" s="137" t="str">
        <f>IF(A231='条件検索１（都道府県名で検索）'!$E$3,"該当","")</f>
        <v>該当</v>
      </c>
      <c r="O231" s="139">
        <f>IF(N231="","",COUNTIF($N$4:N231,"該当"))</f>
        <v>12</v>
      </c>
      <c r="P231" s="137" t="str">
        <f>IF(E231='条件検索２（人口規模で検索）'!$E$3,"該当","")</f>
        <v>該当</v>
      </c>
      <c r="Q231" s="139">
        <f>IF(P231="","",COUNTIF($P$4:P231,"該当"))</f>
        <v>12</v>
      </c>
      <c r="R231" s="137" t="str">
        <f>IF(F231='条件検索３（事業名で検索）'!$E$3,"該当","")</f>
        <v>該当</v>
      </c>
      <c r="S231" s="139">
        <f>IF(R231="","",COUNTIF($R$4:R231,"該当"))</f>
        <v>12</v>
      </c>
      <c r="T231" s="137" t="str">
        <f>IF(L231='条件検索４（都道府県名・事業名で検索）'!$H$3,"該当","")</f>
        <v>該当</v>
      </c>
      <c r="U231" s="139">
        <f>IF(T231="","",COUNTIF($T$4:T231,"該当"))</f>
        <v>12</v>
      </c>
      <c r="V231" s="137" t="str">
        <f>IF(M231='条件検索５（人口規模・事業名で検索）'!$H$3,"該当","")</f>
        <v>該当</v>
      </c>
      <c r="W231" s="139">
        <f>IF(V231="","",COUNTIF($V$4:V231,"該当"))</f>
        <v>12</v>
      </c>
    </row>
    <row r="232" spans="1:23" ht="28.5" customHeight="1">
      <c r="A232" s="141"/>
      <c r="B232" s="141"/>
      <c r="C232" s="138" t="str">
        <f t="shared" si="21"/>
        <v/>
      </c>
      <c r="D232" s="140" t="str">
        <f>IFERROR(VLOOKUP(B232,'バックデータ２（自治体情報）'!$B$11:$E$912,4,FALSE),"")</f>
        <v/>
      </c>
      <c r="E232" s="139" t="str">
        <f t="shared" si="16"/>
        <v/>
      </c>
      <c r="F232" s="141"/>
      <c r="G232" s="141"/>
      <c r="H232" s="141"/>
      <c r="I232" s="141"/>
      <c r="J232" s="141"/>
      <c r="K232" s="141"/>
      <c r="L232" s="138" t="str">
        <f t="shared" si="14"/>
        <v/>
      </c>
      <c r="M232" s="138" t="str">
        <f t="shared" si="15"/>
        <v/>
      </c>
      <c r="N232" s="137" t="str">
        <f>IF(A232='条件検索１（都道府県名で検索）'!$E$3,"該当","")</f>
        <v>該当</v>
      </c>
      <c r="O232" s="139">
        <f>IF(N232="","",COUNTIF($N$4:N232,"該当"))</f>
        <v>13</v>
      </c>
      <c r="P232" s="137" t="str">
        <f>IF(E232='条件検索２（人口規模で検索）'!$E$3,"該当","")</f>
        <v>該当</v>
      </c>
      <c r="Q232" s="139">
        <f>IF(P232="","",COUNTIF($P$4:P232,"該当"))</f>
        <v>13</v>
      </c>
      <c r="R232" s="137" t="str">
        <f>IF(F232='条件検索３（事業名で検索）'!$E$3,"該当","")</f>
        <v>該当</v>
      </c>
      <c r="S232" s="139">
        <f>IF(R232="","",COUNTIF($R$4:R232,"該当"))</f>
        <v>13</v>
      </c>
      <c r="T232" s="137" t="str">
        <f>IF(L232='条件検索４（都道府県名・事業名で検索）'!$H$3,"該当","")</f>
        <v>該当</v>
      </c>
      <c r="U232" s="139">
        <f>IF(T232="","",COUNTIF($T$4:T232,"該当"))</f>
        <v>13</v>
      </c>
      <c r="V232" s="137" t="str">
        <f>IF(M232='条件検索５（人口規模・事業名で検索）'!$H$3,"該当","")</f>
        <v>該当</v>
      </c>
      <c r="W232" s="139">
        <f>IF(V232="","",COUNTIF($V$4:V232,"該当"))</f>
        <v>13</v>
      </c>
    </row>
    <row r="233" spans="1:23" ht="28.5" customHeight="1">
      <c r="A233" s="141"/>
      <c r="B233" s="141"/>
      <c r="C233" s="138" t="str">
        <f t="shared" si="21"/>
        <v/>
      </c>
      <c r="D233" s="140" t="str">
        <f>IFERROR(VLOOKUP(B233,'バックデータ２（自治体情報）'!$B$11:$E$912,4,FALSE),"")</f>
        <v/>
      </c>
      <c r="E233" s="139" t="str">
        <f t="shared" si="16"/>
        <v/>
      </c>
      <c r="F233" s="141"/>
      <c r="G233" s="141"/>
      <c r="H233" s="141"/>
      <c r="I233" s="141"/>
      <c r="J233" s="141"/>
      <c r="K233" s="141"/>
      <c r="L233" s="138" t="str">
        <f t="shared" si="14"/>
        <v/>
      </c>
      <c r="M233" s="138" t="str">
        <f t="shared" si="15"/>
        <v/>
      </c>
      <c r="N233" s="137" t="str">
        <f>IF(A233='条件検索１（都道府県名で検索）'!$E$3,"該当","")</f>
        <v>該当</v>
      </c>
      <c r="O233" s="139">
        <f>IF(N233="","",COUNTIF($N$4:N233,"該当"))</f>
        <v>14</v>
      </c>
      <c r="P233" s="137" t="str">
        <f>IF(E233='条件検索２（人口規模で検索）'!$E$3,"該当","")</f>
        <v>該当</v>
      </c>
      <c r="Q233" s="139">
        <f>IF(P233="","",COUNTIF($P$4:P233,"該当"))</f>
        <v>14</v>
      </c>
      <c r="R233" s="137" t="str">
        <f>IF(F233='条件検索３（事業名で検索）'!$E$3,"該当","")</f>
        <v>該当</v>
      </c>
      <c r="S233" s="139">
        <f>IF(R233="","",COUNTIF($R$4:R233,"該当"))</f>
        <v>14</v>
      </c>
      <c r="T233" s="137" t="str">
        <f>IF(L233='条件検索４（都道府県名・事業名で検索）'!$H$3,"該当","")</f>
        <v>該当</v>
      </c>
      <c r="U233" s="139">
        <f>IF(T233="","",COUNTIF($T$4:T233,"該当"))</f>
        <v>14</v>
      </c>
      <c r="V233" s="137" t="str">
        <f>IF(M233='条件検索５（人口規模・事業名で検索）'!$H$3,"該当","")</f>
        <v>該当</v>
      </c>
      <c r="W233" s="139">
        <f>IF(V233="","",COUNTIF($V$4:V233,"該当"))</f>
        <v>14</v>
      </c>
    </row>
    <row r="234" spans="1:23" ht="28.5" customHeight="1">
      <c r="A234" s="141"/>
      <c r="B234" s="141"/>
      <c r="C234" s="138" t="str">
        <f t="shared" si="21"/>
        <v/>
      </c>
      <c r="D234" s="140" t="str">
        <f>IFERROR(VLOOKUP(B234,'バックデータ２（自治体情報）'!$B$11:$E$912,4,FALSE),"")</f>
        <v/>
      </c>
      <c r="E234" s="139" t="str">
        <f t="shared" si="16"/>
        <v/>
      </c>
      <c r="F234" s="141"/>
      <c r="G234" s="141"/>
      <c r="H234" s="141"/>
      <c r="I234" s="141"/>
      <c r="J234" s="141"/>
      <c r="K234" s="141"/>
      <c r="L234" s="138" t="str">
        <f t="shared" si="14"/>
        <v/>
      </c>
      <c r="M234" s="138" t="str">
        <f t="shared" si="15"/>
        <v/>
      </c>
      <c r="N234" s="137" t="str">
        <f>IF(A234='条件検索１（都道府県名で検索）'!$E$3,"該当","")</f>
        <v>該当</v>
      </c>
      <c r="O234" s="139">
        <f>IF(N234="","",COUNTIF($N$4:N234,"該当"))</f>
        <v>15</v>
      </c>
      <c r="P234" s="137" t="str">
        <f>IF(E234='条件検索２（人口規模で検索）'!$E$3,"該当","")</f>
        <v>該当</v>
      </c>
      <c r="Q234" s="139">
        <f>IF(P234="","",COUNTIF($P$4:P234,"該当"))</f>
        <v>15</v>
      </c>
      <c r="R234" s="137" t="str">
        <f>IF(F234='条件検索３（事業名で検索）'!$E$3,"該当","")</f>
        <v>該当</v>
      </c>
      <c r="S234" s="139">
        <f>IF(R234="","",COUNTIF($R$4:R234,"該当"))</f>
        <v>15</v>
      </c>
      <c r="T234" s="137" t="str">
        <f>IF(L234='条件検索４（都道府県名・事業名で検索）'!$H$3,"該当","")</f>
        <v>該当</v>
      </c>
      <c r="U234" s="139">
        <f>IF(T234="","",COUNTIF($T$4:T234,"該当"))</f>
        <v>15</v>
      </c>
      <c r="V234" s="137" t="str">
        <f>IF(M234='条件検索５（人口規模・事業名で検索）'!$H$3,"該当","")</f>
        <v>該当</v>
      </c>
      <c r="W234" s="139">
        <f>IF(V234="","",COUNTIF($V$4:V234,"該当"))</f>
        <v>15</v>
      </c>
    </row>
    <row r="235" spans="1:23" ht="28.5" customHeight="1">
      <c r="A235" s="141"/>
      <c r="B235" s="141"/>
      <c r="C235" s="138" t="str">
        <f t="shared" si="21"/>
        <v/>
      </c>
      <c r="D235" s="140" t="str">
        <f>IFERROR(VLOOKUP(B235,'バックデータ２（自治体情報）'!$B$11:$E$912,4,FALSE),"")</f>
        <v/>
      </c>
      <c r="E235" s="139" t="str">
        <f t="shared" si="16"/>
        <v/>
      </c>
      <c r="F235" s="141"/>
      <c r="G235" s="141"/>
      <c r="H235" s="141"/>
      <c r="I235" s="141"/>
      <c r="J235" s="141"/>
      <c r="K235" s="141"/>
      <c r="L235" s="138" t="str">
        <f t="shared" si="14"/>
        <v/>
      </c>
      <c r="M235" s="138" t="str">
        <f t="shared" si="15"/>
        <v/>
      </c>
      <c r="N235" s="137" t="str">
        <f>IF(A235='条件検索１（都道府県名で検索）'!$E$3,"該当","")</f>
        <v>該当</v>
      </c>
      <c r="O235" s="139">
        <f>IF(N235="","",COUNTIF($N$4:N235,"該当"))</f>
        <v>16</v>
      </c>
      <c r="P235" s="137" t="str">
        <f>IF(E235='条件検索２（人口規模で検索）'!$E$3,"該当","")</f>
        <v>該当</v>
      </c>
      <c r="Q235" s="139">
        <f>IF(P235="","",COUNTIF($P$4:P235,"該当"))</f>
        <v>16</v>
      </c>
      <c r="R235" s="137" t="str">
        <f>IF(F235='条件検索３（事業名で検索）'!$E$3,"該当","")</f>
        <v>該当</v>
      </c>
      <c r="S235" s="139">
        <f>IF(R235="","",COUNTIF($R$4:R235,"該当"))</f>
        <v>16</v>
      </c>
      <c r="T235" s="137" t="str">
        <f>IF(L235='条件検索４（都道府県名・事業名で検索）'!$H$3,"該当","")</f>
        <v>該当</v>
      </c>
      <c r="U235" s="139">
        <f>IF(T235="","",COUNTIF($T$4:T235,"該当"))</f>
        <v>16</v>
      </c>
      <c r="V235" s="137" t="str">
        <f>IF(M235='条件検索５（人口規模・事業名で検索）'!$H$3,"該当","")</f>
        <v>該当</v>
      </c>
      <c r="W235" s="139">
        <f>IF(V235="","",COUNTIF($V$4:V235,"該当"))</f>
        <v>16</v>
      </c>
    </row>
    <row r="236" spans="1:23" ht="28.5" customHeight="1">
      <c r="A236" s="141"/>
      <c r="B236" s="141"/>
      <c r="C236" s="138" t="str">
        <f t="shared" si="21"/>
        <v/>
      </c>
      <c r="D236" s="140" t="str">
        <f>IFERROR(VLOOKUP(B236,'バックデータ２（自治体情報）'!$B$11:$E$912,4,FALSE),"")</f>
        <v/>
      </c>
      <c r="E236" s="139" t="str">
        <f t="shared" si="16"/>
        <v/>
      </c>
      <c r="F236" s="141"/>
      <c r="G236" s="141"/>
      <c r="H236" s="141"/>
      <c r="I236" s="141"/>
      <c r="J236" s="141"/>
      <c r="K236" s="141"/>
      <c r="L236" s="138" t="str">
        <f t="shared" ref="L236:L299" si="22">A236&amp;F236</f>
        <v/>
      </c>
      <c r="M236" s="138" t="str">
        <f t="shared" ref="M236:M299" si="23">E236&amp;F236</f>
        <v/>
      </c>
      <c r="N236" s="137" t="str">
        <f>IF(A236='条件検索１（都道府県名で検索）'!$E$3,"該当","")</f>
        <v>該当</v>
      </c>
      <c r="O236" s="139">
        <f>IF(N236="","",COUNTIF($N$4:N236,"該当"))</f>
        <v>17</v>
      </c>
      <c r="P236" s="137" t="str">
        <f>IF(E236='条件検索２（人口規模で検索）'!$E$3,"該当","")</f>
        <v>該当</v>
      </c>
      <c r="Q236" s="139">
        <f>IF(P236="","",COUNTIF($P$4:P236,"該当"))</f>
        <v>17</v>
      </c>
      <c r="R236" s="137" t="str">
        <f>IF(F236='条件検索３（事業名で検索）'!$E$3,"該当","")</f>
        <v>該当</v>
      </c>
      <c r="S236" s="139">
        <f>IF(R236="","",COUNTIF($R$4:R236,"該当"))</f>
        <v>17</v>
      </c>
      <c r="T236" s="137" t="str">
        <f>IF(L236='条件検索４（都道府県名・事業名で検索）'!$H$3,"該当","")</f>
        <v>該当</v>
      </c>
      <c r="U236" s="139">
        <f>IF(T236="","",COUNTIF($T$4:T236,"該当"))</f>
        <v>17</v>
      </c>
      <c r="V236" s="137" t="str">
        <f>IF(M236='条件検索５（人口規模・事業名で検索）'!$H$3,"該当","")</f>
        <v>該当</v>
      </c>
      <c r="W236" s="139">
        <f>IF(V236="","",COUNTIF($V$4:V236,"該当"))</f>
        <v>17</v>
      </c>
    </row>
    <row r="237" spans="1:23" ht="28.5" customHeight="1">
      <c r="A237" s="141"/>
      <c r="B237" s="141"/>
      <c r="C237" s="138" t="str">
        <f t="shared" si="21"/>
        <v/>
      </c>
      <c r="D237" s="140" t="str">
        <f>IFERROR(VLOOKUP(B237,'バックデータ２（自治体情報）'!$B$11:$E$912,4,FALSE),"")</f>
        <v/>
      </c>
      <c r="E237" s="139" t="str">
        <f t="shared" si="16"/>
        <v/>
      </c>
      <c r="F237" s="141"/>
      <c r="G237" s="141"/>
      <c r="H237" s="141"/>
      <c r="I237" s="141"/>
      <c r="J237" s="141"/>
      <c r="K237" s="141"/>
      <c r="L237" s="138" t="str">
        <f t="shared" si="22"/>
        <v/>
      </c>
      <c r="M237" s="138" t="str">
        <f t="shared" si="23"/>
        <v/>
      </c>
      <c r="N237" s="137" t="str">
        <f>IF(A237='条件検索１（都道府県名で検索）'!$E$3,"該当","")</f>
        <v>該当</v>
      </c>
      <c r="O237" s="139">
        <f>IF(N237="","",COUNTIF($N$4:N237,"該当"))</f>
        <v>18</v>
      </c>
      <c r="P237" s="137" t="str">
        <f>IF(E237='条件検索２（人口規模で検索）'!$E$3,"該当","")</f>
        <v>該当</v>
      </c>
      <c r="Q237" s="139">
        <f>IF(P237="","",COUNTIF($P$4:P237,"該当"))</f>
        <v>18</v>
      </c>
      <c r="R237" s="137" t="str">
        <f>IF(F237='条件検索３（事業名で検索）'!$E$3,"該当","")</f>
        <v>該当</v>
      </c>
      <c r="S237" s="139">
        <f>IF(R237="","",COUNTIF($R$4:R237,"該当"))</f>
        <v>18</v>
      </c>
      <c r="T237" s="137" t="str">
        <f>IF(L237='条件検索４（都道府県名・事業名で検索）'!$H$3,"該当","")</f>
        <v>該当</v>
      </c>
      <c r="U237" s="139">
        <f>IF(T237="","",COUNTIF($T$4:T237,"該当"))</f>
        <v>18</v>
      </c>
      <c r="V237" s="137" t="str">
        <f>IF(M237='条件検索５（人口規模・事業名で検索）'!$H$3,"該当","")</f>
        <v>該当</v>
      </c>
      <c r="W237" s="139">
        <f>IF(V237="","",COUNTIF($V$4:V237,"該当"))</f>
        <v>18</v>
      </c>
    </row>
    <row r="238" spans="1:23" ht="28.5" customHeight="1">
      <c r="A238" s="141"/>
      <c r="B238" s="141"/>
      <c r="C238" s="138" t="str">
        <f t="shared" si="21"/>
        <v/>
      </c>
      <c r="D238" s="140" t="str">
        <f>IFERROR(VLOOKUP(B238,'バックデータ２（自治体情報）'!$B$11:$E$912,4,FALSE),"")</f>
        <v/>
      </c>
      <c r="E238" s="139" t="str">
        <f t="shared" si="16"/>
        <v/>
      </c>
      <c r="F238" s="141"/>
      <c r="G238" s="141"/>
      <c r="H238" s="141"/>
      <c r="I238" s="141"/>
      <c r="J238" s="141"/>
      <c r="K238" s="141"/>
      <c r="L238" s="138" t="str">
        <f t="shared" si="22"/>
        <v/>
      </c>
      <c r="M238" s="138" t="str">
        <f t="shared" si="23"/>
        <v/>
      </c>
      <c r="N238" s="137" t="str">
        <f>IF(A238='条件検索１（都道府県名で検索）'!$E$3,"該当","")</f>
        <v>該当</v>
      </c>
      <c r="O238" s="139">
        <f>IF(N238="","",COUNTIF($N$4:N238,"該当"))</f>
        <v>19</v>
      </c>
      <c r="P238" s="137" t="str">
        <f>IF(E238='条件検索２（人口規模で検索）'!$E$3,"該当","")</f>
        <v>該当</v>
      </c>
      <c r="Q238" s="139">
        <f>IF(P238="","",COUNTIF($P$4:P238,"該当"))</f>
        <v>19</v>
      </c>
      <c r="R238" s="137" t="str">
        <f>IF(F238='条件検索３（事業名で検索）'!$E$3,"該当","")</f>
        <v>該当</v>
      </c>
      <c r="S238" s="139">
        <f>IF(R238="","",COUNTIF($R$4:R238,"該当"))</f>
        <v>19</v>
      </c>
      <c r="T238" s="137" t="str">
        <f>IF(L238='条件検索４（都道府県名・事業名で検索）'!$H$3,"該当","")</f>
        <v>該当</v>
      </c>
      <c r="U238" s="139">
        <f>IF(T238="","",COUNTIF($T$4:T238,"該当"))</f>
        <v>19</v>
      </c>
      <c r="V238" s="137" t="str">
        <f>IF(M238='条件検索５（人口規模・事業名で検索）'!$H$3,"該当","")</f>
        <v>該当</v>
      </c>
      <c r="W238" s="139">
        <f>IF(V238="","",COUNTIF($V$4:V238,"該当"))</f>
        <v>19</v>
      </c>
    </row>
    <row r="239" spans="1:23" ht="28.5" customHeight="1">
      <c r="A239" s="141"/>
      <c r="B239" s="141"/>
      <c r="C239" s="138" t="str">
        <f t="shared" si="21"/>
        <v/>
      </c>
      <c r="D239" s="140" t="str">
        <f>IFERROR(VLOOKUP(B239,'バックデータ２（自治体情報）'!$B$11:$E$912,4,FALSE),"")</f>
        <v/>
      </c>
      <c r="E239" s="139" t="str">
        <f t="shared" si="16"/>
        <v/>
      </c>
      <c r="F239" s="141"/>
      <c r="G239" s="141"/>
      <c r="H239" s="141"/>
      <c r="I239" s="141"/>
      <c r="J239" s="141"/>
      <c r="K239" s="141"/>
      <c r="L239" s="138" t="str">
        <f t="shared" si="22"/>
        <v/>
      </c>
      <c r="M239" s="138" t="str">
        <f t="shared" si="23"/>
        <v/>
      </c>
      <c r="N239" s="137" t="str">
        <f>IF(A239='条件検索１（都道府県名で検索）'!$E$3,"該当","")</f>
        <v>該当</v>
      </c>
      <c r="O239" s="139">
        <f>IF(N239="","",COUNTIF($N$4:N239,"該当"))</f>
        <v>20</v>
      </c>
      <c r="P239" s="137" t="str">
        <f>IF(E239='条件検索２（人口規模で検索）'!$E$3,"該当","")</f>
        <v>該当</v>
      </c>
      <c r="Q239" s="139">
        <f>IF(P239="","",COUNTIF($P$4:P239,"該当"))</f>
        <v>20</v>
      </c>
      <c r="R239" s="137" t="str">
        <f>IF(F239='条件検索３（事業名で検索）'!$E$3,"該当","")</f>
        <v>該当</v>
      </c>
      <c r="S239" s="139">
        <f>IF(R239="","",COUNTIF($R$4:R239,"該当"))</f>
        <v>20</v>
      </c>
      <c r="T239" s="137" t="str">
        <f>IF(L239='条件検索４（都道府県名・事業名で検索）'!$H$3,"該当","")</f>
        <v>該当</v>
      </c>
      <c r="U239" s="139">
        <f>IF(T239="","",COUNTIF($T$4:T239,"該当"))</f>
        <v>20</v>
      </c>
      <c r="V239" s="137" t="str">
        <f>IF(M239='条件検索５（人口規模・事業名で検索）'!$H$3,"該当","")</f>
        <v>該当</v>
      </c>
      <c r="W239" s="139">
        <f>IF(V239="","",COUNTIF($V$4:V239,"該当"))</f>
        <v>20</v>
      </c>
    </row>
    <row r="240" spans="1:23" ht="28.5" customHeight="1">
      <c r="A240" s="141"/>
      <c r="B240" s="141"/>
      <c r="C240" s="138" t="str">
        <f t="shared" si="21"/>
        <v/>
      </c>
      <c r="D240" s="140" t="str">
        <f>IFERROR(VLOOKUP(B240,'バックデータ２（自治体情報）'!$B$11:$E$912,4,FALSE),"")</f>
        <v/>
      </c>
      <c r="E240" s="139" t="str">
        <f t="shared" si="16"/>
        <v/>
      </c>
      <c r="F240" s="141"/>
      <c r="G240" s="141"/>
      <c r="H240" s="141"/>
      <c r="I240" s="141"/>
      <c r="J240" s="141"/>
      <c r="K240" s="141"/>
      <c r="L240" s="138" t="str">
        <f t="shared" si="22"/>
        <v/>
      </c>
      <c r="M240" s="138" t="str">
        <f t="shared" si="23"/>
        <v/>
      </c>
      <c r="N240" s="137" t="str">
        <f>IF(A240='条件検索１（都道府県名で検索）'!$E$3,"該当","")</f>
        <v>該当</v>
      </c>
      <c r="O240" s="139">
        <f>IF(N240="","",COUNTIF($N$4:N240,"該当"))</f>
        <v>21</v>
      </c>
      <c r="P240" s="137" t="str">
        <f>IF(E240='条件検索２（人口規模で検索）'!$E$3,"該当","")</f>
        <v>該当</v>
      </c>
      <c r="Q240" s="139">
        <f>IF(P240="","",COUNTIF($P$4:P240,"該当"))</f>
        <v>21</v>
      </c>
      <c r="R240" s="137" t="str">
        <f>IF(F240='条件検索３（事業名で検索）'!$E$3,"該当","")</f>
        <v>該当</v>
      </c>
      <c r="S240" s="139">
        <f>IF(R240="","",COUNTIF($R$4:R240,"該当"))</f>
        <v>21</v>
      </c>
      <c r="T240" s="137" t="str">
        <f>IF(L240='条件検索４（都道府県名・事業名で検索）'!$H$3,"該当","")</f>
        <v>該当</v>
      </c>
      <c r="U240" s="139">
        <f>IF(T240="","",COUNTIF($T$4:T240,"該当"))</f>
        <v>21</v>
      </c>
      <c r="V240" s="137" t="str">
        <f>IF(M240='条件検索５（人口規模・事業名で検索）'!$H$3,"該当","")</f>
        <v>該当</v>
      </c>
      <c r="W240" s="139">
        <f>IF(V240="","",COUNTIF($V$4:V240,"該当"))</f>
        <v>21</v>
      </c>
    </row>
    <row r="241" spans="1:23" ht="28.5" customHeight="1">
      <c r="A241" s="141"/>
      <c r="B241" s="141"/>
      <c r="C241" s="138" t="str">
        <f t="shared" si="21"/>
        <v/>
      </c>
      <c r="D241" s="140" t="str">
        <f>IFERROR(VLOOKUP(B241,'バックデータ２（自治体情報）'!$B$11:$E$912,4,FALSE),"")</f>
        <v/>
      </c>
      <c r="E241" s="139" t="str">
        <f t="shared" si="16"/>
        <v/>
      </c>
      <c r="F241" s="141"/>
      <c r="G241" s="141"/>
      <c r="H241" s="141"/>
      <c r="I241" s="141"/>
      <c r="J241" s="141"/>
      <c r="K241" s="141"/>
      <c r="L241" s="138" t="str">
        <f t="shared" si="22"/>
        <v/>
      </c>
      <c r="M241" s="138" t="str">
        <f t="shared" si="23"/>
        <v/>
      </c>
      <c r="N241" s="137" t="str">
        <f>IF(A241='条件検索１（都道府県名で検索）'!$E$3,"該当","")</f>
        <v>該当</v>
      </c>
      <c r="O241" s="139">
        <f>IF(N241="","",COUNTIF($N$4:N241,"該当"))</f>
        <v>22</v>
      </c>
      <c r="P241" s="137" t="str">
        <f>IF(E241='条件検索２（人口規模で検索）'!$E$3,"該当","")</f>
        <v>該当</v>
      </c>
      <c r="Q241" s="139">
        <f>IF(P241="","",COUNTIF($P$4:P241,"該当"))</f>
        <v>22</v>
      </c>
      <c r="R241" s="137" t="str">
        <f>IF(F241='条件検索３（事業名で検索）'!$E$3,"該当","")</f>
        <v>該当</v>
      </c>
      <c r="S241" s="139">
        <f>IF(R241="","",COUNTIF($R$4:R241,"該当"))</f>
        <v>22</v>
      </c>
      <c r="T241" s="137" t="str">
        <f>IF(L241='条件検索４（都道府県名・事業名で検索）'!$H$3,"該当","")</f>
        <v>該当</v>
      </c>
      <c r="U241" s="139">
        <f>IF(T241="","",COUNTIF($T$4:T241,"該当"))</f>
        <v>22</v>
      </c>
      <c r="V241" s="137" t="str">
        <f>IF(M241='条件検索５（人口規模・事業名で検索）'!$H$3,"該当","")</f>
        <v>該当</v>
      </c>
      <c r="W241" s="139">
        <f>IF(V241="","",COUNTIF($V$4:V241,"該当"))</f>
        <v>22</v>
      </c>
    </row>
    <row r="242" spans="1:23" ht="28.5" customHeight="1">
      <c r="A242" s="141"/>
      <c r="B242" s="141"/>
      <c r="C242" s="138" t="str">
        <f t="shared" si="21"/>
        <v/>
      </c>
      <c r="D242" s="140" t="str">
        <f>IFERROR(VLOOKUP(B242,'バックデータ２（自治体情報）'!$B$11:$E$912,4,FALSE),"")</f>
        <v/>
      </c>
      <c r="E242" s="139" t="str">
        <f t="shared" si="16"/>
        <v/>
      </c>
      <c r="F242" s="141"/>
      <c r="G242" s="141"/>
      <c r="H242" s="141"/>
      <c r="I242" s="141"/>
      <c r="J242" s="141"/>
      <c r="K242" s="141"/>
      <c r="L242" s="138" t="str">
        <f t="shared" si="22"/>
        <v/>
      </c>
      <c r="M242" s="138" t="str">
        <f t="shared" si="23"/>
        <v/>
      </c>
      <c r="N242" s="137" t="str">
        <f>IF(A242='条件検索１（都道府県名で検索）'!$E$3,"該当","")</f>
        <v>該当</v>
      </c>
      <c r="O242" s="139">
        <f>IF(N242="","",COUNTIF($N$4:N242,"該当"))</f>
        <v>23</v>
      </c>
      <c r="P242" s="137" t="str">
        <f>IF(E242='条件検索２（人口規模で検索）'!$E$3,"該当","")</f>
        <v>該当</v>
      </c>
      <c r="Q242" s="139">
        <f>IF(P242="","",COUNTIF($P$4:P242,"該当"))</f>
        <v>23</v>
      </c>
      <c r="R242" s="137" t="str">
        <f>IF(F242='条件検索３（事業名で検索）'!$E$3,"該当","")</f>
        <v>該当</v>
      </c>
      <c r="S242" s="139">
        <f>IF(R242="","",COUNTIF($R$4:R242,"該当"))</f>
        <v>23</v>
      </c>
      <c r="T242" s="137" t="str">
        <f>IF(L242='条件検索４（都道府県名・事業名で検索）'!$H$3,"該当","")</f>
        <v>該当</v>
      </c>
      <c r="U242" s="139">
        <f>IF(T242="","",COUNTIF($T$4:T242,"該当"))</f>
        <v>23</v>
      </c>
      <c r="V242" s="137" t="str">
        <f>IF(M242='条件検索５（人口規模・事業名で検索）'!$H$3,"該当","")</f>
        <v>該当</v>
      </c>
      <c r="W242" s="139">
        <f>IF(V242="","",COUNTIF($V$4:V242,"該当"))</f>
        <v>23</v>
      </c>
    </row>
    <row r="243" spans="1:23" ht="28.5" customHeight="1">
      <c r="A243" s="141"/>
      <c r="B243" s="141"/>
      <c r="C243" s="138" t="str">
        <f t="shared" si="21"/>
        <v/>
      </c>
      <c r="D243" s="140" t="str">
        <f>IFERROR(VLOOKUP(B243,'バックデータ２（自治体情報）'!$B$11:$E$912,4,FALSE),"")</f>
        <v/>
      </c>
      <c r="E243" s="139" t="str">
        <f t="shared" si="16"/>
        <v/>
      </c>
      <c r="F243" s="141"/>
      <c r="G243" s="141"/>
      <c r="H243" s="141"/>
      <c r="I243" s="141"/>
      <c r="J243" s="141"/>
      <c r="K243" s="141"/>
      <c r="L243" s="138" t="str">
        <f t="shared" si="22"/>
        <v/>
      </c>
      <c r="M243" s="138" t="str">
        <f t="shared" si="23"/>
        <v/>
      </c>
      <c r="N243" s="137" t="str">
        <f>IF(A243='条件検索１（都道府県名で検索）'!$E$3,"該当","")</f>
        <v>該当</v>
      </c>
      <c r="O243" s="139">
        <f>IF(N243="","",COUNTIF($N$4:N243,"該当"))</f>
        <v>24</v>
      </c>
      <c r="P243" s="137" t="str">
        <f>IF(E243='条件検索２（人口規模で検索）'!$E$3,"該当","")</f>
        <v>該当</v>
      </c>
      <c r="Q243" s="139">
        <f>IF(P243="","",COUNTIF($P$4:P243,"該当"))</f>
        <v>24</v>
      </c>
      <c r="R243" s="137" t="str">
        <f>IF(F243='条件検索３（事業名で検索）'!$E$3,"該当","")</f>
        <v>該当</v>
      </c>
      <c r="S243" s="139">
        <f>IF(R243="","",COUNTIF($R$4:R243,"該当"))</f>
        <v>24</v>
      </c>
      <c r="T243" s="137" t="str">
        <f>IF(L243='条件検索４（都道府県名・事業名で検索）'!$H$3,"該当","")</f>
        <v>該当</v>
      </c>
      <c r="U243" s="139">
        <f>IF(T243="","",COUNTIF($T$4:T243,"該当"))</f>
        <v>24</v>
      </c>
      <c r="V243" s="137" t="str">
        <f>IF(M243='条件検索５（人口規模・事業名で検索）'!$H$3,"該当","")</f>
        <v>該当</v>
      </c>
      <c r="W243" s="139">
        <f>IF(V243="","",COUNTIF($V$4:V243,"該当"))</f>
        <v>24</v>
      </c>
    </row>
    <row r="244" spans="1:23" ht="28.5" customHeight="1">
      <c r="A244" s="141"/>
      <c r="B244" s="141"/>
      <c r="C244" s="138" t="str">
        <f t="shared" si="21"/>
        <v/>
      </c>
      <c r="D244" s="140" t="str">
        <f>IFERROR(VLOOKUP(B244,'バックデータ２（自治体情報）'!$B$11:$E$912,4,FALSE),"")</f>
        <v/>
      </c>
      <c r="E244" s="139" t="str">
        <f t="shared" si="16"/>
        <v/>
      </c>
      <c r="F244" s="141"/>
      <c r="G244" s="141"/>
      <c r="H244" s="141"/>
      <c r="I244" s="141"/>
      <c r="J244" s="141"/>
      <c r="K244" s="141"/>
      <c r="L244" s="138" t="str">
        <f t="shared" si="22"/>
        <v/>
      </c>
      <c r="M244" s="138" t="str">
        <f t="shared" si="23"/>
        <v/>
      </c>
      <c r="N244" s="137" t="str">
        <f>IF(A244='条件検索１（都道府県名で検索）'!$E$3,"該当","")</f>
        <v>該当</v>
      </c>
      <c r="O244" s="139">
        <f>IF(N244="","",COUNTIF($N$4:N244,"該当"))</f>
        <v>25</v>
      </c>
      <c r="P244" s="137" t="str">
        <f>IF(E244='条件検索２（人口規模で検索）'!$E$3,"該当","")</f>
        <v>該当</v>
      </c>
      <c r="Q244" s="139">
        <f>IF(P244="","",COUNTIF($P$4:P244,"該当"))</f>
        <v>25</v>
      </c>
      <c r="R244" s="137" t="str">
        <f>IF(F244='条件検索３（事業名で検索）'!$E$3,"該当","")</f>
        <v>該当</v>
      </c>
      <c r="S244" s="139">
        <f>IF(R244="","",COUNTIF($R$4:R244,"該当"))</f>
        <v>25</v>
      </c>
      <c r="T244" s="137" t="str">
        <f>IF(L244='条件検索４（都道府県名・事業名で検索）'!$H$3,"該当","")</f>
        <v>該当</v>
      </c>
      <c r="U244" s="139">
        <f>IF(T244="","",COUNTIF($T$4:T244,"該当"))</f>
        <v>25</v>
      </c>
      <c r="V244" s="137" t="str">
        <f>IF(M244='条件検索５（人口規模・事業名で検索）'!$H$3,"該当","")</f>
        <v>該当</v>
      </c>
      <c r="W244" s="139">
        <f>IF(V244="","",COUNTIF($V$4:V244,"該当"))</f>
        <v>25</v>
      </c>
    </row>
    <row r="245" spans="1:23" ht="28.5" customHeight="1">
      <c r="A245" s="141"/>
      <c r="B245" s="141"/>
      <c r="C245" s="138" t="str">
        <f t="shared" si="21"/>
        <v/>
      </c>
      <c r="D245" s="140" t="str">
        <f>IFERROR(VLOOKUP(B245,'バックデータ２（自治体情報）'!$B$11:$E$912,4,FALSE),"")</f>
        <v/>
      </c>
      <c r="E245" s="139" t="str">
        <f t="shared" si="16"/>
        <v/>
      </c>
      <c r="F245" s="141"/>
      <c r="G245" s="141"/>
      <c r="H245" s="141"/>
      <c r="I245" s="141"/>
      <c r="J245" s="141"/>
      <c r="K245" s="141"/>
      <c r="L245" s="138" t="str">
        <f t="shared" si="22"/>
        <v/>
      </c>
      <c r="M245" s="138" t="str">
        <f t="shared" si="23"/>
        <v/>
      </c>
      <c r="N245" s="137" t="str">
        <f>IF(A245='条件検索１（都道府県名で検索）'!$E$3,"該当","")</f>
        <v>該当</v>
      </c>
      <c r="O245" s="139">
        <f>IF(N245="","",COUNTIF($N$4:N245,"該当"))</f>
        <v>26</v>
      </c>
      <c r="P245" s="137" t="str">
        <f>IF(E245='条件検索２（人口規模で検索）'!$E$3,"該当","")</f>
        <v>該当</v>
      </c>
      <c r="Q245" s="139">
        <f>IF(P245="","",COUNTIF($P$4:P245,"該当"))</f>
        <v>26</v>
      </c>
      <c r="R245" s="137" t="str">
        <f>IF(F245='条件検索３（事業名で検索）'!$E$3,"該当","")</f>
        <v>該当</v>
      </c>
      <c r="S245" s="139">
        <f>IF(R245="","",COUNTIF($R$4:R245,"該当"))</f>
        <v>26</v>
      </c>
      <c r="T245" s="137" t="str">
        <f>IF(L245='条件検索４（都道府県名・事業名で検索）'!$H$3,"該当","")</f>
        <v>該当</v>
      </c>
      <c r="U245" s="139">
        <f>IF(T245="","",COUNTIF($T$4:T245,"該当"))</f>
        <v>26</v>
      </c>
      <c r="V245" s="137" t="str">
        <f>IF(M245='条件検索５（人口規模・事業名で検索）'!$H$3,"該当","")</f>
        <v>該当</v>
      </c>
      <c r="W245" s="139">
        <f>IF(V245="","",COUNTIF($V$4:V245,"該当"))</f>
        <v>26</v>
      </c>
    </row>
    <row r="246" spans="1:23" ht="28.5" customHeight="1">
      <c r="A246" s="141"/>
      <c r="B246" s="141"/>
      <c r="C246" s="138" t="str">
        <f t="shared" si="21"/>
        <v/>
      </c>
      <c r="D246" s="140" t="str">
        <f>IFERROR(VLOOKUP(B246,'バックデータ２（自治体情報）'!$B$11:$E$912,4,FALSE),"")</f>
        <v/>
      </c>
      <c r="E246" s="139" t="str">
        <f t="shared" si="16"/>
        <v/>
      </c>
      <c r="F246" s="141"/>
      <c r="G246" s="141"/>
      <c r="H246" s="141"/>
      <c r="I246" s="141"/>
      <c r="J246" s="141"/>
      <c r="K246" s="141"/>
      <c r="L246" s="138" t="str">
        <f t="shared" si="22"/>
        <v/>
      </c>
      <c r="M246" s="138" t="str">
        <f t="shared" si="23"/>
        <v/>
      </c>
      <c r="N246" s="137" t="str">
        <f>IF(A246='条件検索１（都道府県名で検索）'!$E$3,"該当","")</f>
        <v>該当</v>
      </c>
      <c r="O246" s="139">
        <f>IF(N246="","",COUNTIF($N$4:N246,"該当"))</f>
        <v>27</v>
      </c>
      <c r="P246" s="137" t="str">
        <f>IF(E246='条件検索２（人口規模で検索）'!$E$3,"該当","")</f>
        <v>該当</v>
      </c>
      <c r="Q246" s="139">
        <f>IF(P246="","",COUNTIF($P$4:P246,"該当"))</f>
        <v>27</v>
      </c>
      <c r="R246" s="137" t="str">
        <f>IF(F246='条件検索３（事業名で検索）'!$E$3,"該当","")</f>
        <v>該当</v>
      </c>
      <c r="S246" s="139">
        <f>IF(R246="","",COUNTIF($R$4:R246,"該当"))</f>
        <v>27</v>
      </c>
      <c r="T246" s="137" t="str">
        <f>IF(L246='条件検索４（都道府県名・事業名で検索）'!$H$3,"該当","")</f>
        <v>該当</v>
      </c>
      <c r="U246" s="139">
        <f>IF(T246="","",COUNTIF($T$4:T246,"該当"))</f>
        <v>27</v>
      </c>
      <c r="V246" s="137" t="str">
        <f>IF(M246='条件検索５（人口規模・事業名で検索）'!$H$3,"該当","")</f>
        <v>該当</v>
      </c>
      <c r="W246" s="139">
        <f>IF(V246="","",COUNTIF($V$4:V246,"該当"))</f>
        <v>27</v>
      </c>
    </row>
    <row r="247" spans="1:23" ht="28.5" customHeight="1">
      <c r="A247" s="141"/>
      <c r="B247" s="141"/>
      <c r="C247" s="138" t="str">
        <f t="shared" si="21"/>
        <v/>
      </c>
      <c r="D247" s="140" t="str">
        <f>IFERROR(VLOOKUP(B247,'バックデータ２（自治体情報）'!$B$11:$E$912,4,FALSE),"")</f>
        <v/>
      </c>
      <c r="E247" s="139" t="str">
        <f t="shared" si="16"/>
        <v/>
      </c>
      <c r="F247" s="141"/>
      <c r="G247" s="141"/>
      <c r="H247" s="141"/>
      <c r="I247" s="141"/>
      <c r="J247" s="141"/>
      <c r="K247" s="141"/>
      <c r="L247" s="138" t="str">
        <f t="shared" si="22"/>
        <v/>
      </c>
      <c r="M247" s="138" t="str">
        <f t="shared" si="23"/>
        <v/>
      </c>
      <c r="N247" s="137" t="str">
        <f>IF(A247='条件検索１（都道府県名で検索）'!$E$3,"該当","")</f>
        <v>該当</v>
      </c>
      <c r="O247" s="139">
        <f>IF(N247="","",COUNTIF($N$4:N247,"該当"))</f>
        <v>28</v>
      </c>
      <c r="P247" s="137" t="str">
        <f>IF(E247='条件検索２（人口規模で検索）'!$E$3,"該当","")</f>
        <v>該当</v>
      </c>
      <c r="Q247" s="139">
        <f>IF(P247="","",COUNTIF($P$4:P247,"該当"))</f>
        <v>28</v>
      </c>
      <c r="R247" s="137" t="str">
        <f>IF(F247='条件検索３（事業名で検索）'!$E$3,"該当","")</f>
        <v>該当</v>
      </c>
      <c r="S247" s="139">
        <f>IF(R247="","",COUNTIF($R$4:R247,"該当"))</f>
        <v>28</v>
      </c>
      <c r="T247" s="137" t="str">
        <f>IF(L247='条件検索４（都道府県名・事業名で検索）'!$H$3,"該当","")</f>
        <v>該当</v>
      </c>
      <c r="U247" s="139">
        <f>IF(T247="","",COUNTIF($T$4:T247,"該当"))</f>
        <v>28</v>
      </c>
      <c r="V247" s="137" t="str">
        <f>IF(M247='条件検索５（人口規模・事業名で検索）'!$H$3,"該当","")</f>
        <v>該当</v>
      </c>
      <c r="W247" s="139">
        <f>IF(V247="","",COUNTIF($V$4:V247,"該当"))</f>
        <v>28</v>
      </c>
    </row>
    <row r="248" spans="1:23" ht="28.5" customHeight="1">
      <c r="A248" s="141"/>
      <c r="B248" s="141"/>
      <c r="C248" s="138" t="str">
        <f t="shared" si="21"/>
        <v/>
      </c>
      <c r="D248" s="140" t="str">
        <f>IFERROR(VLOOKUP(B248,'バックデータ２（自治体情報）'!$B$11:$E$912,4,FALSE),"")</f>
        <v/>
      </c>
      <c r="E248" s="139" t="str">
        <f t="shared" si="16"/>
        <v/>
      </c>
      <c r="F248" s="141"/>
      <c r="G248" s="141"/>
      <c r="H248" s="141"/>
      <c r="I248" s="141"/>
      <c r="J248" s="141"/>
      <c r="K248" s="141"/>
      <c r="L248" s="138" t="str">
        <f t="shared" si="22"/>
        <v/>
      </c>
      <c r="M248" s="138" t="str">
        <f t="shared" si="23"/>
        <v/>
      </c>
      <c r="N248" s="137" t="str">
        <f>IF(A248='条件検索１（都道府県名で検索）'!$E$3,"該当","")</f>
        <v>該当</v>
      </c>
      <c r="O248" s="139">
        <f>IF(N248="","",COUNTIF($N$4:N248,"該当"))</f>
        <v>29</v>
      </c>
      <c r="P248" s="137" t="str">
        <f>IF(E248='条件検索２（人口規模で検索）'!$E$3,"該当","")</f>
        <v>該当</v>
      </c>
      <c r="Q248" s="139">
        <f>IF(P248="","",COUNTIF($P$4:P248,"該当"))</f>
        <v>29</v>
      </c>
      <c r="R248" s="137" t="str">
        <f>IF(F248='条件検索３（事業名で検索）'!$E$3,"該当","")</f>
        <v>該当</v>
      </c>
      <c r="S248" s="139">
        <f>IF(R248="","",COUNTIF($R$4:R248,"該当"))</f>
        <v>29</v>
      </c>
      <c r="T248" s="137" t="str">
        <f>IF(L248='条件検索４（都道府県名・事業名で検索）'!$H$3,"該当","")</f>
        <v>該当</v>
      </c>
      <c r="U248" s="139">
        <f>IF(T248="","",COUNTIF($T$4:T248,"該当"))</f>
        <v>29</v>
      </c>
      <c r="V248" s="137" t="str">
        <f>IF(M248='条件検索５（人口規模・事業名で検索）'!$H$3,"該当","")</f>
        <v>該当</v>
      </c>
      <c r="W248" s="139">
        <f>IF(V248="","",COUNTIF($V$4:V248,"該当"))</f>
        <v>29</v>
      </c>
    </row>
    <row r="249" spans="1:23" ht="28.5" customHeight="1">
      <c r="A249" s="141"/>
      <c r="B249" s="141"/>
      <c r="C249" s="138" t="str">
        <f t="shared" si="21"/>
        <v/>
      </c>
      <c r="D249" s="140" t="str">
        <f>IFERROR(VLOOKUP(B249,'バックデータ２（自治体情報）'!$B$11:$E$912,4,FALSE),"")</f>
        <v/>
      </c>
      <c r="E249" s="139" t="str">
        <f t="shared" si="16"/>
        <v/>
      </c>
      <c r="F249" s="141"/>
      <c r="G249" s="141"/>
      <c r="H249" s="141"/>
      <c r="I249" s="141"/>
      <c r="J249" s="141"/>
      <c r="K249" s="141"/>
      <c r="L249" s="138" t="str">
        <f t="shared" si="22"/>
        <v/>
      </c>
      <c r="M249" s="138" t="str">
        <f t="shared" si="23"/>
        <v/>
      </c>
      <c r="N249" s="137" t="str">
        <f>IF(A249='条件検索１（都道府県名で検索）'!$E$3,"該当","")</f>
        <v>該当</v>
      </c>
      <c r="O249" s="139">
        <f>IF(N249="","",COUNTIF($N$4:N249,"該当"))</f>
        <v>30</v>
      </c>
      <c r="P249" s="137" t="str">
        <f>IF(E249='条件検索２（人口規模で検索）'!$E$3,"該当","")</f>
        <v>該当</v>
      </c>
      <c r="Q249" s="139">
        <f>IF(P249="","",COUNTIF($P$4:P249,"該当"))</f>
        <v>30</v>
      </c>
      <c r="R249" s="137" t="str">
        <f>IF(F249='条件検索３（事業名で検索）'!$E$3,"該当","")</f>
        <v>該当</v>
      </c>
      <c r="S249" s="139">
        <f>IF(R249="","",COUNTIF($R$4:R249,"該当"))</f>
        <v>30</v>
      </c>
      <c r="T249" s="137" t="str">
        <f>IF(L249='条件検索４（都道府県名・事業名で検索）'!$H$3,"該当","")</f>
        <v>該当</v>
      </c>
      <c r="U249" s="139">
        <f>IF(T249="","",COUNTIF($T$4:T249,"該当"))</f>
        <v>30</v>
      </c>
      <c r="V249" s="137" t="str">
        <f>IF(M249='条件検索５（人口規模・事業名で検索）'!$H$3,"該当","")</f>
        <v>該当</v>
      </c>
      <c r="W249" s="139">
        <f>IF(V249="","",COUNTIF($V$4:V249,"該当"))</f>
        <v>30</v>
      </c>
    </row>
    <row r="250" spans="1:23" ht="28.5" customHeight="1">
      <c r="A250" s="141"/>
      <c r="B250" s="141"/>
      <c r="C250" s="138" t="str">
        <f t="shared" si="21"/>
        <v/>
      </c>
      <c r="D250" s="140" t="str">
        <f>IFERROR(VLOOKUP(B250,'バックデータ２（自治体情報）'!$B$11:$E$912,4,FALSE),"")</f>
        <v/>
      </c>
      <c r="E250" s="139" t="str">
        <f t="shared" si="16"/>
        <v/>
      </c>
      <c r="F250" s="141"/>
      <c r="G250" s="141"/>
      <c r="H250" s="141"/>
      <c r="I250" s="141"/>
      <c r="J250" s="141"/>
      <c r="K250" s="141"/>
      <c r="L250" s="138" t="str">
        <f t="shared" si="22"/>
        <v/>
      </c>
      <c r="M250" s="138" t="str">
        <f t="shared" si="23"/>
        <v/>
      </c>
      <c r="N250" s="137" t="str">
        <f>IF(A250='条件検索１（都道府県名で検索）'!$E$3,"該当","")</f>
        <v>該当</v>
      </c>
      <c r="O250" s="139">
        <f>IF(N250="","",COUNTIF($N$4:N250,"該当"))</f>
        <v>31</v>
      </c>
      <c r="P250" s="137" t="str">
        <f>IF(E250='条件検索２（人口規模で検索）'!$E$3,"該当","")</f>
        <v>該当</v>
      </c>
      <c r="Q250" s="139">
        <f>IF(P250="","",COUNTIF($P$4:P250,"該当"))</f>
        <v>31</v>
      </c>
      <c r="R250" s="137" t="str">
        <f>IF(F250='条件検索３（事業名で検索）'!$E$3,"該当","")</f>
        <v>該当</v>
      </c>
      <c r="S250" s="139">
        <f>IF(R250="","",COUNTIF($R$4:R250,"該当"))</f>
        <v>31</v>
      </c>
      <c r="T250" s="137" t="str">
        <f>IF(L250='条件検索４（都道府県名・事業名で検索）'!$H$3,"該当","")</f>
        <v>該当</v>
      </c>
      <c r="U250" s="139">
        <f>IF(T250="","",COUNTIF($T$4:T250,"該当"))</f>
        <v>31</v>
      </c>
      <c r="V250" s="137" t="str">
        <f>IF(M250='条件検索５（人口規模・事業名で検索）'!$H$3,"該当","")</f>
        <v>該当</v>
      </c>
      <c r="W250" s="139">
        <f>IF(V250="","",COUNTIF($V$4:V250,"該当"))</f>
        <v>31</v>
      </c>
    </row>
    <row r="251" spans="1:23" ht="28.5" customHeight="1">
      <c r="A251" s="141"/>
      <c r="B251" s="141"/>
      <c r="C251" s="138" t="str">
        <f t="shared" si="21"/>
        <v/>
      </c>
      <c r="D251" s="140" t="str">
        <f>IFERROR(VLOOKUP(B251,'バックデータ２（自治体情報）'!$B$11:$E$912,4,FALSE),"")</f>
        <v/>
      </c>
      <c r="E251" s="139" t="str">
        <f t="shared" si="16"/>
        <v/>
      </c>
      <c r="F251" s="141"/>
      <c r="G251" s="141"/>
      <c r="H251" s="141"/>
      <c r="I251" s="141"/>
      <c r="J251" s="141"/>
      <c r="K251" s="141"/>
      <c r="L251" s="138" t="str">
        <f t="shared" si="22"/>
        <v/>
      </c>
      <c r="M251" s="138" t="str">
        <f t="shared" si="23"/>
        <v/>
      </c>
      <c r="N251" s="137" t="str">
        <f>IF(A251='条件検索１（都道府県名で検索）'!$E$3,"該当","")</f>
        <v>該当</v>
      </c>
      <c r="O251" s="139">
        <f>IF(N251="","",COUNTIF($N$4:N251,"該当"))</f>
        <v>32</v>
      </c>
      <c r="P251" s="137" t="str">
        <f>IF(E251='条件検索２（人口規模で検索）'!$E$3,"該当","")</f>
        <v>該当</v>
      </c>
      <c r="Q251" s="139">
        <f>IF(P251="","",COUNTIF($P$4:P251,"該当"))</f>
        <v>32</v>
      </c>
      <c r="R251" s="137" t="str">
        <f>IF(F251='条件検索３（事業名で検索）'!$E$3,"該当","")</f>
        <v>該当</v>
      </c>
      <c r="S251" s="139">
        <f>IF(R251="","",COUNTIF($R$4:R251,"該当"))</f>
        <v>32</v>
      </c>
      <c r="T251" s="137" t="str">
        <f>IF(L251='条件検索４（都道府県名・事業名で検索）'!$H$3,"該当","")</f>
        <v>該当</v>
      </c>
      <c r="U251" s="139">
        <f>IF(T251="","",COUNTIF($T$4:T251,"該当"))</f>
        <v>32</v>
      </c>
      <c r="V251" s="137" t="str">
        <f>IF(M251='条件検索５（人口規模・事業名で検索）'!$H$3,"該当","")</f>
        <v>該当</v>
      </c>
      <c r="W251" s="139">
        <f>IF(V251="","",COUNTIF($V$4:V251,"該当"))</f>
        <v>32</v>
      </c>
    </row>
    <row r="252" spans="1:23" ht="28.5" customHeight="1">
      <c r="A252" s="141"/>
      <c r="B252" s="141"/>
      <c r="C252" s="138" t="str">
        <f t="shared" si="21"/>
        <v/>
      </c>
      <c r="D252" s="140" t="str">
        <f>IFERROR(VLOOKUP(B252,'バックデータ２（自治体情報）'!$B$11:$E$912,4,FALSE),"")</f>
        <v/>
      </c>
      <c r="E252" s="139" t="str">
        <f t="shared" si="16"/>
        <v/>
      </c>
      <c r="F252" s="141"/>
      <c r="G252" s="141"/>
      <c r="H252" s="141"/>
      <c r="I252" s="141"/>
      <c r="J252" s="141"/>
      <c r="K252" s="141"/>
      <c r="L252" s="138" t="str">
        <f t="shared" si="22"/>
        <v/>
      </c>
      <c r="M252" s="138" t="str">
        <f t="shared" si="23"/>
        <v/>
      </c>
      <c r="N252" s="137" t="str">
        <f>IF(A252='条件検索１（都道府県名で検索）'!$E$3,"該当","")</f>
        <v>該当</v>
      </c>
      <c r="O252" s="139">
        <f>IF(N252="","",COUNTIF($N$4:N252,"該当"))</f>
        <v>33</v>
      </c>
      <c r="P252" s="137" t="str">
        <f>IF(E252='条件検索２（人口規模で検索）'!$E$3,"該当","")</f>
        <v>該当</v>
      </c>
      <c r="Q252" s="139">
        <f>IF(P252="","",COUNTIF($P$4:P252,"該当"))</f>
        <v>33</v>
      </c>
      <c r="R252" s="137" t="str">
        <f>IF(F252='条件検索３（事業名で検索）'!$E$3,"該当","")</f>
        <v>該当</v>
      </c>
      <c r="S252" s="139">
        <f>IF(R252="","",COUNTIF($R$4:R252,"該当"))</f>
        <v>33</v>
      </c>
      <c r="T252" s="137" t="str">
        <f>IF(L252='条件検索４（都道府県名・事業名で検索）'!$H$3,"該当","")</f>
        <v>該当</v>
      </c>
      <c r="U252" s="139">
        <f>IF(T252="","",COUNTIF($T$4:T252,"該当"))</f>
        <v>33</v>
      </c>
      <c r="V252" s="137" t="str">
        <f>IF(M252='条件検索５（人口規模・事業名で検索）'!$H$3,"該当","")</f>
        <v>該当</v>
      </c>
      <c r="W252" s="139">
        <f>IF(V252="","",COUNTIF($V$4:V252,"該当"))</f>
        <v>33</v>
      </c>
    </row>
    <row r="253" spans="1:23" ht="28.5" customHeight="1">
      <c r="A253" s="141"/>
      <c r="B253" s="141"/>
      <c r="C253" s="138" t="str">
        <f t="shared" si="21"/>
        <v/>
      </c>
      <c r="D253" s="140" t="str">
        <f>IFERROR(VLOOKUP(B253,'バックデータ２（自治体情報）'!$B$11:$E$912,4,FALSE),"")</f>
        <v/>
      </c>
      <c r="E253" s="139" t="str">
        <f t="shared" si="16"/>
        <v/>
      </c>
      <c r="F253" s="141"/>
      <c r="G253" s="141"/>
      <c r="H253" s="141"/>
      <c r="I253" s="141"/>
      <c r="J253" s="141"/>
      <c r="K253" s="141"/>
      <c r="L253" s="138" t="str">
        <f t="shared" si="22"/>
        <v/>
      </c>
      <c r="M253" s="138" t="str">
        <f t="shared" si="23"/>
        <v/>
      </c>
      <c r="N253" s="137" t="str">
        <f>IF(A253='条件検索１（都道府県名で検索）'!$E$3,"該当","")</f>
        <v>該当</v>
      </c>
      <c r="O253" s="139">
        <f>IF(N253="","",COUNTIF($N$4:N253,"該当"))</f>
        <v>34</v>
      </c>
      <c r="P253" s="137" t="str">
        <f>IF(E253='条件検索２（人口規模で検索）'!$E$3,"該当","")</f>
        <v>該当</v>
      </c>
      <c r="Q253" s="139">
        <f>IF(P253="","",COUNTIF($P$4:P253,"該当"))</f>
        <v>34</v>
      </c>
      <c r="R253" s="137" t="str">
        <f>IF(F253='条件検索３（事業名で検索）'!$E$3,"該当","")</f>
        <v>該当</v>
      </c>
      <c r="S253" s="139">
        <f>IF(R253="","",COUNTIF($R$4:R253,"該当"))</f>
        <v>34</v>
      </c>
      <c r="T253" s="137" t="str">
        <f>IF(L253='条件検索４（都道府県名・事業名で検索）'!$H$3,"該当","")</f>
        <v>該当</v>
      </c>
      <c r="U253" s="139">
        <f>IF(T253="","",COUNTIF($T$4:T253,"該当"))</f>
        <v>34</v>
      </c>
      <c r="V253" s="137" t="str">
        <f>IF(M253='条件検索５（人口規模・事業名で検索）'!$H$3,"該当","")</f>
        <v>該当</v>
      </c>
      <c r="W253" s="139">
        <f>IF(V253="","",COUNTIF($V$4:V253,"該当"))</f>
        <v>34</v>
      </c>
    </row>
    <row r="254" spans="1:23" ht="28.5" customHeight="1">
      <c r="A254" s="141"/>
      <c r="B254" s="141"/>
      <c r="C254" s="138" t="str">
        <f t="shared" si="21"/>
        <v/>
      </c>
      <c r="D254" s="140" t="str">
        <f>IFERROR(VLOOKUP(B254,'バックデータ２（自治体情報）'!$B$11:$E$912,4,FALSE),"")</f>
        <v/>
      </c>
      <c r="E254" s="139" t="str">
        <f t="shared" si="16"/>
        <v/>
      </c>
      <c r="F254" s="141"/>
      <c r="G254" s="141"/>
      <c r="H254" s="141"/>
      <c r="I254" s="141"/>
      <c r="J254" s="141"/>
      <c r="K254" s="141"/>
      <c r="L254" s="138" t="str">
        <f t="shared" si="22"/>
        <v/>
      </c>
      <c r="M254" s="138" t="str">
        <f t="shared" si="23"/>
        <v/>
      </c>
      <c r="N254" s="137" t="str">
        <f>IF(A254='条件検索１（都道府県名で検索）'!$E$3,"該当","")</f>
        <v>該当</v>
      </c>
      <c r="O254" s="139">
        <f>IF(N254="","",COUNTIF($N$4:N254,"該当"))</f>
        <v>35</v>
      </c>
      <c r="P254" s="137" t="str">
        <f>IF(E254='条件検索２（人口規模で検索）'!$E$3,"該当","")</f>
        <v>該当</v>
      </c>
      <c r="Q254" s="139">
        <f>IF(P254="","",COUNTIF($P$4:P254,"該当"))</f>
        <v>35</v>
      </c>
      <c r="R254" s="137" t="str">
        <f>IF(F254='条件検索３（事業名で検索）'!$E$3,"該当","")</f>
        <v>該当</v>
      </c>
      <c r="S254" s="139">
        <f>IF(R254="","",COUNTIF($R$4:R254,"該当"))</f>
        <v>35</v>
      </c>
      <c r="T254" s="137" t="str">
        <f>IF(L254='条件検索４（都道府県名・事業名で検索）'!$H$3,"該当","")</f>
        <v>該当</v>
      </c>
      <c r="U254" s="139">
        <f>IF(T254="","",COUNTIF($T$4:T254,"該当"))</f>
        <v>35</v>
      </c>
      <c r="V254" s="137" t="str">
        <f>IF(M254='条件検索５（人口規模・事業名で検索）'!$H$3,"該当","")</f>
        <v>該当</v>
      </c>
      <c r="W254" s="139">
        <f>IF(V254="","",COUNTIF($V$4:V254,"該当"))</f>
        <v>35</v>
      </c>
    </row>
    <row r="255" spans="1:23" ht="28.5" customHeight="1">
      <c r="A255" s="141"/>
      <c r="B255" s="141"/>
      <c r="C255" s="138" t="str">
        <f t="shared" si="21"/>
        <v/>
      </c>
      <c r="D255" s="140" t="str">
        <f>IFERROR(VLOOKUP(B255,'バックデータ２（自治体情報）'!$B$11:$E$912,4,FALSE),"")</f>
        <v/>
      </c>
      <c r="E255" s="139" t="str">
        <f t="shared" si="16"/>
        <v/>
      </c>
      <c r="F255" s="141"/>
      <c r="G255" s="141"/>
      <c r="H255" s="141"/>
      <c r="I255" s="141"/>
      <c r="J255" s="141"/>
      <c r="K255" s="141"/>
      <c r="L255" s="138" t="str">
        <f t="shared" si="22"/>
        <v/>
      </c>
      <c r="M255" s="138" t="str">
        <f t="shared" si="23"/>
        <v/>
      </c>
      <c r="N255" s="137" t="str">
        <f>IF(A255='条件検索１（都道府県名で検索）'!$E$3,"該当","")</f>
        <v>該当</v>
      </c>
      <c r="O255" s="139">
        <f>IF(N255="","",COUNTIF($N$4:N255,"該当"))</f>
        <v>36</v>
      </c>
      <c r="P255" s="137" t="str">
        <f>IF(E255='条件検索２（人口規模で検索）'!$E$3,"該当","")</f>
        <v>該当</v>
      </c>
      <c r="Q255" s="139">
        <f>IF(P255="","",COUNTIF($P$4:P255,"該当"))</f>
        <v>36</v>
      </c>
      <c r="R255" s="137" t="str">
        <f>IF(F255='条件検索３（事業名で検索）'!$E$3,"該当","")</f>
        <v>該当</v>
      </c>
      <c r="S255" s="139">
        <f>IF(R255="","",COUNTIF($R$4:R255,"該当"))</f>
        <v>36</v>
      </c>
      <c r="T255" s="137" t="str">
        <f>IF(L255='条件検索４（都道府県名・事業名で検索）'!$H$3,"該当","")</f>
        <v>該当</v>
      </c>
      <c r="U255" s="139">
        <f>IF(T255="","",COUNTIF($T$4:T255,"該当"))</f>
        <v>36</v>
      </c>
      <c r="V255" s="137" t="str">
        <f>IF(M255='条件検索５（人口規模・事業名で検索）'!$H$3,"該当","")</f>
        <v>該当</v>
      </c>
      <c r="W255" s="139">
        <f>IF(V255="","",COUNTIF($V$4:V255,"該当"))</f>
        <v>36</v>
      </c>
    </row>
    <row r="256" spans="1:23" ht="28.5" customHeight="1">
      <c r="A256" s="141"/>
      <c r="B256" s="141"/>
      <c r="C256" s="138" t="str">
        <f t="shared" si="21"/>
        <v/>
      </c>
      <c r="D256" s="140" t="str">
        <f>IFERROR(VLOOKUP(B256,'バックデータ２（自治体情報）'!$B$11:$E$912,4,FALSE),"")</f>
        <v/>
      </c>
      <c r="E256" s="139" t="str">
        <f t="shared" si="16"/>
        <v/>
      </c>
      <c r="F256" s="141"/>
      <c r="G256" s="141"/>
      <c r="H256" s="141"/>
      <c r="I256" s="141"/>
      <c r="J256" s="141"/>
      <c r="K256" s="141"/>
      <c r="L256" s="138" t="str">
        <f t="shared" si="22"/>
        <v/>
      </c>
      <c r="M256" s="138" t="str">
        <f t="shared" si="23"/>
        <v/>
      </c>
      <c r="N256" s="137" t="str">
        <f>IF(A256='条件検索１（都道府県名で検索）'!$E$3,"該当","")</f>
        <v>該当</v>
      </c>
      <c r="O256" s="139">
        <f>IF(N256="","",COUNTIF($N$4:N256,"該当"))</f>
        <v>37</v>
      </c>
      <c r="P256" s="137" t="str">
        <f>IF(E256='条件検索２（人口規模で検索）'!$E$3,"該当","")</f>
        <v>該当</v>
      </c>
      <c r="Q256" s="139">
        <f>IF(P256="","",COUNTIF($P$4:P256,"該当"))</f>
        <v>37</v>
      </c>
      <c r="R256" s="137" t="str">
        <f>IF(F256='条件検索３（事業名で検索）'!$E$3,"該当","")</f>
        <v>該当</v>
      </c>
      <c r="S256" s="139">
        <f>IF(R256="","",COUNTIF($R$4:R256,"該当"))</f>
        <v>37</v>
      </c>
      <c r="T256" s="137" t="str">
        <f>IF(L256='条件検索４（都道府県名・事業名で検索）'!$H$3,"該当","")</f>
        <v>該当</v>
      </c>
      <c r="U256" s="139">
        <f>IF(T256="","",COUNTIF($T$4:T256,"該当"))</f>
        <v>37</v>
      </c>
      <c r="V256" s="137" t="str">
        <f>IF(M256='条件検索５（人口規模・事業名で検索）'!$H$3,"該当","")</f>
        <v>該当</v>
      </c>
      <c r="W256" s="139">
        <f>IF(V256="","",COUNTIF($V$4:V256,"該当"))</f>
        <v>37</v>
      </c>
    </row>
    <row r="257" spans="1:23" ht="28.5" customHeight="1">
      <c r="A257" s="141"/>
      <c r="B257" s="141"/>
      <c r="C257" s="138" t="str">
        <f t="shared" si="21"/>
        <v/>
      </c>
      <c r="D257" s="140" t="str">
        <f>IFERROR(VLOOKUP(B257,'バックデータ２（自治体情報）'!$B$11:$E$912,4,FALSE),"")</f>
        <v/>
      </c>
      <c r="E257" s="139" t="str">
        <f t="shared" si="16"/>
        <v/>
      </c>
      <c r="F257" s="141"/>
      <c r="G257" s="141"/>
      <c r="H257" s="141"/>
      <c r="I257" s="141"/>
      <c r="J257" s="141"/>
      <c r="K257" s="141"/>
      <c r="L257" s="138" t="str">
        <f t="shared" si="22"/>
        <v/>
      </c>
      <c r="M257" s="138" t="str">
        <f t="shared" si="23"/>
        <v/>
      </c>
      <c r="N257" s="137" t="str">
        <f>IF(A257='条件検索１（都道府県名で検索）'!$E$3,"該当","")</f>
        <v>該当</v>
      </c>
      <c r="O257" s="139">
        <f>IF(N257="","",COUNTIF($N$4:N257,"該当"))</f>
        <v>38</v>
      </c>
      <c r="P257" s="137" t="str">
        <f>IF(E257='条件検索２（人口規模で検索）'!$E$3,"該当","")</f>
        <v>該当</v>
      </c>
      <c r="Q257" s="139">
        <f>IF(P257="","",COUNTIF($P$4:P257,"該当"))</f>
        <v>38</v>
      </c>
      <c r="R257" s="137" t="str">
        <f>IF(F257='条件検索３（事業名で検索）'!$E$3,"該当","")</f>
        <v>該当</v>
      </c>
      <c r="S257" s="139">
        <f>IF(R257="","",COUNTIF($R$4:R257,"該当"))</f>
        <v>38</v>
      </c>
      <c r="T257" s="137" t="str">
        <f>IF(L257='条件検索４（都道府県名・事業名で検索）'!$H$3,"該当","")</f>
        <v>該当</v>
      </c>
      <c r="U257" s="139">
        <f>IF(T257="","",COUNTIF($T$4:T257,"該当"))</f>
        <v>38</v>
      </c>
      <c r="V257" s="137" t="str">
        <f>IF(M257='条件検索５（人口規模・事業名で検索）'!$H$3,"該当","")</f>
        <v>該当</v>
      </c>
      <c r="W257" s="139">
        <f>IF(V257="","",COUNTIF($V$4:V257,"該当"))</f>
        <v>38</v>
      </c>
    </row>
    <row r="258" spans="1:23" ht="28.5" customHeight="1">
      <c r="A258" s="141"/>
      <c r="B258" s="141"/>
      <c r="C258" s="138" t="str">
        <f t="shared" si="21"/>
        <v/>
      </c>
      <c r="D258" s="140" t="str">
        <f>IFERROR(VLOOKUP(B258,'バックデータ２（自治体情報）'!$B$11:$E$912,4,FALSE),"")</f>
        <v/>
      </c>
      <c r="E258" s="139" t="str">
        <f t="shared" si="16"/>
        <v/>
      </c>
      <c r="F258" s="141"/>
      <c r="G258" s="141"/>
      <c r="H258" s="141"/>
      <c r="I258" s="141"/>
      <c r="J258" s="141"/>
      <c r="K258" s="141"/>
      <c r="L258" s="138" t="str">
        <f t="shared" si="22"/>
        <v/>
      </c>
      <c r="M258" s="138" t="str">
        <f t="shared" si="23"/>
        <v/>
      </c>
      <c r="N258" s="137" t="str">
        <f>IF(A258='条件検索１（都道府県名で検索）'!$E$3,"該当","")</f>
        <v>該当</v>
      </c>
      <c r="O258" s="139">
        <f>IF(N258="","",COUNTIF($N$4:N258,"該当"))</f>
        <v>39</v>
      </c>
      <c r="P258" s="137" t="str">
        <f>IF(E258='条件検索２（人口規模で検索）'!$E$3,"該当","")</f>
        <v>該当</v>
      </c>
      <c r="Q258" s="139">
        <f>IF(P258="","",COUNTIF($P$4:P258,"該当"))</f>
        <v>39</v>
      </c>
      <c r="R258" s="137" t="str">
        <f>IF(F258='条件検索３（事業名で検索）'!$E$3,"該当","")</f>
        <v>該当</v>
      </c>
      <c r="S258" s="139">
        <f>IF(R258="","",COUNTIF($R$4:R258,"該当"))</f>
        <v>39</v>
      </c>
      <c r="T258" s="137" t="str">
        <f>IF(L258='条件検索４（都道府県名・事業名で検索）'!$H$3,"該当","")</f>
        <v>該当</v>
      </c>
      <c r="U258" s="139">
        <f>IF(T258="","",COUNTIF($T$4:T258,"該当"))</f>
        <v>39</v>
      </c>
      <c r="V258" s="137" t="str">
        <f>IF(M258='条件検索５（人口規模・事業名で検索）'!$H$3,"該当","")</f>
        <v>該当</v>
      </c>
      <c r="W258" s="139">
        <f>IF(V258="","",COUNTIF($V$4:V258,"該当"))</f>
        <v>39</v>
      </c>
    </row>
    <row r="259" spans="1:23" ht="28.5" customHeight="1">
      <c r="A259" s="141"/>
      <c r="B259" s="141"/>
      <c r="C259" s="138" t="str">
        <f t="shared" si="21"/>
        <v/>
      </c>
      <c r="D259" s="140" t="str">
        <f>IFERROR(VLOOKUP(B259,'バックデータ２（自治体情報）'!$B$11:$E$912,4,FALSE),"")</f>
        <v/>
      </c>
      <c r="E259" s="139" t="str">
        <f t="shared" si="16"/>
        <v/>
      </c>
      <c r="F259" s="141"/>
      <c r="G259" s="141"/>
      <c r="H259" s="141"/>
      <c r="I259" s="141"/>
      <c r="J259" s="141"/>
      <c r="K259" s="141"/>
      <c r="L259" s="138" t="str">
        <f t="shared" si="22"/>
        <v/>
      </c>
      <c r="M259" s="138" t="str">
        <f t="shared" si="23"/>
        <v/>
      </c>
      <c r="N259" s="137" t="str">
        <f>IF(A259='条件検索１（都道府県名で検索）'!$E$3,"該当","")</f>
        <v>該当</v>
      </c>
      <c r="O259" s="139">
        <f>IF(N259="","",COUNTIF($N$4:N259,"該当"))</f>
        <v>40</v>
      </c>
      <c r="P259" s="137" t="str">
        <f>IF(E259='条件検索２（人口規模で検索）'!$E$3,"該当","")</f>
        <v>該当</v>
      </c>
      <c r="Q259" s="139">
        <f>IF(P259="","",COUNTIF($P$4:P259,"該当"))</f>
        <v>40</v>
      </c>
      <c r="R259" s="137" t="str">
        <f>IF(F259='条件検索３（事業名で検索）'!$E$3,"該当","")</f>
        <v>該当</v>
      </c>
      <c r="S259" s="139">
        <f>IF(R259="","",COUNTIF($R$4:R259,"該当"))</f>
        <v>40</v>
      </c>
      <c r="T259" s="137" t="str">
        <f>IF(L259='条件検索４（都道府県名・事業名で検索）'!$H$3,"該当","")</f>
        <v>該当</v>
      </c>
      <c r="U259" s="139">
        <f>IF(T259="","",COUNTIF($T$4:T259,"該当"))</f>
        <v>40</v>
      </c>
      <c r="V259" s="137" t="str">
        <f>IF(M259='条件検索５（人口規模・事業名で検索）'!$H$3,"該当","")</f>
        <v>該当</v>
      </c>
      <c r="W259" s="139">
        <f>IF(V259="","",COUNTIF($V$4:V259,"該当"))</f>
        <v>40</v>
      </c>
    </row>
    <row r="260" spans="1:23" ht="28.5" customHeight="1">
      <c r="A260" s="141"/>
      <c r="B260" s="141"/>
      <c r="C260" s="138" t="str">
        <f t="shared" si="21"/>
        <v/>
      </c>
      <c r="D260" s="140" t="str">
        <f>IFERROR(VLOOKUP(B260,'バックデータ２（自治体情報）'!$B$11:$E$912,4,FALSE),"")</f>
        <v/>
      </c>
      <c r="E260" s="139" t="str">
        <f t="shared" si="16"/>
        <v/>
      </c>
      <c r="F260" s="141"/>
      <c r="G260" s="141"/>
      <c r="H260" s="141"/>
      <c r="I260" s="141"/>
      <c r="J260" s="141"/>
      <c r="K260" s="141"/>
      <c r="L260" s="138" t="str">
        <f t="shared" si="22"/>
        <v/>
      </c>
      <c r="M260" s="138" t="str">
        <f t="shared" si="23"/>
        <v/>
      </c>
      <c r="N260" s="137" t="str">
        <f>IF(A260='条件検索１（都道府県名で検索）'!$E$3,"該当","")</f>
        <v>該当</v>
      </c>
      <c r="O260" s="139">
        <f>IF(N260="","",COUNTIF($N$4:N260,"該当"))</f>
        <v>41</v>
      </c>
      <c r="P260" s="137" t="str">
        <f>IF(E260='条件検索２（人口規模で検索）'!$E$3,"該当","")</f>
        <v>該当</v>
      </c>
      <c r="Q260" s="139">
        <f>IF(P260="","",COUNTIF($P$4:P260,"該当"))</f>
        <v>41</v>
      </c>
      <c r="R260" s="137" t="str">
        <f>IF(F260='条件検索３（事業名で検索）'!$E$3,"該当","")</f>
        <v>該当</v>
      </c>
      <c r="S260" s="139">
        <f>IF(R260="","",COUNTIF($R$4:R260,"該当"))</f>
        <v>41</v>
      </c>
      <c r="T260" s="137" t="str">
        <f>IF(L260='条件検索４（都道府県名・事業名で検索）'!$H$3,"該当","")</f>
        <v>該当</v>
      </c>
      <c r="U260" s="139">
        <f>IF(T260="","",COUNTIF($T$4:T260,"該当"))</f>
        <v>41</v>
      </c>
      <c r="V260" s="137" t="str">
        <f>IF(M260='条件検索５（人口規模・事業名で検索）'!$H$3,"該当","")</f>
        <v>該当</v>
      </c>
      <c r="W260" s="139">
        <f>IF(V260="","",COUNTIF($V$4:V260,"該当"))</f>
        <v>41</v>
      </c>
    </row>
    <row r="261" spans="1:23" ht="28.5" customHeight="1">
      <c r="A261" s="141"/>
      <c r="B261" s="141"/>
      <c r="C261" s="138" t="str">
        <f t="shared" si="21"/>
        <v/>
      </c>
      <c r="D261" s="140" t="str">
        <f>IFERROR(VLOOKUP(B261,'バックデータ２（自治体情報）'!$B$11:$E$912,4,FALSE),"")</f>
        <v/>
      </c>
      <c r="E261" s="139" t="str">
        <f t="shared" si="16"/>
        <v/>
      </c>
      <c r="F261" s="141"/>
      <c r="G261" s="141"/>
      <c r="H261" s="141"/>
      <c r="I261" s="141"/>
      <c r="J261" s="141"/>
      <c r="K261" s="141"/>
      <c r="L261" s="138" t="str">
        <f t="shared" si="22"/>
        <v/>
      </c>
      <c r="M261" s="138" t="str">
        <f t="shared" si="23"/>
        <v/>
      </c>
      <c r="N261" s="137" t="str">
        <f>IF(A261='条件検索１（都道府県名で検索）'!$E$3,"該当","")</f>
        <v>該当</v>
      </c>
      <c r="O261" s="139">
        <f>IF(N261="","",COUNTIF($N$4:N261,"該当"))</f>
        <v>42</v>
      </c>
      <c r="P261" s="137" t="str">
        <f>IF(E261='条件検索２（人口規模で検索）'!$E$3,"該当","")</f>
        <v>該当</v>
      </c>
      <c r="Q261" s="139">
        <f>IF(P261="","",COUNTIF($P$4:P261,"該当"))</f>
        <v>42</v>
      </c>
      <c r="R261" s="137" t="str">
        <f>IF(F261='条件検索３（事業名で検索）'!$E$3,"該当","")</f>
        <v>該当</v>
      </c>
      <c r="S261" s="139">
        <f>IF(R261="","",COUNTIF($R$4:R261,"該当"))</f>
        <v>42</v>
      </c>
      <c r="T261" s="137" t="str">
        <f>IF(L261='条件検索４（都道府県名・事業名で検索）'!$H$3,"該当","")</f>
        <v>該当</v>
      </c>
      <c r="U261" s="139">
        <f>IF(T261="","",COUNTIF($T$4:T261,"該当"))</f>
        <v>42</v>
      </c>
      <c r="V261" s="137" t="str">
        <f>IF(M261='条件検索５（人口規模・事業名で検索）'!$H$3,"該当","")</f>
        <v>該当</v>
      </c>
      <c r="W261" s="139">
        <f>IF(V261="","",COUNTIF($V$4:V261,"該当"))</f>
        <v>42</v>
      </c>
    </row>
    <row r="262" spans="1:23" ht="28.5" customHeight="1">
      <c r="A262" s="141"/>
      <c r="B262" s="141"/>
      <c r="C262" s="138" t="str">
        <f t="shared" si="21"/>
        <v/>
      </c>
      <c r="D262" s="140" t="str">
        <f>IFERROR(VLOOKUP(B262,'バックデータ２（自治体情報）'!$B$11:$E$912,4,FALSE),"")</f>
        <v/>
      </c>
      <c r="E262" s="139" t="str">
        <f t="shared" si="16"/>
        <v/>
      </c>
      <c r="F262" s="141"/>
      <c r="G262" s="141"/>
      <c r="H262" s="141"/>
      <c r="I262" s="141"/>
      <c r="J262" s="141"/>
      <c r="K262" s="141"/>
      <c r="L262" s="138" t="str">
        <f t="shared" si="22"/>
        <v/>
      </c>
      <c r="M262" s="138" t="str">
        <f t="shared" si="23"/>
        <v/>
      </c>
      <c r="N262" s="137" t="str">
        <f>IF(A262='条件検索１（都道府県名で検索）'!$E$3,"該当","")</f>
        <v>該当</v>
      </c>
      <c r="O262" s="139">
        <f>IF(N262="","",COUNTIF($N$4:N262,"該当"))</f>
        <v>43</v>
      </c>
      <c r="P262" s="137" t="str">
        <f>IF(E262='条件検索２（人口規模で検索）'!$E$3,"該当","")</f>
        <v>該当</v>
      </c>
      <c r="Q262" s="139">
        <f>IF(P262="","",COUNTIF($P$4:P262,"該当"))</f>
        <v>43</v>
      </c>
      <c r="R262" s="137" t="str">
        <f>IF(F262='条件検索３（事業名で検索）'!$E$3,"該当","")</f>
        <v>該当</v>
      </c>
      <c r="S262" s="139">
        <f>IF(R262="","",COUNTIF($R$4:R262,"該当"))</f>
        <v>43</v>
      </c>
      <c r="T262" s="137" t="str">
        <f>IF(L262='条件検索４（都道府県名・事業名で検索）'!$H$3,"該当","")</f>
        <v>該当</v>
      </c>
      <c r="U262" s="139">
        <f>IF(T262="","",COUNTIF($T$4:T262,"該当"))</f>
        <v>43</v>
      </c>
      <c r="V262" s="137" t="str">
        <f>IF(M262='条件検索５（人口規模・事業名で検索）'!$H$3,"該当","")</f>
        <v>該当</v>
      </c>
      <c r="W262" s="139">
        <f>IF(V262="","",COUNTIF($V$4:V262,"該当"))</f>
        <v>43</v>
      </c>
    </row>
    <row r="263" spans="1:23" ht="28.5" customHeight="1">
      <c r="A263" s="141"/>
      <c r="B263" s="141"/>
      <c r="C263" s="138" t="str">
        <f t="shared" si="21"/>
        <v/>
      </c>
      <c r="D263" s="140" t="str">
        <f>IFERROR(VLOOKUP(B263,'バックデータ２（自治体情報）'!$B$11:$E$912,4,FALSE),"")</f>
        <v/>
      </c>
      <c r="E263" s="139" t="str">
        <f t="shared" ref="E263:E302" si="24">IFERROR(VLOOKUP(D263,$Y$4:$AB$10,4,TRUE),"")</f>
        <v/>
      </c>
      <c r="F263" s="141"/>
      <c r="G263" s="141"/>
      <c r="H263" s="141"/>
      <c r="I263" s="141"/>
      <c r="J263" s="141"/>
      <c r="K263" s="141"/>
      <c r="L263" s="138" t="str">
        <f t="shared" si="22"/>
        <v/>
      </c>
      <c r="M263" s="138" t="str">
        <f t="shared" si="23"/>
        <v/>
      </c>
      <c r="N263" s="137" t="str">
        <f>IF(A263='条件検索１（都道府県名で検索）'!$E$3,"該当","")</f>
        <v>該当</v>
      </c>
      <c r="O263" s="139">
        <f>IF(N263="","",COUNTIF($N$4:N263,"該当"))</f>
        <v>44</v>
      </c>
      <c r="P263" s="137" t="str">
        <f>IF(E263='条件検索２（人口規模で検索）'!$E$3,"該当","")</f>
        <v>該当</v>
      </c>
      <c r="Q263" s="139">
        <f>IF(P263="","",COUNTIF($P$4:P263,"該当"))</f>
        <v>44</v>
      </c>
      <c r="R263" s="137" t="str">
        <f>IF(F263='条件検索３（事業名で検索）'!$E$3,"該当","")</f>
        <v>該当</v>
      </c>
      <c r="S263" s="139">
        <f>IF(R263="","",COUNTIF($R$4:R263,"該当"))</f>
        <v>44</v>
      </c>
      <c r="T263" s="137" t="str">
        <f>IF(L263='条件検索４（都道府県名・事業名で検索）'!$H$3,"該当","")</f>
        <v>該当</v>
      </c>
      <c r="U263" s="139">
        <f>IF(T263="","",COUNTIF($T$4:T263,"該当"))</f>
        <v>44</v>
      </c>
      <c r="V263" s="137" t="str">
        <f>IF(M263='条件検索５（人口規模・事業名で検索）'!$H$3,"該当","")</f>
        <v>該当</v>
      </c>
      <c r="W263" s="139">
        <f>IF(V263="","",COUNTIF($V$4:V263,"該当"))</f>
        <v>44</v>
      </c>
    </row>
    <row r="264" spans="1:23" ht="28.5" customHeight="1">
      <c r="A264" s="141"/>
      <c r="B264" s="141"/>
      <c r="C264" s="138" t="str">
        <f t="shared" si="21"/>
        <v/>
      </c>
      <c r="D264" s="140" t="str">
        <f>IFERROR(VLOOKUP(B264,'バックデータ２（自治体情報）'!$B$11:$E$912,4,FALSE),"")</f>
        <v/>
      </c>
      <c r="E264" s="139" t="str">
        <f t="shared" si="24"/>
        <v/>
      </c>
      <c r="F264" s="141"/>
      <c r="G264" s="141"/>
      <c r="H264" s="141"/>
      <c r="I264" s="141"/>
      <c r="J264" s="141"/>
      <c r="K264" s="141"/>
      <c r="L264" s="138" t="str">
        <f t="shared" si="22"/>
        <v/>
      </c>
      <c r="M264" s="138" t="str">
        <f t="shared" si="23"/>
        <v/>
      </c>
      <c r="N264" s="137" t="str">
        <f>IF(A264='条件検索１（都道府県名で検索）'!$E$3,"該当","")</f>
        <v>該当</v>
      </c>
      <c r="O264" s="139">
        <f>IF(N264="","",COUNTIF($N$4:N264,"該当"))</f>
        <v>45</v>
      </c>
      <c r="P264" s="137" t="str">
        <f>IF(E264='条件検索２（人口規模で検索）'!$E$3,"該当","")</f>
        <v>該当</v>
      </c>
      <c r="Q264" s="139">
        <f>IF(P264="","",COUNTIF($P$4:P264,"該当"))</f>
        <v>45</v>
      </c>
      <c r="R264" s="137" t="str">
        <f>IF(F264='条件検索３（事業名で検索）'!$E$3,"該当","")</f>
        <v>該当</v>
      </c>
      <c r="S264" s="139">
        <f>IF(R264="","",COUNTIF($R$4:R264,"該当"))</f>
        <v>45</v>
      </c>
      <c r="T264" s="137" t="str">
        <f>IF(L264='条件検索４（都道府県名・事業名で検索）'!$H$3,"該当","")</f>
        <v>該当</v>
      </c>
      <c r="U264" s="139">
        <f>IF(T264="","",COUNTIF($T$4:T264,"該当"))</f>
        <v>45</v>
      </c>
      <c r="V264" s="137" t="str">
        <f>IF(M264='条件検索５（人口規模・事業名で検索）'!$H$3,"該当","")</f>
        <v>該当</v>
      </c>
      <c r="W264" s="139">
        <f>IF(V264="","",COUNTIF($V$4:V264,"該当"))</f>
        <v>45</v>
      </c>
    </row>
    <row r="265" spans="1:23" ht="28.5" customHeight="1">
      <c r="A265" s="141"/>
      <c r="B265" s="141"/>
      <c r="C265" s="138" t="str">
        <f t="shared" si="21"/>
        <v/>
      </c>
      <c r="D265" s="140" t="str">
        <f>IFERROR(VLOOKUP(B265,'バックデータ２（自治体情報）'!$B$11:$E$912,4,FALSE),"")</f>
        <v/>
      </c>
      <c r="E265" s="139" t="str">
        <f t="shared" si="24"/>
        <v/>
      </c>
      <c r="F265" s="141"/>
      <c r="G265" s="141"/>
      <c r="H265" s="141"/>
      <c r="I265" s="141"/>
      <c r="J265" s="141"/>
      <c r="K265" s="141"/>
      <c r="L265" s="138" t="str">
        <f t="shared" si="22"/>
        <v/>
      </c>
      <c r="M265" s="138" t="str">
        <f t="shared" si="23"/>
        <v/>
      </c>
      <c r="N265" s="137" t="str">
        <f>IF(A265='条件検索１（都道府県名で検索）'!$E$3,"該当","")</f>
        <v>該当</v>
      </c>
      <c r="O265" s="139">
        <f>IF(N265="","",COUNTIF($N$4:N265,"該当"))</f>
        <v>46</v>
      </c>
      <c r="P265" s="137" t="str">
        <f>IF(E265='条件検索２（人口規模で検索）'!$E$3,"該当","")</f>
        <v>該当</v>
      </c>
      <c r="Q265" s="139">
        <f>IF(P265="","",COUNTIF($P$4:P265,"該当"))</f>
        <v>46</v>
      </c>
      <c r="R265" s="137" t="str">
        <f>IF(F265='条件検索３（事業名で検索）'!$E$3,"該当","")</f>
        <v>該当</v>
      </c>
      <c r="S265" s="139">
        <f>IF(R265="","",COUNTIF($R$4:R265,"該当"))</f>
        <v>46</v>
      </c>
      <c r="T265" s="137" t="str">
        <f>IF(L265='条件検索４（都道府県名・事業名で検索）'!$H$3,"該当","")</f>
        <v>該当</v>
      </c>
      <c r="U265" s="139">
        <f>IF(T265="","",COUNTIF($T$4:T265,"該当"))</f>
        <v>46</v>
      </c>
      <c r="V265" s="137" t="str">
        <f>IF(M265='条件検索５（人口規模・事業名で検索）'!$H$3,"該当","")</f>
        <v>該当</v>
      </c>
      <c r="W265" s="139">
        <f>IF(V265="","",COUNTIF($V$4:V265,"該当"))</f>
        <v>46</v>
      </c>
    </row>
    <row r="266" spans="1:23" ht="28.5" customHeight="1">
      <c r="A266" s="141"/>
      <c r="B266" s="141"/>
      <c r="C266" s="138" t="str">
        <f t="shared" si="21"/>
        <v/>
      </c>
      <c r="D266" s="140" t="str">
        <f>IFERROR(VLOOKUP(B266,'バックデータ２（自治体情報）'!$B$11:$E$912,4,FALSE),"")</f>
        <v/>
      </c>
      <c r="E266" s="139" t="str">
        <f t="shared" si="24"/>
        <v/>
      </c>
      <c r="F266" s="141"/>
      <c r="G266" s="141"/>
      <c r="H266" s="141"/>
      <c r="I266" s="141"/>
      <c r="J266" s="141"/>
      <c r="K266" s="141"/>
      <c r="L266" s="138" t="str">
        <f t="shared" si="22"/>
        <v/>
      </c>
      <c r="M266" s="138" t="str">
        <f t="shared" si="23"/>
        <v/>
      </c>
      <c r="N266" s="137" t="str">
        <f>IF(A266='条件検索１（都道府県名で検索）'!$E$3,"該当","")</f>
        <v>該当</v>
      </c>
      <c r="O266" s="139">
        <f>IF(N266="","",COUNTIF($N$4:N266,"該当"))</f>
        <v>47</v>
      </c>
      <c r="P266" s="137" t="str">
        <f>IF(E266='条件検索２（人口規模で検索）'!$E$3,"該当","")</f>
        <v>該当</v>
      </c>
      <c r="Q266" s="139">
        <f>IF(P266="","",COUNTIF($P$4:P266,"該当"))</f>
        <v>47</v>
      </c>
      <c r="R266" s="137" t="str">
        <f>IF(F266='条件検索３（事業名で検索）'!$E$3,"該当","")</f>
        <v>該当</v>
      </c>
      <c r="S266" s="139">
        <f>IF(R266="","",COUNTIF($R$4:R266,"該当"))</f>
        <v>47</v>
      </c>
      <c r="T266" s="137" t="str">
        <f>IF(L266='条件検索４（都道府県名・事業名で検索）'!$H$3,"該当","")</f>
        <v>該当</v>
      </c>
      <c r="U266" s="139">
        <f>IF(T266="","",COUNTIF($T$4:T266,"該当"))</f>
        <v>47</v>
      </c>
      <c r="V266" s="137" t="str">
        <f>IF(M266='条件検索５（人口規模・事業名で検索）'!$H$3,"該当","")</f>
        <v>該当</v>
      </c>
      <c r="W266" s="139">
        <f>IF(V266="","",COUNTIF($V$4:V266,"該当"))</f>
        <v>47</v>
      </c>
    </row>
    <row r="267" spans="1:23" ht="28.5" customHeight="1">
      <c r="A267" s="141"/>
      <c r="B267" s="141"/>
      <c r="C267" s="138" t="str">
        <f t="shared" si="21"/>
        <v/>
      </c>
      <c r="D267" s="140" t="str">
        <f>IFERROR(VLOOKUP(B267,'バックデータ２（自治体情報）'!$B$11:$E$912,4,FALSE),"")</f>
        <v/>
      </c>
      <c r="E267" s="139" t="str">
        <f t="shared" si="24"/>
        <v/>
      </c>
      <c r="F267" s="141"/>
      <c r="G267" s="141"/>
      <c r="H267" s="141"/>
      <c r="I267" s="141"/>
      <c r="J267" s="141"/>
      <c r="K267" s="141"/>
      <c r="L267" s="138" t="str">
        <f t="shared" si="22"/>
        <v/>
      </c>
      <c r="M267" s="138" t="str">
        <f t="shared" si="23"/>
        <v/>
      </c>
      <c r="N267" s="137" t="str">
        <f>IF(A267='条件検索１（都道府県名で検索）'!$E$3,"該当","")</f>
        <v>該当</v>
      </c>
      <c r="O267" s="139">
        <f>IF(N267="","",COUNTIF($N$4:N267,"該当"))</f>
        <v>48</v>
      </c>
      <c r="P267" s="137" t="str">
        <f>IF(E267='条件検索２（人口規模で検索）'!$E$3,"該当","")</f>
        <v>該当</v>
      </c>
      <c r="Q267" s="139">
        <f>IF(P267="","",COUNTIF($P$4:P267,"該当"))</f>
        <v>48</v>
      </c>
      <c r="R267" s="137" t="str">
        <f>IF(F267='条件検索３（事業名で検索）'!$E$3,"該当","")</f>
        <v>該当</v>
      </c>
      <c r="S267" s="139">
        <f>IF(R267="","",COUNTIF($R$4:R267,"該当"))</f>
        <v>48</v>
      </c>
      <c r="T267" s="137" t="str">
        <f>IF(L267='条件検索４（都道府県名・事業名で検索）'!$H$3,"該当","")</f>
        <v>該当</v>
      </c>
      <c r="U267" s="139">
        <f>IF(T267="","",COUNTIF($T$4:T267,"該当"))</f>
        <v>48</v>
      </c>
      <c r="V267" s="137" t="str">
        <f>IF(M267='条件検索５（人口規模・事業名で検索）'!$H$3,"該当","")</f>
        <v>該当</v>
      </c>
      <c r="W267" s="139">
        <f>IF(V267="","",COUNTIF($V$4:V267,"該当"))</f>
        <v>48</v>
      </c>
    </row>
    <row r="268" spans="1:23" ht="28.5" customHeight="1">
      <c r="A268" s="141"/>
      <c r="B268" s="141"/>
      <c r="C268" s="138" t="str">
        <f t="shared" si="21"/>
        <v/>
      </c>
      <c r="D268" s="140" t="str">
        <f>IFERROR(VLOOKUP(B268,'バックデータ２（自治体情報）'!$B$11:$E$912,4,FALSE),"")</f>
        <v/>
      </c>
      <c r="E268" s="139" t="str">
        <f t="shared" si="24"/>
        <v/>
      </c>
      <c r="F268" s="141"/>
      <c r="G268" s="141"/>
      <c r="H268" s="141"/>
      <c r="I268" s="141"/>
      <c r="J268" s="141"/>
      <c r="K268" s="141"/>
      <c r="L268" s="138" t="str">
        <f t="shared" si="22"/>
        <v/>
      </c>
      <c r="M268" s="138" t="str">
        <f t="shared" si="23"/>
        <v/>
      </c>
      <c r="N268" s="137" t="str">
        <f>IF(A268='条件検索１（都道府県名で検索）'!$E$3,"該当","")</f>
        <v>該当</v>
      </c>
      <c r="O268" s="139">
        <f>IF(N268="","",COUNTIF($N$4:N268,"該当"))</f>
        <v>49</v>
      </c>
      <c r="P268" s="137" t="str">
        <f>IF(E268='条件検索２（人口規模で検索）'!$E$3,"該当","")</f>
        <v>該当</v>
      </c>
      <c r="Q268" s="139">
        <f>IF(P268="","",COUNTIF($P$4:P268,"該当"))</f>
        <v>49</v>
      </c>
      <c r="R268" s="137" t="str">
        <f>IF(F268='条件検索３（事業名で検索）'!$E$3,"該当","")</f>
        <v>該当</v>
      </c>
      <c r="S268" s="139">
        <f>IF(R268="","",COUNTIF($R$4:R268,"該当"))</f>
        <v>49</v>
      </c>
      <c r="T268" s="137" t="str">
        <f>IF(L268='条件検索４（都道府県名・事業名で検索）'!$H$3,"該当","")</f>
        <v>該当</v>
      </c>
      <c r="U268" s="139">
        <f>IF(T268="","",COUNTIF($T$4:T268,"該当"))</f>
        <v>49</v>
      </c>
      <c r="V268" s="137" t="str">
        <f>IF(M268='条件検索５（人口規模・事業名で検索）'!$H$3,"該当","")</f>
        <v>該当</v>
      </c>
      <c r="W268" s="139">
        <f>IF(V268="","",COUNTIF($V$4:V268,"該当"))</f>
        <v>49</v>
      </c>
    </row>
    <row r="269" spans="1:23" ht="28.5" customHeight="1">
      <c r="A269" s="141"/>
      <c r="B269" s="141"/>
      <c r="C269" s="138" t="str">
        <f t="shared" si="21"/>
        <v/>
      </c>
      <c r="D269" s="140" t="str">
        <f>IFERROR(VLOOKUP(B269,'バックデータ２（自治体情報）'!$B$11:$E$912,4,FALSE),"")</f>
        <v/>
      </c>
      <c r="E269" s="139" t="str">
        <f t="shared" si="24"/>
        <v/>
      </c>
      <c r="F269" s="141"/>
      <c r="G269" s="141"/>
      <c r="H269" s="141"/>
      <c r="I269" s="141"/>
      <c r="J269" s="141"/>
      <c r="K269" s="141"/>
      <c r="L269" s="138" t="str">
        <f t="shared" si="22"/>
        <v/>
      </c>
      <c r="M269" s="138" t="str">
        <f t="shared" si="23"/>
        <v/>
      </c>
      <c r="N269" s="137" t="str">
        <f>IF(A269='条件検索１（都道府県名で検索）'!$E$3,"該当","")</f>
        <v>該当</v>
      </c>
      <c r="O269" s="139">
        <f>IF(N269="","",COUNTIF($N$4:N269,"該当"))</f>
        <v>50</v>
      </c>
      <c r="P269" s="137" t="str">
        <f>IF(E269='条件検索２（人口規模で検索）'!$E$3,"該当","")</f>
        <v>該当</v>
      </c>
      <c r="Q269" s="139">
        <f>IF(P269="","",COUNTIF($P$4:P269,"該当"))</f>
        <v>50</v>
      </c>
      <c r="R269" s="137" t="str">
        <f>IF(F269='条件検索３（事業名で検索）'!$E$3,"該当","")</f>
        <v>該当</v>
      </c>
      <c r="S269" s="139">
        <f>IF(R269="","",COUNTIF($R$4:R269,"該当"))</f>
        <v>50</v>
      </c>
      <c r="T269" s="137" t="str">
        <f>IF(L269='条件検索４（都道府県名・事業名で検索）'!$H$3,"該当","")</f>
        <v>該当</v>
      </c>
      <c r="U269" s="139">
        <f>IF(T269="","",COUNTIF($T$4:T269,"該当"))</f>
        <v>50</v>
      </c>
      <c r="V269" s="137" t="str">
        <f>IF(M269='条件検索５（人口規模・事業名で検索）'!$H$3,"該当","")</f>
        <v>該当</v>
      </c>
      <c r="W269" s="139">
        <f>IF(V269="","",COUNTIF($V$4:V269,"該当"))</f>
        <v>50</v>
      </c>
    </row>
    <row r="270" spans="1:23" ht="28.5" customHeight="1">
      <c r="A270" s="141"/>
      <c r="B270" s="141"/>
      <c r="C270" s="138" t="str">
        <f t="shared" si="21"/>
        <v/>
      </c>
      <c r="D270" s="140" t="str">
        <f>IFERROR(VLOOKUP(B270,'バックデータ２（自治体情報）'!$B$11:$E$912,4,FALSE),"")</f>
        <v/>
      </c>
      <c r="E270" s="139" t="str">
        <f t="shared" si="24"/>
        <v/>
      </c>
      <c r="F270" s="141"/>
      <c r="G270" s="141"/>
      <c r="H270" s="141"/>
      <c r="I270" s="141"/>
      <c r="J270" s="141"/>
      <c r="K270" s="141"/>
      <c r="L270" s="138" t="str">
        <f t="shared" si="22"/>
        <v/>
      </c>
      <c r="M270" s="138" t="str">
        <f t="shared" si="23"/>
        <v/>
      </c>
      <c r="N270" s="137" t="str">
        <f>IF(A270='条件検索１（都道府県名で検索）'!$E$3,"該当","")</f>
        <v>該当</v>
      </c>
      <c r="O270" s="139">
        <f>IF(N270="","",COUNTIF($N$4:N270,"該当"))</f>
        <v>51</v>
      </c>
      <c r="P270" s="137" t="str">
        <f>IF(E270='条件検索２（人口規模で検索）'!$E$3,"該当","")</f>
        <v>該当</v>
      </c>
      <c r="Q270" s="139">
        <f>IF(P270="","",COUNTIF($P$4:P270,"該当"))</f>
        <v>51</v>
      </c>
      <c r="R270" s="137" t="str">
        <f>IF(F270='条件検索３（事業名で検索）'!$E$3,"該当","")</f>
        <v>該当</v>
      </c>
      <c r="S270" s="139">
        <f>IF(R270="","",COUNTIF($R$4:R270,"該当"))</f>
        <v>51</v>
      </c>
      <c r="T270" s="137" t="str">
        <f>IF(L270='条件検索４（都道府県名・事業名で検索）'!$H$3,"該当","")</f>
        <v>該当</v>
      </c>
      <c r="U270" s="139">
        <f>IF(T270="","",COUNTIF($T$4:T270,"該当"))</f>
        <v>51</v>
      </c>
      <c r="V270" s="137" t="str">
        <f>IF(M270='条件検索５（人口規模・事業名で検索）'!$H$3,"該当","")</f>
        <v>該当</v>
      </c>
      <c r="W270" s="139">
        <f>IF(V270="","",COUNTIF($V$4:V270,"該当"))</f>
        <v>51</v>
      </c>
    </row>
    <row r="271" spans="1:23" ht="28.5" customHeight="1">
      <c r="A271" s="141"/>
      <c r="B271" s="141"/>
      <c r="C271" s="138" t="str">
        <f t="shared" si="21"/>
        <v/>
      </c>
      <c r="D271" s="140" t="str">
        <f>IFERROR(VLOOKUP(B271,'バックデータ２（自治体情報）'!$B$11:$E$912,4,FALSE),"")</f>
        <v/>
      </c>
      <c r="E271" s="139" t="str">
        <f t="shared" si="24"/>
        <v/>
      </c>
      <c r="F271" s="141"/>
      <c r="G271" s="141"/>
      <c r="H271" s="141"/>
      <c r="I271" s="141"/>
      <c r="J271" s="141"/>
      <c r="K271" s="141"/>
      <c r="L271" s="138" t="str">
        <f t="shared" si="22"/>
        <v/>
      </c>
      <c r="M271" s="138" t="str">
        <f t="shared" si="23"/>
        <v/>
      </c>
      <c r="N271" s="137" t="str">
        <f>IF(A271='条件検索１（都道府県名で検索）'!$E$3,"該当","")</f>
        <v>該当</v>
      </c>
      <c r="O271" s="139">
        <f>IF(N271="","",COUNTIF($N$4:N271,"該当"))</f>
        <v>52</v>
      </c>
      <c r="P271" s="137" t="str">
        <f>IF(E271='条件検索２（人口規模で検索）'!$E$3,"該当","")</f>
        <v>該当</v>
      </c>
      <c r="Q271" s="139">
        <f>IF(P271="","",COUNTIF($P$4:P271,"該当"))</f>
        <v>52</v>
      </c>
      <c r="R271" s="137" t="str">
        <f>IF(F271='条件検索３（事業名で検索）'!$E$3,"該当","")</f>
        <v>該当</v>
      </c>
      <c r="S271" s="139">
        <f>IF(R271="","",COUNTIF($R$4:R271,"該当"))</f>
        <v>52</v>
      </c>
      <c r="T271" s="137" t="str">
        <f>IF(L271='条件検索４（都道府県名・事業名で検索）'!$H$3,"該当","")</f>
        <v>該当</v>
      </c>
      <c r="U271" s="139">
        <f>IF(T271="","",COUNTIF($T$4:T271,"該当"))</f>
        <v>52</v>
      </c>
      <c r="V271" s="137" t="str">
        <f>IF(M271='条件検索５（人口規模・事業名で検索）'!$H$3,"該当","")</f>
        <v>該当</v>
      </c>
      <c r="W271" s="139">
        <f>IF(V271="","",COUNTIF($V$4:V271,"該当"))</f>
        <v>52</v>
      </c>
    </row>
    <row r="272" spans="1:23" ht="28.5" customHeight="1">
      <c r="A272" s="141"/>
      <c r="B272" s="141"/>
      <c r="C272" s="138" t="str">
        <f t="shared" si="21"/>
        <v/>
      </c>
      <c r="D272" s="140" t="str">
        <f>IFERROR(VLOOKUP(B272,'バックデータ２（自治体情報）'!$B$11:$E$912,4,FALSE),"")</f>
        <v/>
      </c>
      <c r="E272" s="139" t="str">
        <f t="shared" si="24"/>
        <v/>
      </c>
      <c r="F272" s="141"/>
      <c r="G272" s="141"/>
      <c r="H272" s="141"/>
      <c r="I272" s="141"/>
      <c r="J272" s="141"/>
      <c r="K272" s="141"/>
      <c r="L272" s="138" t="str">
        <f t="shared" si="22"/>
        <v/>
      </c>
      <c r="M272" s="138" t="str">
        <f t="shared" si="23"/>
        <v/>
      </c>
      <c r="N272" s="137" t="str">
        <f>IF(A272='条件検索１（都道府県名で検索）'!$E$3,"該当","")</f>
        <v>該当</v>
      </c>
      <c r="O272" s="139">
        <f>IF(N272="","",COUNTIF($N$4:N272,"該当"))</f>
        <v>53</v>
      </c>
      <c r="P272" s="137" t="str">
        <f>IF(E272='条件検索２（人口規模で検索）'!$E$3,"該当","")</f>
        <v>該当</v>
      </c>
      <c r="Q272" s="139">
        <f>IF(P272="","",COUNTIF($P$4:P272,"該当"))</f>
        <v>53</v>
      </c>
      <c r="R272" s="137" t="str">
        <f>IF(F272='条件検索３（事業名で検索）'!$E$3,"該当","")</f>
        <v>該当</v>
      </c>
      <c r="S272" s="139">
        <f>IF(R272="","",COUNTIF($R$4:R272,"該当"))</f>
        <v>53</v>
      </c>
      <c r="T272" s="137" t="str">
        <f>IF(L272='条件検索４（都道府県名・事業名で検索）'!$H$3,"該当","")</f>
        <v>該当</v>
      </c>
      <c r="U272" s="139">
        <f>IF(T272="","",COUNTIF($T$4:T272,"該当"))</f>
        <v>53</v>
      </c>
      <c r="V272" s="137" t="str">
        <f>IF(M272='条件検索５（人口規模・事業名で検索）'!$H$3,"該当","")</f>
        <v>該当</v>
      </c>
      <c r="W272" s="139">
        <f>IF(V272="","",COUNTIF($V$4:V272,"該当"))</f>
        <v>53</v>
      </c>
    </row>
    <row r="273" spans="1:23" ht="28.5" customHeight="1">
      <c r="A273" s="141"/>
      <c r="B273" s="141"/>
      <c r="C273" s="138" t="str">
        <f t="shared" si="21"/>
        <v/>
      </c>
      <c r="D273" s="140" t="str">
        <f>IFERROR(VLOOKUP(B273,'バックデータ２（自治体情報）'!$B$11:$E$912,4,FALSE),"")</f>
        <v/>
      </c>
      <c r="E273" s="139" t="str">
        <f t="shared" si="24"/>
        <v/>
      </c>
      <c r="F273" s="141"/>
      <c r="G273" s="141"/>
      <c r="H273" s="141"/>
      <c r="I273" s="141"/>
      <c r="J273" s="141"/>
      <c r="K273" s="141"/>
      <c r="L273" s="138" t="str">
        <f t="shared" si="22"/>
        <v/>
      </c>
      <c r="M273" s="138" t="str">
        <f t="shared" si="23"/>
        <v/>
      </c>
      <c r="N273" s="137" t="str">
        <f>IF(A273='条件検索１（都道府県名で検索）'!$E$3,"該当","")</f>
        <v>該当</v>
      </c>
      <c r="O273" s="139">
        <f>IF(N273="","",COUNTIF($N$4:N273,"該当"))</f>
        <v>54</v>
      </c>
      <c r="P273" s="137" t="str">
        <f>IF(E273='条件検索２（人口規模で検索）'!$E$3,"該当","")</f>
        <v>該当</v>
      </c>
      <c r="Q273" s="139">
        <f>IF(P273="","",COUNTIF($P$4:P273,"該当"))</f>
        <v>54</v>
      </c>
      <c r="R273" s="137" t="str">
        <f>IF(F273='条件検索３（事業名で検索）'!$E$3,"該当","")</f>
        <v>該当</v>
      </c>
      <c r="S273" s="139">
        <f>IF(R273="","",COUNTIF($R$4:R273,"該当"))</f>
        <v>54</v>
      </c>
      <c r="T273" s="137" t="str">
        <f>IF(L273='条件検索４（都道府県名・事業名で検索）'!$H$3,"該当","")</f>
        <v>該当</v>
      </c>
      <c r="U273" s="139">
        <f>IF(T273="","",COUNTIF($T$4:T273,"該当"))</f>
        <v>54</v>
      </c>
      <c r="V273" s="137" t="str">
        <f>IF(M273='条件検索５（人口規模・事業名で検索）'!$H$3,"該当","")</f>
        <v>該当</v>
      </c>
      <c r="W273" s="139">
        <f>IF(V273="","",COUNTIF($V$4:V273,"該当"))</f>
        <v>54</v>
      </c>
    </row>
    <row r="274" spans="1:23" ht="28.5" customHeight="1">
      <c r="A274" s="141"/>
      <c r="B274" s="141"/>
      <c r="C274" s="138" t="str">
        <f t="shared" si="21"/>
        <v/>
      </c>
      <c r="D274" s="140" t="str">
        <f>IFERROR(VLOOKUP(B274,'バックデータ２（自治体情報）'!$B$11:$E$912,4,FALSE),"")</f>
        <v/>
      </c>
      <c r="E274" s="139" t="str">
        <f t="shared" si="24"/>
        <v/>
      </c>
      <c r="F274" s="141"/>
      <c r="G274" s="141"/>
      <c r="H274" s="141"/>
      <c r="I274" s="141"/>
      <c r="J274" s="141"/>
      <c r="K274" s="141"/>
      <c r="L274" s="138" t="str">
        <f t="shared" si="22"/>
        <v/>
      </c>
      <c r="M274" s="138" t="str">
        <f t="shared" si="23"/>
        <v/>
      </c>
      <c r="N274" s="137" t="str">
        <f>IF(A274='条件検索１（都道府県名で検索）'!$E$3,"該当","")</f>
        <v>該当</v>
      </c>
      <c r="O274" s="139">
        <f>IF(N274="","",COUNTIF($N$4:N274,"該当"))</f>
        <v>55</v>
      </c>
      <c r="P274" s="137" t="str">
        <f>IF(E274='条件検索２（人口規模で検索）'!$E$3,"該当","")</f>
        <v>該当</v>
      </c>
      <c r="Q274" s="139">
        <f>IF(P274="","",COUNTIF($P$4:P274,"該当"))</f>
        <v>55</v>
      </c>
      <c r="R274" s="137" t="str">
        <f>IF(F274='条件検索３（事業名で検索）'!$E$3,"該当","")</f>
        <v>該当</v>
      </c>
      <c r="S274" s="139">
        <f>IF(R274="","",COUNTIF($R$4:R274,"該当"))</f>
        <v>55</v>
      </c>
      <c r="T274" s="137" t="str">
        <f>IF(L274='条件検索４（都道府県名・事業名で検索）'!$H$3,"該当","")</f>
        <v>該当</v>
      </c>
      <c r="U274" s="139">
        <f>IF(T274="","",COUNTIF($T$4:T274,"該当"))</f>
        <v>55</v>
      </c>
      <c r="V274" s="137" t="str">
        <f>IF(M274='条件検索５（人口規模・事業名で検索）'!$H$3,"該当","")</f>
        <v>該当</v>
      </c>
      <c r="W274" s="139">
        <f>IF(V274="","",COUNTIF($V$4:V274,"該当"))</f>
        <v>55</v>
      </c>
    </row>
    <row r="275" spans="1:23" ht="28.5" customHeight="1">
      <c r="A275" s="141"/>
      <c r="B275" s="141"/>
      <c r="C275" s="138" t="str">
        <f t="shared" si="21"/>
        <v/>
      </c>
      <c r="D275" s="140" t="str">
        <f>IFERROR(VLOOKUP(B275,'バックデータ２（自治体情報）'!$B$11:$E$912,4,FALSE),"")</f>
        <v/>
      </c>
      <c r="E275" s="139" t="str">
        <f t="shared" si="24"/>
        <v/>
      </c>
      <c r="F275" s="141"/>
      <c r="G275" s="141"/>
      <c r="H275" s="141"/>
      <c r="I275" s="141"/>
      <c r="J275" s="141"/>
      <c r="K275" s="141"/>
      <c r="L275" s="138" t="str">
        <f t="shared" si="22"/>
        <v/>
      </c>
      <c r="M275" s="138" t="str">
        <f t="shared" si="23"/>
        <v/>
      </c>
      <c r="N275" s="137" t="str">
        <f>IF(A275='条件検索１（都道府県名で検索）'!$E$3,"該当","")</f>
        <v>該当</v>
      </c>
      <c r="O275" s="139">
        <f>IF(N275="","",COUNTIF($N$4:N275,"該当"))</f>
        <v>56</v>
      </c>
      <c r="P275" s="137" t="str">
        <f>IF(E275='条件検索２（人口規模で検索）'!$E$3,"該当","")</f>
        <v>該当</v>
      </c>
      <c r="Q275" s="139">
        <f>IF(P275="","",COUNTIF($P$4:P275,"該当"))</f>
        <v>56</v>
      </c>
      <c r="R275" s="137" t="str">
        <f>IF(F275='条件検索３（事業名で検索）'!$E$3,"該当","")</f>
        <v>該当</v>
      </c>
      <c r="S275" s="139">
        <f>IF(R275="","",COUNTIF($R$4:R275,"該当"))</f>
        <v>56</v>
      </c>
      <c r="T275" s="137" t="str">
        <f>IF(L275='条件検索４（都道府県名・事業名で検索）'!$H$3,"該当","")</f>
        <v>該当</v>
      </c>
      <c r="U275" s="139">
        <f>IF(T275="","",COUNTIF($T$4:T275,"該当"))</f>
        <v>56</v>
      </c>
      <c r="V275" s="137" t="str">
        <f>IF(M275='条件検索５（人口規模・事業名で検索）'!$H$3,"該当","")</f>
        <v>該当</v>
      </c>
      <c r="W275" s="139">
        <f>IF(V275="","",COUNTIF($V$4:V275,"該当"))</f>
        <v>56</v>
      </c>
    </row>
    <row r="276" spans="1:23" ht="28.5" customHeight="1">
      <c r="A276" s="141"/>
      <c r="B276" s="141"/>
      <c r="C276" s="138" t="str">
        <f t="shared" si="21"/>
        <v/>
      </c>
      <c r="D276" s="140" t="str">
        <f>IFERROR(VLOOKUP(B276,'バックデータ２（自治体情報）'!$B$11:$E$912,4,FALSE),"")</f>
        <v/>
      </c>
      <c r="E276" s="139" t="str">
        <f t="shared" si="24"/>
        <v/>
      </c>
      <c r="F276" s="141"/>
      <c r="G276" s="141"/>
      <c r="H276" s="141"/>
      <c r="I276" s="141"/>
      <c r="J276" s="141"/>
      <c r="K276" s="141"/>
      <c r="L276" s="138" t="str">
        <f t="shared" si="22"/>
        <v/>
      </c>
      <c r="M276" s="138" t="str">
        <f t="shared" si="23"/>
        <v/>
      </c>
      <c r="N276" s="137" t="str">
        <f>IF(A276='条件検索１（都道府県名で検索）'!$E$3,"該当","")</f>
        <v>該当</v>
      </c>
      <c r="O276" s="139">
        <f>IF(N276="","",COUNTIF($N$4:N276,"該当"))</f>
        <v>57</v>
      </c>
      <c r="P276" s="137" t="str">
        <f>IF(E276='条件検索２（人口規模で検索）'!$E$3,"該当","")</f>
        <v>該当</v>
      </c>
      <c r="Q276" s="139">
        <f>IF(P276="","",COUNTIF($P$4:P276,"該当"))</f>
        <v>57</v>
      </c>
      <c r="R276" s="137" t="str">
        <f>IF(F276='条件検索３（事業名で検索）'!$E$3,"該当","")</f>
        <v>該当</v>
      </c>
      <c r="S276" s="139">
        <f>IF(R276="","",COUNTIF($R$4:R276,"該当"))</f>
        <v>57</v>
      </c>
      <c r="T276" s="137" t="str">
        <f>IF(L276='条件検索４（都道府県名・事業名で検索）'!$H$3,"該当","")</f>
        <v>該当</v>
      </c>
      <c r="U276" s="139">
        <f>IF(T276="","",COUNTIF($T$4:T276,"該当"))</f>
        <v>57</v>
      </c>
      <c r="V276" s="137" t="str">
        <f>IF(M276='条件検索５（人口規模・事業名で検索）'!$H$3,"該当","")</f>
        <v>該当</v>
      </c>
      <c r="W276" s="139">
        <f>IF(V276="","",COUNTIF($V$4:V276,"該当"))</f>
        <v>57</v>
      </c>
    </row>
    <row r="277" spans="1:23" ht="28.5" customHeight="1">
      <c r="A277" s="141"/>
      <c r="B277" s="141"/>
      <c r="C277" s="138" t="str">
        <f t="shared" si="21"/>
        <v/>
      </c>
      <c r="D277" s="140" t="str">
        <f>IFERROR(VLOOKUP(B277,'バックデータ２（自治体情報）'!$B$11:$E$912,4,FALSE),"")</f>
        <v/>
      </c>
      <c r="E277" s="139" t="str">
        <f t="shared" si="24"/>
        <v/>
      </c>
      <c r="F277" s="141"/>
      <c r="G277" s="141"/>
      <c r="H277" s="141"/>
      <c r="I277" s="141"/>
      <c r="J277" s="141"/>
      <c r="K277" s="141"/>
      <c r="L277" s="138" t="str">
        <f t="shared" si="22"/>
        <v/>
      </c>
      <c r="M277" s="138" t="str">
        <f t="shared" si="23"/>
        <v/>
      </c>
      <c r="N277" s="137" t="str">
        <f>IF(A277='条件検索１（都道府県名で検索）'!$E$3,"該当","")</f>
        <v>該当</v>
      </c>
      <c r="O277" s="139">
        <f>IF(N277="","",COUNTIF($N$4:N277,"該当"))</f>
        <v>58</v>
      </c>
      <c r="P277" s="137" t="str">
        <f>IF(E277='条件検索２（人口規模で検索）'!$E$3,"該当","")</f>
        <v>該当</v>
      </c>
      <c r="Q277" s="139">
        <f>IF(P277="","",COUNTIF($P$4:P277,"該当"))</f>
        <v>58</v>
      </c>
      <c r="R277" s="137" t="str">
        <f>IF(F277='条件検索３（事業名で検索）'!$E$3,"該当","")</f>
        <v>該当</v>
      </c>
      <c r="S277" s="139">
        <f>IF(R277="","",COUNTIF($R$4:R277,"該当"))</f>
        <v>58</v>
      </c>
      <c r="T277" s="137" t="str">
        <f>IF(L277='条件検索４（都道府県名・事業名で検索）'!$H$3,"該当","")</f>
        <v>該当</v>
      </c>
      <c r="U277" s="139">
        <f>IF(T277="","",COUNTIF($T$4:T277,"該当"))</f>
        <v>58</v>
      </c>
      <c r="V277" s="137" t="str">
        <f>IF(M277='条件検索５（人口規模・事業名で検索）'!$H$3,"該当","")</f>
        <v>該当</v>
      </c>
      <c r="W277" s="139">
        <f>IF(V277="","",COUNTIF($V$4:V277,"該当"))</f>
        <v>58</v>
      </c>
    </row>
    <row r="278" spans="1:23" ht="28.5" customHeight="1">
      <c r="A278" s="141"/>
      <c r="B278" s="141"/>
      <c r="C278" s="138" t="str">
        <f t="shared" si="21"/>
        <v/>
      </c>
      <c r="D278" s="140" t="str">
        <f>IFERROR(VLOOKUP(B278,'バックデータ２（自治体情報）'!$B$11:$E$912,4,FALSE),"")</f>
        <v/>
      </c>
      <c r="E278" s="139" t="str">
        <f t="shared" si="24"/>
        <v/>
      </c>
      <c r="F278" s="141"/>
      <c r="G278" s="141"/>
      <c r="H278" s="141"/>
      <c r="I278" s="141"/>
      <c r="J278" s="141"/>
      <c r="K278" s="141"/>
      <c r="L278" s="138" t="str">
        <f t="shared" si="22"/>
        <v/>
      </c>
      <c r="M278" s="138" t="str">
        <f t="shared" si="23"/>
        <v/>
      </c>
      <c r="N278" s="137" t="str">
        <f>IF(A278='条件検索１（都道府県名で検索）'!$E$3,"該当","")</f>
        <v>該当</v>
      </c>
      <c r="O278" s="139">
        <f>IF(N278="","",COUNTIF($N$4:N278,"該当"))</f>
        <v>59</v>
      </c>
      <c r="P278" s="137" t="str">
        <f>IF(E278='条件検索２（人口規模で検索）'!$E$3,"該当","")</f>
        <v>該当</v>
      </c>
      <c r="Q278" s="139">
        <f>IF(P278="","",COUNTIF($P$4:P278,"該当"))</f>
        <v>59</v>
      </c>
      <c r="R278" s="137" t="str">
        <f>IF(F278='条件検索３（事業名で検索）'!$E$3,"該当","")</f>
        <v>該当</v>
      </c>
      <c r="S278" s="139">
        <f>IF(R278="","",COUNTIF($R$4:R278,"該当"))</f>
        <v>59</v>
      </c>
      <c r="T278" s="137" t="str">
        <f>IF(L278='条件検索４（都道府県名・事業名で検索）'!$H$3,"該当","")</f>
        <v>該当</v>
      </c>
      <c r="U278" s="139">
        <f>IF(T278="","",COUNTIF($T$4:T278,"該当"))</f>
        <v>59</v>
      </c>
      <c r="V278" s="137" t="str">
        <f>IF(M278='条件検索５（人口規模・事業名で検索）'!$H$3,"該当","")</f>
        <v>該当</v>
      </c>
      <c r="W278" s="139">
        <f>IF(V278="","",COUNTIF($V$4:V278,"該当"))</f>
        <v>59</v>
      </c>
    </row>
    <row r="279" spans="1:23" ht="28.5" customHeight="1">
      <c r="A279" s="141"/>
      <c r="B279" s="141"/>
      <c r="C279" s="138" t="str">
        <f t="shared" si="21"/>
        <v/>
      </c>
      <c r="D279" s="140" t="str">
        <f>IFERROR(VLOOKUP(B279,'バックデータ２（自治体情報）'!$B$11:$E$912,4,FALSE),"")</f>
        <v/>
      </c>
      <c r="E279" s="139" t="str">
        <f t="shared" si="24"/>
        <v/>
      </c>
      <c r="F279" s="141"/>
      <c r="G279" s="141"/>
      <c r="H279" s="141"/>
      <c r="I279" s="141"/>
      <c r="J279" s="141"/>
      <c r="K279" s="141"/>
      <c r="L279" s="138" t="str">
        <f t="shared" si="22"/>
        <v/>
      </c>
      <c r="M279" s="138" t="str">
        <f t="shared" si="23"/>
        <v/>
      </c>
      <c r="N279" s="137" t="str">
        <f>IF(A279='条件検索１（都道府県名で検索）'!$E$3,"該当","")</f>
        <v>該当</v>
      </c>
      <c r="O279" s="139">
        <f>IF(N279="","",COUNTIF($N$4:N279,"該当"))</f>
        <v>60</v>
      </c>
      <c r="P279" s="137" t="str">
        <f>IF(E279='条件検索２（人口規模で検索）'!$E$3,"該当","")</f>
        <v>該当</v>
      </c>
      <c r="Q279" s="139">
        <f>IF(P279="","",COUNTIF($P$4:P279,"該当"))</f>
        <v>60</v>
      </c>
      <c r="R279" s="137" t="str">
        <f>IF(F279='条件検索３（事業名で検索）'!$E$3,"該当","")</f>
        <v>該当</v>
      </c>
      <c r="S279" s="139">
        <f>IF(R279="","",COUNTIF($R$4:R279,"該当"))</f>
        <v>60</v>
      </c>
      <c r="T279" s="137" t="str">
        <f>IF(L279='条件検索４（都道府県名・事業名で検索）'!$H$3,"該当","")</f>
        <v>該当</v>
      </c>
      <c r="U279" s="139">
        <f>IF(T279="","",COUNTIF($T$4:T279,"該当"))</f>
        <v>60</v>
      </c>
      <c r="V279" s="137" t="str">
        <f>IF(M279='条件検索５（人口規模・事業名で検索）'!$H$3,"該当","")</f>
        <v>該当</v>
      </c>
      <c r="W279" s="139">
        <f>IF(V279="","",COUNTIF($V$4:V279,"該当"))</f>
        <v>60</v>
      </c>
    </row>
    <row r="280" spans="1:23" ht="28.5" customHeight="1">
      <c r="A280" s="141"/>
      <c r="B280" s="141"/>
      <c r="C280" s="138" t="str">
        <f t="shared" si="21"/>
        <v/>
      </c>
      <c r="D280" s="140" t="str">
        <f>IFERROR(VLOOKUP(B280,'バックデータ２（自治体情報）'!$B$11:$E$912,4,FALSE),"")</f>
        <v/>
      </c>
      <c r="E280" s="139" t="str">
        <f t="shared" si="24"/>
        <v/>
      </c>
      <c r="F280" s="141"/>
      <c r="G280" s="141"/>
      <c r="H280" s="141"/>
      <c r="I280" s="141"/>
      <c r="J280" s="141"/>
      <c r="K280" s="141"/>
      <c r="L280" s="138" t="str">
        <f t="shared" si="22"/>
        <v/>
      </c>
      <c r="M280" s="138" t="str">
        <f t="shared" si="23"/>
        <v/>
      </c>
      <c r="N280" s="137" t="str">
        <f>IF(A280='条件検索１（都道府県名で検索）'!$E$3,"該当","")</f>
        <v>該当</v>
      </c>
      <c r="O280" s="139">
        <f>IF(N280="","",COUNTIF($N$4:N280,"該当"))</f>
        <v>61</v>
      </c>
      <c r="P280" s="137" t="str">
        <f>IF(E280='条件検索２（人口規模で検索）'!$E$3,"該当","")</f>
        <v>該当</v>
      </c>
      <c r="Q280" s="139">
        <f>IF(P280="","",COUNTIF($P$4:P280,"該当"))</f>
        <v>61</v>
      </c>
      <c r="R280" s="137" t="str">
        <f>IF(F280='条件検索３（事業名で検索）'!$E$3,"該当","")</f>
        <v>該当</v>
      </c>
      <c r="S280" s="139">
        <f>IF(R280="","",COUNTIF($R$4:R280,"該当"))</f>
        <v>61</v>
      </c>
      <c r="T280" s="137" t="str">
        <f>IF(L280='条件検索４（都道府県名・事業名で検索）'!$H$3,"該当","")</f>
        <v>該当</v>
      </c>
      <c r="U280" s="139">
        <f>IF(T280="","",COUNTIF($T$4:T280,"該当"))</f>
        <v>61</v>
      </c>
      <c r="V280" s="137" t="str">
        <f>IF(M280='条件検索５（人口規模・事業名で検索）'!$H$3,"該当","")</f>
        <v>該当</v>
      </c>
      <c r="W280" s="139">
        <f>IF(V280="","",COUNTIF($V$4:V280,"該当"))</f>
        <v>61</v>
      </c>
    </row>
    <row r="281" spans="1:23" ht="28.5" customHeight="1">
      <c r="A281" s="141"/>
      <c r="B281" s="141"/>
      <c r="C281" s="138" t="str">
        <f t="shared" si="21"/>
        <v/>
      </c>
      <c r="D281" s="140" t="str">
        <f>IFERROR(VLOOKUP(B281,'バックデータ２（自治体情報）'!$B$11:$E$912,4,FALSE),"")</f>
        <v/>
      </c>
      <c r="E281" s="139" t="str">
        <f t="shared" si="24"/>
        <v/>
      </c>
      <c r="F281" s="141"/>
      <c r="G281" s="141"/>
      <c r="H281" s="141"/>
      <c r="I281" s="141"/>
      <c r="J281" s="141"/>
      <c r="K281" s="141"/>
      <c r="L281" s="138" t="str">
        <f t="shared" si="22"/>
        <v/>
      </c>
      <c r="M281" s="138" t="str">
        <f t="shared" si="23"/>
        <v/>
      </c>
      <c r="N281" s="137" t="str">
        <f>IF(A281='条件検索１（都道府県名で検索）'!$E$3,"該当","")</f>
        <v>該当</v>
      </c>
      <c r="O281" s="139">
        <f>IF(N281="","",COUNTIF($N$4:N281,"該当"))</f>
        <v>62</v>
      </c>
      <c r="P281" s="137" t="str">
        <f>IF(E281='条件検索２（人口規模で検索）'!$E$3,"該当","")</f>
        <v>該当</v>
      </c>
      <c r="Q281" s="139">
        <f>IF(P281="","",COUNTIF($P$4:P281,"該当"))</f>
        <v>62</v>
      </c>
      <c r="R281" s="137" t="str">
        <f>IF(F281='条件検索３（事業名で検索）'!$E$3,"該当","")</f>
        <v>該当</v>
      </c>
      <c r="S281" s="139">
        <f>IF(R281="","",COUNTIF($R$4:R281,"該当"))</f>
        <v>62</v>
      </c>
      <c r="T281" s="137" t="str">
        <f>IF(L281='条件検索４（都道府県名・事業名で検索）'!$H$3,"該当","")</f>
        <v>該当</v>
      </c>
      <c r="U281" s="139">
        <f>IF(T281="","",COUNTIF($T$4:T281,"該当"))</f>
        <v>62</v>
      </c>
      <c r="V281" s="137" t="str">
        <f>IF(M281='条件検索５（人口規模・事業名で検索）'!$H$3,"該当","")</f>
        <v>該当</v>
      </c>
      <c r="W281" s="139">
        <f>IF(V281="","",COUNTIF($V$4:V281,"該当"))</f>
        <v>62</v>
      </c>
    </row>
    <row r="282" spans="1:23" ht="28.5" customHeight="1">
      <c r="A282" s="141"/>
      <c r="B282" s="141"/>
      <c r="C282" s="138" t="str">
        <f t="shared" si="21"/>
        <v/>
      </c>
      <c r="D282" s="140" t="str">
        <f>IFERROR(VLOOKUP(B282,'バックデータ２（自治体情報）'!$B$11:$E$912,4,FALSE),"")</f>
        <v/>
      </c>
      <c r="E282" s="139" t="str">
        <f t="shared" si="24"/>
        <v/>
      </c>
      <c r="F282" s="141"/>
      <c r="G282" s="141"/>
      <c r="H282" s="141"/>
      <c r="I282" s="141"/>
      <c r="J282" s="141"/>
      <c r="K282" s="141"/>
      <c r="L282" s="138" t="str">
        <f t="shared" si="22"/>
        <v/>
      </c>
      <c r="M282" s="138" t="str">
        <f t="shared" si="23"/>
        <v/>
      </c>
      <c r="N282" s="137" t="str">
        <f>IF(A282='条件検索１（都道府県名で検索）'!$E$3,"該当","")</f>
        <v>該当</v>
      </c>
      <c r="O282" s="139">
        <f>IF(N282="","",COUNTIF($N$4:N282,"該当"))</f>
        <v>63</v>
      </c>
      <c r="P282" s="137" t="str">
        <f>IF(E282='条件検索２（人口規模で検索）'!$E$3,"該当","")</f>
        <v>該当</v>
      </c>
      <c r="Q282" s="139">
        <f>IF(P282="","",COUNTIF($P$4:P282,"該当"))</f>
        <v>63</v>
      </c>
      <c r="R282" s="137" t="str">
        <f>IF(F282='条件検索３（事業名で検索）'!$E$3,"該当","")</f>
        <v>該当</v>
      </c>
      <c r="S282" s="139">
        <f>IF(R282="","",COUNTIF($R$4:R282,"該当"))</f>
        <v>63</v>
      </c>
      <c r="T282" s="137" t="str">
        <f>IF(L282='条件検索４（都道府県名・事業名で検索）'!$H$3,"該当","")</f>
        <v>該当</v>
      </c>
      <c r="U282" s="139">
        <f>IF(T282="","",COUNTIF($T$4:T282,"該当"))</f>
        <v>63</v>
      </c>
      <c r="V282" s="137" t="str">
        <f>IF(M282='条件検索５（人口規模・事業名で検索）'!$H$3,"該当","")</f>
        <v>該当</v>
      </c>
      <c r="W282" s="139">
        <f>IF(V282="","",COUNTIF($V$4:V282,"該当"))</f>
        <v>63</v>
      </c>
    </row>
    <row r="283" spans="1:23" ht="28.5" customHeight="1">
      <c r="A283" s="141"/>
      <c r="B283" s="141"/>
      <c r="C283" s="138" t="str">
        <f t="shared" si="21"/>
        <v/>
      </c>
      <c r="D283" s="140" t="str">
        <f>IFERROR(VLOOKUP(B283,'バックデータ２（自治体情報）'!$B$11:$E$912,4,FALSE),"")</f>
        <v/>
      </c>
      <c r="E283" s="139" t="str">
        <f t="shared" si="24"/>
        <v/>
      </c>
      <c r="F283" s="141"/>
      <c r="G283" s="141"/>
      <c r="H283" s="141"/>
      <c r="I283" s="141"/>
      <c r="J283" s="141"/>
      <c r="K283" s="141"/>
      <c r="L283" s="138" t="str">
        <f t="shared" si="22"/>
        <v/>
      </c>
      <c r="M283" s="138" t="str">
        <f t="shared" si="23"/>
        <v/>
      </c>
      <c r="N283" s="137" t="str">
        <f>IF(A283='条件検索１（都道府県名で検索）'!$E$3,"該当","")</f>
        <v>該当</v>
      </c>
      <c r="O283" s="139">
        <f>IF(N283="","",COUNTIF($N$4:N283,"該当"))</f>
        <v>64</v>
      </c>
      <c r="P283" s="137" t="str">
        <f>IF(E283='条件検索２（人口規模で検索）'!$E$3,"該当","")</f>
        <v>該当</v>
      </c>
      <c r="Q283" s="139">
        <f>IF(P283="","",COUNTIF($P$4:P283,"該当"))</f>
        <v>64</v>
      </c>
      <c r="R283" s="137" t="str">
        <f>IF(F283='条件検索３（事業名で検索）'!$E$3,"該当","")</f>
        <v>該当</v>
      </c>
      <c r="S283" s="139">
        <f>IF(R283="","",COUNTIF($R$4:R283,"該当"))</f>
        <v>64</v>
      </c>
      <c r="T283" s="137" t="str">
        <f>IF(L283='条件検索４（都道府県名・事業名で検索）'!$H$3,"該当","")</f>
        <v>該当</v>
      </c>
      <c r="U283" s="139">
        <f>IF(T283="","",COUNTIF($T$4:T283,"該当"))</f>
        <v>64</v>
      </c>
      <c r="V283" s="137" t="str">
        <f>IF(M283='条件検索５（人口規模・事業名で検索）'!$H$3,"該当","")</f>
        <v>該当</v>
      </c>
      <c r="W283" s="139">
        <f>IF(V283="","",COUNTIF($V$4:V283,"該当"))</f>
        <v>64</v>
      </c>
    </row>
    <row r="284" spans="1:23" ht="28.5" customHeight="1">
      <c r="A284" s="141"/>
      <c r="B284" s="141"/>
      <c r="C284" s="138" t="str">
        <f t="shared" si="21"/>
        <v/>
      </c>
      <c r="D284" s="140" t="str">
        <f>IFERROR(VLOOKUP(B284,'バックデータ２（自治体情報）'!$B$11:$E$912,4,FALSE),"")</f>
        <v/>
      </c>
      <c r="E284" s="139" t="str">
        <f t="shared" si="24"/>
        <v/>
      </c>
      <c r="F284" s="141"/>
      <c r="G284" s="141"/>
      <c r="H284" s="141"/>
      <c r="I284" s="141"/>
      <c r="J284" s="141"/>
      <c r="K284" s="141"/>
      <c r="L284" s="138" t="str">
        <f t="shared" si="22"/>
        <v/>
      </c>
      <c r="M284" s="138" t="str">
        <f t="shared" si="23"/>
        <v/>
      </c>
      <c r="N284" s="137" t="str">
        <f>IF(A284='条件検索１（都道府県名で検索）'!$E$3,"該当","")</f>
        <v>該当</v>
      </c>
      <c r="O284" s="139">
        <f>IF(N284="","",COUNTIF($N$4:N284,"該当"))</f>
        <v>65</v>
      </c>
      <c r="P284" s="137" t="str">
        <f>IF(E284='条件検索２（人口規模で検索）'!$E$3,"該当","")</f>
        <v>該当</v>
      </c>
      <c r="Q284" s="139">
        <f>IF(P284="","",COUNTIF($P$4:P284,"該当"))</f>
        <v>65</v>
      </c>
      <c r="R284" s="137" t="str">
        <f>IF(F284='条件検索３（事業名で検索）'!$E$3,"該当","")</f>
        <v>該当</v>
      </c>
      <c r="S284" s="139">
        <f>IF(R284="","",COUNTIF($R$4:R284,"該当"))</f>
        <v>65</v>
      </c>
      <c r="T284" s="137" t="str">
        <f>IF(L284='条件検索４（都道府県名・事業名で検索）'!$H$3,"該当","")</f>
        <v>該当</v>
      </c>
      <c r="U284" s="139">
        <f>IF(T284="","",COUNTIF($T$4:T284,"該当"))</f>
        <v>65</v>
      </c>
      <c r="V284" s="137" t="str">
        <f>IF(M284='条件検索５（人口規模・事業名で検索）'!$H$3,"該当","")</f>
        <v>該当</v>
      </c>
      <c r="W284" s="139">
        <f>IF(V284="","",COUNTIF($V$4:V284,"該当"))</f>
        <v>65</v>
      </c>
    </row>
    <row r="285" spans="1:23" ht="28.5" customHeight="1">
      <c r="A285" s="141"/>
      <c r="B285" s="141"/>
      <c r="C285" s="138" t="str">
        <f t="shared" si="21"/>
        <v/>
      </c>
      <c r="D285" s="140" t="str">
        <f>IFERROR(VLOOKUP(B285,'バックデータ２（自治体情報）'!$B$11:$E$912,4,FALSE),"")</f>
        <v/>
      </c>
      <c r="E285" s="139" t="str">
        <f t="shared" si="24"/>
        <v/>
      </c>
      <c r="F285" s="141"/>
      <c r="G285" s="141"/>
      <c r="H285" s="141"/>
      <c r="I285" s="141"/>
      <c r="J285" s="141"/>
      <c r="K285" s="141"/>
      <c r="L285" s="138" t="str">
        <f t="shared" si="22"/>
        <v/>
      </c>
      <c r="M285" s="138" t="str">
        <f t="shared" si="23"/>
        <v/>
      </c>
      <c r="N285" s="137" t="str">
        <f>IF(A285='条件検索１（都道府県名で検索）'!$E$3,"該当","")</f>
        <v>該当</v>
      </c>
      <c r="O285" s="139">
        <f>IF(N285="","",COUNTIF($N$4:N285,"該当"))</f>
        <v>66</v>
      </c>
      <c r="P285" s="137" t="str">
        <f>IF(E285='条件検索２（人口規模で検索）'!$E$3,"該当","")</f>
        <v>該当</v>
      </c>
      <c r="Q285" s="139">
        <f>IF(P285="","",COUNTIF($P$4:P285,"該当"))</f>
        <v>66</v>
      </c>
      <c r="R285" s="137" t="str">
        <f>IF(F285='条件検索３（事業名で検索）'!$E$3,"該当","")</f>
        <v>該当</v>
      </c>
      <c r="S285" s="139">
        <f>IF(R285="","",COUNTIF($R$4:R285,"該当"))</f>
        <v>66</v>
      </c>
      <c r="T285" s="137" t="str">
        <f>IF(L285='条件検索４（都道府県名・事業名で検索）'!$H$3,"該当","")</f>
        <v>該当</v>
      </c>
      <c r="U285" s="139">
        <f>IF(T285="","",COUNTIF($T$4:T285,"該当"))</f>
        <v>66</v>
      </c>
      <c r="V285" s="137" t="str">
        <f>IF(M285='条件検索５（人口規模・事業名で検索）'!$H$3,"該当","")</f>
        <v>該当</v>
      </c>
      <c r="W285" s="139">
        <f>IF(V285="","",COUNTIF($V$4:V285,"該当"))</f>
        <v>66</v>
      </c>
    </row>
    <row r="286" spans="1:23" ht="28.5" customHeight="1">
      <c r="A286" s="141"/>
      <c r="B286" s="141"/>
      <c r="C286" s="138" t="str">
        <f t="shared" si="21"/>
        <v/>
      </c>
      <c r="D286" s="140" t="str">
        <f>IFERROR(VLOOKUP(B286,'バックデータ２（自治体情報）'!$B$11:$E$912,4,FALSE),"")</f>
        <v/>
      </c>
      <c r="E286" s="139" t="str">
        <f t="shared" si="24"/>
        <v/>
      </c>
      <c r="F286" s="141"/>
      <c r="G286" s="141"/>
      <c r="H286" s="141"/>
      <c r="I286" s="141"/>
      <c r="J286" s="141"/>
      <c r="K286" s="141"/>
      <c r="L286" s="138" t="str">
        <f t="shared" si="22"/>
        <v/>
      </c>
      <c r="M286" s="138" t="str">
        <f t="shared" si="23"/>
        <v/>
      </c>
      <c r="N286" s="137" t="str">
        <f>IF(A286='条件検索１（都道府県名で検索）'!$E$3,"該当","")</f>
        <v>該当</v>
      </c>
      <c r="O286" s="139">
        <f>IF(N286="","",COUNTIF($N$4:N286,"該当"))</f>
        <v>67</v>
      </c>
      <c r="P286" s="137" t="str">
        <f>IF(E286='条件検索２（人口規模で検索）'!$E$3,"該当","")</f>
        <v>該当</v>
      </c>
      <c r="Q286" s="139">
        <f>IF(P286="","",COUNTIF($P$4:P286,"該当"))</f>
        <v>67</v>
      </c>
      <c r="R286" s="137" t="str">
        <f>IF(F286='条件検索３（事業名で検索）'!$E$3,"該当","")</f>
        <v>該当</v>
      </c>
      <c r="S286" s="139">
        <f>IF(R286="","",COUNTIF($R$4:R286,"該当"))</f>
        <v>67</v>
      </c>
      <c r="T286" s="137" t="str">
        <f>IF(L286='条件検索４（都道府県名・事業名で検索）'!$H$3,"該当","")</f>
        <v>該当</v>
      </c>
      <c r="U286" s="139">
        <f>IF(T286="","",COUNTIF($T$4:T286,"該当"))</f>
        <v>67</v>
      </c>
      <c r="V286" s="137" t="str">
        <f>IF(M286='条件検索５（人口規模・事業名で検索）'!$H$3,"該当","")</f>
        <v>該当</v>
      </c>
      <c r="W286" s="139">
        <f>IF(V286="","",COUNTIF($V$4:V286,"該当"))</f>
        <v>67</v>
      </c>
    </row>
    <row r="287" spans="1:23" ht="28.5" customHeight="1">
      <c r="A287" s="141"/>
      <c r="B287" s="141"/>
      <c r="C287" s="138" t="str">
        <f t="shared" si="21"/>
        <v/>
      </c>
      <c r="D287" s="140" t="str">
        <f>IFERROR(VLOOKUP(B287,'バックデータ２（自治体情報）'!$B$11:$E$912,4,FALSE),"")</f>
        <v/>
      </c>
      <c r="E287" s="139" t="str">
        <f t="shared" si="24"/>
        <v/>
      </c>
      <c r="F287" s="141"/>
      <c r="G287" s="141"/>
      <c r="H287" s="141"/>
      <c r="I287" s="141"/>
      <c r="J287" s="141"/>
      <c r="K287" s="141"/>
      <c r="L287" s="138" t="str">
        <f t="shared" si="22"/>
        <v/>
      </c>
      <c r="M287" s="138" t="str">
        <f t="shared" si="23"/>
        <v/>
      </c>
      <c r="N287" s="137" t="str">
        <f>IF(A287='条件検索１（都道府県名で検索）'!$E$3,"該当","")</f>
        <v>該当</v>
      </c>
      <c r="O287" s="139">
        <f>IF(N287="","",COUNTIF($N$4:N287,"該当"))</f>
        <v>68</v>
      </c>
      <c r="P287" s="137" t="str">
        <f>IF(E287='条件検索２（人口規模で検索）'!$E$3,"該当","")</f>
        <v>該当</v>
      </c>
      <c r="Q287" s="139">
        <f>IF(P287="","",COUNTIF($P$4:P287,"該当"))</f>
        <v>68</v>
      </c>
      <c r="R287" s="137" t="str">
        <f>IF(F287='条件検索３（事業名で検索）'!$E$3,"該当","")</f>
        <v>該当</v>
      </c>
      <c r="S287" s="139">
        <f>IF(R287="","",COUNTIF($R$4:R287,"該当"))</f>
        <v>68</v>
      </c>
      <c r="T287" s="137" t="str">
        <f>IF(L287='条件検索４（都道府県名・事業名で検索）'!$H$3,"該当","")</f>
        <v>該当</v>
      </c>
      <c r="U287" s="139">
        <f>IF(T287="","",COUNTIF($T$4:T287,"該当"))</f>
        <v>68</v>
      </c>
      <c r="V287" s="137" t="str">
        <f>IF(M287='条件検索５（人口規模・事業名で検索）'!$H$3,"該当","")</f>
        <v>該当</v>
      </c>
      <c r="W287" s="139">
        <f>IF(V287="","",COUNTIF($V$4:V287,"該当"))</f>
        <v>68</v>
      </c>
    </row>
    <row r="288" spans="1:23" ht="28.5" customHeight="1">
      <c r="A288" s="141"/>
      <c r="B288" s="141"/>
      <c r="C288" s="138" t="str">
        <f t="shared" si="21"/>
        <v/>
      </c>
      <c r="D288" s="140" t="str">
        <f>IFERROR(VLOOKUP(B288,'バックデータ２（自治体情報）'!$B$11:$E$912,4,FALSE),"")</f>
        <v/>
      </c>
      <c r="E288" s="139" t="str">
        <f t="shared" si="24"/>
        <v/>
      </c>
      <c r="F288" s="141"/>
      <c r="G288" s="141"/>
      <c r="H288" s="141"/>
      <c r="I288" s="141"/>
      <c r="J288" s="141"/>
      <c r="K288" s="141"/>
      <c r="L288" s="138" t="str">
        <f t="shared" si="22"/>
        <v/>
      </c>
      <c r="M288" s="138" t="str">
        <f t="shared" si="23"/>
        <v/>
      </c>
      <c r="N288" s="137" t="str">
        <f>IF(A288='条件検索１（都道府県名で検索）'!$E$3,"該当","")</f>
        <v>該当</v>
      </c>
      <c r="O288" s="139">
        <f>IF(N288="","",COUNTIF($N$4:N288,"該当"))</f>
        <v>69</v>
      </c>
      <c r="P288" s="137" t="str">
        <f>IF(E288='条件検索２（人口規模で検索）'!$E$3,"該当","")</f>
        <v>該当</v>
      </c>
      <c r="Q288" s="139">
        <f>IF(P288="","",COUNTIF($P$4:P288,"該当"))</f>
        <v>69</v>
      </c>
      <c r="R288" s="137" t="str">
        <f>IF(F288='条件検索３（事業名で検索）'!$E$3,"該当","")</f>
        <v>該当</v>
      </c>
      <c r="S288" s="139">
        <f>IF(R288="","",COUNTIF($R$4:R288,"該当"))</f>
        <v>69</v>
      </c>
      <c r="T288" s="137" t="str">
        <f>IF(L288='条件検索４（都道府県名・事業名で検索）'!$H$3,"該当","")</f>
        <v>該当</v>
      </c>
      <c r="U288" s="139">
        <f>IF(T288="","",COUNTIF($T$4:T288,"該当"))</f>
        <v>69</v>
      </c>
      <c r="V288" s="137" t="str">
        <f>IF(M288='条件検索５（人口規模・事業名で検索）'!$H$3,"該当","")</f>
        <v>該当</v>
      </c>
      <c r="W288" s="139">
        <f>IF(V288="","",COUNTIF($V$4:V288,"該当"))</f>
        <v>69</v>
      </c>
    </row>
    <row r="289" spans="1:23" ht="28.5" customHeight="1">
      <c r="A289" s="141"/>
      <c r="B289" s="141"/>
      <c r="C289" s="138" t="str">
        <f t="shared" si="21"/>
        <v/>
      </c>
      <c r="D289" s="140" t="str">
        <f>IFERROR(VLOOKUP(B289,'バックデータ２（自治体情報）'!$B$11:$E$912,4,FALSE),"")</f>
        <v/>
      </c>
      <c r="E289" s="139" t="str">
        <f t="shared" si="24"/>
        <v/>
      </c>
      <c r="F289" s="141"/>
      <c r="G289" s="141"/>
      <c r="H289" s="141"/>
      <c r="I289" s="141"/>
      <c r="J289" s="141"/>
      <c r="K289" s="141"/>
      <c r="L289" s="138" t="str">
        <f t="shared" si="22"/>
        <v/>
      </c>
      <c r="M289" s="138" t="str">
        <f t="shared" si="23"/>
        <v/>
      </c>
      <c r="N289" s="137" t="str">
        <f>IF(A289='条件検索１（都道府県名で検索）'!$E$3,"該当","")</f>
        <v>該当</v>
      </c>
      <c r="O289" s="139">
        <f>IF(N289="","",COUNTIF($N$4:N289,"該当"))</f>
        <v>70</v>
      </c>
      <c r="P289" s="137" t="str">
        <f>IF(E289='条件検索２（人口規模で検索）'!$E$3,"該当","")</f>
        <v>該当</v>
      </c>
      <c r="Q289" s="139">
        <f>IF(P289="","",COUNTIF($P$4:P289,"該当"))</f>
        <v>70</v>
      </c>
      <c r="R289" s="137" t="str">
        <f>IF(F289='条件検索３（事業名で検索）'!$E$3,"該当","")</f>
        <v>該当</v>
      </c>
      <c r="S289" s="139">
        <f>IF(R289="","",COUNTIF($R$4:R289,"該当"))</f>
        <v>70</v>
      </c>
      <c r="T289" s="137" t="str">
        <f>IF(L289='条件検索４（都道府県名・事業名で検索）'!$H$3,"該当","")</f>
        <v>該当</v>
      </c>
      <c r="U289" s="139">
        <f>IF(T289="","",COUNTIF($T$4:T289,"該当"))</f>
        <v>70</v>
      </c>
      <c r="V289" s="137" t="str">
        <f>IF(M289='条件検索５（人口規模・事業名で検索）'!$H$3,"該当","")</f>
        <v>該当</v>
      </c>
      <c r="W289" s="139">
        <f>IF(V289="","",COUNTIF($V$4:V289,"該当"))</f>
        <v>70</v>
      </c>
    </row>
    <row r="290" spans="1:23" ht="28.5" customHeight="1">
      <c r="A290" s="141"/>
      <c r="B290" s="141"/>
      <c r="C290" s="138" t="str">
        <f t="shared" si="21"/>
        <v/>
      </c>
      <c r="D290" s="140" t="str">
        <f>IFERROR(VLOOKUP(B290,'バックデータ２（自治体情報）'!$B$11:$E$912,4,FALSE),"")</f>
        <v/>
      </c>
      <c r="E290" s="139" t="str">
        <f t="shared" si="24"/>
        <v/>
      </c>
      <c r="F290" s="141"/>
      <c r="G290" s="141"/>
      <c r="H290" s="141"/>
      <c r="I290" s="141"/>
      <c r="J290" s="141"/>
      <c r="K290" s="141"/>
      <c r="L290" s="138" t="str">
        <f t="shared" si="22"/>
        <v/>
      </c>
      <c r="M290" s="138" t="str">
        <f t="shared" si="23"/>
        <v/>
      </c>
      <c r="N290" s="137" t="str">
        <f>IF(A290='条件検索１（都道府県名で検索）'!$E$3,"該当","")</f>
        <v>該当</v>
      </c>
      <c r="O290" s="139">
        <f>IF(N290="","",COUNTIF($N$4:N290,"該当"))</f>
        <v>71</v>
      </c>
      <c r="P290" s="137" t="str">
        <f>IF(E290='条件検索２（人口規模で検索）'!$E$3,"該当","")</f>
        <v>該当</v>
      </c>
      <c r="Q290" s="139">
        <f>IF(P290="","",COUNTIF($P$4:P290,"該当"))</f>
        <v>71</v>
      </c>
      <c r="R290" s="137" t="str">
        <f>IF(F290='条件検索３（事業名で検索）'!$E$3,"該当","")</f>
        <v>該当</v>
      </c>
      <c r="S290" s="139">
        <f>IF(R290="","",COUNTIF($R$4:R290,"該当"))</f>
        <v>71</v>
      </c>
      <c r="T290" s="137" t="str">
        <f>IF(L290='条件検索４（都道府県名・事業名で検索）'!$H$3,"該当","")</f>
        <v>該当</v>
      </c>
      <c r="U290" s="139">
        <f>IF(T290="","",COUNTIF($T$4:T290,"該当"))</f>
        <v>71</v>
      </c>
      <c r="V290" s="137" t="str">
        <f>IF(M290='条件検索５（人口規模・事業名で検索）'!$H$3,"該当","")</f>
        <v>該当</v>
      </c>
      <c r="W290" s="139">
        <f>IF(V290="","",COUNTIF($V$4:V290,"該当"))</f>
        <v>71</v>
      </c>
    </row>
    <row r="291" spans="1:23" ht="28.5" customHeight="1">
      <c r="A291" s="141"/>
      <c r="B291" s="141"/>
      <c r="C291" s="138" t="str">
        <f t="shared" si="21"/>
        <v/>
      </c>
      <c r="D291" s="140" t="str">
        <f>IFERROR(VLOOKUP(B291,'バックデータ２（自治体情報）'!$B$11:$E$912,4,FALSE),"")</f>
        <v/>
      </c>
      <c r="E291" s="139" t="str">
        <f t="shared" si="24"/>
        <v/>
      </c>
      <c r="F291" s="141"/>
      <c r="G291" s="141"/>
      <c r="H291" s="141"/>
      <c r="I291" s="141"/>
      <c r="J291" s="141"/>
      <c r="K291" s="141"/>
      <c r="L291" s="138" t="str">
        <f t="shared" si="22"/>
        <v/>
      </c>
      <c r="M291" s="138" t="str">
        <f t="shared" si="23"/>
        <v/>
      </c>
      <c r="N291" s="137" t="str">
        <f>IF(A291='条件検索１（都道府県名で検索）'!$E$3,"該当","")</f>
        <v>該当</v>
      </c>
      <c r="O291" s="139">
        <f>IF(N291="","",COUNTIF($N$4:N291,"該当"))</f>
        <v>72</v>
      </c>
      <c r="P291" s="137" t="str">
        <f>IF(E291='条件検索２（人口規模で検索）'!$E$3,"該当","")</f>
        <v>該当</v>
      </c>
      <c r="Q291" s="139">
        <f>IF(P291="","",COUNTIF($P$4:P291,"該当"))</f>
        <v>72</v>
      </c>
      <c r="R291" s="137" t="str">
        <f>IF(F291='条件検索３（事業名で検索）'!$E$3,"該当","")</f>
        <v>該当</v>
      </c>
      <c r="S291" s="139">
        <f>IF(R291="","",COUNTIF($R$4:R291,"該当"))</f>
        <v>72</v>
      </c>
      <c r="T291" s="137" t="str">
        <f>IF(L291='条件検索４（都道府県名・事業名で検索）'!$H$3,"該当","")</f>
        <v>該当</v>
      </c>
      <c r="U291" s="139">
        <f>IF(T291="","",COUNTIF($T$4:T291,"該当"))</f>
        <v>72</v>
      </c>
      <c r="V291" s="137" t="str">
        <f>IF(M291='条件検索５（人口規模・事業名で検索）'!$H$3,"該当","")</f>
        <v>該当</v>
      </c>
      <c r="W291" s="139">
        <f>IF(V291="","",COUNTIF($V$4:V291,"該当"))</f>
        <v>72</v>
      </c>
    </row>
    <row r="292" spans="1:23" ht="28.5" customHeight="1">
      <c r="A292" s="141"/>
      <c r="B292" s="141"/>
      <c r="C292" s="138" t="str">
        <f t="shared" si="21"/>
        <v/>
      </c>
      <c r="D292" s="140" t="str">
        <f>IFERROR(VLOOKUP(B292,'バックデータ２（自治体情報）'!$B$11:$E$912,4,FALSE),"")</f>
        <v/>
      </c>
      <c r="E292" s="139" t="str">
        <f t="shared" si="24"/>
        <v/>
      </c>
      <c r="F292" s="141"/>
      <c r="G292" s="141"/>
      <c r="H292" s="141"/>
      <c r="I292" s="141"/>
      <c r="J292" s="141"/>
      <c r="K292" s="141"/>
      <c r="L292" s="138" t="str">
        <f t="shared" si="22"/>
        <v/>
      </c>
      <c r="M292" s="138" t="str">
        <f t="shared" si="23"/>
        <v/>
      </c>
      <c r="N292" s="137" t="str">
        <f>IF(A292='条件検索１（都道府県名で検索）'!$E$3,"該当","")</f>
        <v>該当</v>
      </c>
      <c r="O292" s="139">
        <f>IF(N292="","",COUNTIF($N$4:N292,"該当"))</f>
        <v>73</v>
      </c>
      <c r="P292" s="137" t="str">
        <f>IF(E292='条件検索２（人口規模で検索）'!$E$3,"該当","")</f>
        <v>該当</v>
      </c>
      <c r="Q292" s="139">
        <f>IF(P292="","",COUNTIF($P$4:P292,"該当"))</f>
        <v>73</v>
      </c>
      <c r="R292" s="137" t="str">
        <f>IF(F292='条件検索３（事業名で検索）'!$E$3,"該当","")</f>
        <v>該当</v>
      </c>
      <c r="S292" s="139">
        <f>IF(R292="","",COUNTIF($R$4:R292,"該当"))</f>
        <v>73</v>
      </c>
      <c r="T292" s="137" t="str">
        <f>IF(L292='条件検索４（都道府県名・事業名で検索）'!$H$3,"該当","")</f>
        <v>該当</v>
      </c>
      <c r="U292" s="139">
        <f>IF(T292="","",COUNTIF($T$4:T292,"該当"))</f>
        <v>73</v>
      </c>
      <c r="V292" s="137" t="str">
        <f>IF(M292='条件検索５（人口規模・事業名で検索）'!$H$3,"該当","")</f>
        <v>該当</v>
      </c>
      <c r="W292" s="139">
        <f>IF(V292="","",COUNTIF($V$4:V292,"該当"))</f>
        <v>73</v>
      </c>
    </row>
    <row r="293" spans="1:23" ht="28.5" customHeight="1">
      <c r="A293" s="141"/>
      <c r="B293" s="141"/>
      <c r="C293" s="138" t="str">
        <f t="shared" si="21"/>
        <v/>
      </c>
      <c r="D293" s="140" t="str">
        <f>IFERROR(VLOOKUP(B293,'バックデータ２（自治体情報）'!$B$11:$E$912,4,FALSE),"")</f>
        <v/>
      </c>
      <c r="E293" s="139" t="str">
        <f t="shared" si="24"/>
        <v/>
      </c>
      <c r="F293" s="141"/>
      <c r="G293" s="141"/>
      <c r="H293" s="141"/>
      <c r="I293" s="141"/>
      <c r="J293" s="141"/>
      <c r="K293" s="141"/>
      <c r="L293" s="138" t="str">
        <f t="shared" si="22"/>
        <v/>
      </c>
      <c r="M293" s="138" t="str">
        <f t="shared" si="23"/>
        <v/>
      </c>
      <c r="N293" s="137" t="str">
        <f>IF(A293='条件検索１（都道府県名で検索）'!$E$3,"該当","")</f>
        <v>該当</v>
      </c>
      <c r="O293" s="139">
        <f>IF(N293="","",COUNTIF($N$4:N293,"該当"))</f>
        <v>74</v>
      </c>
      <c r="P293" s="137" t="str">
        <f>IF(E293='条件検索２（人口規模で検索）'!$E$3,"該当","")</f>
        <v>該当</v>
      </c>
      <c r="Q293" s="139">
        <f>IF(P293="","",COUNTIF($P$4:P293,"該当"))</f>
        <v>74</v>
      </c>
      <c r="R293" s="137" t="str">
        <f>IF(F293='条件検索３（事業名で検索）'!$E$3,"該当","")</f>
        <v>該当</v>
      </c>
      <c r="S293" s="139">
        <f>IF(R293="","",COUNTIF($R$4:R293,"該当"))</f>
        <v>74</v>
      </c>
      <c r="T293" s="137" t="str">
        <f>IF(L293='条件検索４（都道府県名・事業名で検索）'!$H$3,"該当","")</f>
        <v>該当</v>
      </c>
      <c r="U293" s="139">
        <f>IF(T293="","",COUNTIF($T$4:T293,"該当"))</f>
        <v>74</v>
      </c>
      <c r="V293" s="137" t="str">
        <f>IF(M293='条件検索５（人口規模・事業名で検索）'!$H$3,"該当","")</f>
        <v>該当</v>
      </c>
      <c r="W293" s="139">
        <f>IF(V293="","",COUNTIF($V$4:V293,"該当"))</f>
        <v>74</v>
      </c>
    </row>
    <row r="294" spans="1:23" ht="28.5" customHeight="1">
      <c r="A294" s="141"/>
      <c r="B294" s="141"/>
      <c r="C294" s="138" t="str">
        <f t="shared" ref="C294:C302" si="25">B294&amp;F294</f>
        <v/>
      </c>
      <c r="D294" s="140" t="str">
        <f>IFERROR(VLOOKUP(B294,'バックデータ２（自治体情報）'!$B$11:$E$912,4,FALSE),"")</f>
        <v/>
      </c>
      <c r="E294" s="139" t="str">
        <f t="shared" si="24"/>
        <v/>
      </c>
      <c r="F294" s="141"/>
      <c r="G294" s="141"/>
      <c r="H294" s="141"/>
      <c r="I294" s="141"/>
      <c r="J294" s="141"/>
      <c r="K294" s="141"/>
      <c r="L294" s="138" t="str">
        <f t="shared" si="22"/>
        <v/>
      </c>
      <c r="M294" s="138" t="str">
        <f t="shared" si="23"/>
        <v/>
      </c>
      <c r="N294" s="137" t="str">
        <f>IF(A294='条件検索１（都道府県名で検索）'!$E$3,"該当","")</f>
        <v>該当</v>
      </c>
      <c r="O294" s="139">
        <f>IF(N294="","",COUNTIF($N$4:N294,"該当"))</f>
        <v>75</v>
      </c>
      <c r="P294" s="137" t="str">
        <f>IF(E294='条件検索２（人口規模で検索）'!$E$3,"該当","")</f>
        <v>該当</v>
      </c>
      <c r="Q294" s="139">
        <f>IF(P294="","",COUNTIF($P$4:P294,"該当"))</f>
        <v>75</v>
      </c>
      <c r="R294" s="137" t="str">
        <f>IF(F294='条件検索３（事業名で検索）'!$E$3,"該当","")</f>
        <v>該当</v>
      </c>
      <c r="S294" s="139">
        <f>IF(R294="","",COUNTIF($R$4:R294,"該当"))</f>
        <v>75</v>
      </c>
      <c r="T294" s="137" t="str">
        <f>IF(L294='条件検索４（都道府県名・事業名で検索）'!$H$3,"該当","")</f>
        <v>該当</v>
      </c>
      <c r="U294" s="139">
        <f>IF(T294="","",COUNTIF($T$4:T294,"該当"))</f>
        <v>75</v>
      </c>
      <c r="V294" s="137" t="str">
        <f>IF(M294='条件検索５（人口規模・事業名で検索）'!$H$3,"該当","")</f>
        <v>該当</v>
      </c>
      <c r="W294" s="139">
        <f>IF(V294="","",COUNTIF($V$4:V294,"該当"))</f>
        <v>75</v>
      </c>
    </row>
    <row r="295" spans="1:23" ht="28.5" customHeight="1">
      <c r="A295" s="141"/>
      <c r="B295" s="141"/>
      <c r="C295" s="138" t="str">
        <f t="shared" si="25"/>
        <v/>
      </c>
      <c r="D295" s="140" t="str">
        <f>IFERROR(VLOOKUP(B295,'バックデータ２（自治体情報）'!$B$11:$E$912,4,FALSE),"")</f>
        <v/>
      </c>
      <c r="E295" s="139" t="str">
        <f t="shared" si="24"/>
        <v/>
      </c>
      <c r="F295" s="141"/>
      <c r="G295" s="141"/>
      <c r="H295" s="141"/>
      <c r="I295" s="141"/>
      <c r="J295" s="141"/>
      <c r="K295" s="141"/>
      <c r="L295" s="138" t="str">
        <f t="shared" si="22"/>
        <v/>
      </c>
      <c r="M295" s="138" t="str">
        <f t="shared" si="23"/>
        <v/>
      </c>
      <c r="N295" s="137" t="str">
        <f>IF(A295='条件検索１（都道府県名で検索）'!$E$3,"該当","")</f>
        <v>該当</v>
      </c>
      <c r="O295" s="139">
        <f>IF(N295="","",COUNTIF($N$4:N295,"該当"))</f>
        <v>76</v>
      </c>
      <c r="P295" s="137" t="str">
        <f>IF(E295='条件検索２（人口規模で検索）'!$E$3,"該当","")</f>
        <v>該当</v>
      </c>
      <c r="Q295" s="139">
        <f>IF(P295="","",COUNTIF($P$4:P295,"該当"))</f>
        <v>76</v>
      </c>
      <c r="R295" s="137" t="str">
        <f>IF(F295='条件検索３（事業名で検索）'!$E$3,"該当","")</f>
        <v>該当</v>
      </c>
      <c r="S295" s="139">
        <f>IF(R295="","",COUNTIF($R$4:R295,"該当"))</f>
        <v>76</v>
      </c>
      <c r="T295" s="137" t="str">
        <f>IF(L295='条件検索４（都道府県名・事業名で検索）'!$H$3,"該当","")</f>
        <v>該当</v>
      </c>
      <c r="U295" s="139">
        <f>IF(T295="","",COUNTIF($T$4:T295,"該当"))</f>
        <v>76</v>
      </c>
      <c r="V295" s="137" t="str">
        <f>IF(M295='条件検索５（人口規模・事業名で検索）'!$H$3,"該当","")</f>
        <v>該当</v>
      </c>
      <c r="W295" s="139">
        <f>IF(V295="","",COUNTIF($V$4:V295,"該当"))</f>
        <v>76</v>
      </c>
    </row>
    <row r="296" spans="1:23" ht="28.5" customHeight="1">
      <c r="A296" s="141"/>
      <c r="B296" s="141"/>
      <c r="C296" s="138" t="str">
        <f t="shared" si="25"/>
        <v/>
      </c>
      <c r="D296" s="140" t="str">
        <f>IFERROR(VLOOKUP(B296,'バックデータ２（自治体情報）'!$B$11:$E$912,4,FALSE),"")</f>
        <v/>
      </c>
      <c r="E296" s="139" t="str">
        <f t="shared" si="24"/>
        <v/>
      </c>
      <c r="F296" s="141"/>
      <c r="G296" s="141"/>
      <c r="H296" s="141"/>
      <c r="I296" s="141"/>
      <c r="J296" s="141"/>
      <c r="K296" s="141"/>
      <c r="L296" s="138" t="str">
        <f t="shared" si="22"/>
        <v/>
      </c>
      <c r="M296" s="138" t="str">
        <f t="shared" si="23"/>
        <v/>
      </c>
      <c r="N296" s="137" t="str">
        <f>IF(A296='条件検索１（都道府県名で検索）'!$E$3,"該当","")</f>
        <v>該当</v>
      </c>
      <c r="O296" s="139">
        <f>IF(N296="","",COUNTIF($N$4:N296,"該当"))</f>
        <v>77</v>
      </c>
      <c r="P296" s="137" t="str">
        <f>IF(E296='条件検索２（人口規模で検索）'!$E$3,"該当","")</f>
        <v>該当</v>
      </c>
      <c r="Q296" s="139">
        <f>IF(P296="","",COUNTIF($P$4:P296,"該当"))</f>
        <v>77</v>
      </c>
      <c r="R296" s="137" t="str">
        <f>IF(F296='条件検索３（事業名で検索）'!$E$3,"該当","")</f>
        <v>該当</v>
      </c>
      <c r="S296" s="139">
        <f>IF(R296="","",COUNTIF($R$4:R296,"該当"))</f>
        <v>77</v>
      </c>
      <c r="T296" s="137" t="str">
        <f>IF(L296='条件検索４（都道府県名・事業名で検索）'!$H$3,"該当","")</f>
        <v>該当</v>
      </c>
      <c r="U296" s="139">
        <f>IF(T296="","",COUNTIF($T$4:T296,"該当"))</f>
        <v>77</v>
      </c>
      <c r="V296" s="137" t="str">
        <f>IF(M296='条件検索５（人口規模・事業名で検索）'!$H$3,"該当","")</f>
        <v>該当</v>
      </c>
      <c r="W296" s="139">
        <f>IF(V296="","",COUNTIF($V$4:V296,"該当"))</f>
        <v>77</v>
      </c>
    </row>
    <row r="297" spans="1:23" ht="28.5" customHeight="1">
      <c r="A297" s="141"/>
      <c r="B297" s="141"/>
      <c r="C297" s="138" t="str">
        <f t="shared" si="25"/>
        <v/>
      </c>
      <c r="D297" s="140" t="str">
        <f>IFERROR(VLOOKUP(B297,'バックデータ２（自治体情報）'!$B$11:$E$912,4,FALSE),"")</f>
        <v/>
      </c>
      <c r="E297" s="139" t="str">
        <f t="shared" si="24"/>
        <v/>
      </c>
      <c r="F297" s="141"/>
      <c r="G297" s="141"/>
      <c r="H297" s="141"/>
      <c r="I297" s="141"/>
      <c r="J297" s="141"/>
      <c r="K297" s="141"/>
      <c r="L297" s="138" t="str">
        <f t="shared" si="22"/>
        <v/>
      </c>
      <c r="M297" s="138" t="str">
        <f t="shared" si="23"/>
        <v/>
      </c>
      <c r="N297" s="137" t="str">
        <f>IF(A297='条件検索１（都道府県名で検索）'!$E$3,"該当","")</f>
        <v>該当</v>
      </c>
      <c r="O297" s="139">
        <f>IF(N297="","",COUNTIF($N$4:N297,"該当"))</f>
        <v>78</v>
      </c>
      <c r="P297" s="137" t="str">
        <f>IF(E297='条件検索２（人口規模で検索）'!$E$3,"該当","")</f>
        <v>該当</v>
      </c>
      <c r="Q297" s="139">
        <f>IF(P297="","",COUNTIF($P$4:P297,"該当"))</f>
        <v>78</v>
      </c>
      <c r="R297" s="137" t="str">
        <f>IF(F297='条件検索３（事業名で検索）'!$E$3,"該当","")</f>
        <v>該当</v>
      </c>
      <c r="S297" s="139">
        <f>IF(R297="","",COUNTIF($R$4:R297,"該当"))</f>
        <v>78</v>
      </c>
      <c r="T297" s="137" t="str">
        <f>IF(L297='条件検索４（都道府県名・事業名で検索）'!$H$3,"該当","")</f>
        <v>該当</v>
      </c>
      <c r="U297" s="139">
        <f>IF(T297="","",COUNTIF($T$4:T297,"該当"))</f>
        <v>78</v>
      </c>
      <c r="V297" s="137" t="str">
        <f>IF(M297='条件検索５（人口規模・事業名で検索）'!$H$3,"該当","")</f>
        <v>該当</v>
      </c>
      <c r="W297" s="139">
        <f>IF(V297="","",COUNTIF($V$4:V297,"該当"))</f>
        <v>78</v>
      </c>
    </row>
    <row r="298" spans="1:23" ht="28.5" customHeight="1">
      <c r="A298" s="141"/>
      <c r="B298" s="141"/>
      <c r="C298" s="138" t="str">
        <f t="shared" si="25"/>
        <v/>
      </c>
      <c r="D298" s="140" t="str">
        <f>IFERROR(VLOOKUP(B298,'バックデータ２（自治体情報）'!$B$11:$E$912,4,FALSE),"")</f>
        <v/>
      </c>
      <c r="E298" s="139" t="str">
        <f t="shared" si="24"/>
        <v/>
      </c>
      <c r="F298" s="141"/>
      <c r="G298" s="141"/>
      <c r="H298" s="141"/>
      <c r="I298" s="141"/>
      <c r="J298" s="141"/>
      <c r="K298" s="141"/>
      <c r="L298" s="138" t="str">
        <f t="shared" si="22"/>
        <v/>
      </c>
      <c r="M298" s="138" t="str">
        <f t="shared" si="23"/>
        <v/>
      </c>
      <c r="N298" s="137" t="str">
        <f>IF(A298='条件検索１（都道府県名で検索）'!$E$3,"該当","")</f>
        <v>該当</v>
      </c>
      <c r="O298" s="139">
        <f>IF(N298="","",COUNTIF($N$4:N298,"該当"))</f>
        <v>79</v>
      </c>
      <c r="P298" s="137" t="str">
        <f>IF(E298='条件検索２（人口規模で検索）'!$E$3,"該当","")</f>
        <v>該当</v>
      </c>
      <c r="Q298" s="139">
        <f>IF(P298="","",COUNTIF($P$4:P298,"該当"))</f>
        <v>79</v>
      </c>
      <c r="R298" s="137" t="str">
        <f>IF(F298='条件検索３（事業名で検索）'!$E$3,"該当","")</f>
        <v>該当</v>
      </c>
      <c r="S298" s="139">
        <f>IF(R298="","",COUNTIF($R$4:R298,"該当"))</f>
        <v>79</v>
      </c>
      <c r="T298" s="137" t="str">
        <f>IF(L298='条件検索４（都道府県名・事業名で検索）'!$H$3,"該当","")</f>
        <v>該当</v>
      </c>
      <c r="U298" s="139">
        <f>IF(T298="","",COUNTIF($T$4:T298,"該当"))</f>
        <v>79</v>
      </c>
      <c r="V298" s="137" t="str">
        <f>IF(M298='条件検索５（人口規模・事業名で検索）'!$H$3,"該当","")</f>
        <v>該当</v>
      </c>
      <c r="W298" s="139">
        <f>IF(V298="","",COUNTIF($V$4:V298,"該当"))</f>
        <v>79</v>
      </c>
    </row>
    <row r="299" spans="1:23" ht="28.5" customHeight="1">
      <c r="A299" s="141"/>
      <c r="B299" s="141"/>
      <c r="C299" s="138" t="str">
        <f t="shared" si="25"/>
        <v/>
      </c>
      <c r="D299" s="140" t="str">
        <f>IFERROR(VLOOKUP(B299,'バックデータ２（自治体情報）'!$B$11:$E$912,4,FALSE),"")</f>
        <v/>
      </c>
      <c r="E299" s="139" t="str">
        <f t="shared" si="24"/>
        <v/>
      </c>
      <c r="F299" s="141"/>
      <c r="G299" s="141"/>
      <c r="H299" s="141"/>
      <c r="I299" s="141"/>
      <c r="J299" s="141"/>
      <c r="K299" s="141"/>
      <c r="L299" s="138" t="str">
        <f t="shared" si="22"/>
        <v/>
      </c>
      <c r="M299" s="138" t="str">
        <f t="shared" si="23"/>
        <v/>
      </c>
      <c r="N299" s="137" t="str">
        <f>IF(A299='条件検索１（都道府県名で検索）'!$E$3,"該当","")</f>
        <v>該当</v>
      </c>
      <c r="O299" s="139">
        <f>IF(N299="","",COUNTIF($N$4:N299,"該当"))</f>
        <v>80</v>
      </c>
      <c r="P299" s="137" t="str">
        <f>IF(E299='条件検索２（人口規模で検索）'!$E$3,"該当","")</f>
        <v>該当</v>
      </c>
      <c r="Q299" s="139">
        <f>IF(P299="","",COUNTIF($P$4:P299,"該当"))</f>
        <v>80</v>
      </c>
      <c r="R299" s="137" t="str">
        <f>IF(F299='条件検索３（事業名で検索）'!$E$3,"該当","")</f>
        <v>該当</v>
      </c>
      <c r="S299" s="139">
        <f>IF(R299="","",COUNTIF($R$4:R299,"該当"))</f>
        <v>80</v>
      </c>
      <c r="T299" s="137" t="str">
        <f>IF(L299='条件検索４（都道府県名・事業名で検索）'!$H$3,"該当","")</f>
        <v>該当</v>
      </c>
      <c r="U299" s="139">
        <f>IF(T299="","",COUNTIF($T$4:T299,"該当"))</f>
        <v>80</v>
      </c>
      <c r="V299" s="137" t="str">
        <f>IF(M299='条件検索５（人口規模・事業名で検索）'!$H$3,"該当","")</f>
        <v>該当</v>
      </c>
      <c r="W299" s="139">
        <f>IF(V299="","",COUNTIF($V$4:V299,"該当"))</f>
        <v>80</v>
      </c>
    </row>
    <row r="300" spans="1:23" ht="28.5" customHeight="1">
      <c r="A300" s="141"/>
      <c r="B300" s="141"/>
      <c r="C300" s="138" t="str">
        <f t="shared" si="25"/>
        <v/>
      </c>
      <c r="D300" s="140" t="str">
        <f>IFERROR(VLOOKUP(B300,'バックデータ２（自治体情報）'!$B$11:$E$912,4,FALSE),"")</f>
        <v/>
      </c>
      <c r="E300" s="139" t="str">
        <f t="shared" si="24"/>
        <v/>
      </c>
      <c r="F300" s="141"/>
      <c r="G300" s="141"/>
      <c r="H300" s="141"/>
      <c r="I300" s="141"/>
      <c r="J300" s="141"/>
      <c r="K300" s="141"/>
      <c r="L300" s="138" t="str">
        <f t="shared" ref="L300:L302" si="26">A300&amp;F300</f>
        <v/>
      </c>
      <c r="M300" s="138" t="str">
        <f t="shared" ref="M300:M302" si="27">E300&amp;F300</f>
        <v/>
      </c>
      <c r="N300" s="137" t="str">
        <f>IF(A300='条件検索１（都道府県名で検索）'!$E$3,"該当","")</f>
        <v>該当</v>
      </c>
      <c r="O300" s="139">
        <f>IF(N300="","",COUNTIF($N$4:N300,"該当"))</f>
        <v>81</v>
      </c>
      <c r="P300" s="137" t="str">
        <f>IF(E300='条件検索２（人口規模で検索）'!$E$3,"該当","")</f>
        <v>該当</v>
      </c>
      <c r="Q300" s="139">
        <f>IF(P300="","",COUNTIF($P$4:P300,"該当"))</f>
        <v>81</v>
      </c>
      <c r="R300" s="137" t="str">
        <f>IF(F300='条件検索３（事業名で検索）'!$E$3,"該当","")</f>
        <v>該当</v>
      </c>
      <c r="S300" s="139">
        <f>IF(R300="","",COUNTIF($R$4:R300,"該当"))</f>
        <v>81</v>
      </c>
      <c r="T300" s="137" t="str">
        <f>IF(L300='条件検索４（都道府県名・事業名で検索）'!$H$3,"該当","")</f>
        <v>該当</v>
      </c>
      <c r="U300" s="139">
        <f>IF(T300="","",COUNTIF($T$4:T300,"該当"))</f>
        <v>81</v>
      </c>
      <c r="V300" s="137" t="str">
        <f>IF(M300='条件検索５（人口規模・事業名で検索）'!$H$3,"該当","")</f>
        <v>該当</v>
      </c>
      <c r="W300" s="139">
        <f>IF(V300="","",COUNTIF($V$4:V300,"該当"))</f>
        <v>81</v>
      </c>
    </row>
    <row r="301" spans="1:23" ht="28.5" customHeight="1">
      <c r="A301" s="141"/>
      <c r="B301" s="141"/>
      <c r="C301" s="138" t="str">
        <f t="shared" si="25"/>
        <v/>
      </c>
      <c r="D301" s="140" t="str">
        <f>IFERROR(VLOOKUP(B301,'バックデータ２（自治体情報）'!$B$11:$E$912,4,FALSE),"")</f>
        <v/>
      </c>
      <c r="E301" s="139" t="str">
        <f t="shared" si="24"/>
        <v/>
      </c>
      <c r="F301" s="141"/>
      <c r="G301" s="141"/>
      <c r="H301" s="141"/>
      <c r="I301" s="141"/>
      <c r="J301" s="141"/>
      <c r="K301" s="141"/>
      <c r="L301" s="138" t="str">
        <f t="shared" si="26"/>
        <v/>
      </c>
      <c r="M301" s="138" t="str">
        <f t="shared" si="27"/>
        <v/>
      </c>
      <c r="N301" s="137" t="str">
        <f>IF(A301='条件検索１（都道府県名で検索）'!$E$3,"該当","")</f>
        <v>該当</v>
      </c>
      <c r="O301" s="139">
        <f>IF(N301="","",COUNTIF($N$4:N301,"該当"))</f>
        <v>82</v>
      </c>
      <c r="P301" s="137" t="str">
        <f>IF(E301='条件検索２（人口規模で検索）'!$E$3,"該当","")</f>
        <v>該当</v>
      </c>
      <c r="Q301" s="139">
        <f>IF(P301="","",COUNTIF($P$4:P301,"該当"))</f>
        <v>82</v>
      </c>
      <c r="R301" s="137" t="str">
        <f>IF(F301='条件検索３（事業名で検索）'!$E$3,"該当","")</f>
        <v>該当</v>
      </c>
      <c r="S301" s="139">
        <f>IF(R301="","",COUNTIF($R$4:R301,"該当"))</f>
        <v>82</v>
      </c>
      <c r="T301" s="137" t="str">
        <f>IF(L301='条件検索４（都道府県名・事業名で検索）'!$H$3,"該当","")</f>
        <v>該当</v>
      </c>
      <c r="U301" s="139">
        <f>IF(T301="","",COUNTIF($T$4:T301,"該当"))</f>
        <v>82</v>
      </c>
      <c r="V301" s="137" t="str">
        <f>IF(M301='条件検索５（人口規模・事業名で検索）'!$H$3,"該当","")</f>
        <v>該当</v>
      </c>
      <c r="W301" s="139">
        <f>IF(V301="","",COUNTIF($V$4:V301,"該当"))</f>
        <v>82</v>
      </c>
    </row>
    <row r="302" spans="1:23" ht="28.5" customHeight="1">
      <c r="A302" s="141"/>
      <c r="B302" s="141"/>
      <c r="C302" s="138" t="str">
        <f t="shared" si="25"/>
        <v/>
      </c>
      <c r="D302" s="140" t="str">
        <f>IFERROR(VLOOKUP(B302,'バックデータ２（自治体情報）'!$B$11:$E$912,4,FALSE),"")</f>
        <v/>
      </c>
      <c r="E302" s="139" t="str">
        <f t="shared" si="24"/>
        <v/>
      </c>
      <c r="F302" s="141"/>
      <c r="G302" s="141"/>
      <c r="H302" s="141"/>
      <c r="I302" s="141"/>
      <c r="J302" s="141"/>
      <c r="K302" s="141"/>
      <c r="L302" s="138" t="str">
        <f t="shared" si="26"/>
        <v/>
      </c>
      <c r="M302" s="138" t="str">
        <f t="shared" si="27"/>
        <v/>
      </c>
      <c r="N302" s="137" t="str">
        <f>IF(A302='条件検索１（都道府県名で検索）'!$E$3,"該当","")</f>
        <v>該当</v>
      </c>
      <c r="O302" s="139">
        <f>IF(N302="","",COUNTIF($N$4:N302,"該当"))</f>
        <v>83</v>
      </c>
      <c r="P302" s="137" t="str">
        <f>IF(E302='条件検索２（人口規模で検索）'!$E$3,"該当","")</f>
        <v>該当</v>
      </c>
      <c r="Q302" s="139">
        <f>IF(P302="","",COUNTIF($P$4:P302,"該当"))</f>
        <v>83</v>
      </c>
      <c r="R302" s="137" t="str">
        <f>IF(F302='条件検索３（事業名で検索）'!$E$3,"該当","")</f>
        <v>該当</v>
      </c>
      <c r="S302" s="139">
        <f>IF(R302="","",COUNTIF($R$4:R302,"該当"))</f>
        <v>83</v>
      </c>
      <c r="T302" s="137" t="str">
        <f>IF(L302='条件検索４（都道府県名・事業名で検索）'!$H$3,"該当","")</f>
        <v>該当</v>
      </c>
      <c r="U302" s="139">
        <f>IF(T302="","",COUNTIF($T$4:T302,"該当"))</f>
        <v>83</v>
      </c>
      <c r="V302" s="137" t="str">
        <f>IF(M302='条件検索５（人口規模・事業名で検索）'!$H$3,"該当","")</f>
        <v>該当</v>
      </c>
      <c r="W302" s="139">
        <f>IF(V302="","",COUNTIF($V$4:V302,"該当"))</f>
        <v>83</v>
      </c>
    </row>
  </sheetData>
  <autoFilter ref="A3:K302"/>
  <customSheetViews>
    <customSheetView guid="{163C4649-6C98-42EE-918F-0191EC0E4558}" showPageBreaks="1" fitToPage="1" filter="1" showAutoFilter="1" topLeftCell="A98">
      <selection activeCell="I138" sqref="I138"/>
      <pageMargins left="0.7" right="0.7" top="0.75" bottom="0.75" header="0.3" footer="0.3"/>
      <pageSetup paperSize="8" scale="38" fitToHeight="0" orientation="landscape" r:id="rId1"/>
      <autoFilter ref="A3:K299">
        <filterColumn colId="5">
          <filters>
            <filter val="就労準備支援事業"/>
          </filters>
        </filterColumn>
      </autoFilter>
    </customSheetView>
  </customSheetViews>
  <mergeCells count="18">
    <mergeCell ref="G2:G3"/>
    <mergeCell ref="H2:H3"/>
    <mergeCell ref="I2:I3"/>
    <mergeCell ref="J2:J3"/>
    <mergeCell ref="C2:C3"/>
    <mergeCell ref="A2:A3"/>
    <mergeCell ref="B2:B3"/>
    <mergeCell ref="D2:D3"/>
    <mergeCell ref="E2:E3"/>
    <mergeCell ref="F2:F3"/>
    <mergeCell ref="P2:Q2"/>
    <mergeCell ref="R2:S2"/>
    <mergeCell ref="T2:U2"/>
    <mergeCell ref="V2:W2"/>
    <mergeCell ref="K2:K3"/>
    <mergeCell ref="L2:L3"/>
    <mergeCell ref="M2:M3"/>
    <mergeCell ref="N2:O2"/>
  </mergeCells>
  <phoneticPr fontId="1"/>
  <hyperlinks>
    <hyperlink ref="I4" r:id="rId2"/>
    <hyperlink ref="I9" r:id="rId3"/>
    <hyperlink ref="I13" r:id="rId4"/>
    <hyperlink ref="I14" r:id="rId5"/>
    <hyperlink ref="I27" r:id="rId6"/>
    <hyperlink ref="I49" r:id="rId7"/>
    <hyperlink ref="I54" r:id="rId8"/>
    <hyperlink ref="I55" r:id="rId9"/>
    <hyperlink ref="I73" r:id="rId10"/>
    <hyperlink ref="I77" r:id="rId11"/>
    <hyperlink ref="I83" r:id="rId12"/>
    <hyperlink ref="I85" r:id="rId13"/>
    <hyperlink ref="I89" r:id="rId14"/>
    <hyperlink ref="I93" r:id="rId15"/>
    <hyperlink ref="I103" r:id="rId16"/>
    <hyperlink ref="I107" r:id="rId17"/>
    <hyperlink ref="I116" r:id="rId18"/>
    <hyperlink ref="I119" r:id="rId19"/>
    <hyperlink ref="I125" r:id="rId20"/>
    <hyperlink ref="I132" r:id="rId21"/>
    <hyperlink ref="I134" r:id="rId22"/>
    <hyperlink ref="I143" r:id="rId23"/>
    <hyperlink ref="I154" r:id="rId24"/>
    <hyperlink ref="I157" r:id="rId25"/>
    <hyperlink ref="I162" r:id="rId26"/>
    <hyperlink ref="I172" r:id="rId27"/>
    <hyperlink ref="I188" r:id="rId28"/>
    <hyperlink ref="I199" r:id="rId29"/>
    <hyperlink ref="I201" r:id="rId30"/>
    <hyperlink ref="I202" r:id="rId31"/>
    <hyperlink ref="I203" r:id="rId32"/>
    <hyperlink ref="I211" r:id="rId33"/>
    <hyperlink ref="I5" r:id="rId34"/>
    <hyperlink ref="I11" r:id="rId35"/>
    <hyperlink ref="I12" r:id="rId36"/>
    <hyperlink ref="I26" r:id="rId37"/>
    <hyperlink ref="I30" r:id="rId38"/>
    <hyperlink ref="I38" r:id="rId39"/>
    <hyperlink ref="I40" r:id="rId40"/>
    <hyperlink ref="I41" r:id="rId41"/>
    <hyperlink ref="I51" r:id="rId42"/>
    <hyperlink ref="I50" r:id="rId43"/>
    <hyperlink ref="I56" r:id="rId44"/>
    <hyperlink ref="I71" r:id="rId45"/>
    <hyperlink ref="I74" r:id="rId46"/>
    <hyperlink ref="I78" r:id="rId47"/>
    <hyperlink ref="I79" r:id="rId48"/>
    <hyperlink ref="I90" r:id="rId49"/>
    <hyperlink ref="I94" r:id="rId50"/>
    <hyperlink ref="I98" r:id="rId51"/>
    <hyperlink ref="I104" r:id="rId52"/>
    <hyperlink ref="I108" r:id="rId53"/>
    <hyperlink ref="I114" r:id="rId54"/>
    <hyperlink ref="I118" r:id="rId55"/>
    <hyperlink ref="I120" r:id="rId56"/>
    <hyperlink ref="I127" r:id="rId57"/>
    <hyperlink ref="I128" r:id="rId58"/>
    <hyperlink ref="I133" r:id="rId59"/>
    <hyperlink ref="I135" r:id="rId60"/>
    <hyperlink ref="I136" r:id="rId61"/>
    <hyperlink ref="I137" r:id="rId62"/>
    <hyperlink ref="I138" r:id="rId63"/>
    <hyperlink ref="I139" r:id="rId64"/>
    <hyperlink ref="I155" r:id="rId65"/>
    <hyperlink ref="I6" r:id="rId66"/>
    <hyperlink ref="I7" r:id="rId67"/>
    <hyperlink ref="I8" r:id="rId68"/>
    <hyperlink ref="I10" r:id="rId69"/>
    <hyperlink ref="I16" r:id="rId70"/>
    <hyperlink ref="I17" r:id="rId71"/>
    <hyperlink ref="I18" r:id="rId72"/>
    <hyperlink ref="I28" r:id="rId73"/>
    <hyperlink ref="I29" r:id="rId74"/>
    <hyperlink ref="I31" r:id="rId75"/>
    <hyperlink ref="I32" r:id="rId76"/>
    <hyperlink ref="I33" r:id="rId77"/>
    <hyperlink ref="I35" r:id="rId78"/>
    <hyperlink ref="I36" r:id="rId79"/>
    <hyperlink ref="I39" r:id="rId80"/>
    <hyperlink ref="I42" r:id="rId81"/>
    <hyperlink ref="I43" r:id="rId82"/>
    <hyperlink ref="I44" r:id="rId83"/>
    <hyperlink ref="I45" r:id="rId84"/>
    <hyperlink ref="I48" r:id="rId85"/>
    <hyperlink ref="I58" r:id="rId86"/>
    <hyperlink ref="I57" r:id="rId87"/>
    <hyperlink ref="I65" r:id="rId88"/>
    <hyperlink ref="I66" r:id="rId89"/>
    <hyperlink ref="I68" r:id="rId90"/>
    <hyperlink ref="I69" r:id="rId91"/>
    <hyperlink ref="I70" r:id="rId92"/>
    <hyperlink ref="I72" r:id="rId93"/>
    <hyperlink ref="I75" r:id="rId94"/>
    <hyperlink ref="I80" r:id="rId95"/>
    <hyperlink ref="I81" r:id="rId96"/>
    <hyperlink ref="I82" r:id="rId97"/>
    <hyperlink ref="I84" r:id="rId98"/>
    <hyperlink ref="I87" r:id="rId99"/>
    <hyperlink ref="I86" r:id="rId100"/>
    <hyperlink ref="I88" r:id="rId101"/>
    <hyperlink ref="I91" r:id="rId102"/>
    <hyperlink ref="I92" r:id="rId103"/>
    <hyperlink ref="I95" r:id="rId104"/>
    <hyperlink ref="I97" r:id="rId105"/>
    <hyperlink ref="I99" r:id="rId106"/>
    <hyperlink ref="I101" r:id="rId107"/>
    <hyperlink ref="I106" r:id="rId108"/>
    <hyperlink ref="I109" r:id="rId109"/>
    <hyperlink ref="I110" r:id="rId110"/>
    <hyperlink ref="I111" r:id="rId111"/>
    <hyperlink ref="I113" r:id="rId112"/>
    <hyperlink ref="I117" r:id="rId113"/>
    <hyperlink ref="I121" r:id="rId114"/>
    <hyperlink ref="I122" r:id="rId115"/>
    <hyperlink ref="I123" r:id="rId116"/>
    <hyperlink ref="I124" r:id="rId117"/>
    <hyperlink ref="I129" r:id="rId118"/>
    <hyperlink ref="I130" r:id="rId119"/>
    <hyperlink ref="I131" r:id="rId120"/>
    <hyperlink ref="I140" r:id="rId121"/>
    <hyperlink ref="I141" r:id="rId122"/>
    <hyperlink ref="I142" r:id="rId123"/>
    <hyperlink ref="I144" r:id="rId124"/>
    <hyperlink ref="I146" r:id="rId125"/>
    <hyperlink ref="I147" r:id="rId126"/>
    <hyperlink ref="I148" r:id="rId127"/>
    <hyperlink ref="I149" r:id="rId128"/>
    <hyperlink ref="I150" r:id="rId129"/>
    <hyperlink ref="I160" r:id="rId130"/>
    <hyperlink ref="I161" r:id="rId131"/>
    <hyperlink ref="I163" r:id="rId132"/>
    <hyperlink ref="I164" r:id="rId133"/>
    <hyperlink ref="I165" r:id="rId134"/>
    <hyperlink ref="I169" r:id="rId135"/>
    <hyperlink ref="I170" r:id="rId136"/>
    <hyperlink ref="I173" r:id="rId137"/>
    <hyperlink ref="I174" r:id="rId138"/>
    <hyperlink ref="I175" r:id="rId139"/>
    <hyperlink ref="I184" r:id="rId140"/>
    <hyperlink ref="I187" r:id="rId141"/>
    <hyperlink ref="I189" r:id="rId142"/>
    <hyperlink ref="I190" r:id="rId143"/>
    <hyperlink ref="I191" r:id="rId144"/>
    <hyperlink ref="I192" r:id="rId145"/>
    <hyperlink ref="I193" r:id="rId146"/>
    <hyperlink ref="I194" r:id="rId147"/>
    <hyperlink ref="I196" r:id="rId148"/>
    <hyperlink ref="I197" r:id="rId149"/>
    <hyperlink ref="I200" r:id="rId150"/>
    <hyperlink ref="I207" r:id="rId151"/>
    <hyperlink ref="I208" r:id="rId152"/>
    <hyperlink ref="I209" r:id="rId153"/>
    <hyperlink ref="I212" r:id="rId154"/>
    <hyperlink ref="I213" r:id="rId155"/>
    <hyperlink ref="I214" r:id="rId156"/>
    <hyperlink ref="I215" r:id="rId157"/>
    <hyperlink ref="I218" r:id="rId158"/>
    <hyperlink ref="I219" r:id="rId159"/>
    <hyperlink ref="I46" r:id="rId160"/>
    <hyperlink ref="I61" r:id="rId161"/>
    <hyperlink ref="I62" r:id="rId162"/>
    <hyperlink ref="I76" r:id="rId163"/>
    <hyperlink ref="I126" r:id="rId164"/>
    <hyperlink ref="I152" r:id="rId165"/>
    <hyperlink ref="I166" r:id="rId166"/>
    <hyperlink ref="I176" r:id="rId167"/>
    <hyperlink ref="I177" r:id="rId168"/>
    <hyperlink ref="I178" r:id="rId169"/>
    <hyperlink ref="I210" r:id="rId170"/>
    <hyperlink ref="I216" r:id="rId171"/>
    <hyperlink ref="I63" r:id="rId172"/>
    <hyperlink ref="I67" r:id="rId173"/>
    <hyperlink ref="I105" r:id="rId174"/>
    <hyperlink ref="I151" r:id="rId175"/>
    <hyperlink ref="I159" r:id="rId176"/>
    <hyperlink ref="I180" r:id="rId177"/>
    <hyperlink ref="I186" r:id="rId178"/>
    <hyperlink ref="I198" r:id="rId179"/>
    <hyperlink ref="I217" r:id="rId180"/>
    <hyperlink ref="I59" r:id="rId181"/>
    <hyperlink ref="I37" r:id="rId182"/>
    <hyperlink ref="I52" r:id="rId183"/>
    <hyperlink ref="I53" r:id="rId184"/>
    <hyperlink ref="I102" r:id="rId185"/>
    <hyperlink ref="I112" r:id="rId186"/>
    <hyperlink ref="I145" r:id="rId187"/>
    <hyperlink ref="I156" r:id="rId188"/>
    <hyperlink ref="I183" r:id="rId189"/>
    <hyperlink ref="I34" r:id="rId190"/>
    <hyperlink ref="I47" r:id="rId191"/>
    <hyperlink ref="I64" r:id="rId192"/>
    <hyperlink ref="I167" r:id="rId193"/>
    <hyperlink ref="I182" r:id="rId194"/>
    <hyperlink ref="I185" r:id="rId195"/>
    <hyperlink ref="I96" r:id="rId196"/>
    <hyperlink ref="I100" r:id="rId197"/>
    <hyperlink ref="I158" r:id="rId198"/>
    <hyperlink ref="I168" r:id="rId199"/>
    <hyperlink ref="I181" r:id="rId200"/>
    <hyperlink ref="I171" r:id="rId201"/>
    <hyperlink ref="I195" r:id="rId202"/>
    <hyperlink ref="I15" r:id="rId203"/>
    <hyperlink ref="I21" r:id="rId204"/>
    <hyperlink ref="I19" r:id="rId205"/>
    <hyperlink ref="I22" r:id="rId206"/>
    <hyperlink ref="I23" r:id="rId207"/>
    <hyperlink ref="I24" r:id="rId208"/>
    <hyperlink ref="I25" r:id="rId209"/>
    <hyperlink ref="I60" r:id="rId210"/>
    <hyperlink ref="I204" r:id="rId211"/>
  </hyperlinks>
  <pageMargins left="0.7" right="0.7" top="0.75" bottom="0.75" header="0.3" footer="0.3"/>
  <pageSetup paperSize="8" scale="38" fitToHeight="0" orientation="landscape" r:id="rId212"/>
  <legacyDrawing r:id="rId21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Y913"/>
  <sheetViews>
    <sheetView topLeftCell="A816" zoomScale="70" zoomScaleNormal="70" workbookViewId="0">
      <selection activeCell="E2" sqref="E2:E10"/>
    </sheetView>
  </sheetViews>
  <sheetFormatPr defaultRowHeight="13.5"/>
  <cols>
    <col min="1" max="1" width="9" style="1"/>
    <col min="2" max="2" width="14.375" style="1" bestFit="1" customWidth="1"/>
    <col min="3" max="3" width="9" style="1"/>
    <col min="4" max="4" width="39.375" style="1" customWidth="1"/>
    <col min="5" max="5" width="11.375" style="1" bestFit="1" customWidth="1"/>
    <col min="6" max="12" width="10.5" style="1" customWidth="1"/>
    <col min="13" max="13" width="12.5" style="1" bestFit="1" customWidth="1"/>
    <col min="14" max="21" width="9" style="1"/>
    <col min="22" max="22" width="12.5" style="1" bestFit="1" customWidth="1"/>
    <col min="23" max="30" width="9" style="1"/>
    <col min="31" max="31" width="12.125" style="1" bestFit="1" customWidth="1"/>
    <col min="32" max="39" width="9" style="1"/>
    <col min="40" max="40" width="12.5" style="1" bestFit="1" customWidth="1"/>
    <col min="41" max="16384" width="9" style="1"/>
  </cols>
  <sheetData>
    <row r="1" spans="1:51">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32</v>
      </c>
      <c r="AH1" s="1">
        <v>33</v>
      </c>
      <c r="AI1" s="1">
        <v>34</v>
      </c>
      <c r="AJ1" s="1">
        <v>35</v>
      </c>
      <c r="AK1" s="1">
        <v>36</v>
      </c>
      <c r="AL1" s="1">
        <v>37</v>
      </c>
      <c r="AM1" s="1">
        <v>38</v>
      </c>
      <c r="AN1" s="1">
        <v>39</v>
      </c>
      <c r="AO1" s="1">
        <v>40</v>
      </c>
      <c r="AP1" s="1">
        <v>41</v>
      </c>
      <c r="AQ1" s="1">
        <v>42</v>
      </c>
      <c r="AR1" s="1">
        <v>43</v>
      </c>
      <c r="AS1" s="1">
        <v>44</v>
      </c>
      <c r="AT1" s="1">
        <v>45</v>
      </c>
      <c r="AU1" s="1">
        <v>46</v>
      </c>
      <c r="AV1" s="1">
        <v>47</v>
      </c>
      <c r="AW1" s="1">
        <v>48</v>
      </c>
      <c r="AX1" s="1">
        <v>49</v>
      </c>
      <c r="AY1" s="1">
        <v>50</v>
      </c>
    </row>
    <row r="2" spans="1:51" ht="18.75" customHeight="1">
      <c r="A2" s="318" t="s">
        <v>231</v>
      </c>
      <c r="B2" s="318" t="s">
        <v>232</v>
      </c>
      <c r="C2" s="318" t="s">
        <v>233</v>
      </c>
      <c r="D2" s="318" t="s">
        <v>234</v>
      </c>
      <c r="E2" s="319" t="s">
        <v>1593</v>
      </c>
      <c r="F2" s="304" t="s">
        <v>1535</v>
      </c>
      <c r="G2" s="305"/>
      <c r="H2" s="305"/>
      <c r="I2" s="305"/>
      <c r="J2" s="305"/>
      <c r="K2" s="305"/>
      <c r="L2" s="306"/>
      <c r="M2" s="299" t="s">
        <v>2</v>
      </c>
      <c r="N2" s="300"/>
      <c r="O2" s="300"/>
      <c r="P2" s="300"/>
      <c r="Q2" s="300"/>
      <c r="R2" s="300"/>
      <c r="S2" s="300"/>
      <c r="T2" s="300"/>
      <c r="U2" s="301"/>
      <c r="V2" s="299" t="s">
        <v>3</v>
      </c>
      <c r="W2" s="300"/>
      <c r="X2" s="300"/>
      <c r="Y2" s="300"/>
      <c r="Z2" s="300"/>
      <c r="AA2" s="300"/>
      <c r="AB2" s="300"/>
      <c r="AC2" s="300"/>
      <c r="AD2" s="301"/>
      <c r="AE2" s="299" t="s">
        <v>4</v>
      </c>
      <c r="AF2" s="300"/>
      <c r="AG2" s="300"/>
      <c r="AH2" s="300"/>
      <c r="AI2" s="300"/>
      <c r="AJ2" s="300"/>
      <c r="AK2" s="300"/>
      <c r="AL2" s="300"/>
      <c r="AM2" s="301"/>
      <c r="AN2" s="315" t="s">
        <v>5</v>
      </c>
      <c r="AO2" s="315"/>
      <c r="AP2" s="315"/>
      <c r="AQ2" s="315"/>
      <c r="AR2" s="315"/>
      <c r="AS2" s="315"/>
      <c r="AT2" s="315"/>
      <c r="AU2" s="294" t="s">
        <v>2539</v>
      </c>
      <c r="AV2" s="294"/>
      <c r="AW2" s="294"/>
      <c r="AX2" s="294"/>
      <c r="AY2" s="294"/>
    </row>
    <row r="3" spans="1:51" ht="18.75" customHeight="1">
      <c r="A3" s="318"/>
      <c r="B3" s="318"/>
      <c r="C3" s="318"/>
      <c r="D3" s="318"/>
      <c r="E3" s="320"/>
      <c r="F3" s="302" t="s">
        <v>1537</v>
      </c>
      <c r="G3" s="313" t="s">
        <v>1529</v>
      </c>
      <c r="H3" s="313" t="s">
        <v>1530</v>
      </c>
      <c r="I3" s="313" t="s">
        <v>1531</v>
      </c>
      <c r="J3" s="313" t="s">
        <v>1532</v>
      </c>
      <c r="K3" s="313" t="s">
        <v>1533</v>
      </c>
      <c r="L3" s="313" t="s">
        <v>1534</v>
      </c>
      <c r="M3" s="16" t="s">
        <v>1536</v>
      </c>
      <c r="N3" s="310" t="s">
        <v>10</v>
      </c>
      <c r="O3" s="311"/>
      <c r="P3" s="311"/>
      <c r="Q3" s="311"/>
      <c r="R3" s="311"/>
      <c r="S3" s="311"/>
      <c r="T3" s="311"/>
      <c r="U3" s="312"/>
      <c r="V3" s="16" t="s">
        <v>1536</v>
      </c>
      <c r="W3" s="310" t="s">
        <v>10</v>
      </c>
      <c r="X3" s="311"/>
      <c r="Y3" s="311"/>
      <c r="Z3" s="311"/>
      <c r="AA3" s="311"/>
      <c r="AB3" s="311"/>
      <c r="AC3" s="311"/>
      <c r="AD3" s="312"/>
      <c r="AE3" s="16" t="s">
        <v>1536</v>
      </c>
      <c r="AF3" s="310" t="s">
        <v>10</v>
      </c>
      <c r="AG3" s="311"/>
      <c r="AH3" s="311"/>
      <c r="AI3" s="311"/>
      <c r="AJ3" s="311"/>
      <c r="AK3" s="311"/>
      <c r="AL3" s="311"/>
      <c r="AM3" s="312"/>
      <c r="AN3" s="17" t="s">
        <v>1536</v>
      </c>
      <c r="AO3" s="316" t="s">
        <v>10</v>
      </c>
      <c r="AP3" s="316"/>
      <c r="AQ3" s="316"/>
      <c r="AR3" s="316"/>
      <c r="AS3" s="316"/>
      <c r="AT3" s="316"/>
      <c r="AU3" s="297" t="s">
        <v>2534</v>
      </c>
      <c r="AV3" s="297" t="s">
        <v>2535</v>
      </c>
      <c r="AW3" s="297" t="s">
        <v>2536</v>
      </c>
      <c r="AX3" s="297" t="s">
        <v>2537</v>
      </c>
      <c r="AY3" s="297" t="s">
        <v>2538</v>
      </c>
    </row>
    <row r="4" spans="1:51" ht="72" customHeight="1">
      <c r="A4" s="318"/>
      <c r="B4" s="318"/>
      <c r="C4" s="318"/>
      <c r="D4" s="318"/>
      <c r="E4" s="320"/>
      <c r="F4" s="302"/>
      <c r="G4" s="313"/>
      <c r="H4" s="313"/>
      <c r="I4" s="313"/>
      <c r="J4" s="313"/>
      <c r="K4" s="313"/>
      <c r="L4" s="313"/>
      <c r="M4" s="307" t="s">
        <v>235</v>
      </c>
      <c r="N4" s="307" t="s">
        <v>236</v>
      </c>
      <c r="O4" s="307" t="s">
        <v>237</v>
      </c>
      <c r="P4" s="307" t="s">
        <v>238</v>
      </c>
      <c r="Q4" s="307" t="s">
        <v>239</v>
      </c>
      <c r="R4" s="307" t="s">
        <v>240</v>
      </c>
      <c r="S4" s="307" t="s">
        <v>241</v>
      </c>
      <c r="T4" s="307" t="s">
        <v>242</v>
      </c>
      <c r="U4" s="307" t="s">
        <v>243</v>
      </c>
      <c r="V4" s="307" t="s">
        <v>235</v>
      </c>
      <c r="W4" s="307" t="s">
        <v>1499</v>
      </c>
      <c r="X4" s="307" t="s">
        <v>1500</v>
      </c>
      <c r="Y4" s="307" t="s">
        <v>1501</v>
      </c>
      <c r="Z4" s="307" t="s">
        <v>1502</v>
      </c>
      <c r="AA4" s="307" t="s">
        <v>1503</v>
      </c>
      <c r="AB4" s="307" t="s">
        <v>1504</v>
      </c>
      <c r="AC4" s="307" t="s">
        <v>1505</v>
      </c>
      <c r="AD4" s="307" t="s">
        <v>1506</v>
      </c>
      <c r="AE4" s="307" t="s">
        <v>1507</v>
      </c>
      <c r="AF4" s="307" t="s">
        <v>1508</v>
      </c>
      <c r="AG4" s="307" t="s">
        <v>1509</v>
      </c>
      <c r="AH4" s="307" t="s">
        <v>1510</v>
      </c>
      <c r="AI4" s="307" t="s">
        <v>1511</v>
      </c>
      <c r="AJ4" s="307" t="s">
        <v>1512</v>
      </c>
      <c r="AK4" s="307" t="s">
        <v>1513</v>
      </c>
      <c r="AL4" s="307" t="s">
        <v>1514</v>
      </c>
      <c r="AM4" s="307" t="s">
        <v>1515</v>
      </c>
      <c r="AN4" s="314" t="s">
        <v>235</v>
      </c>
      <c r="AO4" s="317" t="s">
        <v>236</v>
      </c>
      <c r="AP4" s="314" t="s">
        <v>237</v>
      </c>
      <c r="AQ4" s="314" t="s">
        <v>1516</v>
      </c>
      <c r="AR4" s="314" t="s">
        <v>239</v>
      </c>
      <c r="AS4" s="314" t="s">
        <v>1517</v>
      </c>
      <c r="AT4" s="314" t="s">
        <v>1518</v>
      </c>
      <c r="AU4" s="298"/>
      <c r="AV4" s="298"/>
      <c r="AW4" s="298"/>
      <c r="AX4" s="298"/>
      <c r="AY4" s="298"/>
    </row>
    <row r="5" spans="1:51" ht="18.75" customHeight="1">
      <c r="A5" s="318"/>
      <c r="B5" s="318"/>
      <c r="C5" s="318"/>
      <c r="D5" s="318"/>
      <c r="E5" s="320"/>
      <c r="F5" s="302"/>
      <c r="G5" s="313"/>
      <c r="H5" s="313"/>
      <c r="I5" s="313"/>
      <c r="J5" s="313"/>
      <c r="K5" s="313"/>
      <c r="L5" s="313"/>
      <c r="M5" s="308"/>
      <c r="N5" s="308"/>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c r="AN5" s="314"/>
      <c r="AO5" s="317"/>
      <c r="AP5" s="314"/>
      <c r="AQ5" s="314"/>
      <c r="AR5" s="314"/>
      <c r="AS5" s="314"/>
      <c r="AT5" s="314"/>
      <c r="AU5" s="295" t="s">
        <v>2540</v>
      </c>
      <c r="AV5" s="295" t="s">
        <v>2541</v>
      </c>
      <c r="AW5" s="295" t="s">
        <v>2541</v>
      </c>
      <c r="AX5" s="295" t="s">
        <v>2542</v>
      </c>
      <c r="AY5" s="295" t="s">
        <v>2541</v>
      </c>
    </row>
    <row r="6" spans="1:51">
      <c r="A6" s="318"/>
      <c r="B6" s="318"/>
      <c r="C6" s="318"/>
      <c r="D6" s="318"/>
      <c r="E6" s="320"/>
      <c r="F6" s="302"/>
      <c r="G6" s="313"/>
      <c r="H6" s="313"/>
      <c r="I6" s="313"/>
      <c r="J6" s="313"/>
      <c r="K6" s="313"/>
      <c r="L6" s="313"/>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14"/>
      <c r="AO6" s="317"/>
      <c r="AP6" s="314"/>
      <c r="AQ6" s="314"/>
      <c r="AR6" s="314"/>
      <c r="AS6" s="314"/>
      <c r="AT6" s="314"/>
      <c r="AU6" s="296"/>
      <c r="AV6" s="296"/>
      <c r="AW6" s="296"/>
      <c r="AX6" s="296"/>
      <c r="AY6" s="296"/>
    </row>
    <row r="7" spans="1:51">
      <c r="A7" s="318"/>
      <c r="B7" s="318"/>
      <c r="C7" s="318"/>
      <c r="D7" s="318"/>
      <c r="E7" s="320"/>
      <c r="F7" s="302"/>
      <c r="G7" s="313"/>
      <c r="H7" s="313"/>
      <c r="I7" s="313"/>
      <c r="J7" s="313"/>
      <c r="K7" s="313"/>
      <c r="L7" s="313"/>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14"/>
      <c r="AO7" s="317"/>
      <c r="AP7" s="314"/>
      <c r="AQ7" s="314"/>
      <c r="AR7" s="314"/>
      <c r="AS7" s="314"/>
      <c r="AT7" s="314"/>
      <c r="AU7" s="296"/>
      <c r="AV7" s="296"/>
      <c r="AW7" s="296"/>
      <c r="AX7" s="296"/>
      <c r="AY7" s="296"/>
    </row>
    <row r="8" spans="1:51">
      <c r="A8" s="318"/>
      <c r="B8" s="318"/>
      <c r="C8" s="318"/>
      <c r="D8" s="318"/>
      <c r="E8" s="320"/>
      <c r="F8" s="302"/>
      <c r="G8" s="313"/>
      <c r="H8" s="313"/>
      <c r="I8" s="313"/>
      <c r="J8" s="313"/>
      <c r="K8" s="313"/>
      <c r="L8" s="313"/>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14"/>
      <c r="AO8" s="317"/>
      <c r="AP8" s="314"/>
      <c r="AQ8" s="314"/>
      <c r="AR8" s="314"/>
      <c r="AS8" s="314"/>
      <c r="AT8" s="314"/>
      <c r="AU8" s="296"/>
      <c r="AV8" s="296"/>
      <c r="AW8" s="296"/>
      <c r="AX8" s="296"/>
      <c r="AY8" s="296"/>
    </row>
    <row r="9" spans="1:51">
      <c r="A9" s="318"/>
      <c r="B9" s="318"/>
      <c r="C9" s="318"/>
      <c r="D9" s="318"/>
      <c r="E9" s="320"/>
      <c r="F9" s="302"/>
      <c r="G9" s="313"/>
      <c r="H9" s="313"/>
      <c r="I9" s="313"/>
      <c r="J9" s="313"/>
      <c r="K9" s="313"/>
      <c r="L9" s="313"/>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14"/>
      <c r="AO9" s="317"/>
      <c r="AP9" s="314"/>
      <c r="AQ9" s="314"/>
      <c r="AR9" s="314"/>
      <c r="AS9" s="314"/>
      <c r="AT9" s="314"/>
      <c r="AU9" s="296"/>
      <c r="AV9" s="296"/>
      <c r="AW9" s="296"/>
      <c r="AX9" s="296"/>
      <c r="AY9" s="296"/>
    </row>
    <row r="10" spans="1:51">
      <c r="A10" s="318"/>
      <c r="B10" s="318"/>
      <c r="C10" s="318"/>
      <c r="D10" s="318"/>
      <c r="E10" s="321"/>
      <c r="F10" s="303"/>
      <c r="G10" s="313"/>
      <c r="H10" s="313"/>
      <c r="I10" s="313"/>
      <c r="J10" s="313"/>
      <c r="K10" s="313"/>
      <c r="L10" s="313"/>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14"/>
      <c r="AO10" s="317"/>
      <c r="AP10" s="314"/>
      <c r="AQ10" s="314"/>
      <c r="AR10" s="314"/>
      <c r="AS10" s="314"/>
      <c r="AT10" s="314"/>
      <c r="AU10" s="296"/>
      <c r="AV10" s="296"/>
      <c r="AW10" s="296"/>
      <c r="AX10" s="296"/>
      <c r="AY10" s="296"/>
    </row>
    <row r="11" spans="1:51">
      <c r="A11" s="12" t="s">
        <v>21</v>
      </c>
      <c r="B11" s="12" t="s">
        <v>21</v>
      </c>
      <c r="C11" s="13">
        <v>10006</v>
      </c>
      <c r="D11" s="12" t="s">
        <v>244</v>
      </c>
      <c r="E11" s="187">
        <v>974468</v>
      </c>
      <c r="F11" s="188" t="s">
        <v>182</v>
      </c>
      <c r="G11" s="189"/>
      <c r="H11" s="189" t="s">
        <v>23</v>
      </c>
      <c r="I11" s="189" t="s">
        <v>23</v>
      </c>
      <c r="J11" s="189"/>
      <c r="K11" s="189" t="s">
        <v>23</v>
      </c>
      <c r="L11" s="189" t="s">
        <v>23</v>
      </c>
      <c r="M11" s="189" t="s">
        <v>1539</v>
      </c>
      <c r="N11" s="189" t="s">
        <v>23</v>
      </c>
      <c r="O11" s="189" t="s">
        <v>23</v>
      </c>
      <c r="P11" s="189"/>
      <c r="Q11" s="189" t="s">
        <v>23</v>
      </c>
      <c r="R11" s="189" t="s">
        <v>23</v>
      </c>
      <c r="S11" s="189" t="s">
        <v>23</v>
      </c>
      <c r="T11" s="189"/>
      <c r="U11" s="189"/>
      <c r="V11" s="189"/>
      <c r="W11" s="189"/>
      <c r="X11" s="189"/>
      <c r="Y11" s="189"/>
      <c r="Z11" s="189"/>
      <c r="AA11" s="189"/>
      <c r="AB11" s="189"/>
      <c r="AC11" s="189"/>
      <c r="AD11" s="189"/>
      <c r="AE11" s="189"/>
      <c r="AF11" s="189"/>
      <c r="AG11" s="189"/>
      <c r="AH11" s="189"/>
      <c r="AI11" s="189"/>
      <c r="AJ11" s="189"/>
      <c r="AK11" s="189"/>
      <c r="AL11" s="189"/>
      <c r="AM11" s="189"/>
      <c r="AN11" s="190" t="s">
        <v>1539</v>
      </c>
      <c r="AO11" s="190" t="s">
        <v>23</v>
      </c>
      <c r="AP11" s="190"/>
      <c r="AQ11" s="190" t="s">
        <v>23</v>
      </c>
      <c r="AR11" s="190" t="s">
        <v>23</v>
      </c>
      <c r="AS11" s="190" t="s">
        <v>23</v>
      </c>
      <c r="AT11" s="190" t="s">
        <v>23</v>
      </c>
      <c r="AU11" s="191">
        <v>317</v>
      </c>
      <c r="AV11" s="191">
        <v>0</v>
      </c>
      <c r="AW11" s="191">
        <v>0</v>
      </c>
      <c r="AX11" s="191">
        <v>201</v>
      </c>
      <c r="AY11" s="191">
        <v>9</v>
      </c>
    </row>
    <row r="12" spans="1:51">
      <c r="A12" s="12" t="s">
        <v>21</v>
      </c>
      <c r="B12" s="12" t="s">
        <v>245</v>
      </c>
      <c r="C12" s="13">
        <v>11002</v>
      </c>
      <c r="D12" s="12" t="s">
        <v>246</v>
      </c>
      <c r="E12" s="187">
        <v>1952348</v>
      </c>
      <c r="F12" s="188" t="s">
        <v>182</v>
      </c>
      <c r="G12" s="189" t="s">
        <v>23</v>
      </c>
      <c r="H12" s="189" t="s">
        <v>23</v>
      </c>
      <c r="I12" s="189" t="s">
        <v>23</v>
      </c>
      <c r="J12" s="189"/>
      <c r="K12" s="189" t="s">
        <v>23</v>
      </c>
      <c r="L12" s="189"/>
      <c r="M12" s="189" t="s">
        <v>1539</v>
      </c>
      <c r="N12" s="189"/>
      <c r="O12" s="189"/>
      <c r="P12" s="189"/>
      <c r="Q12" s="189"/>
      <c r="R12" s="189" t="s">
        <v>23</v>
      </c>
      <c r="S12" s="189"/>
      <c r="T12" s="189"/>
      <c r="U12" s="189"/>
      <c r="V12" s="189" t="s">
        <v>1539</v>
      </c>
      <c r="W12" s="189"/>
      <c r="X12" s="189"/>
      <c r="Y12" s="189"/>
      <c r="Z12" s="189"/>
      <c r="AA12" s="189"/>
      <c r="AB12" s="189" t="s">
        <v>23</v>
      </c>
      <c r="AC12" s="189"/>
      <c r="AD12" s="189"/>
      <c r="AE12" s="189"/>
      <c r="AF12" s="189"/>
      <c r="AG12" s="189"/>
      <c r="AH12" s="189"/>
      <c r="AI12" s="189"/>
      <c r="AJ12" s="189"/>
      <c r="AK12" s="189"/>
      <c r="AL12" s="189"/>
      <c r="AM12" s="189"/>
      <c r="AN12" s="190" t="s">
        <v>1539</v>
      </c>
      <c r="AO12" s="190"/>
      <c r="AP12" s="190"/>
      <c r="AQ12" s="190"/>
      <c r="AR12" s="190" t="s">
        <v>23</v>
      </c>
      <c r="AS12" s="190"/>
      <c r="AT12" s="190"/>
      <c r="AU12" s="191">
        <v>1401</v>
      </c>
      <c r="AV12" s="191">
        <v>8</v>
      </c>
      <c r="AW12" s="191">
        <v>0</v>
      </c>
      <c r="AX12" s="191">
        <v>552</v>
      </c>
      <c r="AY12" s="191">
        <v>182</v>
      </c>
    </row>
    <row r="13" spans="1:51">
      <c r="A13" s="12" t="s">
        <v>21</v>
      </c>
      <c r="B13" s="12" t="s">
        <v>247</v>
      </c>
      <c r="C13" s="13">
        <v>12025</v>
      </c>
      <c r="D13" s="12" t="s">
        <v>248</v>
      </c>
      <c r="E13" s="187">
        <v>262519</v>
      </c>
      <c r="F13" s="188" t="s">
        <v>182</v>
      </c>
      <c r="G13" s="189" t="s">
        <v>23</v>
      </c>
      <c r="H13" s="189" t="s">
        <v>23</v>
      </c>
      <c r="I13" s="189"/>
      <c r="J13" s="189"/>
      <c r="K13" s="189" t="s">
        <v>23</v>
      </c>
      <c r="L13" s="189"/>
      <c r="M13" s="189" t="s">
        <v>1538</v>
      </c>
      <c r="N13" s="189"/>
      <c r="O13" s="189"/>
      <c r="P13" s="189"/>
      <c r="Q13" s="189"/>
      <c r="R13" s="189"/>
      <c r="S13" s="189"/>
      <c r="T13" s="189"/>
      <c r="U13" s="189"/>
      <c r="V13" s="189" t="s">
        <v>1539</v>
      </c>
      <c r="W13" s="189"/>
      <c r="X13" s="189"/>
      <c r="Y13" s="189"/>
      <c r="Z13" s="189"/>
      <c r="AA13" s="189"/>
      <c r="AB13" s="189" t="s">
        <v>23</v>
      </c>
      <c r="AC13" s="189"/>
      <c r="AD13" s="189"/>
      <c r="AE13" s="189"/>
      <c r="AF13" s="189"/>
      <c r="AG13" s="189"/>
      <c r="AH13" s="189"/>
      <c r="AI13" s="189"/>
      <c r="AJ13" s="189"/>
      <c r="AK13" s="189"/>
      <c r="AL13" s="189"/>
      <c r="AM13" s="189"/>
      <c r="AN13" s="190" t="s">
        <v>1539</v>
      </c>
      <c r="AO13" s="190"/>
      <c r="AP13" s="190"/>
      <c r="AQ13" s="190" t="s">
        <v>23</v>
      </c>
      <c r="AR13" s="190"/>
      <c r="AS13" s="190"/>
      <c r="AT13" s="190"/>
      <c r="AU13" s="191">
        <v>37</v>
      </c>
      <c r="AV13" s="191">
        <v>1</v>
      </c>
      <c r="AW13" s="191">
        <v>0</v>
      </c>
      <c r="AX13" s="191">
        <v>30</v>
      </c>
      <c r="AY13" s="191">
        <v>0</v>
      </c>
    </row>
    <row r="14" spans="1:51">
      <c r="A14" s="12" t="s">
        <v>21</v>
      </c>
      <c r="B14" s="12" t="s">
        <v>249</v>
      </c>
      <c r="C14" s="13">
        <v>12033</v>
      </c>
      <c r="D14" s="12" t="s">
        <v>250</v>
      </c>
      <c r="E14" s="187">
        <v>118948</v>
      </c>
      <c r="F14" s="188" t="s">
        <v>182</v>
      </c>
      <c r="G14" s="189" t="s">
        <v>23</v>
      </c>
      <c r="H14" s="189"/>
      <c r="I14" s="189"/>
      <c r="J14" s="189"/>
      <c r="K14" s="189"/>
      <c r="L14" s="189"/>
      <c r="M14" s="189" t="s">
        <v>1540</v>
      </c>
      <c r="N14" s="189"/>
      <c r="O14" s="189" t="s">
        <v>23</v>
      </c>
      <c r="P14" s="189"/>
      <c r="Q14" s="189"/>
      <c r="R14" s="189" t="s">
        <v>23</v>
      </c>
      <c r="S14" s="189"/>
      <c r="T14" s="189"/>
      <c r="U14" s="189"/>
      <c r="V14" s="189" t="s">
        <v>1539</v>
      </c>
      <c r="W14" s="189"/>
      <c r="X14" s="189"/>
      <c r="Y14" s="189"/>
      <c r="Z14" s="189"/>
      <c r="AA14" s="189" t="s">
        <v>23</v>
      </c>
      <c r="AB14" s="189"/>
      <c r="AC14" s="189"/>
      <c r="AD14" s="189"/>
      <c r="AE14" s="189"/>
      <c r="AF14" s="189"/>
      <c r="AG14" s="189"/>
      <c r="AH14" s="189"/>
      <c r="AI14" s="189"/>
      <c r="AJ14" s="189"/>
      <c r="AK14" s="189"/>
      <c r="AL14" s="189"/>
      <c r="AM14" s="189"/>
      <c r="AN14" s="190"/>
      <c r="AO14" s="190"/>
      <c r="AP14" s="190"/>
      <c r="AQ14" s="190"/>
      <c r="AR14" s="190"/>
      <c r="AS14" s="190"/>
      <c r="AT14" s="190"/>
      <c r="AU14" s="191">
        <v>64</v>
      </c>
      <c r="AV14" s="191">
        <v>6</v>
      </c>
      <c r="AW14" s="191">
        <v>0</v>
      </c>
      <c r="AX14" s="191">
        <v>0</v>
      </c>
      <c r="AY14" s="191">
        <v>0</v>
      </c>
    </row>
    <row r="15" spans="1:51">
      <c r="A15" s="12" t="s">
        <v>21</v>
      </c>
      <c r="B15" s="12" t="s">
        <v>251</v>
      </c>
      <c r="C15" s="13">
        <v>12041</v>
      </c>
      <c r="D15" s="12" t="s">
        <v>252</v>
      </c>
      <c r="E15" s="187">
        <v>340211</v>
      </c>
      <c r="F15" s="188" t="s">
        <v>182</v>
      </c>
      <c r="G15" s="189" t="s">
        <v>23</v>
      </c>
      <c r="H15" s="189" t="s">
        <v>23</v>
      </c>
      <c r="I15" s="189" t="s">
        <v>23</v>
      </c>
      <c r="J15" s="189"/>
      <c r="K15" s="189" t="s">
        <v>23</v>
      </c>
      <c r="L15" s="189"/>
      <c r="M15" s="189" t="s">
        <v>1540</v>
      </c>
      <c r="N15" s="189"/>
      <c r="O15" s="189" t="s">
        <v>23</v>
      </c>
      <c r="P15" s="189"/>
      <c r="Q15" s="189"/>
      <c r="R15" s="189"/>
      <c r="S15" s="189"/>
      <c r="T15" s="189"/>
      <c r="U15" s="189"/>
      <c r="V15" s="189" t="s">
        <v>1539</v>
      </c>
      <c r="W15" s="189"/>
      <c r="X15" s="189"/>
      <c r="Y15" s="189"/>
      <c r="Z15" s="189"/>
      <c r="AA15" s="189"/>
      <c r="AB15" s="189" t="s">
        <v>23</v>
      </c>
      <c r="AC15" s="189" t="s">
        <v>23</v>
      </c>
      <c r="AD15" s="189" t="s">
        <v>23</v>
      </c>
      <c r="AE15" s="189"/>
      <c r="AF15" s="189"/>
      <c r="AG15" s="189"/>
      <c r="AH15" s="189"/>
      <c r="AI15" s="189"/>
      <c r="AJ15" s="189"/>
      <c r="AK15" s="189"/>
      <c r="AL15" s="189"/>
      <c r="AM15" s="189"/>
      <c r="AN15" s="190" t="s">
        <v>1539</v>
      </c>
      <c r="AO15" s="190"/>
      <c r="AP15" s="190"/>
      <c r="AQ15" s="190"/>
      <c r="AR15" s="190"/>
      <c r="AS15" s="190"/>
      <c r="AT15" s="190" t="s">
        <v>23</v>
      </c>
      <c r="AU15" s="191">
        <v>188</v>
      </c>
      <c r="AV15" s="191">
        <v>34</v>
      </c>
      <c r="AW15" s="191">
        <v>0</v>
      </c>
      <c r="AX15" s="191">
        <v>23</v>
      </c>
      <c r="AY15" s="191">
        <v>2</v>
      </c>
    </row>
    <row r="16" spans="1:51">
      <c r="A16" s="12" t="s">
        <v>21</v>
      </c>
      <c r="B16" s="12" t="s">
        <v>253</v>
      </c>
      <c r="C16" s="13">
        <v>12050</v>
      </c>
      <c r="D16" s="12" t="s">
        <v>254</v>
      </c>
      <c r="E16" s="187">
        <v>85807</v>
      </c>
      <c r="F16" s="188" t="s">
        <v>182</v>
      </c>
      <c r="G16" s="189" t="s">
        <v>23</v>
      </c>
      <c r="H16" s="189" t="s">
        <v>23</v>
      </c>
      <c r="I16" s="189"/>
      <c r="J16" s="189" t="s">
        <v>23</v>
      </c>
      <c r="K16" s="189" t="s">
        <v>23</v>
      </c>
      <c r="L16" s="189"/>
      <c r="M16" s="189" t="s">
        <v>1538</v>
      </c>
      <c r="N16" s="189"/>
      <c r="O16" s="189"/>
      <c r="P16" s="189"/>
      <c r="Q16" s="189"/>
      <c r="R16" s="189"/>
      <c r="S16" s="189"/>
      <c r="T16" s="189"/>
      <c r="U16" s="189"/>
      <c r="V16" s="189" t="s">
        <v>1538</v>
      </c>
      <c r="W16" s="189"/>
      <c r="X16" s="189"/>
      <c r="Y16" s="189"/>
      <c r="Z16" s="189"/>
      <c r="AA16" s="189"/>
      <c r="AB16" s="189"/>
      <c r="AC16" s="189"/>
      <c r="AD16" s="189"/>
      <c r="AE16" s="189" t="s">
        <v>1539</v>
      </c>
      <c r="AF16" s="189"/>
      <c r="AG16" s="189" t="s">
        <v>23</v>
      </c>
      <c r="AH16" s="189"/>
      <c r="AI16" s="189"/>
      <c r="AJ16" s="189"/>
      <c r="AK16" s="189"/>
      <c r="AL16" s="189"/>
      <c r="AM16" s="189"/>
      <c r="AN16" s="190" t="s">
        <v>1539</v>
      </c>
      <c r="AO16" s="190"/>
      <c r="AP16" s="190" t="s">
        <v>23</v>
      </c>
      <c r="AQ16" s="190"/>
      <c r="AR16" s="190"/>
      <c r="AS16" s="190"/>
      <c r="AT16" s="190"/>
      <c r="AU16" s="191">
        <v>29</v>
      </c>
      <c r="AV16" s="191">
        <v>5</v>
      </c>
      <c r="AW16" s="191">
        <v>13</v>
      </c>
      <c r="AX16" s="191">
        <v>44</v>
      </c>
      <c r="AY16" s="191">
        <v>0</v>
      </c>
    </row>
    <row r="17" spans="1:51">
      <c r="A17" s="12" t="s">
        <v>21</v>
      </c>
      <c r="B17" s="12" t="s">
        <v>169</v>
      </c>
      <c r="C17" s="13">
        <v>12068</v>
      </c>
      <c r="D17" s="12" t="s">
        <v>142</v>
      </c>
      <c r="E17" s="187">
        <v>172391</v>
      </c>
      <c r="F17" s="188" t="s">
        <v>182</v>
      </c>
      <c r="G17" s="189" t="s">
        <v>23</v>
      </c>
      <c r="H17" s="189" t="s">
        <v>23</v>
      </c>
      <c r="I17" s="189" t="s">
        <v>23</v>
      </c>
      <c r="J17" s="189"/>
      <c r="K17" s="189" t="s">
        <v>23</v>
      </c>
      <c r="L17" s="189"/>
      <c r="M17" s="189" t="s">
        <v>1539</v>
      </c>
      <c r="N17" s="189"/>
      <c r="O17" s="189"/>
      <c r="P17" s="189"/>
      <c r="Q17" s="189" t="s">
        <v>23</v>
      </c>
      <c r="R17" s="189"/>
      <c r="S17" s="189"/>
      <c r="T17" s="189"/>
      <c r="U17" s="189"/>
      <c r="V17" s="189" t="s">
        <v>1539</v>
      </c>
      <c r="W17" s="189"/>
      <c r="X17" s="189"/>
      <c r="Y17" s="189"/>
      <c r="Z17" s="189" t="s">
        <v>23</v>
      </c>
      <c r="AA17" s="189"/>
      <c r="AB17" s="189"/>
      <c r="AC17" s="189"/>
      <c r="AD17" s="189"/>
      <c r="AE17" s="189"/>
      <c r="AF17" s="189"/>
      <c r="AG17" s="189"/>
      <c r="AH17" s="189"/>
      <c r="AI17" s="189"/>
      <c r="AJ17" s="189"/>
      <c r="AK17" s="189"/>
      <c r="AL17" s="189"/>
      <c r="AM17" s="189"/>
      <c r="AN17" s="190" t="s">
        <v>1539</v>
      </c>
      <c r="AO17" s="190"/>
      <c r="AP17" s="190"/>
      <c r="AQ17" s="190"/>
      <c r="AR17" s="190"/>
      <c r="AS17" s="190" t="s">
        <v>23</v>
      </c>
      <c r="AT17" s="190" t="s">
        <v>23</v>
      </c>
      <c r="AU17" s="191">
        <v>142</v>
      </c>
      <c r="AV17" s="191">
        <v>37</v>
      </c>
      <c r="AW17" s="191">
        <v>0</v>
      </c>
      <c r="AX17" s="191">
        <v>60</v>
      </c>
      <c r="AY17" s="191">
        <v>3</v>
      </c>
    </row>
    <row r="18" spans="1:51">
      <c r="A18" s="12" t="s">
        <v>21</v>
      </c>
      <c r="B18" s="12" t="s">
        <v>255</v>
      </c>
      <c r="C18" s="13">
        <v>12076</v>
      </c>
      <c r="D18" s="12" t="s">
        <v>256</v>
      </c>
      <c r="E18" s="187">
        <v>167653</v>
      </c>
      <c r="F18" s="188" t="s">
        <v>182</v>
      </c>
      <c r="G18" s="189" t="s">
        <v>23</v>
      </c>
      <c r="H18" s="189" t="s">
        <v>23</v>
      </c>
      <c r="I18" s="189"/>
      <c r="J18" s="189"/>
      <c r="K18" s="189" t="s">
        <v>23</v>
      </c>
      <c r="L18" s="189"/>
      <c r="M18" s="189" t="s">
        <v>1539</v>
      </c>
      <c r="N18" s="189" t="s">
        <v>23</v>
      </c>
      <c r="O18" s="189"/>
      <c r="P18" s="189"/>
      <c r="Q18" s="189"/>
      <c r="R18" s="189"/>
      <c r="S18" s="189"/>
      <c r="T18" s="189"/>
      <c r="U18" s="189"/>
      <c r="V18" s="189" t="s">
        <v>1539</v>
      </c>
      <c r="W18" s="189" t="s">
        <v>23</v>
      </c>
      <c r="X18" s="189"/>
      <c r="Y18" s="189"/>
      <c r="Z18" s="189"/>
      <c r="AA18" s="189"/>
      <c r="AB18" s="189"/>
      <c r="AC18" s="189"/>
      <c r="AD18" s="189"/>
      <c r="AE18" s="189"/>
      <c r="AF18" s="189"/>
      <c r="AG18" s="189"/>
      <c r="AH18" s="189"/>
      <c r="AI18" s="189"/>
      <c r="AJ18" s="189"/>
      <c r="AK18" s="189"/>
      <c r="AL18" s="189"/>
      <c r="AM18" s="189"/>
      <c r="AN18" s="190" t="s">
        <v>1539</v>
      </c>
      <c r="AO18" s="190"/>
      <c r="AP18" s="190"/>
      <c r="AQ18" s="190"/>
      <c r="AR18" s="190"/>
      <c r="AS18" s="190" t="s">
        <v>23</v>
      </c>
      <c r="AT18" s="190"/>
      <c r="AU18" s="191">
        <v>29</v>
      </c>
      <c r="AV18" s="191">
        <v>3</v>
      </c>
      <c r="AW18" s="191">
        <v>0</v>
      </c>
      <c r="AX18" s="191">
        <v>29</v>
      </c>
      <c r="AY18" s="191">
        <v>0</v>
      </c>
    </row>
    <row r="19" spans="1:51">
      <c r="A19" s="12" t="s">
        <v>21</v>
      </c>
      <c r="B19" s="12" t="s">
        <v>257</v>
      </c>
      <c r="C19" s="13">
        <v>12084</v>
      </c>
      <c r="D19" s="12" t="s">
        <v>256</v>
      </c>
      <c r="E19" s="187">
        <v>118787</v>
      </c>
      <c r="F19" s="188" t="s">
        <v>182</v>
      </c>
      <c r="G19" s="189" t="s">
        <v>23</v>
      </c>
      <c r="H19" s="189" t="s">
        <v>23</v>
      </c>
      <c r="I19" s="189"/>
      <c r="J19" s="189"/>
      <c r="K19" s="189" t="s">
        <v>23</v>
      </c>
      <c r="L19" s="189"/>
      <c r="M19" s="189" t="s">
        <v>1539</v>
      </c>
      <c r="N19" s="189"/>
      <c r="O19" s="189" t="s">
        <v>23</v>
      </c>
      <c r="P19" s="189"/>
      <c r="Q19" s="189"/>
      <c r="R19" s="189"/>
      <c r="S19" s="189"/>
      <c r="T19" s="189"/>
      <c r="U19" s="189"/>
      <c r="V19" s="189" t="s">
        <v>1539</v>
      </c>
      <c r="W19" s="189"/>
      <c r="X19" s="189" t="s">
        <v>23</v>
      </c>
      <c r="Y19" s="189"/>
      <c r="Z19" s="189"/>
      <c r="AA19" s="189"/>
      <c r="AB19" s="189"/>
      <c r="AC19" s="189"/>
      <c r="AD19" s="189"/>
      <c r="AE19" s="189"/>
      <c r="AF19" s="189"/>
      <c r="AG19" s="189"/>
      <c r="AH19" s="189"/>
      <c r="AI19" s="189"/>
      <c r="AJ19" s="189"/>
      <c r="AK19" s="189"/>
      <c r="AL19" s="189"/>
      <c r="AM19" s="189"/>
      <c r="AN19" s="190" t="s">
        <v>1539</v>
      </c>
      <c r="AO19" s="190"/>
      <c r="AP19" s="190"/>
      <c r="AQ19" s="190"/>
      <c r="AR19" s="190"/>
      <c r="AS19" s="190" t="s">
        <v>23</v>
      </c>
      <c r="AT19" s="190"/>
      <c r="AU19" s="191">
        <v>36</v>
      </c>
      <c r="AV19" s="191">
        <v>2</v>
      </c>
      <c r="AW19" s="191">
        <v>0</v>
      </c>
      <c r="AX19" s="191">
        <v>65</v>
      </c>
      <c r="AY19" s="191">
        <v>0</v>
      </c>
    </row>
    <row r="20" spans="1:51">
      <c r="A20" s="12" t="s">
        <v>21</v>
      </c>
      <c r="B20" s="12" t="s">
        <v>258</v>
      </c>
      <c r="C20" s="13">
        <v>12092</v>
      </c>
      <c r="D20" s="12" t="s">
        <v>259</v>
      </c>
      <c r="E20" s="187">
        <v>8362</v>
      </c>
      <c r="F20" s="188" t="s">
        <v>182</v>
      </c>
      <c r="G20" s="189"/>
      <c r="H20" s="189"/>
      <c r="I20" s="189"/>
      <c r="J20" s="189"/>
      <c r="K20" s="189" t="s">
        <v>23</v>
      </c>
      <c r="L20" s="189"/>
      <c r="M20" s="189" t="s">
        <v>1539</v>
      </c>
      <c r="N20" s="189"/>
      <c r="O20" s="189"/>
      <c r="P20" s="189"/>
      <c r="Q20" s="189"/>
      <c r="R20" s="189"/>
      <c r="S20" s="189" t="s">
        <v>23</v>
      </c>
      <c r="T20" s="189"/>
      <c r="U20" s="189"/>
      <c r="V20" s="189"/>
      <c r="W20" s="189"/>
      <c r="X20" s="189"/>
      <c r="Y20" s="189"/>
      <c r="Z20" s="189"/>
      <c r="AA20" s="189"/>
      <c r="AB20" s="189"/>
      <c r="AC20" s="189"/>
      <c r="AD20" s="189"/>
      <c r="AE20" s="189"/>
      <c r="AF20" s="189"/>
      <c r="AG20" s="189"/>
      <c r="AH20" s="189"/>
      <c r="AI20" s="189"/>
      <c r="AJ20" s="189"/>
      <c r="AK20" s="189"/>
      <c r="AL20" s="189"/>
      <c r="AM20" s="189"/>
      <c r="AN20" s="190" t="s">
        <v>1539</v>
      </c>
      <c r="AO20" s="190"/>
      <c r="AP20" s="190"/>
      <c r="AQ20" s="190"/>
      <c r="AR20" s="190" t="s">
        <v>23</v>
      </c>
      <c r="AS20" s="190"/>
      <c r="AT20" s="190"/>
      <c r="AU20" s="191">
        <v>10</v>
      </c>
      <c r="AV20" s="191">
        <v>0</v>
      </c>
      <c r="AW20" s="191">
        <v>0</v>
      </c>
      <c r="AX20" s="191">
        <v>5</v>
      </c>
      <c r="AY20" s="191">
        <v>0</v>
      </c>
    </row>
    <row r="21" spans="1:51">
      <c r="A21" s="12" t="s">
        <v>21</v>
      </c>
      <c r="B21" s="12" t="s">
        <v>136</v>
      </c>
      <c r="C21" s="13">
        <v>12106</v>
      </c>
      <c r="D21" s="12" t="s">
        <v>260</v>
      </c>
      <c r="E21" s="187">
        <v>82823</v>
      </c>
      <c r="F21" s="188" t="s">
        <v>182</v>
      </c>
      <c r="G21" s="189" t="s">
        <v>23</v>
      </c>
      <c r="H21" s="189" t="s">
        <v>23</v>
      </c>
      <c r="I21" s="189"/>
      <c r="J21" s="189"/>
      <c r="K21" s="189" t="s">
        <v>23</v>
      </c>
      <c r="L21" s="189"/>
      <c r="M21" s="189" t="s">
        <v>1539</v>
      </c>
      <c r="N21" s="189"/>
      <c r="O21" s="189"/>
      <c r="P21" s="189"/>
      <c r="Q21" s="189"/>
      <c r="R21" s="189"/>
      <c r="S21" s="189" t="s">
        <v>23</v>
      </c>
      <c r="T21" s="189"/>
      <c r="U21" s="189"/>
      <c r="V21" s="189" t="s">
        <v>1539</v>
      </c>
      <c r="W21" s="189"/>
      <c r="X21" s="189"/>
      <c r="Y21" s="189"/>
      <c r="Z21" s="189"/>
      <c r="AA21" s="189"/>
      <c r="AB21" s="189" t="s">
        <v>23</v>
      </c>
      <c r="AC21" s="189"/>
      <c r="AD21" s="189"/>
      <c r="AE21" s="189"/>
      <c r="AF21" s="189"/>
      <c r="AG21" s="189"/>
      <c r="AH21" s="189"/>
      <c r="AI21" s="189"/>
      <c r="AJ21" s="189"/>
      <c r="AK21" s="189"/>
      <c r="AL21" s="189"/>
      <c r="AM21" s="189"/>
      <c r="AN21" s="190" t="s">
        <v>1539</v>
      </c>
      <c r="AO21" s="190"/>
      <c r="AP21" s="190"/>
      <c r="AQ21" s="190"/>
      <c r="AR21" s="190" t="s">
        <v>23</v>
      </c>
      <c r="AS21" s="190"/>
      <c r="AT21" s="190"/>
      <c r="AU21" s="191">
        <v>56</v>
      </c>
      <c r="AV21" s="191">
        <v>9</v>
      </c>
      <c r="AW21" s="191">
        <v>0</v>
      </c>
      <c r="AX21" s="191">
        <v>15</v>
      </c>
      <c r="AY21" s="191">
        <v>0</v>
      </c>
    </row>
    <row r="22" spans="1:51">
      <c r="A22" s="12" t="s">
        <v>21</v>
      </c>
      <c r="B22" s="12" t="s">
        <v>261</v>
      </c>
      <c r="C22" s="13">
        <v>12114</v>
      </c>
      <c r="D22" s="12" t="s">
        <v>262</v>
      </c>
      <c r="E22" s="187">
        <v>36322</v>
      </c>
      <c r="F22" s="188" t="s">
        <v>182</v>
      </c>
      <c r="G22" s="189"/>
      <c r="H22" s="189"/>
      <c r="I22" s="189"/>
      <c r="J22" s="189"/>
      <c r="K22" s="189"/>
      <c r="L22" s="189"/>
      <c r="M22" s="189" t="s">
        <v>1539</v>
      </c>
      <c r="N22" s="189"/>
      <c r="O22" s="189" t="s">
        <v>23</v>
      </c>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90"/>
      <c r="AO22" s="190"/>
      <c r="AP22" s="190"/>
      <c r="AQ22" s="190"/>
      <c r="AR22" s="190"/>
      <c r="AS22" s="190"/>
      <c r="AT22" s="190"/>
      <c r="AU22" s="191">
        <v>3</v>
      </c>
      <c r="AV22" s="191">
        <v>0</v>
      </c>
      <c r="AW22" s="191">
        <v>0</v>
      </c>
      <c r="AX22" s="191">
        <v>0</v>
      </c>
      <c r="AY22" s="191">
        <v>0</v>
      </c>
    </row>
    <row r="23" spans="1:51">
      <c r="A23" s="12" t="s">
        <v>21</v>
      </c>
      <c r="B23" s="12" t="s">
        <v>263</v>
      </c>
      <c r="C23" s="13">
        <v>12122</v>
      </c>
      <c r="D23" s="12" t="s">
        <v>264</v>
      </c>
      <c r="E23" s="187">
        <v>21757</v>
      </c>
      <c r="F23" s="188" t="s">
        <v>182</v>
      </c>
      <c r="G23" s="189"/>
      <c r="H23" s="189"/>
      <c r="I23" s="189"/>
      <c r="J23" s="189"/>
      <c r="K23" s="189" t="s">
        <v>23</v>
      </c>
      <c r="L23" s="189"/>
      <c r="M23" s="189" t="s">
        <v>1538</v>
      </c>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90" t="s">
        <v>1539</v>
      </c>
      <c r="AO23" s="190"/>
      <c r="AP23" s="190"/>
      <c r="AQ23" s="190"/>
      <c r="AR23" s="190"/>
      <c r="AS23" s="190" t="s">
        <v>23</v>
      </c>
      <c r="AT23" s="190"/>
      <c r="AU23" s="191">
        <v>0</v>
      </c>
      <c r="AV23" s="191">
        <v>0</v>
      </c>
      <c r="AW23" s="191">
        <v>0</v>
      </c>
      <c r="AX23" s="191">
        <v>1</v>
      </c>
      <c r="AY23" s="191">
        <v>0</v>
      </c>
    </row>
    <row r="24" spans="1:51">
      <c r="A24" s="12" t="s">
        <v>21</v>
      </c>
      <c r="B24" s="12" t="s">
        <v>265</v>
      </c>
      <c r="C24" s="13">
        <v>12131</v>
      </c>
      <c r="D24" s="12" t="s">
        <v>266</v>
      </c>
      <c r="E24" s="187">
        <v>172373</v>
      </c>
      <c r="F24" s="188" t="s">
        <v>182</v>
      </c>
      <c r="G24" s="189" t="s">
        <v>23</v>
      </c>
      <c r="H24" s="189"/>
      <c r="I24" s="189" t="s">
        <v>23</v>
      </c>
      <c r="J24" s="189" t="s">
        <v>23</v>
      </c>
      <c r="K24" s="189" t="s">
        <v>23</v>
      </c>
      <c r="L24" s="189"/>
      <c r="M24" s="189" t="s">
        <v>1538</v>
      </c>
      <c r="N24" s="189"/>
      <c r="O24" s="189"/>
      <c r="P24" s="189"/>
      <c r="Q24" s="189"/>
      <c r="R24" s="189"/>
      <c r="S24" s="189"/>
      <c r="T24" s="189"/>
      <c r="U24" s="189"/>
      <c r="V24" s="189" t="s">
        <v>1539</v>
      </c>
      <c r="W24" s="189"/>
      <c r="X24" s="189"/>
      <c r="Y24" s="189"/>
      <c r="Z24" s="189"/>
      <c r="AA24" s="189"/>
      <c r="AB24" s="189" t="s">
        <v>23</v>
      </c>
      <c r="AC24" s="189"/>
      <c r="AD24" s="189"/>
      <c r="AE24" s="189" t="s">
        <v>1539</v>
      </c>
      <c r="AF24" s="189"/>
      <c r="AG24" s="189"/>
      <c r="AH24" s="189"/>
      <c r="AI24" s="189"/>
      <c r="AJ24" s="189"/>
      <c r="AK24" s="189" t="s">
        <v>23</v>
      </c>
      <c r="AL24" s="189" t="s">
        <v>23</v>
      </c>
      <c r="AM24" s="189"/>
      <c r="AN24" s="190" t="s">
        <v>1539</v>
      </c>
      <c r="AO24" s="190"/>
      <c r="AP24" s="190"/>
      <c r="AQ24" s="190"/>
      <c r="AR24" s="190" t="s">
        <v>23</v>
      </c>
      <c r="AS24" s="190"/>
      <c r="AT24" s="190"/>
      <c r="AU24" s="191">
        <v>127</v>
      </c>
      <c r="AV24" s="191">
        <v>8</v>
      </c>
      <c r="AW24" s="191">
        <v>77</v>
      </c>
      <c r="AX24" s="191">
        <v>32</v>
      </c>
      <c r="AY24" s="191">
        <v>39</v>
      </c>
    </row>
    <row r="25" spans="1:51">
      <c r="A25" s="12" t="s">
        <v>21</v>
      </c>
      <c r="B25" s="12" t="s">
        <v>267</v>
      </c>
      <c r="C25" s="13">
        <v>12149</v>
      </c>
      <c r="D25" s="12" t="s">
        <v>268</v>
      </c>
      <c r="E25" s="187">
        <v>34834</v>
      </c>
      <c r="F25" s="188" t="s">
        <v>182</v>
      </c>
      <c r="G25" s="189"/>
      <c r="H25" s="189"/>
      <c r="I25" s="189"/>
      <c r="J25" s="189" t="s">
        <v>23</v>
      </c>
      <c r="K25" s="189"/>
      <c r="L25" s="189"/>
      <c r="M25" s="189" t="s">
        <v>1539</v>
      </c>
      <c r="N25" s="189"/>
      <c r="O25" s="189" t="s">
        <v>23</v>
      </c>
      <c r="P25" s="189"/>
      <c r="Q25" s="189"/>
      <c r="R25" s="189"/>
      <c r="S25" s="189"/>
      <c r="T25" s="189"/>
      <c r="U25" s="189"/>
      <c r="V25" s="189"/>
      <c r="W25" s="189"/>
      <c r="X25" s="189"/>
      <c r="Y25" s="189"/>
      <c r="Z25" s="189"/>
      <c r="AA25" s="189"/>
      <c r="AB25" s="189"/>
      <c r="AC25" s="189"/>
      <c r="AD25" s="189"/>
      <c r="AE25" s="189" t="s">
        <v>1539</v>
      </c>
      <c r="AF25" s="189"/>
      <c r="AG25" s="189" t="s">
        <v>23</v>
      </c>
      <c r="AH25" s="189"/>
      <c r="AI25" s="189"/>
      <c r="AJ25" s="189"/>
      <c r="AK25" s="189"/>
      <c r="AL25" s="189"/>
      <c r="AM25" s="189"/>
      <c r="AN25" s="190"/>
      <c r="AO25" s="190"/>
      <c r="AP25" s="190"/>
      <c r="AQ25" s="190"/>
      <c r="AR25" s="190"/>
      <c r="AS25" s="190"/>
      <c r="AT25" s="190"/>
      <c r="AU25" s="191">
        <v>22</v>
      </c>
      <c r="AV25" s="191">
        <v>0</v>
      </c>
      <c r="AW25" s="191">
        <v>4</v>
      </c>
      <c r="AX25" s="191">
        <v>0</v>
      </c>
      <c r="AY25" s="191">
        <v>0</v>
      </c>
    </row>
    <row r="26" spans="1:51">
      <c r="A26" s="12" t="s">
        <v>21</v>
      </c>
      <c r="B26" s="12" t="s">
        <v>269</v>
      </c>
      <c r="C26" s="13">
        <v>12157</v>
      </c>
      <c r="D26" s="12" t="s">
        <v>270</v>
      </c>
      <c r="E26" s="187">
        <v>22211</v>
      </c>
      <c r="F26" s="188" t="s">
        <v>182</v>
      </c>
      <c r="G26" s="189" t="s">
        <v>23</v>
      </c>
      <c r="H26" s="189" t="s">
        <v>23</v>
      </c>
      <c r="I26" s="189"/>
      <c r="J26" s="189"/>
      <c r="K26" s="189"/>
      <c r="L26" s="189"/>
      <c r="M26" s="189" t="s">
        <v>1539</v>
      </c>
      <c r="N26" s="189"/>
      <c r="O26" s="189"/>
      <c r="P26" s="189"/>
      <c r="Q26" s="189"/>
      <c r="R26" s="189"/>
      <c r="S26" s="189" t="s">
        <v>23</v>
      </c>
      <c r="T26" s="189"/>
      <c r="U26" s="189"/>
      <c r="V26" s="189" t="s">
        <v>1539</v>
      </c>
      <c r="W26" s="189"/>
      <c r="X26" s="189"/>
      <c r="Y26" s="189"/>
      <c r="Z26" s="189"/>
      <c r="AA26" s="189"/>
      <c r="AB26" s="189" t="s">
        <v>23</v>
      </c>
      <c r="AC26" s="189"/>
      <c r="AD26" s="189"/>
      <c r="AE26" s="189"/>
      <c r="AF26" s="189"/>
      <c r="AG26" s="189"/>
      <c r="AH26" s="189"/>
      <c r="AI26" s="189"/>
      <c r="AJ26" s="189"/>
      <c r="AK26" s="189"/>
      <c r="AL26" s="189"/>
      <c r="AM26" s="189"/>
      <c r="AN26" s="190"/>
      <c r="AO26" s="190"/>
      <c r="AP26" s="190"/>
      <c r="AQ26" s="190"/>
      <c r="AR26" s="190"/>
      <c r="AS26" s="190"/>
      <c r="AT26" s="190"/>
      <c r="AU26" s="191">
        <v>24</v>
      </c>
      <c r="AV26" s="191">
        <v>0</v>
      </c>
      <c r="AW26" s="191">
        <v>0</v>
      </c>
      <c r="AX26" s="191">
        <v>0</v>
      </c>
      <c r="AY26" s="191">
        <v>0</v>
      </c>
    </row>
    <row r="27" spans="1:51">
      <c r="A27" s="12" t="s">
        <v>21</v>
      </c>
      <c r="B27" s="12" t="s">
        <v>271</v>
      </c>
      <c r="C27" s="13">
        <v>12165</v>
      </c>
      <c r="D27" s="12" t="s">
        <v>272</v>
      </c>
      <c r="E27" s="187">
        <v>14014</v>
      </c>
      <c r="F27" s="188" t="s">
        <v>182</v>
      </c>
      <c r="G27" s="189"/>
      <c r="H27" s="189"/>
      <c r="I27" s="189"/>
      <c r="J27" s="189"/>
      <c r="K27" s="189"/>
      <c r="L27" s="189"/>
      <c r="M27" s="189" t="s">
        <v>1539</v>
      </c>
      <c r="N27" s="189"/>
      <c r="O27" s="189"/>
      <c r="P27" s="189"/>
      <c r="Q27" s="189"/>
      <c r="R27" s="189"/>
      <c r="S27" s="189" t="s">
        <v>23</v>
      </c>
      <c r="T27" s="189"/>
      <c r="U27" s="189"/>
      <c r="V27" s="189"/>
      <c r="W27" s="189"/>
      <c r="X27" s="189"/>
      <c r="Y27" s="189"/>
      <c r="Z27" s="189"/>
      <c r="AA27" s="189"/>
      <c r="AB27" s="189"/>
      <c r="AC27" s="189"/>
      <c r="AD27" s="189"/>
      <c r="AE27" s="189"/>
      <c r="AF27" s="189"/>
      <c r="AG27" s="189"/>
      <c r="AH27" s="189"/>
      <c r="AI27" s="189"/>
      <c r="AJ27" s="189"/>
      <c r="AK27" s="189"/>
      <c r="AL27" s="189"/>
      <c r="AM27" s="189"/>
      <c r="AN27" s="190"/>
      <c r="AO27" s="190"/>
      <c r="AP27" s="190"/>
      <c r="AQ27" s="190"/>
      <c r="AR27" s="190"/>
      <c r="AS27" s="190"/>
      <c r="AT27" s="190"/>
      <c r="AU27" s="191">
        <v>6</v>
      </c>
      <c r="AV27" s="191">
        <v>0</v>
      </c>
      <c r="AW27" s="191">
        <v>0</v>
      </c>
      <c r="AX27" s="191">
        <v>0</v>
      </c>
      <c r="AY27" s="191">
        <v>0</v>
      </c>
    </row>
    <row r="28" spans="1:51">
      <c r="A28" s="12" t="s">
        <v>21</v>
      </c>
      <c r="B28" s="12" t="s">
        <v>273</v>
      </c>
      <c r="C28" s="13">
        <v>12173</v>
      </c>
      <c r="D28" s="12" t="s">
        <v>274</v>
      </c>
      <c r="E28" s="187">
        <v>118999</v>
      </c>
      <c r="F28" s="188" t="s">
        <v>182</v>
      </c>
      <c r="G28" s="189" t="s">
        <v>23</v>
      </c>
      <c r="H28" s="189"/>
      <c r="I28" s="189"/>
      <c r="J28" s="189" t="s">
        <v>23</v>
      </c>
      <c r="K28" s="189"/>
      <c r="L28" s="189"/>
      <c r="M28" s="189" t="s">
        <v>1539</v>
      </c>
      <c r="N28" s="189"/>
      <c r="O28" s="189" t="s">
        <v>23</v>
      </c>
      <c r="P28" s="189"/>
      <c r="Q28" s="189"/>
      <c r="R28" s="189"/>
      <c r="S28" s="189"/>
      <c r="T28" s="189"/>
      <c r="U28" s="189"/>
      <c r="V28" s="189" t="s">
        <v>1539</v>
      </c>
      <c r="W28" s="189"/>
      <c r="X28" s="189"/>
      <c r="Y28" s="189"/>
      <c r="Z28" s="189"/>
      <c r="AA28" s="189"/>
      <c r="AB28" s="189" t="s">
        <v>23</v>
      </c>
      <c r="AC28" s="189"/>
      <c r="AD28" s="189"/>
      <c r="AE28" s="189" t="s">
        <v>1539</v>
      </c>
      <c r="AF28" s="189"/>
      <c r="AG28" s="189" t="s">
        <v>23</v>
      </c>
      <c r="AH28" s="189"/>
      <c r="AI28" s="189"/>
      <c r="AJ28" s="189"/>
      <c r="AK28" s="189"/>
      <c r="AL28" s="189"/>
      <c r="AM28" s="189"/>
      <c r="AN28" s="190"/>
      <c r="AO28" s="190"/>
      <c r="AP28" s="190"/>
      <c r="AQ28" s="190"/>
      <c r="AR28" s="190"/>
      <c r="AS28" s="190"/>
      <c r="AT28" s="190"/>
      <c r="AU28" s="191">
        <v>70</v>
      </c>
      <c r="AV28" s="191">
        <v>10</v>
      </c>
      <c r="AW28" s="191">
        <v>30</v>
      </c>
      <c r="AX28" s="191">
        <v>0</v>
      </c>
      <c r="AY28" s="191">
        <v>0</v>
      </c>
    </row>
    <row r="29" spans="1:51">
      <c r="A29" s="12" t="s">
        <v>21</v>
      </c>
      <c r="B29" s="12" t="s">
        <v>275</v>
      </c>
      <c r="C29" s="13">
        <v>12181</v>
      </c>
      <c r="D29" s="12" t="s">
        <v>276</v>
      </c>
      <c r="E29" s="187">
        <v>10464</v>
      </c>
      <c r="F29" s="188" t="s">
        <v>182</v>
      </c>
      <c r="G29" s="189"/>
      <c r="H29" s="189"/>
      <c r="I29" s="189"/>
      <c r="J29" s="189"/>
      <c r="K29" s="189"/>
      <c r="L29" s="189"/>
      <c r="M29" s="189" t="s">
        <v>1539</v>
      </c>
      <c r="N29" s="189"/>
      <c r="O29" s="189"/>
      <c r="P29" s="189"/>
      <c r="Q29" s="189"/>
      <c r="R29" s="189"/>
      <c r="S29" s="189" t="s">
        <v>23</v>
      </c>
      <c r="T29" s="189"/>
      <c r="U29" s="189"/>
      <c r="V29" s="189"/>
      <c r="W29" s="189"/>
      <c r="X29" s="189"/>
      <c r="Y29" s="189"/>
      <c r="Z29" s="189"/>
      <c r="AA29" s="189"/>
      <c r="AB29" s="189"/>
      <c r="AC29" s="189"/>
      <c r="AD29" s="189"/>
      <c r="AE29" s="189"/>
      <c r="AF29" s="189"/>
      <c r="AG29" s="189"/>
      <c r="AH29" s="189"/>
      <c r="AI29" s="189"/>
      <c r="AJ29" s="189"/>
      <c r="AK29" s="189"/>
      <c r="AL29" s="189"/>
      <c r="AM29" s="189"/>
      <c r="AN29" s="190"/>
      <c r="AO29" s="190"/>
      <c r="AP29" s="190"/>
      <c r="AQ29" s="190"/>
      <c r="AR29" s="190"/>
      <c r="AS29" s="190"/>
      <c r="AT29" s="190"/>
      <c r="AU29" s="191">
        <v>4</v>
      </c>
      <c r="AV29" s="191">
        <v>0</v>
      </c>
      <c r="AW29" s="191">
        <v>0</v>
      </c>
      <c r="AX29" s="191">
        <v>0</v>
      </c>
      <c r="AY29" s="191">
        <v>0</v>
      </c>
    </row>
    <row r="30" spans="1:51">
      <c r="A30" s="12" t="s">
        <v>21</v>
      </c>
      <c r="B30" s="12" t="s">
        <v>277</v>
      </c>
      <c r="C30" s="13">
        <v>12190</v>
      </c>
      <c r="D30" s="12" t="s">
        <v>278</v>
      </c>
      <c r="E30" s="187">
        <v>22527</v>
      </c>
      <c r="F30" s="188" t="s">
        <v>182</v>
      </c>
      <c r="G30" s="189"/>
      <c r="H30" s="189"/>
      <c r="I30" s="189"/>
      <c r="J30" s="189"/>
      <c r="K30" s="189"/>
      <c r="L30" s="189"/>
      <c r="M30" s="189" t="s">
        <v>1539</v>
      </c>
      <c r="N30" s="189"/>
      <c r="O30" s="189" t="s">
        <v>23</v>
      </c>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90"/>
      <c r="AO30" s="190"/>
      <c r="AP30" s="190"/>
      <c r="AQ30" s="190"/>
      <c r="AR30" s="190"/>
      <c r="AS30" s="190"/>
      <c r="AT30" s="190"/>
      <c r="AU30" s="191">
        <v>5</v>
      </c>
      <c r="AV30" s="191">
        <v>0</v>
      </c>
      <c r="AW30" s="191">
        <v>0</v>
      </c>
      <c r="AX30" s="191">
        <v>0</v>
      </c>
      <c r="AY30" s="191">
        <v>0</v>
      </c>
    </row>
    <row r="31" spans="1:51">
      <c r="A31" s="12" t="s">
        <v>21</v>
      </c>
      <c r="B31" s="12" t="s">
        <v>279</v>
      </c>
      <c r="C31" s="13">
        <v>12203</v>
      </c>
      <c r="D31" s="12" t="s">
        <v>280</v>
      </c>
      <c r="E31" s="187">
        <v>19348</v>
      </c>
      <c r="F31" s="188" t="s">
        <v>182</v>
      </c>
      <c r="G31" s="189"/>
      <c r="H31" s="189"/>
      <c r="I31" s="189"/>
      <c r="J31" s="189"/>
      <c r="K31" s="189"/>
      <c r="L31" s="189"/>
      <c r="M31" s="189" t="s">
        <v>1538</v>
      </c>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90"/>
      <c r="AO31" s="190"/>
      <c r="AP31" s="190"/>
      <c r="AQ31" s="190"/>
      <c r="AR31" s="190"/>
      <c r="AS31" s="190"/>
      <c r="AT31" s="190"/>
      <c r="AU31" s="191">
        <v>0</v>
      </c>
      <c r="AV31" s="191">
        <v>0</v>
      </c>
      <c r="AW31" s="191">
        <v>0</v>
      </c>
      <c r="AX31" s="191">
        <v>0</v>
      </c>
      <c r="AY31" s="191">
        <v>0</v>
      </c>
    </row>
    <row r="32" spans="1:51">
      <c r="A32" s="12" t="s">
        <v>21</v>
      </c>
      <c r="B32" s="12" t="s">
        <v>281</v>
      </c>
      <c r="C32" s="13">
        <v>12211</v>
      </c>
      <c r="D32" s="12" t="s">
        <v>282</v>
      </c>
      <c r="E32" s="187">
        <v>27909</v>
      </c>
      <c r="F32" s="188" t="s">
        <v>182</v>
      </c>
      <c r="G32" s="189"/>
      <c r="H32" s="189"/>
      <c r="I32" s="189"/>
      <c r="J32" s="189" t="s">
        <v>23</v>
      </c>
      <c r="K32" s="189" t="s">
        <v>23</v>
      </c>
      <c r="L32" s="189"/>
      <c r="M32" s="189" t="s">
        <v>1539</v>
      </c>
      <c r="N32" s="189"/>
      <c r="O32" s="189" t="s">
        <v>23</v>
      </c>
      <c r="P32" s="189"/>
      <c r="Q32" s="189"/>
      <c r="R32" s="189"/>
      <c r="S32" s="189"/>
      <c r="T32" s="189"/>
      <c r="U32" s="189"/>
      <c r="V32" s="189"/>
      <c r="W32" s="189"/>
      <c r="X32" s="189"/>
      <c r="Y32" s="189"/>
      <c r="Z32" s="189"/>
      <c r="AA32" s="189"/>
      <c r="AB32" s="189"/>
      <c r="AC32" s="189"/>
      <c r="AD32" s="189"/>
      <c r="AE32" s="189" t="s">
        <v>1539</v>
      </c>
      <c r="AF32" s="189"/>
      <c r="AG32" s="189" t="s">
        <v>23</v>
      </c>
      <c r="AH32" s="189"/>
      <c r="AI32" s="189"/>
      <c r="AJ32" s="189"/>
      <c r="AK32" s="189"/>
      <c r="AL32" s="189"/>
      <c r="AM32" s="189"/>
      <c r="AN32" s="190" t="s">
        <v>1538</v>
      </c>
      <c r="AO32" s="190"/>
      <c r="AP32" s="190"/>
      <c r="AQ32" s="190"/>
      <c r="AR32" s="190"/>
      <c r="AS32" s="190"/>
      <c r="AT32" s="190"/>
      <c r="AU32" s="191">
        <v>4</v>
      </c>
      <c r="AV32" s="191">
        <v>0</v>
      </c>
      <c r="AW32" s="191">
        <v>3</v>
      </c>
      <c r="AX32" s="191">
        <v>4</v>
      </c>
      <c r="AY32" s="191">
        <v>0</v>
      </c>
    </row>
    <row r="33" spans="1:51">
      <c r="A33" s="12" t="s">
        <v>21</v>
      </c>
      <c r="B33" s="12" t="s">
        <v>283</v>
      </c>
      <c r="C33" s="13">
        <v>12220</v>
      </c>
      <c r="D33" s="12" t="s">
        <v>284</v>
      </c>
      <c r="E33" s="187">
        <v>8784</v>
      </c>
      <c r="F33" s="188" t="s">
        <v>182</v>
      </c>
      <c r="G33" s="189"/>
      <c r="H33" s="189"/>
      <c r="I33" s="189"/>
      <c r="J33" s="189"/>
      <c r="K33" s="189"/>
      <c r="L33" s="189"/>
      <c r="M33" s="189" t="s">
        <v>1539</v>
      </c>
      <c r="N33" s="189"/>
      <c r="O33" s="189"/>
      <c r="P33" s="189"/>
      <c r="Q33" s="189"/>
      <c r="R33" s="189"/>
      <c r="S33" s="189" t="s">
        <v>23</v>
      </c>
      <c r="T33" s="189"/>
      <c r="U33" s="189"/>
      <c r="V33" s="189"/>
      <c r="W33" s="189"/>
      <c r="X33" s="189"/>
      <c r="Y33" s="189"/>
      <c r="Z33" s="189"/>
      <c r="AA33" s="189"/>
      <c r="AB33" s="189"/>
      <c r="AC33" s="189"/>
      <c r="AD33" s="189"/>
      <c r="AE33" s="189"/>
      <c r="AF33" s="189"/>
      <c r="AG33" s="189"/>
      <c r="AH33" s="189"/>
      <c r="AI33" s="189"/>
      <c r="AJ33" s="189"/>
      <c r="AK33" s="189"/>
      <c r="AL33" s="189"/>
      <c r="AM33" s="189"/>
      <c r="AN33" s="190"/>
      <c r="AO33" s="190"/>
      <c r="AP33" s="190"/>
      <c r="AQ33" s="190"/>
      <c r="AR33" s="190"/>
      <c r="AS33" s="190"/>
      <c r="AT33" s="190"/>
      <c r="AU33" s="191">
        <v>6</v>
      </c>
      <c r="AV33" s="191">
        <v>0</v>
      </c>
      <c r="AW33" s="191">
        <v>0</v>
      </c>
      <c r="AX33" s="191">
        <v>0</v>
      </c>
      <c r="AY33" s="191">
        <v>0</v>
      </c>
    </row>
    <row r="34" spans="1:51">
      <c r="A34" s="12" t="s">
        <v>21</v>
      </c>
      <c r="B34" s="12" t="s">
        <v>285</v>
      </c>
      <c r="C34" s="13">
        <v>12238</v>
      </c>
      <c r="D34" s="12" t="s">
        <v>286</v>
      </c>
      <c r="E34" s="187">
        <v>26399</v>
      </c>
      <c r="F34" s="188" t="s">
        <v>182</v>
      </c>
      <c r="G34" s="189"/>
      <c r="H34" s="189"/>
      <c r="I34" s="189"/>
      <c r="J34" s="189" t="s">
        <v>23</v>
      </c>
      <c r="K34" s="189" t="s">
        <v>23</v>
      </c>
      <c r="L34" s="189"/>
      <c r="M34" s="189" t="s">
        <v>1539</v>
      </c>
      <c r="N34" s="189"/>
      <c r="O34" s="189" t="s">
        <v>23</v>
      </c>
      <c r="P34" s="189"/>
      <c r="Q34" s="189"/>
      <c r="R34" s="189"/>
      <c r="S34" s="189"/>
      <c r="T34" s="189"/>
      <c r="U34" s="189"/>
      <c r="V34" s="189"/>
      <c r="W34" s="189"/>
      <c r="X34" s="189"/>
      <c r="Y34" s="189"/>
      <c r="Z34" s="189"/>
      <c r="AA34" s="189"/>
      <c r="AB34" s="189"/>
      <c r="AC34" s="189"/>
      <c r="AD34" s="189"/>
      <c r="AE34" s="189" t="s">
        <v>1539</v>
      </c>
      <c r="AF34" s="189"/>
      <c r="AG34" s="189" t="s">
        <v>23</v>
      </c>
      <c r="AH34" s="189"/>
      <c r="AI34" s="189"/>
      <c r="AJ34" s="189"/>
      <c r="AK34" s="189"/>
      <c r="AL34" s="189"/>
      <c r="AM34" s="189"/>
      <c r="AN34" s="190" t="s">
        <v>1538</v>
      </c>
      <c r="AO34" s="190"/>
      <c r="AP34" s="190"/>
      <c r="AQ34" s="190"/>
      <c r="AR34" s="190"/>
      <c r="AS34" s="190"/>
      <c r="AT34" s="190"/>
      <c r="AU34" s="191">
        <v>17</v>
      </c>
      <c r="AV34" s="191">
        <v>0</v>
      </c>
      <c r="AW34" s="191">
        <v>9</v>
      </c>
      <c r="AX34" s="191">
        <v>5</v>
      </c>
      <c r="AY34" s="191">
        <v>0</v>
      </c>
    </row>
    <row r="35" spans="1:51">
      <c r="A35" s="12" t="s">
        <v>21</v>
      </c>
      <c r="B35" s="12" t="s">
        <v>287</v>
      </c>
      <c r="C35" s="13">
        <v>12246</v>
      </c>
      <c r="D35" s="12" t="s">
        <v>288</v>
      </c>
      <c r="E35" s="187">
        <v>96841</v>
      </c>
      <c r="F35" s="188" t="s">
        <v>182</v>
      </c>
      <c r="G35" s="189" t="s">
        <v>23</v>
      </c>
      <c r="H35" s="189"/>
      <c r="I35" s="189"/>
      <c r="J35" s="189"/>
      <c r="K35" s="189" t="s">
        <v>23</v>
      </c>
      <c r="L35" s="189"/>
      <c r="M35" s="189" t="s">
        <v>1538</v>
      </c>
      <c r="N35" s="189"/>
      <c r="O35" s="189"/>
      <c r="P35" s="189"/>
      <c r="Q35" s="189"/>
      <c r="R35" s="189"/>
      <c r="S35" s="189"/>
      <c r="T35" s="189"/>
      <c r="U35" s="189"/>
      <c r="V35" s="189" t="s">
        <v>1539</v>
      </c>
      <c r="W35" s="189" t="s">
        <v>23</v>
      </c>
      <c r="X35" s="189"/>
      <c r="Y35" s="189"/>
      <c r="Z35" s="189"/>
      <c r="AA35" s="189"/>
      <c r="AB35" s="189"/>
      <c r="AC35" s="189"/>
      <c r="AD35" s="189"/>
      <c r="AE35" s="189"/>
      <c r="AF35" s="189"/>
      <c r="AG35" s="189"/>
      <c r="AH35" s="189"/>
      <c r="AI35" s="189"/>
      <c r="AJ35" s="189"/>
      <c r="AK35" s="189"/>
      <c r="AL35" s="189"/>
      <c r="AM35" s="189"/>
      <c r="AN35" s="190" t="s">
        <v>1538</v>
      </c>
      <c r="AO35" s="190"/>
      <c r="AP35" s="190"/>
      <c r="AQ35" s="190"/>
      <c r="AR35" s="190"/>
      <c r="AS35" s="190"/>
      <c r="AT35" s="190"/>
      <c r="AU35" s="191">
        <v>9</v>
      </c>
      <c r="AV35" s="191">
        <v>0</v>
      </c>
      <c r="AW35" s="191">
        <v>0</v>
      </c>
      <c r="AX35" s="191">
        <v>40</v>
      </c>
      <c r="AY35" s="191">
        <v>0</v>
      </c>
    </row>
    <row r="36" spans="1:51">
      <c r="A36" s="12" t="s">
        <v>21</v>
      </c>
      <c r="B36" s="12" t="s">
        <v>289</v>
      </c>
      <c r="C36" s="13">
        <v>12254</v>
      </c>
      <c r="D36" s="12" t="s">
        <v>290</v>
      </c>
      <c r="E36" s="187">
        <v>40843</v>
      </c>
      <c r="F36" s="188" t="s">
        <v>182</v>
      </c>
      <c r="G36" s="189"/>
      <c r="H36" s="189"/>
      <c r="I36" s="189"/>
      <c r="J36" s="189"/>
      <c r="K36" s="189"/>
      <c r="L36" s="189"/>
      <c r="M36" s="189" t="s">
        <v>1539</v>
      </c>
      <c r="N36" s="189"/>
      <c r="O36" s="189"/>
      <c r="P36" s="189"/>
      <c r="Q36" s="189"/>
      <c r="R36" s="189"/>
      <c r="S36" s="189" t="s">
        <v>23</v>
      </c>
      <c r="T36" s="189"/>
      <c r="U36" s="189"/>
      <c r="V36" s="189"/>
      <c r="W36" s="189"/>
      <c r="X36" s="189"/>
      <c r="Y36" s="189"/>
      <c r="Z36" s="189"/>
      <c r="AA36" s="189"/>
      <c r="AB36" s="189"/>
      <c r="AC36" s="189"/>
      <c r="AD36" s="189"/>
      <c r="AE36" s="189"/>
      <c r="AF36" s="189"/>
      <c r="AG36" s="189"/>
      <c r="AH36" s="189"/>
      <c r="AI36" s="189"/>
      <c r="AJ36" s="189"/>
      <c r="AK36" s="189"/>
      <c r="AL36" s="189"/>
      <c r="AM36" s="189"/>
      <c r="AN36" s="190"/>
      <c r="AO36" s="190"/>
      <c r="AP36" s="190"/>
      <c r="AQ36" s="190"/>
      <c r="AR36" s="190"/>
      <c r="AS36" s="190"/>
      <c r="AT36" s="190"/>
      <c r="AU36" s="191">
        <v>13</v>
      </c>
      <c r="AV36" s="191">
        <v>0</v>
      </c>
      <c r="AW36" s="191">
        <v>0</v>
      </c>
      <c r="AX36" s="191">
        <v>0</v>
      </c>
      <c r="AY36" s="191">
        <v>0</v>
      </c>
    </row>
    <row r="37" spans="1:51">
      <c r="A37" s="12" t="s">
        <v>21</v>
      </c>
      <c r="B37" s="12" t="s">
        <v>291</v>
      </c>
      <c r="C37" s="13">
        <v>12262</v>
      </c>
      <c r="D37" s="12" t="s">
        <v>292</v>
      </c>
      <c r="E37" s="187">
        <v>17364</v>
      </c>
      <c r="F37" s="188" t="s">
        <v>182</v>
      </c>
      <c r="G37" s="189"/>
      <c r="H37" s="189"/>
      <c r="I37" s="189"/>
      <c r="J37" s="189"/>
      <c r="K37" s="189"/>
      <c r="L37" s="189"/>
      <c r="M37" s="189" t="s">
        <v>1538</v>
      </c>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90"/>
      <c r="AO37" s="190"/>
      <c r="AP37" s="190"/>
      <c r="AQ37" s="190"/>
      <c r="AR37" s="190"/>
      <c r="AS37" s="190"/>
      <c r="AT37" s="190"/>
      <c r="AU37" s="191">
        <v>0</v>
      </c>
      <c r="AV37" s="191">
        <v>0</v>
      </c>
      <c r="AW37" s="191">
        <v>0</v>
      </c>
      <c r="AX37" s="191">
        <v>0</v>
      </c>
      <c r="AY37" s="191">
        <v>0</v>
      </c>
    </row>
    <row r="38" spans="1:51">
      <c r="A38" s="12" t="s">
        <v>21</v>
      </c>
      <c r="B38" s="12" t="s">
        <v>293</v>
      </c>
      <c r="C38" s="13">
        <v>12271</v>
      </c>
      <c r="D38" s="12" t="s">
        <v>294</v>
      </c>
      <c r="E38" s="187">
        <v>3408</v>
      </c>
      <c r="F38" s="188" t="s">
        <v>182</v>
      </c>
      <c r="G38" s="189"/>
      <c r="H38" s="189"/>
      <c r="I38" s="189"/>
      <c r="J38" s="189"/>
      <c r="K38" s="189"/>
      <c r="L38" s="189"/>
      <c r="M38" s="189" t="s">
        <v>1539</v>
      </c>
      <c r="N38" s="189"/>
      <c r="O38" s="189"/>
      <c r="P38" s="189"/>
      <c r="Q38" s="189"/>
      <c r="R38" s="189"/>
      <c r="S38" s="189" t="s">
        <v>23</v>
      </c>
      <c r="T38" s="189"/>
      <c r="U38" s="189"/>
      <c r="V38" s="189"/>
      <c r="W38" s="189"/>
      <c r="X38" s="189"/>
      <c r="Y38" s="189"/>
      <c r="Z38" s="189"/>
      <c r="AA38" s="189"/>
      <c r="AB38" s="189"/>
      <c r="AC38" s="189"/>
      <c r="AD38" s="189"/>
      <c r="AE38" s="189"/>
      <c r="AF38" s="189"/>
      <c r="AG38" s="189"/>
      <c r="AH38" s="189"/>
      <c r="AI38" s="189"/>
      <c r="AJ38" s="189"/>
      <c r="AK38" s="189"/>
      <c r="AL38" s="189"/>
      <c r="AM38" s="189"/>
      <c r="AN38" s="190"/>
      <c r="AO38" s="190"/>
      <c r="AP38" s="190"/>
      <c r="AQ38" s="190"/>
      <c r="AR38" s="190"/>
      <c r="AS38" s="190"/>
      <c r="AT38" s="190"/>
      <c r="AU38" s="191">
        <v>0</v>
      </c>
      <c r="AV38" s="191">
        <v>0</v>
      </c>
      <c r="AW38" s="191">
        <v>0</v>
      </c>
      <c r="AX38" s="191">
        <v>0</v>
      </c>
      <c r="AY38" s="191">
        <v>0</v>
      </c>
    </row>
    <row r="39" spans="1:51">
      <c r="A39" s="12" t="s">
        <v>21</v>
      </c>
      <c r="B39" s="12" t="s">
        <v>295</v>
      </c>
      <c r="C39" s="13">
        <v>12289</v>
      </c>
      <c r="D39" s="12" t="s">
        <v>286</v>
      </c>
      <c r="E39" s="187">
        <v>21237</v>
      </c>
      <c r="F39" s="188" t="s">
        <v>182</v>
      </c>
      <c r="G39" s="189"/>
      <c r="H39" s="189"/>
      <c r="I39" s="189"/>
      <c r="J39" s="189"/>
      <c r="K39" s="189"/>
      <c r="L39" s="189"/>
      <c r="M39" s="189" t="s">
        <v>1538</v>
      </c>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90"/>
      <c r="AO39" s="190"/>
      <c r="AP39" s="190"/>
      <c r="AQ39" s="190"/>
      <c r="AR39" s="190"/>
      <c r="AS39" s="190"/>
      <c r="AT39" s="190"/>
      <c r="AU39" s="191">
        <v>1</v>
      </c>
      <c r="AV39" s="191">
        <v>0</v>
      </c>
      <c r="AW39" s="191">
        <v>0</v>
      </c>
      <c r="AX39" s="191">
        <v>0</v>
      </c>
      <c r="AY39" s="191">
        <v>0</v>
      </c>
    </row>
    <row r="40" spans="1:51">
      <c r="A40" s="12" t="s">
        <v>21</v>
      </c>
      <c r="B40" s="12" t="s">
        <v>296</v>
      </c>
      <c r="C40" s="13">
        <v>12297</v>
      </c>
      <c r="D40" s="12" t="s">
        <v>297</v>
      </c>
      <c r="E40" s="187">
        <v>22284</v>
      </c>
      <c r="F40" s="188" t="s">
        <v>182</v>
      </c>
      <c r="G40" s="189" t="s">
        <v>23</v>
      </c>
      <c r="H40" s="189"/>
      <c r="I40" s="189"/>
      <c r="J40" s="189" t="s">
        <v>23</v>
      </c>
      <c r="K40" s="189"/>
      <c r="L40" s="189"/>
      <c r="M40" s="189" t="s">
        <v>1539</v>
      </c>
      <c r="N40" s="189"/>
      <c r="O40" s="189" t="s">
        <v>23</v>
      </c>
      <c r="P40" s="189"/>
      <c r="Q40" s="189"/>
      <c r="R40" s="189"/>
      <c r="S40" s="189"/>
      <c r="T40" s="189"/>
      <c r="U40" s="189"/>
      <c r="V40" s="189" t="s">
        <v>1539</v>
      </c>
      <c r="W40" s="189"/>
      <c r="X40" s="189" t="s">
        <v>23</v>
      </c>
      <c r="Y40" s="189"/>
      <c r="Z40" s="189"/>
      <c r="AA40" s="189"/>
      <c r="AB40" s="189"/>
      <c r="AC40" s="189"/>
      <c r="AD40" s="189"/>
      <c r="AE40" s="189" t="s">
        <v>1539</v>
      </c>
      <c r="AF40" s="189"/>
      <c r="AG40" s="189" t="s">
        <v>23</v>
      </c>
      <c r="AH40" s="189"/>
      <c r="AI40" s="189"/>
      <c r="AJ40" s="189"/>
      <c r="AK40" s="189"/>
      <c r="AL40" s="189"/>
      <c r="AM40" s="189"/>
      <c r="AN40" s="190"/>
      <c r="AO40" s="190"/>
      <c r="AP40" s="190"/>
      <c r="AQ40" s="190"/>
      <c r="AR40" s="190"/>
      <c r="AS40" s="190"/>
      <c r="AT40" s="190"/>
      <c r="AU40" s="191">
        <v>22</v>
      </c>
      <c r="AV40" s="191">
        <v>3</v>
      </c>
      <c r="AW40" s="191">
        <v>5</v>
      </c>
      <c r="AX40" s="191">
        <v>0</v>
      </c>
      <c r="AY40" s="191">
        <v>0</v>
      </c>
    </row>
    <row r="41" spans="1:51">
      <c r="A41" s="12" t="s">
        <v>21</v>
      </c>
      <c r="B41" s="12" t="s">
        <v>298</v>
      </c>
      <c r="C41" s="13">
        <v>12301</v>
      </c>
      <c r="D41" s="12" t="s">
        <v>299</v>
      </c>
      <c r="E41" s="187">
        <v>48852</v>
      </c>
      <c r="F41" s="188" t="s">
        <v>182</v>
      </c>
      <c r="G41" s="189"/>
      <c r="H41" s="189" t="s">
        <v>23</v>
      </c>
      <c r="I41" s="189"/>
      <c r="J41" s="189"/>
      <c r="K41" s="189"/>
      <c r="L41" s="189"/>
      <c r="M41" s="189" t="s">
        <v>1538</v>
      </c>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90"/>
      <c r="AO41" s="190"/>
      <c r="AP41" s="190"/>
      <c r="AQ41" s="190"/>
      <c r="AR41" s="190"/>
      <c r="AS41" s="190"/>
      <c r="AT41" s="190"/>
      <c r="AU41" s="191">
        <v>0</v>
      </c>
      <c r="AV41" s="191">
        <v>0</v>
      </c>
      <c r="AW41" s="191">
        <v>0</v>
      </c>
      <c r="AX41" s="191">
        <v>0</v>
      </c>
      <c r="AY41" s="191">
        <v>0</v>
      </c>
    </row>
    <row r="42" spans="1:51">
      <c r="A42" s="12" t="s">
        <v>21</v>
      </c>
      <c r="B42" s="12" t="s">
        <v>300</v>
      </c>
      <c r="C42" s="13">
        <v>12319</v>
      </c>
      <c r="D42" s="12" t="s">
        <v>297</v>
      </c>
      <c r="E42" s="187">
        <v>69521</v>
      </c>
      <c r="F42" s="188" t="s">
        <v>182</v>
      </c>
      <c r="G42" s="189"/>
      <c r="H42" s="189"/>
      <c r="I42" s="189"/>
      <c r="J42" s="189"/>
      <c r="K42" s="189"/>
      <c r="L42" s="189"/>
      <c r="M42" s="189" t="s">
        <v>1538</v>
      </c>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90"/>
      <c r="AO42" s="190"/>
      <c r="AP42" s="190"/>
      <c r="AQ42" s="190"/>
      <c r="AR42" s="190"/>
      <c r="AS42" s="190"/>
      <c r="AT42" s="190"/>
      <c r="AU42" s="191">
        <v>2</v>
      </c>
      <c r="AV42" s="191">
        <v>0</v>
      </c>
      <c r="AW42" s="191">
        <v>0</v>
      </c>
      <c r="AX42" s="191">
        <v>0</v>
      </c>
      <c r="AY42" s="191">
        <v>0</v>
      </c>
    </row>
    <row r="43" spans="1:51">
      <c r="A43" s="12" t="s">
        <v>21</v>
      </c>
      <c r="B43" s="12" t="s">
        <v>1589</v>
      </c>
      <c r="C43" s="13">
        <v>12335</v>
      </c>
      <c r="D43" s="12" t="s">
        <v>301</v>
      </c>
      <c r="E43" s="187">
        <v>34772</v>
      </c>
      <c r="F43" s="188" t="s">
        <v>182</v>
      </c>
      <c r="G43" s="189" t="s">
        <v>23</v>
      </c>
      <c r="H43" s="189" t="s">
        <v>23</v>
      </c>
      <c r="I43" s="189" t="s">
        <v>23</v>
      </c>
      <c r="J43" s="189" t="s">
        <v>23</v>
      </c>
      <c r="K43" s="189" t="s">
        <v>23</v>
      </c>
      <c r="L43" s="189" t="s">
        <v>736</v>
      </c>
      <c r="M43" s="192" t="s">
        <v>1538</v>
      </c>
      <c r="N43" s="189"/>
      <c r="O43" s="189"/>
      <c r="P43" s="189"/>
      <c r="Q43" s="189"/>
      <c r="R43" s="189"/>
      <c r="S43" s="189"/>
      <c r="T43" s="189"/>
      <c r="U43" s="189"/>
      <c r="V43" s="189" t="s">
        <v>1539</v>
      </c>
      <c r="W43" s="189" t="s">
        <v>23</v>
      </c>
      <c r="X43" s="189"/>
      <c r="Y43" s="189"/>
      <c r="Z43" s="189"/>
      <c r="AA43" s="189"/>
      <c r="AB43" s="189"/>
      <c r="AC43" s="189"/>
      <c r="AD43" s="189"/>
      <c r="AE43" s="189" t="s">
        <v>1539</v>
      </c>
      <c r="AF43" s="189"/>
      <c r="AG43" s="189" t="s">
        <v>23</v>
      </c>
      <c r="AH43" s="189"/>
      <c r="AI43" s="189"/>
      <c r="AJ43" s="189"/>
      <c r="AK43" s="189"/>
      <c r="AL43" s="189"/>
      <c r="AM43" s="189"/>
      <c r="AN43" s="190" t="s">
        <v>1538</v>
      </c>
      <c r="AO43" s="190"/>
      <c r="AP43" s="190"/>
      <c r="AQ43" s="190"/>
      <c r="AR43" s="190"/>
      <c r="AS43" s="190"/>
      <c r="AT43" s="190"/>
      <c r="AU43" s="191">
        <v>1</v>
      </c>
      <c r="AV43" s="191">
        <v>0</v>
      </c>
      <c r="AW43" s="191">
        <v>0</v>
      </c>
      <c r="AX43" s="191">
        <v>0</v>
      </c>
      <c r="AY43" s="191">
        <v>0</v>
      </c>
    </row>
    <row r="44" spans="1:51">
      <c r="A44" s="12" t="s">
        <v>21</v>
      </c>
      <c r="B44" s="12" t="s">
        <v>302</v>
      </c>
      <c r="C44" s="13">
        <v>12343</v>
      </c>
      <c r="D44" s="12" t="s">
        <v>297</v>
      </c>
      <c r="E44" s="187">
        <v>58828</v>
      </c>
      <c r="F44" s="188" t="s">
        <v>182</v>
      </c>
      <c r="G44" s="189"/>
      <c r="H44" s="189"/>
      <c r="I44" s="189"/>
      <c r="J44" s="189"/>
      <c r="K44" s="189" t="s">
        <v>23</v>
      </c>
      <c r="L44" s="189"/>
      <c r="M44" s="189" t="s">
        <v>1539</v>
      </c>
      <c r="N44" s="189" t="s">
        <v>23</v>
      </c>
      <c r="O44" s="189"/>
      <c r="P44" s="189"/>
      <c r="Q44" s="189"/>
      <c r="R44" s="189"/>
      <c r="S44" s="189"/>
      <c r="T44" s="189"/>
      <c r="U44" s="189"/>
      <c r="V44" s="189"/>
      <c r="W44" s="189"/>
      <c r="X44" s="189"/>
      <c r="Y44" s="189"/>
      <c r="Z44" s="189"/>
      <c r="AA44" s="189"/>
      <c r="AB44" s="189"/>
      <c r="AC44" s="189"/>
      <c r="AD44" s="189"/>
      <c r="AE44" s="189"/>
      <c r="AF44" s="189"/>
      <c r="AG44" s="189"/>
      <c r="AH44" s="189"/>
      <c r="AI44" s="189"/>
      <c r="AJ44" s="189"/>
      <c r="AK44" s="189"/>
      <c r="AL44" s="189"/>
      <c r="AM44" s="189"/>
      <c r="AN44" s="190" t="s">
        <v>1539</v>
      </c>
      <c r="AO44" s="190" t="s">
        <v>23</v>
      </c>
      <c r="AP44" s="190"/>
      <c r="AQ44" s="190"/>
      <c r="AR44" s="190"/>
      <c r="AS44" s="190"/>
      <c r="AT44" s="190"/>
      <c r="AU44" s="191">
        <v>12</v>
      </c>
      <c r="AV44" s="191">
        <v>0</v>
      </c>
      <c r="AW44" s="191">
        <v>0</v>
      </c>
      <c r="AX44" s="191">
        <v>45</v>
      </c>
      <c r="AY44" s="191">
        <v>0</v>
      </c>
    </row>
    <row r="45" spans="1:51">
      <c r="A45" s="12" t="s">
        <v>21</v>
      </c>
      <c r="B45" s="12" t="s">
        <v>303</v>
      </c>
      <c r="C45" s="13">
        <v>12351</v>
      </c>
      <c r="D45" s="12" t="s">
        <v>304</v>
      </c>
      <c r="E45" s="187">
        <v>58502</v>
      </c>
      <c r="F45" s="188" t="s">
        <v>182</v>
      </c>
      <c r="G45" s="189"/>
      <c r="H45" s="189"/>
      <c r="I45" s="189"/>
      <c r="J45" s="189"/>
      <c r="K45" s="189" t="s">
        <v>23</v>
      </c>
      <c r="L45" s="189"/>
      <c r="M45" s="189" t="s">
        <v>1540</v>
      </c>
      <c r="N45" s="189"/>
      <c r="O45" s="189" t="s">
        <v>23</v>
      </c>
      <c r="P45" s="189"/>
      <c r="Q45" s="189"/>
      <c r="R45" s="189"/>
      <c r="S45" s="189" t="s">
        <v>23</v>
      </c>
      <c r="T45" s="189"/>
      <c r="U45" s="189"/>
      <c r="V45" s="189"/>
      <c r="W45" s="189"/>
      <c r="X45" s="189"/>
      <c r="Y45" s="189"/>
      <c r="Z45" s="189"/>
      <c r="AA45" s="189"/>
      <c r="AB45" s="189"/>
      <c r="AC45" s="189"/>
      <c r="AD45" s="189"/>
      <c r="AE45" s="189"/>
      <c r="AF45" s="189"/>
      <c r="AG45" s="189"/>
      <c r="AH45" s="189"/>
      <c r="AI45" s="189"/>
      <c r="AJ45" s="189"/>
      <c r="AK45" s="189"/>
      <c r="AL45" s="189"/>
      <c r="AM45" s="189"/>
      <c r="AN45" s="190" t="s">
        <v>1540</v>
      </c>
      <c r="AO45" s="190"/>
      <c r="AP45" s="190"/>
      <c r="AQ45" s="190"/>
      <c r="AR45" s="190"/>
      <c r="AS45" s="190" t="s">
        <v>23</v>
      </c>
      <c r="AT45" s="190"/>
      <c r="AU45" s="191">
        <v>11</v>
      </c>
      <c r="AV45" s="191">
        <v>0</v>
      </c>
      <c r="AW45" s="191">
        <v>0</v>
      </c>
      <c r="AX45" s="191">
        <v>40</v>
      </c>
      <c r="AY45" s="191">
        <v>0</v>
      </c>
    </row>
    <row r="46" spans="1:51">
      <c r="A46" s="12" t="s">
        <v>21</v>
      </c>
      <c r="B46" s="12" t="s">
        <v>305</v>
      </c>
      <c r="C46" s="13">
        <v>12360</v>
      </c>
      <c r="D46" s="12" t="s">
        <v>306</v>
      </c>
      <c r="E46" s="187">
        <v>46829</v>
      </c>
      <c r="F46" s="188" t="s">
        <v>182</v>
      </c>
      <c r="G46" s="189" t="s">
        <v>23</v>
      </c>
      <c r="H46" s="189"/>
      <c r="I46" s="189"/>
      <c r="J46" s="189" t="s">
        <v>23</v>
      </c>
      <c r="K46" s="189"/>
      <c r="L46" s="189"/>
      <c r="M46" s="189" t="s">
        <v>1539</v>
      </c>
      <c r="N46" s="189"/>
      <c r="O46" s="189" t="s">
        <v>23</v>
      </c>
      <c r="P46" s="189"/>
      <c r="Q46" s="189"/>
      <c r="R46" s="189"/>
      <c r="S46" s="189"/>
      <c r="T46" s="189"/>
      <c r="U46" s="189"/>
      <c r="V46" s="189" t="s">
        <v>1539</v>
      </c>
      <c r="W46" s="189"/>
      <c r="X46" s="189" t="s">
        <v>23</v>
      </c>
      <c r="Y46" s="189"/>
      <c r="Z46" s="189"/>
      <c r="AA46" s="189"/>
      <c r="AB46" s="189"/>
      <c r="AC46" s="189"/>
      <c r="AD46" s="189"/>
      <c r="AE46" s="189" t="s">
        <v>1539</v>
      </c>
      <c r="AF46" s="189"/>
      <c r="AG46" s="189" t="s">
        <v>23</v>
      </c>
      <c r="AH46" s="189"/>
      <c r="AI46" s="189"/>
      <c r="AJ46" s="189"/>
      <c r="AK46" s="189"/>
      <c r="AL46" s="189"/>
      <c r="AM46" s="189"/>
      <c r="AN46" s="190"/>
      <c r="AO46" s="190"/>
      <c r="AP46" s="190"/>
      <c r="AQ46" s="190"/>
      <c r="AR46" s="190"/>
      <c r="AS46" s="190"/>
      <c r="AT46" s="190"/>
      <c r="AU46" s="191">
        <v>11</v>
      </c>
      <c r="AV46" s="191">
        <v>0</v>
      </c>
      <c r="AW46" s="191">
        <v>2</v>
      </c>
      <c r="AX46" s="191">
        <v>0</v>
      </c>
      <c r="AY46" s="191">
        <v>0</v>
      </c>
    </row>
    <row r="47" spans="1:51">
      <c r="A47" s="12" t="s">
        <v>307</v>
      </c>
      <c r="B47" s="12" t="s">
        <v>307</v>
      </c>
      <c r="C47" s="13">
        <v>20001</v>
      </c>
      <c r="D47" s="12" t="s">
        <v>308</v>
      </c>
      <c r="E47" s="187">
        <v>298547</v>
      </c>
      <c r="F47" s="188" t="s">
        <v>182</v>
      </c>
      <c r="G47" s="189"/>
      <c r="H47" s="189"/>
      <c r="I47" s="189"/>
      <c r="J47" s="189" t="s">
        <v>23</v>
      </c>
      <c r="K47" s="189" t="s">
        <v>23</v>
      </c>
      <c r="L47" s="189" t="s">
        <v>23</v>
      </c>
      <c r="M47" s="189" t="s">
        <v>1540</v>
      </c>
      <c r="N47" s="189"/>
      <c r="O47" s="189" t="s">
        <v>23</v>
      </c>
      <c r="P47" s="189"/>
      <c r="Q47" s="189"/>
      <c r="R47" s="189"/>
      <c r="S47" s="189" t="s">
        <v>23</v>
      </c>
      <c r="T47" s="189"/>
      <c r="U47" s="189"/>
      <c r="V47" s="189"/>
      <c r="W47" s="189"/>
      <c r="X47" s="189"/>
      <c r="Y47" s="189"/>
      <c r="Z47" s="189"/>
      <c r="AA47" s="189"/>
      <c r="AB47" s="189"/>
      <c r="AC47" s="189"/>
      <c r="AD47" s="189"/>
      <c r="AE47" s="189" t="s">
        <v>1539</v>
      </c>
      <c r="AF47" s="189"/>
      <c r="AG47" s="189"/>
      <c r="AH47" s="189"/>
      <c r="AI47" s="189"/>
      <c r="AJ47" s="189"/>
      <c r="AK47" s="189"/>
      <c r="AL47" s="189"/>
      <c r="AM47" s="189"/>
      <c r="AN47" s="190" t="s">
        <v>1539</v>
      </c>
      <c r="AO47" s="190"/>
      <c r="AP47" s="190"/>
      <c r="AQ47" s="190"/>
      <c r="AR47" s="190"/>
      <c r="AS47" s="190" t="s">
        <v>23</v>
      </c>
      <c r="AT47" s="190"/>
      <c r="AU47" s="191">
        <v>275</v>
      </c>
      <c r="AV47" s="191">
        <v>0</v>
      </c>
      <c r="AW47" s="191">
        <v>17</v>
      </c>
      <c r="AX47" s="191">
        <v>115</v>
      </c>
      <c r="AY47" s="191">
        <v>0</v>
      </c>
    </row>
    <row r="48" spans="1:51">
      <c r="A48" s="12" t="s">
        <v>307</v>
      </c>
      <c r="B48" s="12" t="s">
        <v>309</v>
      </c>
      <c r="C48" s="13">
        <v>22012</v>
      </c>
      <c r="D48" s="12" t="s">
        <v>310</v>
      </c>
      <c r="E48" s="187">
        <v>287574</v>
      </c>
      <c r="F48" s="188" t="s">
        <v>182</v>
      </c>
      <c r="G48" s="189"/>
      <c r="H48" s="189"/>
      <c r="I48" s="189"/>
      <c r="J48" s="189"/>
      <c r="K48" s="189" t="s">
        <v>23</v>
      </c>
      <c r="L48" s="189"/>
      <c r="M48" s="189" t="s">
        <v>1539</v>
      </c>
      <c r="N48" s="189"/>
      <c r="O48" s="189" t="s">
        <v>23</v>
      </c>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189"/>
      <c r="AM48" s="189"/>
      <c r="AN48" s="190" t="s">
        <v>1539</v>
      </c>
      <c r="AO48" s="190"/>
      <c r="AP48" s="190"/>
      <c r="AQ48" s="190"/>
      <c r="AR48" s="190"/>
      <c r="AS48" s="190" t="s">
        <v>23</v>
      </c>
      <c r="AT48" s="190"/>
      <c r="AU48" s="191">
        <v>15</v>
      </c>
      <c r="AV48" s="191">
        <v>0</v>
      </c>
      <c r="AW48" s="191">
        <v>0</v>
      </c>
      <c r="AX48" s="191">
        <v>23</v>
      </c>
      <c r="AY48" s="191">
        <v>0</v>
      </c>
    </row>
    <row r="49" spans="1:51">
      <c r="A49" s="12" t="s">
        <v>307</v>
      </c>
      <c r="B49" s="12" t="s">
        <v>311</v>
      </c>
      <c r="C49" s="13">
        <v>22021</v>
      </c>
      <c r="D49" s="12" t="s">
        <v>312</v>
      </c>
      <c r="E49" s="187">
        <v>174050</v>
      </c>
      <c r="F49" s="188" t="s">
        <v>182</v>
      </c>
      <c r="G49" s="189" t="s">
        <v>23</v>
      </c>
      <c r="H49" s="189"/>
      <c r="I49" s="189"/>
      <c r="J49" s="189"/>
      <c r="K49" s="189" t="s">
        <v>23</v>
      </c>
      <c r="L49" s="189"/>
      <c r="M49" s="189" t="s">
        <v>1538</v>
      </c>
      <c r="N49" s="189"/>
      <c r="O49" s="189"/>
      <c r="P49" s="189"/>
      <c r="Q49" s="189"/>
      <c r="R49" s="189"/>
      <c r="S49" s="189"/>
      <c r="T49" s="189"/>
      <c r="U49" s="189"/>
      <c r="V49" s="189" t="s">
        <v>1540</v>
      </c>
      <c r="W49" s="189"/>
      <c r="X49" s="189"/>
      <c r="Y49" s="189"/>
      <c r="Z49" s="189"/>
      <c r="AA49" s="189" t="s">
        <v>23</v>
      </c>
      <c r="AB49" s="189"/>
      <c r="AC49" s="189"/>
      <c r="AD49" s="189"/>
      <c r="AE49" s="189"/>
      <c r="AF49" s="189"/>
      <c r="AG49" s="189"/>
      <c r="AH49" s="189"/>
      <c r="AI49" s="189"/>
      <c r="AJ49" s="189"/>
      <c r="AK49" s="189"/>
      <c r="AL49" s="189"/>
      <c r="AM49" s="189"/>
      <c r="AN49" s="190" t="s">
        <v>1540</v>
      </c>
      <c r="AO49" s="190"/>
      <c r="AP49" s="190" t="s">
        <v>23</v>
      </c>
      <c r="AQ49" s="190"/>
      <c r="AR49" s="190"/>
      <c r="AS49" s="190"/>
      <c r="AT49" s="190"/>
      <c r="AU49" s="191">
        <v>47</v>
      </c>
      <c r="AV49" s="191">
        <v>21</v>
      </c>
      <c r="AW49" s="191">
        <v>0</v>
      </c>
      <c r="AX49" s="191">
        <v>16</v>
      </c>
      <c r="AY49" s="191">
        <v>0</v>
      </c>
    </row>
    <row r="50" spans="1:51">
      <c r="A50" s="12" t="s">
        <v>307</v>
      </c>
      <c r="B50" s="12" t="s">
        <v>313</v>
      </c>
      <c r="C50" s="13">
        <v>22039</v>
      </c>
      <c r="D50" s="12" t="s">
        <v>314</v>
      </c>
      <c r="E50" s="187">
        <v>232361</v>
      </c>
      <c r="F50" s="188" t="s">
        <v>182</v>
      </c>
      <c r="G50" s="189" t="s">
        <v>23</v>
      </c>
      <c r="H50" s="189" t="s">
        <v>23</v>
      </c>
      <c r="I50" s="189"/>
      <c r="J50" s="189" t="s">
        <v>23</v>
      </c>
      <c r="K50" s="189" t="s">
        <v>23</v>
      </c>
      <c r="L50" s="189"/>
      <c r="M50" s="189" t="s">
        <v>1539</v>
      </c>
      <c r="N50" s="189"/>
      <c r="O50" s="189" t="s">
        <v>23</v>
      </c>
      <c r="P50" s="189"/>
      <c r="Q50" s="189"/>
      <c r="R50" s="189"/>
      <c r="S50" s="189"/>
      <c r="T50" s="189"/>
      <c r="U50" s="189"/>
      <c r="V50" s="189" t="s">
        <v>1539</v>
      </c>
      <c r="W50" s="189"/>
      <c r="X50" s="189"/>
      <c r="Y50" s="189"/>
      <c r="Z50" s="189"/>
      <c r="AA50" s="189"/>
      <c r="AB50" s="189" t="s">
        <v>23</v>
      </c>
      <c r="AC50" s="189"/>
      <c r="AD50" s="189"/>
      <c r="AE50" s="189" t="s">
        <v>1539</v>
      </c>
      <c r="AF50" s="189"/>
      <c r="AG50" s="189" t="s">
        <v>23</v>
      </c>
      <c r="AH50" s="189"/>
      <c r="AI50" s="189"/>
      <c r="AJ50" s="189"/>
      <c r="AK50" s="189"/>
      <c r="AL50" s="189"/>
      <c r="AM50" s="189"/>
      <c r="AN50" s="190" t="s">
        <v>1539</v>
      </c>
      <c r="AO50" s="190"/>
      <c r="AP50" s="190"/>
      <c r="AQ50" s="190"/>
      <c r="AR50" s="190"/>
      <c r="AS50" s="190" t="s">
        <v>23</v>
      </c>
      <c r="AT50" s="190"/>
      <c r="AU50" s="191">
        <v>124</v>
      </c>
      <c r="AV50" s="191">
        <v>5</v>
      </c>
      <c r="AW50" s="191">
        <v>13</v>
      </c>
      <c r="AX50" s="191">
        <v>52</v>
      </c>
      <c r="AY50" s="191">
        <v>0</v>
      </c>
    </row>
    <row r="51" spans="1:51">
      <c r="A51" s="12" t="s">
        <v>307</v>
      </c>
      <c r="B51" s="12" t="s">
        <v>315</v>
      </c>
      <c r="C51" s="13">
        <v>22047</v>
      </c>
      <c r="D51" s="12" t="s">
        <v>316</v>
      </c>
      <c r="E51" s="187">
        <v>34045</v>
      </c>
      <c r="F51" s="188" t="s">
        <v>182</v>
      </c>
      <c r="G51" s="189"/>
      <c r="H51" s="189"/>
      <c r="I51" s="189"/>
      <c r="J51" s="189"/>
      <c r="K51" s="189"/>
      <c r="L51" s="189" t="s">
        <v>23</v>
      </c>
      <c r="M51" s="189" t="s">
        <v>1539</v>
      </c>
      <c r="N51" s="189"/>
      <c r="O51" s="189" t="s">
        <v>23</v>
      </c>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90"/>
      <c r="AO51" s="190"/>
      <c r="AP51" s="190"/>
      <c r="AQ51" s="190"/>
      <c r="AR51" s="190"/>
      <c r="AS51" s="190"/>
      <c r="AT51" s="190"/>
      <c r="AU51" s="191">
        <v>16</v>
      </c>
      <c r="AV51" s="191">
        <v>0</v>
      </c>
      <c r="AW51" s="191">
        <v>0</v>
      </c>
      <c r="AX51" s="191">
        <v>0</v>
      </c>
      <c r="AY51" s="191">
        <v>0</v>
      </c>
    </row>
    <row r="52" spans="1:51">
      <c r="A52" s="12" t="s">
        <v>307</v>
      </c>
      <c r="B52" s="12" t="s">
        <v>317</v>
      </c>
      <c r="C52" s="13">
        <v>22055</v>
      </c>
      <c r="D52" s="12" t="s">
        <v>318</v>
      </c>
      <c r="E52" s="187">
        <v>55741</v>
      </c>
      <c r="F52" s="188" t="s">
        <v>182</v>
      </c>
      <c r="G52" s="189"/>
      <c r="H52" s="189"/>
      <c r="I52" s="189"/>
      <c r="J52" s="189"/>
      <c r="K52" s="189"/>
      <c r="L52" s="189"/>
      <c r="M52" s="189" t="s">
        <v>1538</v>
      </c>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c r="AN52" s="190"/>
      <c r="AO52" s="190"/>
      <c r="AP52" s="190"/>
      <c r="AQ52" s="190"/>
      <c r="AR52" s="190"/>
      <c r="AS52" s="190"/>
      <c r="AT52" s="190"/>
      <c r="AU52" s="191">
        <v>3</v>
      </c>
      <c r="AV52" s="191">
        <v>0</v>
      </c>
      <c r="AW52" s="191">
        <v>0</v>
      </c>
      <c r="AX52" s="191">
        <v>0</v>
      </c>
      <c r="AY52" s="191">
        <v>0</v>
      </c>
    </row>
    <row r="53" spans="1:51">
      <c r="A53" s="12" t="s">
        <v>307</v>
      </c>
      <c r="B53" s="12" t="s">
        <v>319</v>
      </c>
      <c r="C53" s="13">
        <v>22063</v>
      </c>
      <c r="D53" s="12" t="s">
        <v>320</v>
      </c>
      <c r="E53" s="187">
        <v>62296</v>
      </c>
      <c r="F53" s="188" t="s">
        <v>182</v>
      </c>
      <c r="G53" s="189"/>
      <c r="H53" s="189"/>
      <c r="I53" s="189"/>
      <c r="J53" s="189"/>
      <c r="K53" s="189" t="s">
        <v>23</v>
      </c>
      <c r="L53" s="189"/>
      <c r="M53" s="189" t="s">
        <v>1538</v>
      </c>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90" t="s">
        <v>1538</v>
      </c>
      <c r="AO53" s="190"/>
      <c r="AP53" s="190"/>
      <c r="AQ53" s="190"/>
      <c r="AR53" s="190"/>
      <c r="AS53" s="190"/>
      <c r="AT53" s="190"/>
      <c r="AU53" s="191">
        <v>12</v>
      </c>
      <c r="AV53" s="191">
        <v>0</v>
      </c>
      <c r="AW53" s="191">
        <v>0</v>
      </c>
      <c r="AX53" s="191">
        <v>0</v>
      </c>
      <c r="AY53" s="191">
        <v>0</v>
      </c>
    </row>
    <row r="54" spans="1:51">
      <c r="A54" s="12" t="s">
        <v>307</v>
      </c>
      <c r="B54" s="12" t="s">
        <v>321</v>
      </c>
      <c r="C54" s="13">
        <v>22071</v>
      </c>
      <c r="D54" s="12" t="s">
        <v>259</v>
      </c>
      <c r="E54" s="187">
        <v>40227</v>
      </c>
      <c r="F54" s="188" t="s">
        <v>182</v>
      </c>
      <c r="G54" s="189"/>
      <c r="H54" s="189"/>
      <c r="I54" s="189"/>
      <c r="J54" s="189"/>
      <c r="K54" s="189"/>
      <c r="L54" s="189"/>
      <c r="M54" s="189" t="s">
        <v>1538</v>
      </c>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90"/>
      <c r="AO54" s="190"/>
      <c r="AP54" s="190"/>
      <c r="AQ54" s="190"/>
      <c r="AR54" s="190"/>
      <c r="AS54" s="190"/>
      <c r="AT54" s="190"/>
      <c r="AU54" s="191">
        <v>40</v>
      </c>
      <c r="AV54" s="191">
        <v>0</v>
      </c>
      <c r="AW54" s="191">
        <v>0</v>
      </c>
      <c r="AX54" s="191">
        <v>0</v>
      </c>
      <c r="AY54" s="191">
        <v>0</v>
      </c>
    </row>
    <row r="55" spans="1:51">
      <c r="A55" s="12" t="s">
        <v>307</v>
      </c>
      <c r="B55" s="12" t="s">
        <v>322</v>
      </c>
      <c r="C55" s="13">
        <v>22080</v>
      </c>
      <c r="D55" s="12" t="s">
        <v>323</v>
      </c>
      <c r="E55" s="187">
        <v>58904</v>
      </c>
      <c r="F55" s="188" t="s">
        <v>182</v>
      </c>
      <c r="G55" s="189"/>
      <c r="H55" s="189"/>
      <c r="I55" s="189"/>
      <c r="J55" s="189"/>
      <c r="K55" s="189"/>
      <c r="L55" s="189"/>
      <c r="M55" s="189" t="s">
        <v>1538</v>
      </c>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90"/>
      <c r="AO55" s="190"/>
      <c r="AP55" s="190"/>
      <c r="AQ55" s="190"/>
      <c r="AR55" s="190"/>
      <c r="AS55" s="190"/>
      <c r="AT55" s="190"/>
      <c r="AU55" s="191">
        <v>0</v>
      </c>
      <c r="AV55" s="191">
        <v>0</v>
      </c>
      <c r="AW55" s="191">
        <v>0</v>
      </c>
      <c r="AX55" s="191">
        <v>0</v>
      </c>
      <c r="AY55" s="191">
        <v>0</v>
      </c>
    </row>
    <row r="56" spans="1:51">
      <c r="A56" s="12" t="s">
        <v>307</v>
      </c>
      <c r="B56" s="12" t="s">
        <v>324</v>
      </c>
      <c r="C56" s="13">
        <v>22098</v>
      </c>
      <c r="D56" s="12" t="s">
        <v>325</v>
      </c>
      <c r="E56" s="187">
        <v>33254</v>
      </c>
      <c r="F56" s="188" t="s">
        <v>182</v>
      </c>
      <c r="G56" s="189"/>
      <c r="H56" s="189"/>
      <c r="I56" s="189"/>
      <c r="J56" s="189"/>
      <c r="K56" s="189"/>
      <c r="L56" s="189"/>
      <c r="M56" s="189" t="s">
        <v>1539</v>
      </c>
      <c r="N56" s="189"/>
      <c r="O56" s="189" t="s">
        <v>23</v>
      </c>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90"/>
      <c r="AO56" s="190"/>
      <c r="AP56" s="190"/>
      <c r="AQ56" s="190"/>
      <c r="AR56" s="190"/>
      <c r="AS56" s="190"/>
      <c r="AT56" s="190"/>
      <c r="AU56" s="191">
        <v>38</v>
      </c>
      <c r="AV56" s="191">
        <v>0</v>
      </c>
      <c r="AW56" s="191">
        <v>0</v>
      </c>
      <c r="AX56" s="191">
        <v>0</v>
      </c>
      <c r="AY56" s="191">
        <v>0</v>
      </c>
    </row>
    <row r="57" spans="1:51">
      <c r="A57" s="12" t="s">
        <v>307</v>
      </c>
      <c r="B57" s="12" t="s">
        <v>326</v>
      </c>
      <c r="C57" s="13">
        <v>22101</v>
      </c>
      <c r="D57" s="12" t="s">
        <v>327</v>
      </c>
      <c r="E57" s="187">
        <v>31708</v>
      </c>
      <c r="F57" s="188" t="s">
        <v>182</v>
      </c>
      <c r="G57" s="189"/>
      <c r="H57" s="189"/>
      <c r="I57" s="189"/>
      <c r="J57" s="189"/>
      <c r="K57" s="189"/>
      <c r="L57" s="189"/>
      <c r="M57" s="189" t="s">
        <v>1539</v>
      </c>
      <c r="N57" s="189"/>
      <c r="O57" s="189" t="s">
        <v>23</v>
      </c>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90"/>
      <c r="AO57" s="190"/>
      <c r="AP57" s="190"/>
      <c r="AQ57" s="190"/>
      <c r="AR57" s="190"/>
      <c r="AS57" s="190"/>
      <c r="AT57" s="190"/>
      <c r="AU57" s="191">
        <v>41</v>
      </c>
      <c r="AV57" s="191">
        <v>0</v>
      </c>
      <c r="AW57" s="191">
        <v>0</v>
      </c>
      <c r="AX57" s="191">
        <v>0</v>
      </c>
      <c r="AY57" s="191">
        <v>0</v>
      </c>
    </row>
    <row r="58" spans="1:51">
      <c r="A58" s="12" t="s">
        <v>127</v>
      </c>
      <c r="B58" s="12" t="s">
        <v>127</v>
      </c>
      <c r="C58" s="13">
        <v>30007</v>
      </c>
      <c r="D58" s="12" t="s">
        <v>270</v>
      </c>
      <c r="E58" s="187">
        <v>226320</v>
      </c>
      <c r="F58" s="188" t="s">
        <v>182</v>
      </c>
      <c r="G58" s="189" t="s">
        <v>23</v>
      </c>
      <c r="H58" s="189" t="s">
        <v>23</v>
      </c>
      <c r="I58" s="189"/>
      <c r="J58" s="189" t="s">
        <v>23</v>
      </c>
      <c r="K58" s="189" t="s">
        <v>23</v>
      </c>
      <c r="L58" s="189"/>
      <c r="M58" s="189" t="s">
        <v>1539</v>
      </c>
      <c r="N58" s="189"/>
      <c r="O58" s="189" t="s">
        <v>23</v>
      </c>
      <c r="P58" s="189"/>
      <c r="Q58" s="189"/>
      <c r="R58" s="189"/>
      <c r="S58" s="189"/>
      <c r="T58" s="189"/>
      <c r="U58" s="189"/>
      <c r="V58" s="189" t="s">
        <v>1539</v>
      </c>
      <c r="W58" s="189"/>
      <c r="X58" s="189"/>
      <c r="Y58" s="189"/>
      <c r="Z58" s="189"/>
      <c r="AA58" s="189" t="s">
        <v>23</v>
      </c>
      <c r="AB58" s="189"/>
      <c r="AC58" s="189"/>
      <c r="AD58" s="189"/>
      <c r="AE58" s="189" t="s">
        <v>1539</v>
      </c>
      <c r="AF58" s="189"/>
      <c r="AG58" s="189" t="s">
        <v>23</v>
      </c>
      <c r="AH58" s="189"/>
      <c r="AI58" s="189"/>
      <c r="AJ58" s="189"/>
      <c r="AK58" s="189"/>
      <c r="AL58" s="189"/>
      <c r="AM58" s="189"/>
      <c r="AN58" s="190" t="s">
        <v>1539</v>
      </c>
      <c r="AO58" s="190"/>
      <c r="AP58" s="190"/>
      <c r="AQ58" s="190"/>
      <c r="AR58" s="190" t="s">
        <v>23</v>
      </c>
      <c r="AS58" s="190"/>
      <c r="AT58" s="190"/>
      <c r="AU58" s="191">
        <v>158</v>
      </c>
      <c r="AV58" s="191">
        <v>15</v>
      </c>
      <c r="AW58" s="191">
        <v>34</v>
      </c>
      <c r="AX58" s="191">
        <v>82</v>
      </c>
      <c r="AY58" s="191">
        <v>2</v>
      </c>
    </row>
    <row r="59" spans="1:51">
      <c r="A59" s="12" t="s">
        <v>127</v>
      </c>
      <c r="B59" s="12" t="s">
        <v>328</v>
      </c>
      <c r="C59" s="13">
        <v>32018</v>
      </c>
      <c r="D59" s="12" t="s">
        <v>329</v>
      </c>
      <c r="E59" s="187">
        <v>291859</v>
      </c>
      <c r="F59" s="188" t="s">
        <v>182</v>
      </c>
      <c r="G59" s="189" t="s">
        <v>23</v>
      </c>
      <c r="H59" s="189" t="s">
        <v>23</v>
      </c>
      <c r="I59" s="189"/>
      <c r="J59" s="189"/>
      <c r="K59" s="189" t="s">
        <v>23</v>
      </c>
      <c r="L59" s="189"/>
      <c r="M59" s="189" t="s">
        <v>1539</v>
      </c>
      <c r="N59" s="189"/>
      <c r="O59" s="189"/>
      <c r="P59" s="189"/>
      <c r="Q59" s="189"/>
      <c r="R59" s="189"/>
      <c r="S59" s="189" t="s">
        <v>23</v>
      </c>
      <c r="T59" s="189"/>
      <c r="U59" s="189"/>
      <c r="V59" s="189" t="s">
        <v>1539</v>
      </c>
      <c r="W59" s="189"/>
      <c r="X59" s="189"/>
      <c r="Y59" s="189"/>
      <c r="Z59" s="189"/>
      <c r="AA59" s="189"/>
      <c r="AB59" s="189" t="s">
        <v>23</v>
      </c>
      <c r="AC59" s="189"/>
      <c r="AD59" s="189"/>
      <c r="AE59" s="189"/>
      <c r="AF59" s="189"/>
      <c r="AG59" s="189"/>
      <c r="AH59" s="189"/>
      <c r="AI59" s="189"/>
      <c r="AJ59" s="189"/>
      <c r="AK59" s="189"/>
      <c r="AL59" s="189"/>
      <c r="AM59" s="189"/>
      <c r="AN59" s="190" t="s">
        <v>1540</v>
      </c>
      <c r="AO59" s="190"/>
      <c r="AP59" s="190"/>
      <c r="AQ59" s="190"/>
      <c r="AR59" s="190"/>
      <c r="AS59" s="190" t="s">
        <v>23</v>
      </c>
      <c r="AT59" s="190"/>
      <c r="AU59" s="191">
        <v>86</v>
      </c>
      <c r="AV59" s="191">
        <v>43</v>
      </c>
      <c r="AW59" s="191">
        <v>0</v>
      </c>
      <c r="AX59" s="191">
        <v>271</v>
      </c>
      <c r="AY59" s="191">
        <v>0</v>
      </c>
    </row>
    <row r="60" spans="1:51">
      <c r="A60" s="12" t="s">
        <v>127</v>
      </c>
      <c r="B60" s="12" t="s">
        <v>129</v>
      </c>
      <c r="C60" s="13">
        <v>32026</v>
      </c>
      <c r="D60" s="12" t="s">
        <v>330</v>
      </c>
      <c r="E60" s="187">
        <v>54159</v>
      </c>
      <c r="F60" s="188" t="s">
        <v>182</v>
      </c>
      <c r="G60" s="189" t="s">
        <v>23</v>
      </c>
      <c r="H60" s="189"/>
      <c r="I60" s="189" t="s">
        <v>23</v>
      </c>
      <c r="J60" s="189" t="s">
        <v>23</v>
      </c>
      <c r="K60" s="189" t="s">
        <v>23</v>
      </c>
      <c r="L60" s="189"/>
      <c r="M60" s="189" t="s">
        <v>1539</v>
      </c>
      <c r="N60" s="189"/>
      <c r="O60" s="189" t="s">
        <v>23</v>
      </c>
      <c r="P60" s="189"/>
      <c r="Q60" s="189"/>
      <c r="R60" s="189"/>
      <c r="S60" s="189"/>
      <c r="T60" s="189"/>
      <c r="U60" s="189"/>
      <c r="V60" s="189" t="s">
        <v>1539</v>
      </c>
      <c r="W60" s="189"/>
      <c r="X60" s="189" t="s">
        <v>23</v>
      </c>
      <c r="Y60" s="189"/>
      <c r="Z60" s="189"/>
      <c r="AA60" s="189"/>
      <c r="AB60" s="189"/>
      <c r="AC60" s="189"/>
      <c r="AD60" s="189"/>
      <c r="AE60" s="189" t="s">
        <v>1539</v>
      </c>
      <c r="AF60" s="189"/>
      <c r="AG60" s="189" t="s">
        <v>23</v>
      </c>
      <c r="AH60" s="189"/>
      <c r="AI60" s="189"/>
      <c r="AJ60" s="189"/>
      <c r="AK60" s="189"/>
      <c r="AL60" s="189"/>
      <c r="AM60" s="189"/>
      <c r="AN60" s="190" t="s">
        <v>1538</v>
      </c>
      <c r="AO60" s="190"/>
      <c r="AP60" s="190" t="s">
        <v>23</v>
      </c>
      <c r="AQ60" s="190"/>
      <c r="AR60" s="190"/>
      <c r="AS60" s="190"/>
      <c r="AT60" s="190"/>
      <c r="AU60" s="191">
        <v>40</v>
      </c>
      <c r="AV60" s="191">
        <v>2</v>
      </c>
      <c r="AW60" s="191">
        <v>21</v>
      </c>
      <c r="AX60" s="191">
        <v>35</v>
      </c>
      <c r="AY60" s="191">
        <v>5</v>
      </c>
    </row>
    <row r="61" spans="1:51">
      <c r="A61" s="12" t="s">
        <v>127</v>
      </c>
      <c r="B61" s="12" t="s">
        <v>331</v>
      </c>
      <c r="C61" s="13">
        <v>32034</v>
      </c>
      <c r="D61" s="12" t="s">
        <v>332</v>
      </c>
      <c r="E61" s="187">
        <v>37264</v>
      </c>
      <c r="F61" s="188" t="s">
        <v>182</v>
      </c>
      <c r="G61" s="189" t="s">
        <v>23</v>
      </c>
      <c r="H61" s="189" t="s">
        <v>23</v>
      </c>
      <c r="I61" s="189"/>
      <c r="J61" s="189"/>
      <c r="K61" s="189"/>
      <c r="L61" s="189"/>
      <c r="M61" s="189" t="s">
        <v>1539</v>
      </c>
      <c r="N61" s="189"/>
      <c r="O61" s="189" t="s">
        <v>23</v>
      </c>
      <c r="P61" s="189"/>
      <c r="Q61" s="189"/>
      <c r="R61" s="189"/>
      <c r="S61" s="189"/>
      <c r="T61" s="189"/>
      <c r="U61" s="189"/>
      <c r="V61" s="189" t="s">
        <v>1539</v>
      </c>
      <c r="W61" s="189"/>
      <c r="X61" s="189" t="s">
        <v>23</v>
      </c>
      <c r="Y61" s="189"/>
      <c r="Z61" s="189"/>
      <c r="AA61" s="189"/>
      <c r="AB61" s="189"/>
      <c r="AC61" s="189"/>
      <c r="AD61" s="189"/>
      <c r="AE61" s="189"/>
      <c r="AF61" s="189"/>
      <c r="AG61" s="189"/>
      <c r="AH61" s="189"/>
      <c r="AI61" s="189"/>
      <c r="AJ61" s="189"/>
      <c r="AK61" s="189"/>
      <c r="AL61" s="189"/>
      <c r="AM61" s="189"/>
      <c r="AN61" s="190"/>
      <c r="AO61" s="190"/>
      <c r="AP61" s="190"/>
      <c r="AQ61" s="190"/>
      <c r="AR61" s="190"/>
      <c r="AS61" s="190"/>
      <c r="AT61" s="190"/>
      <c r="AU61" s="191">
        <v>21</v>
      </c>
      <c r="AV61" s="191">
        <v>1</v>
      </c>
      <c r="AW61" s="191">
        <v>0</v>
      </c>
      <c r="AX61" s="191">
        <v>0</v>
      </c>
      <c r="AY61" s="191">
        <v>0</v>
      </c>
    </row>
    <row r="62" spans="1:51">
      <c r="A62" s="12" t="s">
        <v>127</v>
      </c>
      <c r="B62" s="12" t="s">
        <v>333</v>
      </c>
      <c r="C62" s="13">
        <v>32051</v>
      </c>
      <c r="D62" s="12" t="s">
        <v>334</v>
      </c>
      <c r="E62" s="187">
        <v>97027</v>
      </c>
      <c r="F62" s="188" t="s">
        <v>182</v>
      </c>
      <c r="G62" s="189" t="s">
        <v>23</v>
      </c>
      <c r="H62" s="189"/>
      <c r="I62" s="189"/>
      <c r="J62" s="189" t="s">
        <v>23</v>
      </c>
      <c r="K62" s="189" t="s">
        <v>23</v>
      </c>
      <c r="L62" s="189"/>
      <c r="M62" s="189" t="s">
        <v>1539</v>
      </c>
      <c r="N62" s="189"/>
      <c r="O62" s="189" t="s">
        <v>23</v>
      </c>
      <c r="P62" s="189"/>
      <c r="Q62" s="189"/>
      <c r="R62" s="189"/>
      <c r="S62" s="189"/>
      <c r="T62" s="189"/>
      <c r="U62" s="189"/>
      <c r="V62" s="189" t="s">
        <v>1539</v>
      </c>
      <c r="W62" s="189"/>
      <c r="X62" s="189" t="s">
        <v>23</v>
      </c>
      <c r="Y62" s="189"/>
      <c r="Z62" s="189"/>
      <c r="AA62" s="189"/>
      <c r="AB62" s="189"/>
      <c r="AC62" s="189"/>
      <c r="AD62" s="189"/>
      <c r="AE62" s="189" t="s">
        <v>1539</v>
      </c>
      <c r="AF62" s="189"/>
      <c r="AG62" s="189" t="s">
        <v>23</v>
      </c>
      <c r="AH62" s="189"/>
      <c r="AI62" s="189"/>
      <c r="AJ62" s="189"/>
      <c r="AK62" s="189"/>
      <c r="AL62" s="189"/>
      <c r="AM62" s="189"/>
      <c r="AN62" s="190" t="s">
        <v>1538</v>
      </c>
      <c r="AO62" s="190"/>
      <c r="AP62" s="190"/>
      <c r="AQ62" s="190"/>
      <c r="AR62" s="190"/>
      <c r="AS62" s="190"/>
      <c r="AT62" s="190"/>
      <c r="AU62" s="191">
        <v>11</v>
      </c>
      <c r="AV62" s="191">
        <v>3</v>
      </c>
      <c r="AW62" s="191">
        <v>8</v>
      </c>
      <c r="AX62" s="191">
        <v>15</v>
      </c>
      <c r="AY62" s="191">
        <v>0</v>
      </c>
    </row>
    <row r="63" spans="1:51">
      <c r="A63" s="12" t="s">
        <v>127</v>
      </c>
      <c r="B63" s="12" t="s">
        <v>335</v>
      </c>
      <c r="C63" s="13">
        <v>32069</v>
      </c>
      <c r="D63" s="12" t="s">
        <v>297</v>
      </c>
      <c r="E63" s="187">
        <v>92911</v>
      </c>
      <c r="F63" s="188" t="s">
        <v>182</v>
      </c>
      <c r="G63" s="189" t="s">
        <v>23</v>
      </c>
      <c r="H63" s="189" t="s">
        <v>23</v>
      </c>
      <c r="I63" s="189"/>
      <c r="J63" s="189" t="s">
        <v>23</v>
      </c>
      <c r="K63" s="189"/>
      <c r="L63" s="189"/>
      <c r="M63" s="189" t="s">
        <v>1539</v>
      </c>
      <c r="N63" s="189"/>
      <c r="O63" s="189" t="s">
        <v>23</v>
      </c>
      <c r="P63" s="189"/>
      <c r="Q63" s="189"/>
      <c r="R63" s="189"/>
      <c r="S63" s="189"/>
      <c r="T63" s="189"/>
      <c r="U63" s="189"/>
      <c r="V63" s="189" t="s">
        <v>1539</v>
      </c>
      <c r="W63" s="189"/>
      <c r="X63" s="189" t="s">
        <v>23</v>
      </c>
      <c r="Y63" s="189"/>
      <c r="Z63" s="189"/>
      <c r="AA63" s="189"/>
      <c r="AB63" s="189"/>
      <c r="AC63" s="189"/>
      <c r="AD63" s="189"/>
      <c r="AE63" s="189" t="s">
        <v>1539</v>
      </c>
      <c r="AF63" s="189"/>
      <c r="AG63" s="189" t="s">
        <v>23</v>
      </c>
      <c r="AH63" s="189"/>
      <c r="AI63" s="189"/>
      <c r="AJ63" s="189"/>
      <c r="AK63" s="189"/>
      <c r="AL63" s="189"/>
      <c r="AM63" s="189"/>
      <c r="AN63" s="190"/>
      <c r="AO63" s="190"/>
      <c r="AP63" s="190"/>
      <c r="AQ63" s="190"/>
      <c r="AR63" s="190"/>
      <c r="AS63" s="190"/>
      <c r="AT63" s="190"/>
      <c r="AU63" s="191">
        <v>24</v>
      </c>
      <c r="AV63" s="191">
        <v>2</v>
      </c>
      <c r="AW63" s="191">
        <v>12</v>
      </c>
      <c r="AX63" s="191">
        <v>0</v>
      </c>
      <c r="AY63" s="191">
        <v>0</v>
      </c>
    </row>
    <row r="64" spans="1:51">
      <c r="A64" s="12" t="s">
        <v>127</v>
      </c>
      <c r="B64" s="12" t="s">
        <v>336</v>
      </c>
      <c r="C64" s="13">
        <v>32077</v>
      </c>
      <c r="D64" s="12" t="s">
        <v>276</v>
      </c>
      <c r="E64" s="187">
        <v>35678</v>
      </c>
      <c r="F64" s="188" t="s">
        <v>182</v>
      </c>
      <c r="G64" s="189"/>
      <c r="H64" s="189"/>
      <c r="I64" s="189"/>
      <c r="J64" s="189" t="s">
        <v>23</v>
      </c>
      <c r="K64" s="189"/>
      <c r="L64" s="189"/>
      <c r="M64" s="189" t="s">
        <v>1539</v>
      </c>
      <c r="N64" s="189"/>
      <c r="O64" s="189" t="s">
        <v>23</v>
      </c>
      <c r="P64" s="189"/>
      <c r="Q64" s="189"/>
      <c r="R64" s="189"/>
      <c r="S64" s="189"/>
      <c r="T64" s="189"/>
      <c r="U64" s="189"/>
      <c r="V64" s="189"/>
      <c r="W64" s="189"/>
      <c r="X64" s="189"/>
      <c r="Y64" s="189"/>
      <c r="Z64" s="189"/>
      <c r="AA64" s="189"/>
      <c r="AB64" s="189"/>
      <c r="AC64" s="189"/>
      <c r="AD64" s="189"/>
      <c r="AE64" s="189" t="s">
        <v>1539</v>
      </c>
      <c r="AF64" s="189"/>
      <c r="AG64" s="189" t="s">
        <v>23</v>
      </c>
      <c r="AH64" s="189"/>
      <c r="AI64" s="189"/>
      <c r="AJ64" s="189"/>
      <c r="AK64" s="189"/>
      <c r="AL64" s="189"/>
      <c r="AM64" s="189"/>
      <c r="AN64" s="190"/>
      <c r="AO64" s="190"/>
      <c r="AP64" s="190"/>
      <c r="AQ64" s="190"/>
      <c r="AR64" s="190"/>
      <c r="AS64" s="190"/>
      <c r="AT64" s="190"/>
      <c r="AU64" s="191">
        <v>10</v>
      </c>
      <c r="AV64" s="191">
        <v>0</v>
      </c>
      <c r="AW64" s="191">
        <v>5</v>
      </c>
      <c r="AX64" s="191">
        <v>0</v>
      </c>
      <c r="AY64" s="191">
        <v>0</v>
      </c>
    </row>
    <row r="65" spans="1:51">
      <c r="A65" s="12" t="s">
        <v>127</v>
      </c>
      <c r="B65" s="12" t="s">
        <v>337</v>
      </c>
      <c r="C65" s="13">
        <v>32085</v>
      </c>
      <c r="D65" s="12" t="s">
        <v>327</v>
      </c>
      <c r="E65" s="187">
        <v>27772</v>
      </c>
      <c r="F65" s="188" t="s">
        <v>182</v>
      </c>
      <c r="G65" s="189"/>
      <c r="H65" s="189"/>
      <c r="I65" s="189"/>
      <c r="J65" s="189" t="s">
        <v>23</v>
      </c>
      <c r="K65" s="189"/>
      <c r="L65" s="189"/>
      <c r="M65" s="189" t="s">
        <v>1539</v>
      </c>
      <c r="N65" s="189"/>
      <c r="O65" s="189" t="s">
        <v>23</v>
      </c>
      <c r="P65" s="189"/>
      <c r="Q65" s="189"/>
      <c r="R65" s="189"/>
      <c r="S65" s="189"/>
      <c r="T65" s="189"/>
      <c r="U65" s="189"/>
      <c r="V65" s="189"/>
      <c r="W65" s="189"/>
      <c r="X65" s="189"/>
      <c r="Y65" s="189"/>
      <c r="Z65" s="189"/>
      <c r="AA65" s="189"/>
      <c r="AB65" s="189"/>
      <c r="AC65" s="189"/>
      <c r="AD65" s="189"/>
      <c r="AE65" s="189" t="s">
        <v>1539</v>
      </c>
      <c r="AF65" s="189"/>
      <c r="AG65" s="189" t="s">
        <v>23</v>
      </c>
      <c r="AH65" s="189"/>
      <c r="AI65" s="189"/>
      <c r="AJ65" s="189"/>
      <c r="AK65" s="189"/>
      <c r="AL65" s="189"/>
      <c r="AM65" s="189"/>
      <c r="AN65" s="190"/>
      <c r="AO65" s="190"/>
      <c r="AP65" s="190"/>
      <c r="AQ65" s="190"/>
      <c r="AR65" s="190"/>
      <c r="AS65" s="190"/>
      <c r="AT65" s="190"/>
      <c r="AU65" s="191">
        <v>21</v>
      </c>
      <c r="AV65" s="191">
        <v>0</v>
      </c>
      <c r="AW65" s="191">
        <v>6</v>
      </c>
      <c r="AX65" s="191">
        <v>0</v>
      </c>
      <c r="AY65" s="191">
        <v>0</v>
      </c>
    </row>
    <row r="66" spans="1:51">
      <c r="A66" s="12" t="s">
        <v>127</v>
      </c>
      <c r="B66" s="12" t="s">
        <v>338</v>
      </c>
      <c r="C66" s="13">
        <v>32093</v>
      </c>
      <c r="D66" s="12" t="s">
        <v>330</v>
      </c>
      <c r="E66" s="187">
        <v>119273</v>
      </c>
      <c r="F66" s="188" t="s">
        <v>182</v>
      </c>
      <c r="G66" s="189"/>
      <c r="H66" s="189"/>
      <c r="I66" s="189"/>
      <c r="J66" s="189" t="s">
        <v>23</v>
      </c>
      <c r="K66" s="189"/>
      <c r="L66" s="189"/>
      <c r="M66" s="189" t="s">
        <v>1539</v>
      </c>
      <c r="N66" s="189"/>
      <c r="O66" s="189" t="s">
        <v>23</v>
      </c>
      <c r="P66" s="189"/>
      <c r="Q66" s="189"/>
      <c r="R66" s="189"/>
      <c r="S66" s="189"/>
      <c r="T66" s="189"/>
      <c r="U66" s="189"/>
      <c r="V66" s="189"/>
      <c r="W66" s="189"/>
      <c r="X66" s="189"/>
      <c r="Y66" s="189"/>
      <c r="Z66" s="189"/>
      <c r="AA66" s="189"/>
      <c r="AB66" s="189"/>
      <c r="AC66" s="189"/>
      <c r="AD66" s="189"/>
      <c r="AE66" s="189" t="s">
        <v>1539</v>
      </c>
      <c r="AF66" s="189"/>
      <c r="AG66" s="189" t="s">
        <v>23</v>
      </c>
      <c r="AH66" s="189"/>
      <c r="AI66" s="189"/>
      <c r="AJ66" s="189"/>
      <c r="AK66" s="189"/>
      <c r="AL66" s="189"/>
      <c r="AM66" s="189"/>
      <c r="AN66" s="190"/>
      <c r="AO66" s="190"/>
      <c r="AP66" s="190"/>
      <c r="AQ66" s="190"/>
      <c r="AR66" s="190"/>
      <c r="AS66" s="190"/>
      <c r="AT66" s="190"/>
      <c r="AU66" s="191">
        <v>32</v>
      </c>
      <c r="AV66" s="191">
        <v>0</v>
      </c>
      <c r="AW66" s="191">
        <v>4</v>
      </c>
      <c r="AX66" s="191">
        <v>0</v>
      </c>
      <c r="AY66" s="191">
        <v>0</v>
      </c>
    </row>
    <row r="67" spans="1:51">
      <c r="A67" s="12" t="s">
        <v>127</v>
      </c>
      <c r="B67" s="12" t="s">
        <v>339</v>
      </c>
      <c r="C67" s="13">
        <v>32107</v>
      </c>
      <c r="D67" s="12" t="s">
        <v>340</v>
      </c>
      <c r="E67" s="187">
        <v>19553</v>
      </c>
      <c r="F67" s="188" t="s">
        <v>182</v>
      </c>
      <c r="G67" s="189" t="s">
        <v>23</v>
      </c>
      <c r="H67" s="189" t="s">
        <v>23</v>
      </c>
      <c r="I67" s="189"/>
      <c r="J67" s="189" t="s">
        <v>23</v>
      </c>
      <c r="K67" s="189"/>
      <c r="L67" s="189"/>
      <c r="M67" s="189" t="s">
        <v>1538</v>
      </c>
      <c r="N67" s="189"/>
      <c r="O67" s="189" t="s">
        <v>23</v>
      </c>
      <c r="P67" s="189"/>
      <c r="Q67" s="189"/>
      <c r="R67" s="189"/>
      <c r="S67" s="189"/>
      <c r="T67" s="189"/>
      <c r="U67" s="189"/>
      <c r="V67" s="189" t="s">
        <v>1539</v>
      </c>
      <c r="W67" s="189"/>
      <c r="X67" s="189" t="s">
        <v>23</v>
      </c>
      <c r="Y67" s="189"/>
      <c r="Z67" s="189"/>
      <c r="AA67" s="189"/>
      <c r="AB67" s="189"/>
      <c r="AC67" s="189"/>
      <c r="AD67" s="189"/>
      <c r="AE67" s="189" t="s">
        <v>1539</v>
      </c>
      <c r="AF67" s="189"/>
      <c r="AG67" s="189" t="s">
        <v>23</v>
      </c>
      <c r="AH67" s="189"/>
      <c r="AI67" s="189"/>
      <c r="AJ67" s="189"/>
      <c r="AK67" s="189"/>
      <c r="AL67" s="189"/>
      <c r="AM67" s="189"/>
      <c r="AN67" s="190"/>
      <c r="AO67" s="190"/>
      <c r="AP67" s="190"/>
      <c r="AQ67" s="190"/>
      <c r="AR67" s="190"/>
      <c r="AS67" s="190"/>
      <c r="AT67" s="190"/>
      <c r="AU67" s="191">
        <v>19</v>
      </c>
      <c r="AV67" s="191">
        <v>0</v>
      </c>
      <c r="AW67" s="191">
        <v>2</v>
      </c>
      <c r="AX67" s="191">
        <v>0</v>
      </c>
      <c r="AY67" s="191">
        <v>0</v>
      </c>
    </row>
    <row r="68" spans="1:51">
      <c r="A68" s="12" t="s">
        <v>127</v>
      </c>
      <c r="B68" s="12" t="s">
        <v>341</v>
      </c>
      <c r="C68" s="13">
        <v>32115</v>
      </c>
      <c r="D68" s="12" t="s">
        <v>270</v>
      </c>
      <c r="E68" s="187">
        <v>34656</v>
      </c>
      <c r="F68" s="188" t="s">
        <v>182</v>
      </c>
      <c r="G68" s="189" t="s">
        <v>23</v>
      </c>
      <c r="H68" s="189" t="s">
        <v>23</v>
      </c>
      <c r="I68" s="189"/>
      <c r="J68" s="189"/>
      <c r="K68" s="189"/>
      <c r="L68" s="189"/>
      <c r="M68" s="189" t="s">
        <v>1539</v>
      </c>
      <c r="N68" s="189"/>
      <c r="O68" s="189" t="s">
        <v>23</v>
      </c>
      <c r="P68" s="189"/>
      <c r="Q68" s="189"/>
      <c r="R68" s="189"/>
      <c r="S68" s="189"/>
      <c r="T68" s="189"/>
      <c r="U68" s="189"/>
      <c r="V68" s="189" t="s">
        <v>1539</v>
      </c>
      <c r="W68" s="189"/>
      <c r="X68" s="189"/>
      <c r="Y68" s="189"/>
      <c r="Z68" s="189"/>
      <c r="AA68" s="189"/>
      <c r="AB68" s="189" t="s">
        <v>23</v>
      </c>
      <c r="AC68" s="189"/>
      <c r="AD68" s="189"/>
      <c r="AE68" s="189"/>
      <c r="AF68" s="189"/>
      <c r="AG68" s="189"/>
      <c r="AH68" s="189"/>
      <c r="AI68" s="189"/>
      <c r="AJ68" s="189"/>
      <c r="AK68" s="189"/>
      <c r="AL68" s="189"/>
      <c r="AM68" s="189"/>
      <c r="AN68" s="190"/>
      <c r="AO68" s="190"/>
      <c r="AP68" s="190"/>
      <c r="AQ68" s="190"/>
      <c r="AR68" s="190"/>
      <c r="AS68" s="190"/>
      <c r="AT68" s="190"/>
      <c r="AU68" s="191">
        <v>98</v>
      </c>
      <c r="AV68" s="191">
        <v>3</v>
      </c>
      <c r="AW68" s="191">
        <v>0</v>
      </c>
      <c r="AX68" s="191">
        <v>0</v>
      </c>
      <c r="AY68" s="191">
        <v>0</v>
      </c>
    </row>
    <row r="69" spans="1:51">
      <c r="A69" s="12" t="s">
        <v>127</v>
      </c>
      <c r="B69" s="12" t="s">
        <v>342</v>
      </c>
      <c r="C69" s="13">
        <v>32131</v>
      </c>
      <c r="D69" s="12" t="s">
        <v>343</v>
      </c>
      <c r="E69" s="187">
        <v>27566</v>
      </c>
      <c r="F69" s="188" t="s">
        <v>182</v>
      </c>
      <c r="G69" s="189" t="s">
        <v>23</v>
      </c>
      <c r="H69" s="189"/>
      <c r="I69" s="189"/>
      <c r="J69" s="189"/>
      <c r="K69" s="189"/>
      <c r="L69" s="189"/>
      <c r="M69" s="189" t="s">
        <v>1539</v>
      </c>
      <c r="N69" s="189"/>
      <c r="O69" s="189" t="s">
        <v>23</v>
      </c>
      <c r="P69" s="189"/>
      <c r="Q69" s="189"/>
      <c r="R69" s="189"/>
      <c r="S69" s="189"/>
      <c r="T69" s="189"/>
      <c r="U69" s="189"/>
      <c r="V69" s="189" t="s">
        <v>1539</v>
      </c>
      <c r="W69" s="189"/>
      <c r="X69" s="189" t="s">
        <v>23</v>
      </c>
      <c r="Y69" s="189"/>
      <c r="Z69" s="189"/>
      <c r="AA69" s="189"/>
      <c r="AB69" s="189"/>
      <c r="AC69" s="189"/>
      <c r="AD69" s="189"/>
      <c r="AE69" s="189"/>
      <c r="AF69" s="189"/>
      <c r="AG69" s="189"/>
      <c r="AH69" s="189"/>
      <c r="AI69" s="189"/>
      <c r="AJ69" s="189"/>
      <c r="AK69" s="189"/>
      <c r="AL69" s="189"/>
      <c r="AM69" s="189"/>
      <c r="AN69" s="190"/>
      <c r="AO69" s="190"/>
      <c r="AP69" s="190"/>
      <c r="AQ69" s="190"/>
      <c r="AR69" s="190"/>
      <c r="AS69" s="190"/>
      <c r="AT69" s="190"/>
      <c r="AU69" s="191">
        <v>9</v>
      </c>
      <c r="AV69" s="191">
        <v>1</v>
      </c>
      <c r="AW69" s="191">
        <v>0</v>
      </c>
      <c r="AX69" s="191">
        <v>0</v>
      </c>
      <c r="AY69" s="191">
        <v>0</v>
      </c>
    </row>
    <row r="70" spans="1:51">
      <c r="A70" s="12" t="s">
        <v>127</v>
      </c>
      <c r="B70" s="12" t="s">
        <v>344</v>
      </c>
      <c r="C70" s="13">
        <v>32140</v>
      </c>
      <c r="D70" s="12" t="s">
        <v>345</v>
      </c>
      <c r="E70" s="187">
        <v>26287</v>
      </c>
      <c r="F70" s="188" t="s">
        <v>182</v>
      </c>
      <c r="G70" s="189"/>
      <c r="H70" s="189"/>
      <c r="I70" s="189"/>
      <c r="J70" s="189"/>
      <c r="K70" s="189"/>
      <c r="L70" s="189"/>
      <c r="M70" s="189" t="s">
        <v>1539</v>
      </c>
      <c r="N70" s="189"/>
      <c r="O70" s="189" t="s">
        <v>23</v>
      </c>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189"/>
      <c r="AN70" s="190"/>
      <c r="AO70" s="190"/>
      <c r="AP70" s="190"/>
      <c r="AQ70" s="190"/>
      <c r="AR70" s="190"/>
      <c r="AS70" s="190"/>
      <c r="AT70" s="190"/>
      <c r="AU70" s="191">
        <v>1</v>
      </c>
      <c r="AV70" s="191">
        <v>0</v>
      </c>
      <c r="AW70" s="191">
        <v>0</v>
      </c>
      <c r="AX70" s="191">
        <v>0</v>
      </c>
      <c r="AY70" s="191">
        <v>0</v>
      </c>
    </row>
    <row r="71" spans="1:51">
      <c r="A71" s="12" t="s">
        <v>127</v>
      </c>
      <c r="B71" s="12" t="s">
        <v>346</v>
      </c>
      <c r="C71" s="13">
        <v>32158</v>
      </c>
      <c r="D71" s="12" t="s">
        <v>343</v>
      </c>
      <c r="E71" s="187">
        <v>118852</v>
      </c>
      <c r="F71" s="188" t="s">
        <v>182</v>
      </c>
      <c r="G71" s="189" t="s">
        <v>23</v>
      </c>
      <c r="H71" s="189" t="s">
        <v>23</v>
      </c>
      <c r="I71" s="189"/>
      <c r="J71" s="189"/>
      <c r="K71" s="189"/>
      <c r="L71" s="189"/>
      <c r="M71" s="189" t="s">
        <v>1539</v>
      </c>
      <c r="N71" s="189"/>
      <c r="O71" s="189" t="s">
        <v>23</v>
      </c>
      <c r="P71" s="189"/>
      <c r="Q71" s="189"/>
      <c r="R71" s="189"/>
      <c r="S71" s="189"/>
      <c r="T71" s="189"/>
      <c r="U71" s="189"/>
      <c r="V71" s="189" t="s">
        <v>1539</v>
      </c>
      <c r="W71" s="189"/>
      <c r="X71" s="189" t="s">
        <v>23</v>
      </c>
      <c r="Y71" s="189"/>
      <c r="Z71" s="189"/>
      <c r="AA71" s="189"/>
      <c r="AB71" s="189"/>
      <c r="AC71" s="189"/>
      <c r="AD71" s="189"/>
      <c r="AE71" s="189"/>
      <c r="AF71" s="189"/>
      <c r="AG71" s="189"/>
      <c r="AH71" s="189"/>
      <c r="AI71" s="189"/>
      <c r="AJ71" s="189"/>
      <c r="AK71" s="189"/>
      <c r="AL71" s="189"/>
      <c r="AM71" s="189"/>
      <c r="AN71" s="190"/>
      <c r="AO71" s="190"/>
      <c r="AP71" s="190"/>
      <c r="AQ71" s="190"/>
      <c r="AR71" s="190"/>
      <c r="AS71" s="190"/>
      <c r="AT71" s="190"/>
      <c r="AU71" s="191">
        <v>101</v>
      </c>
      <c r="AV71" s="191">
        <v>10</v>
      </c>
      <c r="AW71" s="191">
        <v>0</v>
      </c>
      <c r="AX71" s="191">
        <v>0</v>
      </c>
      <c r="AY71" s="191">
        <v>0</v>
      </c>
    </row>
    <row r="72" spans="1:51">
      <c r="A72" s="12" t="s">
        <v>127</v>
      </c>
      <c r="B72" s="12" t="s">
        <v>347</v>
      </c>
      <c r="C72" s="13">
        <v>32166</v>
      </c>
      <c r="D72" s="12" t="s">
        <v>259</v>
      </c>
      <c r="E72" s="187">
        <v>55152</v>
      </c>
      <c r="F72" s="188" t="s">
        <v>182</v>
      </c>
      <c r="G72" s="189"/>
      <c r="H72" s="189"/>
      <c r="I72" s="189"/>
      <c r="J72" s="189"/>
      <c r="K72" s="189" t="s">
        <v>23</v>
      </c>
      <c r="L72" s="189"/>
      <c r="M72" s="189" t="s">
        <v>1539</v>
      </c>
      <c r="N72" s="189"/>
      <c r="O72" s="189" t="s">
        <v>23</v>
      </c>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89"/>
      <c r="AM72" s="189"/>
      <c r="AN72" s="190" t="s">
        <v>1540</v>
      </c>
      <c r="AO72" s="190"/>
      <c r="AP72" s="190"/>
      <c r="AQ72" s="190"/>
      <c r="AR72" s="190"/>
      <c r="AS72" s="190" t="s">
        <v>23</v>
      </c>
      <c r="AT72" s="190"/>
      <c r="AU72" s="191">
        <v>65</v>
      </c>
      <c r="AV72" s="191">
        <v>0</v>
      </c>
      <c r="AW72" s="191">
        <v>0</v>
      </c>
      <c r="AX72" s="191">
        <v>20</v>
      </c>
      <c r="AY72" s="191">
        <v>0</v>
      </c>
    </row>
    <row r="73" spans="1:51">
      <c r="A73" s="12" t="s">
        <v>149</v>
      </c>
      <c r="B73" s="12" t="s">
        <v>149</v>
      </c>
      <c r="C73" s="13">
        <v>40002</v>
      </c>
      <c r="D73" s="12" t="s">
        <v>276</v>
      </c>
      <c r="E73" s="187">
        <v>360288</v>
      </c>
      <c r="F73" s="188" t="s">
        <v>182</v>
      </c>
      <c r="G73" s="189" t="s">
        <v>23</v>
      </c>
      <c r="H73" s="189" t="s">
        <v>23</v>
      </c>
      <c r="I73" s="189" t="s">
        <v>23</v>
      </c>
      <c r="J73" s="189"/>
      <c r="K73" s="189" t="s">
        <v>23</v>
      </c>
      <c r="L73" s="189"/>
      <c r="M73" s="189" t="s">
        <v>1539</v>
      </c>
      <c r="N73" s="189"/>
      <c r="O73" s="189"/>
      <c r="P73" s="189"/>
      <c r="Q73" s="189" t="s">
        <v>23</v>
      </c>
      <c r="R73" s="189"/>
      <c r="S73" s="189"/>
      <c r="T73" s="189"/>
      <c r="U73" s="189"/>
      <c r="V73" s="189" t="s">
        <v>1539</v>
      </c>
      <c r="W73" s="189"/>
      <c r="X73" s="189"/>
      <c r="Y73" s="189"/>
      <c r="Z73" s="189" t="s">
        <v>23</v>
      </c>
      <c r="AA73" s="189"/>
      <c r="AB73" s="189"/>
      <c r="AC73" s="189"/>
      <c r="AD73" s="189"/>
      <c r="AE73" s="189"/>
      <c r="AF73" s="189"/>
      <c r="AG73" s="189"/>
      <c r="AH73" s="189"/>
      <c r="AI73" s="189"/>
      <c r="AJ73" s="189"/>
      <c r="AK73" s="189"/>
      <c r="AL73" s="189"/>
      <c r="AM73" s="189"/>
      <c r="AN73" s="190" t="s">
        <v>1539</v>
      </c>
      <c r="AO73" s="190"/>
      <c r="AP73" s="190"/>
      <c r="AQ73" s="190"/>
      <c r="AR73" s="190"/>
      <c r="AS73" s="190" t="s">
        <v>23</v>
      </c>
      <c r="AT73" s="190"/>
      <c r="AU73" s="191">
        <v>443</v>
      </c>
      <c r="AV73" s="191">
        <v>1</v>
      </c>
      <c r="AW73" s="191">
        <v>0</v>
      </c>
      <c r="AX73" s="191">
        <v>88</v>
      </c>
      <c r="AY73" s="191">
        <v>16</v>
      </c>
    </row>
    <row r="74" spans="1:51">
      <c r="A74" s="12" t="s">
        <v>149</v>
      </c>
      <c r="B74" s="12" t="s">
        <v>170</v>
      </c>
      <c r="C74" s="13">
        <v>41009</v>
      </c>
      <c r="D74" s="12" t="s">
        <v>348</v>
      </c>
      <c r="E74" s="187">
        <v>1060545</v>
      </c>
      <c r="F74" s="188" t="s">
        <v>182</v>
      </c>
      <c r="G74" s="189" t="s">
        <v>23</v>
      </c>
      <c r="H74" s="189" t="s">
        <v>23</v>
      </c>
      <c r="I74" s="189" t="s">
        <v>23</v>
      </c>
      <c r="J74" s="189"/>
      <c r="K74" s="189" t="s">
        <v>23</v>
      </c>
      <c r="L74" s="189" t="s">
        <v>23</v>
      </c>
      <c r="M74" s="189" t="s">
        <v>1540</v>
      </c>
      <c r="N74" s="189" t="s">
        <v>23</v>
      </c>
      <c r="O74" s="189"/>
      <c r="P74" s="189"/>
      <c r="Q74" s="189" t="s">
        <v>23</v>
      </c>
      <c r="R74" s="189"/>
      <c r="S74" s="189"/>
      <c r="T74" s="189"/>
      <c r="U74" s="189"/>
      <c r="V74" s="189" t="s">
        <v>1539</v>
      </c>
      <c r="W74" s="189"/>
      <c r="X74" s="189"/>
      <c r="Y74" s="189"/>
      <c r="Z74" s="189" t="s">
        <v>23</v>
      </c>
      <c r="AA74" s="189"/>
      <c r="AB74" s="189"/>
      <c r="AC74" s="189"/>
      <c r="AD74" s="189"/>
      <c r="AE74" s="189"/>
      <c r="AF74" s="189"/>
      <c r="AG74" s="189"/>
      <c r="AH74" s="189"/>
      <c r="AI74" s="189"/>
      <c r="AJ74" s="189"/>
      <c r="AK74" s="189"/>
      <c r="AL74" s="189"/>
      <c r="AM74" s="189"/>
      <c r="AN74" s="190" t="s">
        <v>1539</v>
      </c>
      <c r="AO74" s="190"/>
      <c r="AP74" s="190"/>
      <c r="AQ74" s="190"/>
      <c r="AR74" s="190"/>
      <c r="AS74" s="190" t="s">
        <v>23</v>
      </c>
      <c r="AT74" s="190"/>
      <c r="AU74" s="191">
        <v>1718</v>
      </c>
      <c r="AV74" s="191">
        <v>94</v>
      </c>
      <c r="AW74" s="191">
        <v>0</v>
      </c>
      <c r="AX74" s="191">
        <v>780</v>
      </c>
      <c r="AY74" s="191">
        <v>128</v>
      </c>
    </row>
    <row r="75" spans="1:51">
      <c r="A75" s="12" t="s">
        <v>149</v>
      </c>
      <c r="B75" s="12" t="s">
        <v>207</v>
      </c>
      <c r="C75" s="13">
        <v>42021</v>
      </c>
      <c r="D75" s="12" t="s">
        <v>349</v>
      </c>
      <c r="E75" s="187">
        <v>146162</v>
      </c>
      <c r="F75" s="188" t="s">
        <v>182</v>
      </c>
      <c r="G75" s="189"/>
      <c r="H75" s="189"/>
      <c r="I75" s="189"/>
      <c r="J75" s="189"/>
      <c r="K75" s="189" t="s">
        <v>23</v>
      </c>
      <c r="L75" s="189"/>
      <c r="M75" s="189" t="s">
        <v>1538</v>
      </c>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c r="AN75" s="190" t="s">
        <v>1539</v>
      </c>
      <c r="AO75" s="190"/>
      <c r="AP75" s="190"/>
      <c r="AQ75" s="190"/>
      <c r="AR75" s="190"/>
      <c r="AS75" s="190" t="s">
        <v>23</v>
      </c>
      <c r="AT75" s="190"/>
      <c r="AU75" s="191">
        <v>24</v>
      </c>
      <c r="AV75" s="191">
        <v>0</v>
      </c>
      <c r="AW75" s="191">
        <v>0</v>
      </c>
      <c r="AX75" s="191">
        <v>30</v>
      </c>
      <c r="AY75" s="191">
        <v>0</v>
      </c>
    </row>
    <row r="76" spans="1:51">
      <c r="A76" s="12" t="s">
        <v>149</v>
      </c>
      <c r="B76" s="12" t="s">
        <v>350</v>
      </c>
      <c r="C76" s="13">
        <v>42030</v>
      </c>
      <c r="D76" s="12" t="s">
        <v>316</v>
      </c>
      <c r="E76" s="187">
        <v>54873</v>
      </c>
      <c r="F76" s="188" t="s">
        <v>182</v>
      </c>
      <c r="G76" s="189"/>
      <c r="H76" s="189" t="s">
        <v>23</v>
      </c>
      <c r="I76" s="189"/>
      <c r="J76" s="189"/>
      <c r="K76" s="189" t="s">
        <v>23</v>
      </c>
      <c r="L76" s="189"/>
      <c r="M76" s="189" t="s">
        <v>1538</v>
      </c>
      <c r="N76" s="189"/>
      <c r="O76" s="189"/>
      <c r="P76" s="189"/>
      <c r="Q76" s="189"/>
      <c r="R76" s="189"/>
      <c r="S76" s="189"/>
      <c r="T76" s="189"/>
      <c r="U76" s="189"/>
      <c r="V76" s="189"/>
      <c r="W76" s="189"/>
      <c r="X76" s="189"/>
      <c r="Y76" s="189"/>
      <c r="Z76" s="189"/>
      <c r="AA76" s="189"/>
      <c r="AB76" s="189"/>
      <c r="AC76" s="189"/>
      <c r="AD76" s="189"/>
      <c r="AE76" s="189"/>
      <c r="AF76" s="189"/>
      <c r="AG76" s="189"/>
      <c r="AH76" s="189"/>
      <c r="AI76" s="189"/>
      <c r="AJ76" s="189"/>
      <c r="AK76" s="189"/>
      <c r="AL76" s="189"/>
      <c r="AM76" s="189"/>
      <c r="AN76" s="190" t="s">
        <v>1539</v>
      </c>
      <c r="AO76" s="190"/>
      <c r="AP76" s="190"/>
      <c r="AQ76" s="190" t="s">
        <v>23</v>
      </c>
      <c r="AR76" s="190"/>
      <c r="AS76" s="190"/>
      <c r="AT76" s="190"/>
      <c r="AU76" s="191">
        <v>59</v>
      </c>
      <c r="AV76" s="191">
        <v>0</v>
      </c>
      <c r="AW76" s="191">
        <v>0</v>
      </c>
      <c r="AX76" s="191">
        <v>7</v>
      </c>
      <c r="AY76" s="191">
        <v>0</v>
      </c>
    </row>
    <row r="77" spans="1:51">
      <c r="A77" s="12" t="s">
        <v>149</v>
      </c>
      <c r="B77" s="12" t="s">
        <v>351</v>
      </c>
      <c r="C77" s="13">
        <v>42056</v>
      </c>
      <c r="D77" s="12" t="s">
        <v>352</v>
      </c>
      <c r="E77" s="187">
        <v>64947</v>
      </c>
      <c r="F77" s="188" t="s">
        <v>182</v>
      </c>
      <c r="G77" s="189"/>
      <c r="H77" s="189"/>
      <c r="I77" s="189"/>
      <c r="J77" s="189"/>
      <c r="K77" s="189"/>
      <c r="L77" s="189"/>
      <c r="M77" s="189" t="s">
        <v>1539</v>
      </c>
      <c r="N77" s="189"/>
      <c r="O77" s="189"/>
      <c r="P77" s="189"/>
      <c r="Q77" s="189"/>
      <c r="R77" s="189"/>
      <c r="S77" s="189" t="s">
        <v>23</v>
      </c>
      <c r="T77" s="189"/>
      <c r="U77" s="189"/>
      <c r="V77" s="189"/>
      <c r="W77" s="189"/>
      <c r="X77" s="189"/>
      <c r="Y77" s="189"/>
      <c r="Z77" s="189"/>
      <c r="AA77" s="189"/>
      <c r="AB77" s="189"/>
      <c r="AC77" s="189"/>
      <c r="AD77" s="189"/>
      <c r="AE77" s="189"/>
      <c r="AF77" s="189"/>
      <c r="AG77" s="189"/>
      <c r="AH77" s="189"/>
      <c r="AI77" s="189"/>
      <c r="AJ77" s="189"/>
      <c r="AK77" s="189"/>
      <c r="AL77" s="189"/>
      <c r="AM77" s="189"/>
      <c r="AN77" s="190"/>
      <c r="AO77" s="190"/>
      <c r="AP77" s="190"/>
      <c r="AQ77" s="190"/>
      <c r="AR77" s="190"/>
      <c r="AS77" s="190"/>
      <c r="AT77" s="190"/>
      <c r="AU77" s="191">
        <v>29</v>
      </c>
      <c r="AV77" s="191">
        <v>0</v>
      </c>
      <c r="AW77" s="191">
        <v>0</v>
      </c>
      <c r="AX77" s="191">
        <v>0</v>
      </c>
      <c r="AY77" s="191">
        <v>0</v>
      </c>
    </row>
    <row r="78" spans="1:51">
      <c r="A78" s="12" t="s">
        <v>149</v>
      </c>
      <c r="B78" s="12" t="s">
        <v>353</v>
      </c>
      <c r="C78" s="13">
        <v>42064</v>
      </c>
      <c r="D78" s="12" t="s">
        <v>297</v>
      </c>
      <c r="E78" s="187">
        <v>34718</v>
      </c>
      <c r="F78" s="188" t="s">
        <v>182</v>
      </c>
      <c r="G78" s="189"/>
      <c r="H78" s="189"/>
      <c r="I78" s="189"/>
      <c r="J78" s="189"/>
      <c r="K78" s="189" t="s">
        <v>23</v>
      </c>
      <c r="L78" s="189"/>
      <c r="M78" s="189" t="s">
        <v>1539</v>
      </c>
      <c r="N78" s="189"/>
      <c r="O78" s="189" t="s">
        <v>23</v>
      </c>
      <c r="P78" s="189"/>
      <c r="Q78" s="189"/>
      <c r="R78" s="189"/>
      <c r="S78" s="189"/>
      <c r="T78" s="189"/>
      <c r="U78" s="189"/>
      <c r="V78" s="189"/>
      <c r="W78" s="189"/>
      <c r="X78" s="189"/>
      <c r="Y78" s="189"/>
      <c r="Z78" s="189"/>
      <c r="AA78" s="189"/>
      <c r="AB78" s="189"/>
      <c r="AC78" s="189"/>
      <c r="AD78" s="189"/>
      <c r="AE78" s="189"/>
      <c r="AF78" s="189"/>
      <c r="AG78" s="189"/>
      <c r="AH78" s="189"/>
      <c r="AI78" s="189"/>
      <c r="AJ78" s="189"/>
      <c r="AK78" s="189"/>
      <c r="AL78" s="189"/>
      <c r="AM78" s="189"/>
      <c r="AN78" s="190" t="s">
        <v>1539</v>
      </c>
      <c r="AO78" s="190"/>
      <c r="AP78" s="190"/>
      <c r="AQ78" s="190"/>
      <c r="AR78" s="190"/>
      <c r="AS78" s="190"/>
      <c r="AT78" s="190" t="s">
        <v>23</v>
      </c>
      <c r="AU78" s="191">
        <v>28</v>
      </c>
      <c r="AV78" s="191">
        <v>0</v>
      </c>
      <c r="AW78" s="191">
        <v>0</v>
      </c>
      <c r="AX78" s="191">
        <v>17</v>
      </c>
      <c r="AY78" s="191">
        <v>0</v>
      </c>
    </row>
    <row r="79" spans="1:51">
      <c r="A79" s="12" t="s">
        <v>149</v>
      </c>
      <c r="B79" s="12" t="s">
        <v>354</v>
      </c>
      <c r="C79" s="13">
        <v>42072</v>
      </c>
      <c r="D79" s="12" t="s">
        <v>355</v>
      </c>
      <c r="E79" s="187">
        <v>78460</v>
      </c>
      <c r="F79" s="188" t="s">
        <v>182</v>
      </c>
      <c r="G79" s="189"/>
      <c r="H79" s="189"/>
      <c r="I79" s="189"/>
      <c r="J79" s="189"/>
      <c r="K79" s="189"/>
      <c r="L79" s="189"/>
      <c r="M79" s="189" t="s">
        <v>1538</v>
      </c>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c r="AN79" s="190"/>
      <c r="AO79" s="190"/>
      <c r="AP79" s="190"/>
      <c r="AQ79" s="190"/>
      <c r="AR79" s="190"/>
      <c r="AS79" s="190"/>
      <c r="AT79" s="190"/>
      <c r="AU79" s="191">
        <v>11</v>
      </c>
      <c r="AV79" s="191">
        <v>0</v>
      </c>
      <c r="AW79" s="191">
        <v>0</v>
      </c>
      <c r="AX79" s="191">
        <v>0</v>
      </c>
      <c r="AY79" s="191">
        <v>0</v>
      </c>
    </row>
    <row r="80" spans="1:51">
      <c r="A80" s="12" t="s">
        <v>149</v>
      </c>
      <c r="B80" s="12" t="s">
        <v>356</v>
      </c>
      <c r="C80" s="13">
        <v>42081</v>
      </c>
      <c r="D80" s="12" t="s">
        <v>357</v>
      </c>
      <c r="E80" s="187">
        <v>29713</v>
      </c>
      <c r="F80" s="188" t="s">
        <v>182</v>
      </c>
      <c r="G80" s="189"/>
      <c r="H80" s="189"/>
      <c r="I80" s="189"/>
      <c r="J80" s="189"/>
      <c r="K80" s="189"/>
      <c r="L80" s="189"/>
      <c r="M80" s="189" t="s">
        <v>1538</v>
      </c>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89"/>
      <c r="AK80" s="189"/>
      <c r="AL80" s="189"/>
      <c r="AM80" s="189"/>
      <c r="AN80" s="190"/>
      <c r="AO80" s="190"/>
      <c r="AP80" s="190"/>
      <c r="AQ80" s="190"/>
      <c r="AR80" s="190"/>
      <c r="AS80" s="190"/>
      <c r="AT80" s="190"/>
      <c r="AU80" s="191">
        <v>0</v>
      </c>
      <c r="AV80" s="191">
        <v>0</v>
      </c>
      <c r="AW80" s="191">
        <v>0</v>
      </c>
      <c r="AX80" s="191">
        <v>0</v>
      </c>
      <c r="AY80" s="191">
        <v>0</v>
      </c>
    </row>
    <row r="81" spans="1:51">
      <c r="A81" s="12" t="s">
        <v>149</v>
      </c>
      <c r="B81" s="12" t="s">
        <v>358</v>
      </c>
      <c r="C81" s="13">
        <v>42099</v>
      </c>
      <c r="D81" s="12" t="s">
        <v>254</v>
      </c>
      <c r="E81" s="187">
        <v>62474</v>
      </c>
      <c r="F81" s="188" t="s">
        <v>182</v>
      </c>
      <c r="G81" s="189"/>
      <c r="H81" s="189"/>
      <c r="I81" s="189"/>
      <c r="J81" s="189"/>
      <c r="K81" s="189"/>
      <c r="L81" s="189"/>
      <c r="M81" s="189" t="s">
        <v>1539</v>
      </c>
      <c r="N81" s="189"/>
      <c r="O81" s="189"/>
      <c r="P81" s="189"/>
      <c r="Q81" s="189" t="s">
        <v>23</v>
      </c>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90"/>
      <c r="AO81" s="190"/>
      <c r="AP81" s="190"/>
      <c r="AQ81" s="190"/>
      <c r="AR81" s="190"/>
      <c r="AS81" s="190"/>
      <c r="AT81" s="190"/>
      <c r="AU81" s="191">
        <v>129</v>
      </c>
      <c r="AV81" s="191">
        <v>0</v>
      </c>
      <c r="AW81" s="191">
        <v>0</v>
      </c>
      <c r="AX81" s="191">
        <v>0</v>
      </c>
      <c r="AY81" s="191">
        <v>0</v>
      </c>
    </row>
    <row r="82" spans="1:51">
      <c r="A82" s="12" t="s">
        <v>149</v>
      </c>
      <c r="B82" s="12" t="s">
        <v>359</v>
      </c>
      <c r="C82" s="13">
        <v>42111</v>
      </c>
      <c r="D82" s="12" t="s">
        <v>301</v>
      </c>
      <c r="E82" s="187">
        <v>44221</v>
      </c>
      <c r="F82" s="188" t="s">
        <v>182</v>
      </c>
      <c r="G82" s="189"/>
      <c r="H82" s="189"/>
      <c r="I82" s="189" t="s">
        <v>23</v>
      </c>
      <c r="J82" s="189" t="s">
        <v>23</v>
      </c>
      <c r="K82" s="189" t="s">
        <v>23</v>
      </c>
      <c r="L82" s="189"/>
      <c r="M82" s="189" t="s">
        <v>1539</v>
      </c>
      <c r="N82" s="189"/>
      <c r="O82" s="189" t="s">
        <v>23</v>
      </c>
      <c r="P82" s="189"/>
      <c r="Q82" s="189"/>
      <c r="R82" s="189"/>
      <c r="S82" s="189"/>
      <c r="T82" s="189"/>
      <c r="U82" s="189"/>
      <c r="V82" s="189"/>
      <c r="W82" s="189"/>
      <c r="X82" s="189"/>
      <c r="Y82" s="189"/>
      <c r="Z82" s="189"/>
      <c r="AA82" s="189"/>
      <c r="AB82" s="189"/>
      <c r="AC82" s="189"/>
      <c r="AD82" s="189"/>
      <c r="AE82" s="189" t="s">
        <v>1539</v>
      </c>
      <c r="AF82" s="189"/>
      <c r="AG82" s="189" t="s">
        <v>23</v>
      </c>
      <c r="AH82" s="189"/>
      <c r="AI82" s="189"/>
      <c r="AJ82" s="189"/>
      <c r="AK82" s="189"/>
      <c r="AL82" s="189"/>
      <c r="AM82" s="189"/>
      <c r="AN82" s="190" t="s">
        <v>1539</v>
      </c>
      <c r="AO82" s="190"/>
      <c r="AP82" s="190"/>
      <c r="AQ82" s="190"/>
      <c r="AR82" s="190"/>
      <c r="AS82" s="190" t="s">
        <v>23</v>
      </c>
      <c r="AT82" s="190"/>
      <c r="AU82" s="191">
        <v>17</v>
      </c>
      <c r="AV82" s="191">
        <v>0</v>
      </c>
      <c r="AW82" s="191">
        <v>2</v>
      </c>
      <c r="AX82" s="191">
        <v>50</v>
      </c>
      <c r="AY82" s="191">
        <v>0</v>
      </c>
    </row>
    <row r="83" spans="1:51">
      <c r="A83" s="12" t="s">
        <v>149</v>
      </c>
      <c r="B83" s="12" t="s">
        <v>360</v>
      </c>
      <c r="C83" s="13">
        <v>42129</v>
      </c>
      <c r="D83" s="12" t="s">
        <v>361</v>
      </c>
      <c r="E83" s="187">
        <v>81094</v>
      </c>
      <c r="F83" s="188" t="s">
        <v>182</v>
      </c>
      <c r="G83" s="189" t="s">
        <v>23</v>
      </c>
      <c r="H83" s="189"/>
      <c r="I83" s="189"/>
      <c r="J83" s="189"/>
      <c r="K83" s="189"/>
      <c r="L83" s="189"/>
      <c r="M83" s="189" t="s">
        <v>1539</v>
      </c>
      <c r="N83" s="189"/>
      <c r="O83" s="189"/>
      <c r="P83" s="189"/>
      <c r="Q83" s="189"/>
      <c r="R83" s="189"/>
      <c r="S83" s="189" t="s">
        <v>23</v>
      </c>
      <c r="T83" s="189"/>
      <c r="U83" s="189"/>
      <c r="V83" s="189" t="s">
        <v>1539</v>
      </c>
      <c r="W83" s="189"/>
      <c r="X83" s="189"/>
      <c r="Y83" s="189"/>
      <c r="Z83" s="189"/>
      <c r="AA83" s="189"/>
      <c r="AB83" s="189" t="s">
        <v>23</v>
      </c>
      <c r="AC83" s="189"/>
      <c r="AD83" s="189"/>
      <c r="AE83" s="189"/>
      <c r="AF83" s="189"/>
      <c r="AG83" s="189"/>
      <c r="AH83" s="189"/>
      <c r="AI83" s="189"/>
      <c r="AJ83" s="189"/>
      <c r="AK83" s="189"/>
      <c r="AL83" s="189"/>
      <c r="AM83" s="189"/>
      <c r="AN83" s="190"/>
      <c r="AO83" s="190"/>
      <c r="AP83" s="190"/>
      <c r="AQ83" s="190"/>
      <c r="AR83" s="190"/>
      <c r="AS83" s="190"/>
      <c r="AT83" s="190"/>
      <c r="AU83" s="191">
        <v>64</v>
      </c>
      <c r="AV83" s="191">
        <v>8</v>
      </c>
      <c r="AW83" s="191">
        <v>0</v>
      </c>
      <c r="AX83" s="191">
        <v>0</v>
      </c>
      <c r="AY83" s="191">
        <v>0</v>
      </c>
    </row>
    <row r="84" spans="1:51">
      <c r="A84" s="12" t="s">
        <v>149</v>
      </c>
      <c r="B84" s="12" t="s">
        <v>362</v>
      </c>
      <c r="C84" s="13">
        <v>42137</v>
      </c>
      <c r="D84" s="12" t="s">
        <v>363</v>
      </c>
      <c r="E84" s="187">
        <v>69382</v>
      </c>
      <c r="F84" s="188" t="s">
        <v>182</v>
      </c>
      <c r="G84" s="189"/>
      <c r="H84" s="189"/>
      <c r="I84" s="189"/>
      <c r="J84" s="189"/>
      <c r="K84" s="189"/>
      <c r="L84" s="189"/>
      <c r="M84" s="189" t="s">
        <v>1538</v>
      </c>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c r="AN84" s="190"/>
      <c r="AO84" s="190"/>
      <c r="AP84" s="190"/>
      <c r="AQ84" s="190"/>
      <c r="AR84" s="190"/>
      <c r="AS84" s="190"/>
      <c r="AT84" s="190"/>
      <c r="AU84" s="191">
        <v>0</v>
      </c>
      <c r="AV84" s="191">
        <v>0</v>
      </c>
      <c r="AW84" s="191">
        <v>0</v>
      </c>
      <c r="AX84" s="191">
        <v>0</v>
      </c>
      <c r="AY84" s="191">
        <v>0</v>
      </c>
    </row>
    <row r="85" spans="1:51">
      <c r="A85" s="12" t="s">
        <v>149</v>
      </c>
      <c r="B85" s="12" t="s">
        <v>364</v>
      </c>
      <c r="C85" s="13">
        <v>42145</v>
      </c>
      <c r="D85" s="12" t="s">
        <v>365</v>
      </c>
      <c r="E85" s="187">
        <v>40247</v>
      </c>
      <c r="F85" s="188" t="s">
        <v>182</v>
      </c>
      <c r="G85" s="189"/>
      <c r="H85" s="189"/>
      <c r="I85" s="189"/>
      <c r="J85" s="189" t="s">
        <v>23</v>
      </c>
      <c r="K85" s="189"/>
      <c r="L85" s="189"/>
      <c r="M85" s="189" t="s">
        <v>1539</v>
      </c>
      <c r="N85" s="189"/>
      <c r="O85" s="189" t="s">
        <v>23</v>
      </c>
      <c r="P85" s="189"/>
      <c r="Q85" s="189"/>
      <c r="R85" s="189"/>
      <c r="S85" s="189"/>
      <c r="T85" s="189"/>
      <c r="U85" s="189"/>
      <c r="V85" s="189"/>
      <c r="W85" s="189"/>
      <c r="X85" s="189"/>
      <c r="Y85" s="189"/>
      <c r="Z85" s="189"/>
      <c r="AA85" s="189"/>
      <c r="AB85" s="189"/>
      <c r="AC85" s="189"/>
      <c r="AD85" s="189"/>
      <c r="AE85" s="189" t="s">
        <v>1539</v>
      </c>
      <c r="AF85" s="189"/>
      <c r="AG85" s="189" t="s">
        <v>23</v>
      </c>
      <c r="AH85" s="189"/>
      <c r="AI85" s="189"/>
      <c r="AJ85" s="189"/>
      <c r="AK85" s="189"/>
      <c r="AL85" s="189"/>
      <c r="AM85" s="189"/>
      <c r="AN85" s="190"/>
      <c r="AO85" s="190"/>
      <c r="AP85" s="190"/>
      <c r="AQ85" s="190"/>
      <c r="AR85" s="190"/>
      <c r="AS85" s="190"/>
      <c r="AT85" s="190"/>
      <c r="AU85" s="191">
        <v>27</v>
      </c>
      <c r="AV85" s="191">
        <v>0</v>
      </c>
      <c r="AW85" s="191">
        <v>6</v>
      </c>
      <c r="AX85" s="191">
        <v>0</v>
      </c>
      <c r="AY85" s="191">
        <v>0</v>
      </c>
    </row>
    <row r="86" spans="1:51">
      <c r="A86" s="12" t="s">
        <v>149</v>
      </c>
      <c r="B86" s="12" t="s">
        <v>366</v>
      </c>
      <c r="C86" s="13">
        <v>42153</v>
      </c>
      <c r="D86" s="12" t="s">
        <v>306</v>
      </c>
      <c r="E86" s="187">
        <v>132321</v>
      </c>
      <c r="F86" s="188" t="s">
        <v>182</v>
      </c>
      <c r="G86" s="189"/>
      <c r="H86" s="189"/>
      <c r="I86" s="189"/>
      <c r="J86" s="189"/>
      <c r="K86" s="189"/>
      <c r="L86" s="189"/>
      <c r="M86" s="189" t="s">
        <v>1539</v>
      </c>
      <c r="N86" s="189"/>
      <c r="O86" s="189"/>
      <c r="P86" s="189"/>
      <c r="Q86" s="189"/>
      <c r="R86" s="189"/>
      <c r="S86" s="189" t="s">
        <v>23</v>
      </c>
      <c r="T86" s="189"/>
      <c r="U86" s="189"/>
      <c r="V86" s="189"/>
      <c r="W86" s="189"/>
      <c r="X86" s="189"/>
      <c r="Y86" s="189"/>
      <c r="Z86" s="189"/>
      <c r="AA86" s="189"/>
      <c r="AB86" s="189"/>
      <c r="AC86" s="189"/>
      <c r="AD86" s="189"/>
      <c r="AE86" s="189"/>
      <c r="AF86" s="189"/>
      <c r="AG86" s="189"/>
      <c r="AH86" s="189"/>
      <c r="AI86" s="189"/>
      <c r="AJ86" s="189"/>
      <c r="AK86" s="189"/>
      <c r="AL86" s="189"/>
      <c r="AM86" s="189"/>
      <c r="AN86" s="190"/>
      <c r="AO86" s="190"/>
      <c r="AP86" s="190"/>
      <c r="AQ86" s="190"/>
      <c r="AR86" s="190"/>
      <c r="AS86" s="190"/>
      <c r="AT86" s="190"/>
      <c r="AU86" s="191">
        <v>23</v>
      </c>
      <c r="AV86" s="191">
        <v>0</v>
      </c>
      <c r="AW86" s="191">
        <v>0</v>
      </c>
      <c r="AX86" s="191">
        <v>0</v>
      </c>
      <c r="AY86" s="191">
        <v>0</v>
      </c>
    </row>
    <row r="87" spans="1:51">
      <c r="A87" s="12" t="s">
        <v>149</v>
      </c>
      <c r="B87" s="12" t="s">
        <v>367</v>
      </c>
      <c r="C87" s="13">
        <v>42161</v>
      </c>
      <c r="D87" s="12" t="s">
        <v>270</v>
      </c>
      <c r="E87" s="187">
        <v>52635</v>
      </c>
      <c r="F87" s="188" t="s">
        <v>182</v>
      </c>
      <c r="G87" s="189" t="s">
        <v>23</v>
      </c>
      <c r="H87" s="189"/>
      <c r="I87" s="189" t="s">
        <v>23</v>
      </c>
      <c r="J87" s="189"/>
      <c r="K87" s="189"/>
      <c r="L87" s="189"/>
      <c r="M87" s="189" t="s">
        <v>1539</v>
      </c>
      <c r="N87" s="189"/>
      <c r="O87" s="189"/>
      <c r="P87" s="189"/>
      <c r="Q87" s="189" t="s">
        <v>23</v>
      </c>
      <c r="R87" s="189"/>
      <c r="S87" s="189"/>
      <c r="T87" s="189"/>
      <c r="U87" s="189"/>
      <c r="V87" s="189" t="s">
        <v>1539</v>
      </c>
      <c r="W87" s="189"/>
      <c r="X87" s="189"/>
      <c r="Y87" s="189"/>
      <c r="Z87" s="189" t="s">
        <v>23</v>
      </c>
      <c r="AA87" s="189"/>
      <c r="AB87" s="189"/>
      <c r="AC87" s="189"/>
      <c r="AD87" s="189"/>
      <c r="AE87" s="189"/>
      <c r="AF87" s="189"/>
      <c r="AG87" s="189"/>
      <c r="AH87" s="189"/>
      <c r="AI87" s="189"/>
      <c r="AJ87" s="189"/>
      <c r="AK87" s="189"/>
      <c r="AL87" s="189"/>
      <c r="AM87" s="189"/>
      <c r="AN87" s="190"/>
      <c r="AO87" s="190"/>
      <c r="AP87" s="190"/>
      <c r="AQ87" s="190"/>
      <c r="AR87" s="190"/>
      <c r="AS87" s="190"/>
      <c r="AT87" s="190"/>
      <c r="AU87" s="191">
        <v>84</v>
      </c>
      <c r="AV87" s="191">
        <v>6</v>
      </c>
      <c r="AW87" s="191">
        <v>0</v>
      </c>
      <c r="AX87" s="191">
        <v>0</v>
      </c>
      <c r="AY87" s="191">
        <v>4</v>
      </c>
    </row>
    <row r="88" spans="1:51">
      <c r="A88" s="12" t="s">
        <v>151</v>
      </c>
      <c r="B88" s="12" t="s">
        <v>151</v>
      </c>
      <c r="C88" s="13">
        <v>50008</v>
      </c>
      <c r="D88" s="12" t="s">
        <v>368</v>
      </c>
      <c r="E88" s="187">
        <v>96986</v>
      </c>
      <c r="F88" s="188" t="s">
        <v>182</v>
      </c>
      <c r="G88" s="189"/>
      <c r="H88" s="189"/>
      <c r="I88" s="189"/>
      <c r="J88" s="189" t="s">
        <v>23</v>
      </c>
      <c r="K88" s="189" t="s">
        <v>23</v>
      </c>
      <c r="L88" s="189" t="s">
        <v>23</v>
      </c>
      <c r="M88" s="189" t="s">
        <v>1538</v>
      </c>
      <c r="N88" s="189"/>
      <c r="O88" s="189"/>
      <c r="P88" s="189"/>
      <c r="Q88" s="189"/>
      <c r="R88" s="189"/>
      <c r="S88" s="189"/>
      <c r="T88" s="189"/>
      <c r="U88" s="189"/>
      <c r="V88" s="189"/>
      <c r="W88" s="189"/>
      <c r="X88" s="189"/>
      <c r="Y88" s="189"/>
      <c r="Z88" s="189"/>
      <c r="AA88" s="189"/>
      <c r="AB88" s="189"/>
      <c r="AC88" s="189"/>
      <c r="AD88" s="189"/>
      <c r="AE88" s="189" t="s">
        <v>1539</v>
      </c>
      <c r="AF88" s="189"/>
      <c r="AG88" s="189"/>
      <c r="AH88" s="189"/>
      <c r="AI88" s="189"/>
      <c r="AJ88" s="189"/>
      <c r="AK88" s="189"/>
      <c r="AL88" s="189"/>
      <c r="AM88" s="189" t="s">
        <v>23</v>
      </c>
      <c r="AN88" s="190" t="s">
        <v>1539</v>
      </c>
      <c r="AO88" s="190"/>
      <c r="AP88" s="190" t="s">
        <v>23</v>
      </c>
      <c r="AQ88" s="190" t="s">
        <v>23</v>
      </c>
      <c r="AR88" s="190"/>
      <c r="AS88" s="190"/>
      <c r="AT88" s="190" t="s">
        <v>23</v>
      </c>
      <c r="AU88" s="191">
        <v>9</v>
      </c>
      <c r="AV88" s="191">
        <v>0</v>
      </c>
      <c r="AW88" s="191">
        <v>1</v>
      </c>
      <c r="AX88" s="191">
        <v>35</v>
      </c>
      <c r="AY88" s="191">
        <v>0</v>
      </c>
    </row>
    <row r="89" spans="1:51">
      <c r="A89" s="12" t="s">
        <v>151</v>
      </c>
      <c r="B89" s="12" t="s">
        <v>369</v>
      </c>
      <c r="C89" s="13">
        <v>52019</v>
      </c>
      <c r="D89" s="12" t="s">
        <v>370</v>
      </c>
      <c r="E89" s="187">
        <v>312374</v>
      </c>
      <c r="F89" s="188" t="s">
        <v>182</v>
      </c>
      <c r="G89" s="189" t="s">
        <v>23</v>
      </c>
      <c r="H89" s="189"/>
      <c r="I89" s="189"/>
      <c r="J89" s="189" t="s">
        <v>23</v>
      </c>
      <c r="K89" s="189" t="s">
        <v>23</v>
      </c>
      <c r="L89" s="189"/>
      <c r="M89" s="189" t="s">
        <v>1538</v>
      </c>
      <c r="N89" s="189"/>
      <c r="O89" s="189"/>
      <c r="P89" s="189"/>
      <c r="Q89" s="189"/>
      <c r="R89" s="189"/>
      <c r="S89" s="189"/>
      <c r="T89" s="189"/>
      <c r="U89" s="189"/>
      <c r="V89" s="189" t="s">
        <v>1539</v>
      </c>
      <c r="W89" s="189"/>
      <c r="X89" s="189"/>
      <c r="Y89" s="189"/>
      <c r="Z89" s="189"/>
      <c r="AA89" s="189" t="s">
        <v>23</v>
      </c>
      <c r="AB89" s="189"/>
      <c r="AC89" s="189"/>
      <c r="AD89" s="189"/>
      <c r="AE89" s="189" t="s">
        <v>1539</v>
      </c>
      <c r="AF89" s="189"/>
      <c r="AG89" s="189"/>
      <c r="AH89" s="189"/>
      <c r="AI89" s="189"/>
      <c r="AJ89" s="189"/>
      <c r="AK89" s="189" t="s">
        <v>23</v>
      </c>
      <c r="AL89" s="189" t="s">
        <v>23</v>
      </c>
      <c r="AM89" s="189"/>
      <c r="AN89" s="190" t="s">
        <v>1539</v>
      </c>
      <c r="AO89" s="190"/>
      <c r="AP89" s="190"/>
      <c r="AQ89" s="190"/>
      <c r="AR89" s="190"/>
      <c r="AS89" s="190" t="s">
        <v>23</v>
      </c>
      <c r="AT89" s="190"/>
      <c r="AU89" s="191">
        <v>127</v>
      </c>
      <c r="AV89" s="191">
        <v>3</v>
      </c>
      <c r="AW89" s="191">
        <v>12</v>
      </c>
      <c r="AX89" s="191">
        <v>103</v>
      </c>
      <c r="AY89" s="191">
        <v>0</v>
      </c>
    </row>
    <row r="90" spans="1:51">
      <c r="A90" s="12" t="s">
        <v>151</v>
      </c>
      <c r="B90" s="12" t="s">
        <v>371</v>
      </c>
      <c r="C90" s="13">
        <v>52027</v>
      </c>
      <c r="D90" s="12" t="s">
        <v>372</v>
      </c>
      <c r="E90" s="187">
        <v>54275</v>
      </c>
      <c r="F90" s="188" t="s">
        <v>182</v>
      </c>
      <c r="G90" s="189"/>
      <c r="H90" s="189"/>
      <c r="I90" s="189"/>
      <c r="J90" s="189"/>
      <c r="K90" s="189"/>
      <c r="L90" s="189"/>
      <c r="M90" s="189" t="s">
        <v>1539</v>
      </c>
      <c r="N90" s="189"/>
      <c r="O90" s="189" t="s">
        <v>23</v>
      </c>
      <c r="P90" s="189"/>
      <c r="Q90" s="189"/>
      <c r="R90" s="189"/>
      <c r="S90" s="189"/>
      <c r="T90" s="189"/>
      <c r="U90" s="189"/>
      <c r="V90" s="189"/>
      <c r="W90" s="189"/>
      <c r="X90" s="189"/>
      <c r="Y90" s="189"/>
      <c r="Z90" s="189"/>
      <c r="AA90" s="189"/>
      <c r="AB90" s="189"/>
      <c r="AC90" s="189"/>
      <c r="AD90" s="189"/>
      <c r="AE90" s="189"/>
      <c r="AF90" s="189"/>
      <c r="AG90" s="189"/>
      <c r="AH90" s="189"/>
      <c r="AI90" s="189"/>
      <c r="AJ90" s="189"/>
      <c r="AK90" s="189"/>
      <c r="AL90" s="189"/>
      <c r="AM90" s="189"/>
      <c r="AN90" s="190"/>
      <c r="AO90" s="190"/>
      <c r="AP90" s="190"/>
      <c r="AQ90" s="190"/>
      <c r="AR90" s="190"/>
      <c r="AS90" s="190"/>
      <c r="AT90" s="190"/>
      <c r="AU90" s="191">
        <v>22</v>
      </c>
      <c r="AV90" s="191">
        <v>0</v>
      </c>
      <c r="AW90" s="191">
        <v>0</v>
      </c>
      <c r="AX90" s="191">
        <v>0</v>
      </c>
      <c r="AY90" s="191">
        <v>0</v>
      </c>
    </row>
    <row r="91" spans="1:51">
      <c r="A91" s="12" t="s">
        <v>151</v>
      </c>
      <c r="B91" s="12" t="s">
        <v>373</v>
      </c>
      <c r="C91" s="13">
        <v>52035</v>
      </c>
      <c r="D91" s="12" t="s">
        <v>301</v>
      </c>
      <c r="E91" s="187">
        <v>91743</v>
      </c>
      <c r="F91" s="188" t="s">
        <v>182</v>
      </c>
      <c r="G91" s="189"/>
      <c r="H91" s="189"/>
      <c r="I91" s="189"/>
      <c r="J91" s="189"/>
      <c r="K91" s="189"/>
      <c r="L91" s="189"/>
      <c r="M91" s="189" t="s">
        <v>1539</v>
      </c>
      <c r="N91" s="189"/>
      <c r="O91" s="189" t="s">
        <v>23</v>
      </c>
      <c r="P91" s="189"/>
      <c r="Q91" s="189"/>
      <c r="R91" s="189"/>
      <c r="S91" s="189"/>
      <c r="T91" s="189"/>
      <c r="U91" s="189"/>
      <c r="V91" s="189"/>
      <c r="W91" s="189"/>
      <c r="X91" s="189"/>
      <c r="Y91" s="189"/>
      <c r="Z91" s="189"/>
      <c r="AA91" s="189"/>
      <c r="AB91" s="189"/>
      <c r="AC91" s="189"/>
      <c r="AD91" s="189"/>
      <c r="AE91" s="189"/>
      <c r="AF91" s="189"/>
      <c r="AG91" s="189"/>
      <c r="AH91" s="189"/>
      <c r="AI91" s="189"/>
      <c r="AJ91" s="189"/>
      <c r="AK91" s="189"/>
      <c r="AL91" s="189"/>
      <c r="AM91" s="189"/>
      <c r="AN91" s="190"/>
      <c r="AO91" s="190"/>
      <c r="AP91" s="190"/>
      <c r="AQ91" s="190"/>
      <c r="AR91" s="190"/>
      <c r="AS91" s="190"/>
      <c r="AT91" s="190"/>
      <c r="AU91" s="191">
        <v>41</v>
      </c>
      <c r="AV91" s="191">
        <v>0</v>
      </c>
      <c r="AW91" s="191">
        <v>0</v>
      </c>
      <c r="AX91" s="191">
        <v>0</v>
      </c>
      <c r="AY91" s="191">
        <v>0</v>
      </c>
    </row>
    <row r="92" spans="1:51">
      <c r="A92" s="12" t="s">
        <v>151</v>
      </c>
      <c r="B92" s="12" t="s">
        <v>374</v>
      </c>
      <c r="C92" s="13">
        <v>52043</v>
      </c>
      <c r="D92" s="12" t="s">
        <v>375</v>
      </c>
      <c r="E92" s="187">
        <v>73632</v>
      </c>
      <c r="F92" s="188" t="s">
        <v>182</v>
      </c>
      <c r="G92" s="189"/>
      <c r="H92" s="189"/>
      <c r="I92" s="189"/>
      <c r="J92" s="189"/>
      <c r="K92" s="189"/>
      <c r="L92" s="189"/>
      <c r="M92" s="189" t="s">
        <v>1538</v>
      </c>
      <c r="N92" s="189"/>
      <c r="O92" s="189"/>
      <c r="P92" s="189"/>
      <c r="Q92" s="189"/>
      <c r="R92" s="189"/>
      <c r="S92" s="189"/>
      <c r="T92" s="189"/>
      <c r="U92" s="189"/>
      <c r="V92" s="189"/>
      <c r="W92" s="189"/>
      <c r="X92" s="189"/>
      <c r="Y92" s="189"/>
      <c r="Z92" s="189"/>
      <c r="AA92" s="189"/>
      <c r="AB92" s="189"/>
      <c r="AC92" s="189"/>
      <c r="AD92" s="189"/>
      <c r="AE92" s="189"/>
      <c r="AF92" s="189"/>
      <c r="AG92" s="189"/>
      <c r="AH92" s="189"/>
      <c r="AI92" s="189"/>
      <c r="AJ92" s="189"/>
      <c r="AK92" s="189"/>
      <c r="AL92" s="189"/>
      <c r="AM92" s="189"/>
      <c r="AN92" s="190"/>
      <c r="AO92" s="190"/>
      <c r="AP92" s="190"/>
      <c r="AQ92" s="190"/>
      <c r="AR92" s="190"/>
      <c r="AS92" s="190"/>
      <c r="AT92" s="190"/>
      <c r="AU92" s="191">
        <v>7</v>
      </c>
      <c r="AV92" s="191">
        <v>0</v>
      </c>
      <c r="AW92" s="191">
        <v>0</v>
      </c>
      <c r="AX92" s="191">
        <v>0</v>
      </c>
      <c r="AY92" s="191">
        <v>0</v>
      </c>
    </row>
    <row r="93" spans="1:51">
      <c r="A93" s="12" t="s">
        <v>151</v>
      </c>
      <c r="B93" s="12" t="s">
        <v>376</v>
      </c>
      <c r="C93" s="13">
        <v>52060</v>
      </c>
      <c r="D93" s="12" t="s">
        <v>377</v>
      </c>
      <c r="E93" s="187">
        <v>28407</v>
      </c>
      <c r="F93" s="188" t="s">
        <v>182</v>
      </c>
      <c r="G93" s="189"/>
      <c r="H93" s="189"/>
      <c r="I93" s="189"/>
      <c r="J93" s="189"/>
      <c r="K93" s="189"/>
      <c r="L93" s="189"/>
      <c r="M93" s="189" t="s">
        <v>1538</v>
      </c>
      <c r="N93" s="189"/>
      <c r="O93" s="189"/>
      <c r="P93" s="189"/>
      <c r="Q93" s="189"/>
      <c r="R93" s="189"/>
      <c r="S93" s="189"/>
      <c r="T93" s="189"/>
      <c r="U93" s="189"/>
      <c r="V93" s="189"/>
      <c r="W93" s="189"/>
      <c r="X93" s="189"/>
      <c r="Y93" s="189"/>
      <c r="Z93" s="189"/>
      <c r="AA93" s="189"/>
      <c r="AB93" s="189"/>
      <c r="AC93" s="189"/>
      <c r="AD93" s="189"/>
      <c r="AE93" s="189"/>
      <c r="AF93" s="189"/>
      <c r="AG93" s="189"/>
      <c r="AH93" s="189"/>
      <c r="AI93" s="189"/>
      <c r="AJ93" s="189"/>
      <c r="AK93" s="189"/>
      <c r="AL93" s="189"/>
      <c r="AM93" s="189"/>
      <c r="AN93" s="190"/>
      <c r="AO93" s="190"/>
      <c r="AP93" s="190"/>
      <c r="AQ93" s="190"/>
      <c r="AR93" s="190"/>
      <c r="AS93" s="190"/>
      <c r="AT93" s="190"/>
      <c r="AU93" s="191">
        <v>3</v>
      </c>
      <c r="AV93" s="191">
        <v>0</v>
      </c>
      <c r="AW93" s="191">
        <v>0</v>
      </c>
      <c r="AX93" s="191">
        <v>0</v>
      </c>
      <c r="AY93" s="191">
        <v>0</v>
      </c>
    </row>
    <row r="94" spans="1:51">
      <c r="A94" s="12" t="s">
        <v>151</v>
      </c>
      <c r="B94" s="12" t="s">
        <v>178</v>
      </c>
      <c r="C94" s="13">
        <v>52078</v>
      </c>
      <c r="D94" s="12" t="s">
        <v>378</v>
      </c>
      <c r="E94" s="187">
        <v>46330</v>
      </c>
      <c r="F94" s="188" t="s">
        <v>182</v>
      </c>
      <c r="G94" s="189" t="s">
        <v>23</v>
      </c>
      <c r="H94" s="189"/>
      <c r="I94" s="189"/>
      <c r="J94" s="189" t="s">
        <v>23</v>
      </c>
      <c r="K94" s="189" t="s">
        <v>23</v>
      </c>
      <c r="L94" s="189" t="s">
        <v>23</v>
      </c>
      <c r="M94" s="189" t="s">
        <v>1539</v>
      </c>
      <c r="N94" s="189"/>
      <c r="O94" s="189" t="s">
        <v>23</v>
      </c>
      <c r="P94" s="189"/>
      <c r="Q94" s="189"/>
      <c r="R94" s="189"/>
      <c r="S94" s="189"/>
      <c r="T94" s="189"/>
      <c r="U94" s="189"/>
      <c r="V94" s="189" t="s">
        <v>1539</v>
      </c>
      <c r="W94" s="189"/>
      <c r="X94" s="189"/>
      <c r="Y94" s="189"/>
      <c r="Z94" s="189"/>
      <c r="AA94" s="189"/>
      <c r="AB94" s="189" t="s">
        <v>23</v>
      </c>
      <c r="AC94" s="189"/>
      <c r="AD94" s="189"/>
      <c r="AE94" s="189" t="s">
        <v>1539</v>
      </c>
      <c r="AF94" s="189"/>
      <c r="AG94" s="189" t="s">
        <v>23</v>
      </c>
      <c r="AH94" s="189"/>
      <c r="AI94" s="189"/>
      <c r="AJ94" s="189"/>
      <c r="AK94" s="189"/>
      <c r="AL94" s="189"/>
      <c r="AM94" s="189"/>
      <c r="AN94" s="190" t="s">
        <v>1539</v>
      </c>
      <c r="AO94" s="190"/>
      <c r="AP94" s="190"/>
      <c r="AQ94" s="190" t="s">
        <v>23</v>
      </c>
      <c r="AR94" s="190"/>
      <c r="AS94" s="190"/>
      <c r="AT94" s="190"/>
      <c r="AU94" s="191">
        <v>70</v>
      </c>
      <c r="AV94" s="191">
        <v>27</v>
      </c>
      <c r="AW94" s="191">
        <v>23</v>
      </c>
      <c r="AX94" s="191">
        <v>24</v>
      </c>
      <c r="AY94" s="191">
        <v>0</v>
      </c>
    </row>
    <row r="95" spans="1:51">
      <c r="A95" s="12" t="s">
        <v>151</v>
      </c>
      <c r="B95" s="12" t="s">
        <v>379</v>
      </c>
      <c r="C95" s="13">
        <v>52094</v>
      </c>
      <c r="D95" s="12" t="s">
        <v>380</v>
      </c>
      <c r="E95" s="187">
        <v>31604</v>
      </c>
      <c r="F95" s="188" t="s">
        <v>182</v>
      </c>
      <c r="G95" s="189"/>
      <c r="H95" s="189"/>
      <c r="I95" s="189"/>
      <c r="J95" s="189" t="s">
        <v>23</v>
      </c>
      <c r="K95" s="189"/>
      <c r="L95" s="189" t="s">
        <v>23</v>
      </c>
      <c r="M95" s="189" t="s">
        <v>1539</v>
      </c>
      <c r="N95" s="189"/>
      <c r="O95" s="189" t="s">
        <v>23</v>
      </c>
      <c r="P95" s="189"/>
      <c r="Q95" s="189"/>
      <c r="R95" s="189"/>
      <c r="S95" s="189"/>
      <c r="T95" s="189"/>
      <c r="U95" s="189"/>
      <c r="V95" s="189"/>
      <c r="W95" s="189"/>
      <c r="X95" s="189"/>
      <c r="Y95" s="189"/>
      <c r="Z95" s="189"/>
      <c r="AA95" s="189"/>
      <c r="AB95" s="189"/>
      <c r="AC95" s="189"/>
      <c r="AD95" s="189"/>
      <c r="AE95" s="189" t="s">
        <v>1539</v>
      </c>
      <c r="AF95" s="189"/>
      <c r="AG95" s="189" t="s">
        <v>23</v>
      </c>
      <c r="AH95" s="189"/>
      <c r="AI95" s="189"/>
      <c r="AJ95" s="189"/>
      <c r="AK95" s="189"/>
      <c r="AL95" s="189"/>
      <c r="AM95" s="189"/>
      <c r="AN95" s="190"/>
      <c r="AO95" s="190"/>
      <c r="AP95" s="190"/>
      <c r="AQ95" s="190"/>
      <c r="AR95" s="190"/>
      <c r="AS95" s="190"/>
      <c r="AT95" s="190"/>
      <c r="AU95" s="191">
        <v>2</v>
      </c>
      <c r="AV95" s="191">
        <v>0</v>
      </c>
      <c r="AW95" s="191">
        <v>0</v>
      </c>
      <c r="AX95" s="191">
        <v>0</v>
      </c>
      <c r="AY95" s="191">
        <v>0</v>
      </c>
    </row>
    <row r="96" spans="1:51">
      <c r="A96" s="12" t="s">
        <v>151</v>
      </c>
      <c r="B96" s="12" t="s">
        <v>381</v>
      </c>
      <c r="C96" s="13">
        <v>52108</v>
      </c>
      <c r="D96" s="12" t="s">
        <v>382</v>
      </c>
      <c r="E96" s="187">
        <v>78505</v>
      </c>
      <c r="F96" s="188" t="s">
        <v>182</v>
      </c>
      <c r="G96" s="189" t="s">
        <v>23</v>
      </c>
      <c r="H96" s="189" t="s">
        <v>23</v>
      </c>
      <c r="I96" s="189"/>
      <c r="J96" s="189"/>
      <c r="K96" s="189"/>
      <c r="L96" s="189"/>
      <c r="M96" s="189" t="s">
        <v>1539</v>
      </c>
      <c r="N96" s="189"/>
      <c r="O96" s="189" t="s">
        <v>23</v>
      </c>
      <c r="P96" s="189"/>
      <c r="Q96" s="189"/>
      <c r="R96" s="189"/>
      <c r="S96" s="189"/>
      <c r="T96" s="189"/>
      <c r="U96" s="189"/>
      <c r="V96" s="189" t="s">
        <v>1539</v>
      </c>
      <c r="W96" s="189"/>
      <c r="X96" s="189" t="s">
        <v>23</v>
      </c>
      <c r="Y96" s="189"/>
      <c r="Z96" s="189"/>
      <c r="AA96" s="189"/>
      <c r="AB96" s="189"/>
      <c r="AC96" s="189"/>
      <c r="AD96" s="189"/>
      <c r="AE96" s="189"/>
      <c r="AF96" s="189"/>
      <c r="AG96" s="189"/>
      <c r="AH96" s="189"/>
      <c r="AI96" s="189"/>
      <c r="AJ96" s="189"/>
      <c r="AK96" s="189"/>
      <c r="AL96" s="189"/>
      <c r="AM96" s="189"/>
      <c r="AN96" s="190"/>
      <c r="AO96" s="190"/>
      <c r="AP96" s="190"/>
      <c r="AQ96" s="190"/>
      <c r="AR96" s="190"/>
      <c r="AS96" s="190"/>
      <c r="AT96" s="190"/>
      <c r="AU96" s="191">
        <v>54</v>
      </c>
      <c r="AV96" s="191">
        <v>9</v>
      </c>
      <c r="AW96" s="191">
        <v>0</v>
      </c>
      <c r="AX96" s="191">
        <v>0</v>
      </c>
      <c r="AY96" s="191">
        <v>0</v>
      </c>
    </row>
    <row r="97" spans="1:51">
      <c r="A97" s="12" t="s">
        <v>151</v>
      </c>
      <c r="B97" s="12" t="s">
        <v>383</v>
      </c>
      <c r="C97" s="13">
        <v>52116</v>
      </c>
      <c r="D97" s="12" t="s">
        <v>384</v>
      </c>
      <c r="E97" s="187">
        <v>33213</v>
      </c>
      <c r="F97" s="188" t="s">
        <v>182</v>
      </c>
      <c r="G97" s="189"/>
      <c r="H97" s="189"/>
      <c r="I97" s="189"/>
      <c r="J97" s="189" t="s">
        <v>23</v>
      </c>
      <c r="K97" s="189" t="s">
        <v>23</v>
      </c>
      <c r="L97" s="189"/>
      <c r="M97" s="189" t="s">
        <v>1538</v>
      </c>
      <c r="N97" s="189"/>
      <c r="O97" s="189"/>
      <c r="P97" s="189"/>
      <c r="Q97" s="189"/>
      <c r="R97" s="189"/>
      <c r="S97" s="189"/>
      <c r="T97" s="189"/>
      <c r="U97" s="189"/>
      <c r="V97" s="189"/>
      <c r="W97" s="189"/>
      <c r="X97" s="189"/>
      <c r="Y97" s="189"/>
      <c r="Z97" s="189"/>
      <c r="AA97" s="189"/>
      <c r="AB97" s="189"/>
      <c r="AC97" s="189"/>
      <c r="AD97" s="189"/>
      <c r="AE97" s="189" t="s">
        <v>1539</v>
      </c>
      <c r="AF97" s="189"/>
      <c r="AG97" s="189"/>
      <c r="AH97" s="189"/>
      <c r="AI97" s="189"/>
      <c r="AJ97" s="189"/>
      <c r="AK97" s="189" t="s">
        <v>23</v>
      </c>
      <c r="AL97" s="189" t="s">
        <v>23</v>
      </c>
      <c r="AM97" s="189"/>
      <c r="AN97" s="190" t="s">
        <v>1539</v>
      </c>
      <c r="AO97" s="190"/>
      <c r="AP97" s="190"/>
      <c r="AQ97" s="190"/>
      <c r="AR97" s="190"/>
      <c r="AS97" s="190" t="s">
        <v>23</v>
      </c>
      <c r="AT97" s="190"/>
      <c r="AU97" s="191">
        <v>4</v>
      </c>
      <c r="AV97" s="191">
        <v>0</v>
      </c>
      <c r="AW97" s="191">
        <v>1</v>
      </c>
      <c r="AX97" s="191">
        <v>23</v>
      </c>
      <c r="AY97" s="191">
        <v>0</v>
      </c>
    </row>
    <row r="98" spans="1:51">
      <c r="A98" s="12" t="s">
        <v>151</v>
      </c>
      <c r="B98" s="12" t="s">
        <v>385</v>
      </c>
      <c r="C98" s="13">
        <v>52124</v>
      </c>
      <c r="D98" s="12" t="s">
        <v>386</v>
      </c>
      <c r="E98" s="187">
        <v>83014</v>
      </c>
      <c r="F98" s="188" t="s">
        <v>182</v>
      </c>
      <c r="G98" s="189" t="s">
        <v>23</v>
      </c>
      <c r="H98" s="189"/>
      <c r="I98" s="189"/>
      <c r="J98" s="189" t="s">
        <v>23</v>
      </c>
      <c r="K98" s="189"/>
      <c r="L98" s="189"/>
      <c r="M98" s="189" t="s">
        <v>1539</v>
      </c>
      <c r="N98" s="189"/>
      <c r="O98" s="189" t="s">
        <v>23</v>
      </c>
      <c r="P98" s="189"/>
      <c r="Q98" s="189"/>
      <c r="R98" s="189"/>
      <c r="S98" s="189"/>
      <c r="T98" s="189"/>
      <c r="U98" s="189"/>
      <c r="V98" s="189" t="s">
        <v>1539</v>
      </c>
      <c r="W98" s="189"/>
      <c r="X98" s="189"/>
      <c r="Y98" s="189"/>
      <c r="Z98" s="189"/>
      <c r="AA98" s="189"/>
      <c r="AB98" s="189" t="s">
        <v>23</v>
      </c>
      <c r="AC98" s="189"/>
      <c r="AD98" s="189"/>
      <c r="AE98" s="189" t="s">
        <v>1539</v>
      </c>
      <c r="AF98" s="189"/>
      <c r="AG98" s="189" t="s">
        <v>23</v>
      </c>
      <c r="AH98" s="189"/>
      <c r="AI98" s="189"/>
      <c r="AJ98" s="189"/>
      <c r="AK98" s="189"/>
      <c r="AL98" s="189"/>
      <c r="AM98" s="189"/>
      <c r="AN98" s="190"/>
      <c r="AO98" s="190"/>
      <c r="AP98" s="190"/>
      <c r="AQ98" s="190"/>
      <c r="AR98" s="190"/>
      <c r="AS98" s="190"/>
      <c r="AT98" s="190"/>
      <c r="AU98" s="191">
        <v>33</v>
      </c>
      <c r="AV98" s="191">
        <v>1</v>
      </c>
      <c r="AW98" s="191">
        <v>5</v>
      </c>
      <c r="AX98" s="191">
        <v>0</v>
      </c>
      <c r="AY98" s="191">
        <v>0</v>
      </c>
    </row>
    <row r="99" spans="1:51">
      <c r="A99" s="12" t="s">
        <v>151</v>
      </c>
      <c r="B99" s="12" t="s">
        <v>387</v>
      </c>
      <c r="C99" s="13">
        <v>52132</v>
      </c>
      <c r="D99" s="12" t="s">
        <v>343</v>
      </c>
      <c r="E99" s="187">
        <v>32837</v>
      </c>
      <c r="F99" s="188" t="s">
        <v>182</v>
      </c>
      <c r="G99" s="189"/>
      <c r="H99" s="189"/>
      <c r="I99" s="189"/>
      <c r="J99" s="189" t="s">
        <v>23</v>
      </c>
      <c r="K99" s="189"/>
      <c r="L99" s="189"/>
      <c r="M99" s="189" t="s">
        <v>1539</v>
      </c>
      <c r="N99" s="189"/>
      <c r="O99" s="189" t="s">
        <v>23</v>
      </c>
      <c r="P99" s="189"/>
      <c r="Q99" s="189"/>
      <c r="R99" s="189"/>
      <c r="S99" s="189"/>
      <c r="T99" s="189"/>
      <c r="U99" s="189"/>
      <c r="V99" s="189"/>
      <c r="W99" s="189"/>
      <c r="X99" s="189"/>
      <c r="Y99" s="189"/>
      <c r="Z99" s="189"/>
      <c r="AA99" s="189"/>
      <c r="AB99" s="189"/>
      <c r="AC99" s="189"/>
      <c r="AD99" s="189"/>
      <c r="AE99" s="189" t="s">
        <v>1539</v>
      </c>
      <c r="AF99" s="189"/>
      <c r="AG99" s="189" t="s">
        <v>23</v>
      </c>
      <c r="AH99" s="189"/>
      <c r="AI99" s="189"/>
      <c r="AJ99" s="189"/>
      <c r="AK99" s="189"/>
      <c r="AL99" s="189"/>
      <c r="AM99" s="189"/>
      <c r="AN99" s="190"/>
      <c r="AO99" s="190"/>
      <c r="AP99" s="190"/>
      <c r="AQ99" s="190"/>
      <c r="AR99" s="190"/>
      <c r="AS99" s="190"/>
      <c r="AT99" s="190"/>
      <c r="AU99" s="191">
        <v>11</v>
      </c>
      <c r="AV99" s="191">
        <v>0</v>
      </c>
      <c r="AW99" s="191">
        <v>1</v>
      </c>
      <c r="AX99" s="191">
        <v>0</v>
      </c>
      <c r="AY99" s="191">
        <v>0</v>
      </c>
    </row>
    <row r="100" spans="1:51">
      <c r="A100" s="12" t="s">
        <v>151</v>
      </c>
      <c r="B100" s="12" t="s">
        <v>388</v>
      </c>
      <c r="C100" s="13">
        <v>52141</v>
      </c>
      <c r="D100" s="12" t="s">
        <v>389</v>
      </c>
      <c r="E100" s="187">
        <v>25146</v>
      </c>
      <c r="F100" s="188" t="s">
        <v>182</v>
      </c>
      <c r="G100" s="189" t="s">
        <v>23</v>
      </c>
      <c r="H100" s="189"/>
      <c r="I100" s="189"/>
      <c r="J100" s="189" t="s">
        <v>23</v>
      </c>
      <c r="K100" s="189"/>
      <c r="L100" s="189"/>
      <c r="M100" s="189" t="s">
        <v>1539</v>
      </c>
      <c r="N100" s="189"/>
      <c r="O100" s="189" t="s">
        <v>23</v>
      </c>
      <c r="P100" s="189"/>
      <c r="Q100" s="189"/>
      <c r="R100" s="189"/>
      <c r="S100" s="189"/>
      <c r="T100" s="189"/>
      <c r="U100" s="189"/>
      <c r="V100" s="189" t="s">
        <v>1539</v>
      </c>
      <c r="W100" s="189"/>
      <c r="X100" s="189" t="s">
        <v>23</v>
      </c>
      <c r="Y100" s="189"/>
      <c r="Z100" s="189"/>
      <c r="AA100" s="189"/>
      <c r="AB100" s="189"/>
      <c r="AC100" s="189"/>
      <c r="AD100" s="189"/>
      <c r="AE100" s="189" t="s">
        <v>1539</v>
      </c>
      <c r="AF100" s="189"/>
      <c r="AG100" s="189"/>
      <c r="AH100" s="189" t="s">
        <v>23</v>
      </c>
      <c r="AI100" s="189"/>
      <c r="AJ100" s="189"/>
      <c r="AK100" s="189"/>
      <c r="AL100" s="189"/>
      <c r="AM100" s="189"/>
      <c r="AN100" s="190"/>
      <c r="AO100" s="190"/>
      <c r="AP100" s="190"/>
      <c r="AQ100" s="190"/>
      <c r="AR100" s="190"/>
      <c r="AS100" s="190"/>
      <c r="AT100" s="190"/>
      <c r="AU100" s="191">
        <v>8</v>
      </c>
      <c r="AV100" s="191">
        <v>2</v>
      </c>
      <c r="AW100" s="191">
        <v>2</v>
      </c>
      <c r="AX100" s="191">
        <v>0</v>
      </c>
      <c r="AY100" s="191">
        <v>0</v>
      </c>
    </row>
    <row r="101" spans="1:51">
      <c r="A101" s="12" t="s">
        <v>151</v>
      </c>
      <c r="B101" s="12" t="s">
        <v>390</v>
      </c>
      <c r="C101" s="13">
        <v>52159</v>
      </c>
      <c r="D101" s="12" t="s">
        <v>391</v>
      </c>
      <c r="E101" s="187">
        <v>26991</v>
      </c>
      <c r="F101" s="188" t="s">
        <v>182</v>
      </c>
      <c r="G101" s="189"/>
      <c r="H101" s="189"/>
      <c r="I101" s="189"/>
      <c r="J101" s="189"/>
      <c r="K101" s="189"/>
      <c r="L101" s="189"/>
      <c r="M101" s="189" t="s">
        <v>1540</v>
      </c>
      <c r="N101" s="189"/>
      <c r="O101" s="189" t="s">
        <v>23</v>
      </c>
      <c r="P101" s="189"/>
      <c r="Q101" s="189"/>
      <c r="R101" s="189"/>
      <c r="S101" s="189"/>
      <c r="T101" s="189"/>
      <c r="U101" s="189"/>
      <c r="V101" s="189"/>
      <c r="W101" s="189"/>
      <c r="X101" s="189"/>
      <c r="Y101" s="189"/>
      <c r="Z101" s="189"/>
      <c r="AA101" s="189"/>
      <c r="AB101" s="189"/>
      <c r="AC101" s="189"/>
      <c r="AD101" s="189"/>
      <c r="AE101" s="189"/>
      <c r="AF101" s="189"/>
      <c r="AG101" s="189"/>
      <c r="AH101" s="189"/>
      <c r="AI101" s="189"/>
      <c r="AJ101" s="189"/>
      <c r="AK101" s="189"/>
      <c r="AL101" s="189"/>
      <c r="AM101" s="189"/>
      <c r="AN101" s="190"/>
      <c r="AO101" s="190"/>
      <c r="AP101" s="190"/>
      <c r="AQ101" s="190"/>
      <c r="AR101" s="190"/>
      <c r="AS101" s="190"/>
      <c r="AT101" s="190"/>
      <c r="AU101" s="191">
        <v>1</v>
      </c>
      <c r="AV101" s="191">
        <v>0</v>
      </c>
      <c r="AW101" s="191">
        <v>0</v>
      </c>
      <c r="AX101" s="191">
        <v>0</v>
      </c>
      <c r="AY101" s="191">
        <v>0</v>
      </c>
    </row>
    <row r="102" spans="1:51">
      <c r="A102" s="12" t="s">
        <v>24</v>
      </c>
      <c r="B102" s="12" t="s">
        <v>24</v>
      </c>
      <c r="C102" s="13">
        <v>60003</v>
      </c>
      <c r="D102" s="12" t="s">
        <v>392</v>
      </c>
      <c r="E102" s="187">
        <v>225314</v>
      </c>
      <c r="F102" s="188" t="s">
        <v>182</v>
      </c>
      <c r="G102" s="189" t="s">
        <v>23</v>
      </c>
      <c r="H102" s="189" t="s">
        <v>23</v>
      </c>
      <c r="I102" s="189"/>
      <c r="J102" s="189" t="s">
        <v>23</v>
      </c>
      <c r="K102" s="189" t="s">
        <v>23</v>
      </c>
      <c r="L102" s="189" t="s">
        <v>23</v>
      </c>
      <c r="M102" s="189" t="s">
        <v>1539</v>
      </c>
      <c r="N102" s="189" t="s">
        <v>23</v>
      </c>
      <c r="O102" s="189" t="s">
        <v>23</v>
      </c>
      <c r="P102" s="189"/>
      <c r="Q102" s="189" t="s">
        <v>23</v>
      </c>
      <c r="R102" s="189"/>
      <c r="S102" s="189"/>
      <c r="T102" s="189"/>
      <c r="U102" s="189"/>
      <c r="V102" s="189" t="s">
        <v>1539</v>
      </c>
      <c r="W102" s="189" t="s">
        <v>23</v>
      </c>
      <c r="X102" s="189"/>
      <c r="Y102" s="189"/>
      <c r="Z102" s="189"/>
      <c r="AA102" s="189"/>
      <c r="AB102" s="189" t="s">
        <v>23</v>
      </c>
      <c r="AC102" s="189"/>
      <c r="AD102" s="189" t="s">
        <v>23</v>
      </c>
      <c r="AE102" s="189" t="s">
        <v>1539</v>
      </c>
      <c r="AF102" s="189"/>
      <c r="AG102" s="189" t="s">
        <v>23</v>
      </c>
      <c r="AH102" s="189"/>
      <c r="AI102" s="189" t="s">
        <v>23</v>
      </c>
      <c r="AJ102" s="189"/>
      <c r="AK102" s="189"/>
      <c r="AL102" s="189"/>
      <c r="AM102" s="189"/>
      <c r="AN102" s="190" t="s">
        <v>1539</v>
      </c>
      <c r="AO102" s="190"/>
      <c r="AP102" s="190"/>
      <c r="AQ102" s="190"/>
      <c r="AR102" s="190"/>
      <c r="AS102" s="190" t="s">
        <v>23</v>
      </c>
      <c r="AT102" s="190"/>
      <c r="AU102" s="191">
        <v>108</v>
      </c>
      <c r="AV102" s="191">
        <v>4</v>
      </c>
      <c r="AW102" s="191">
        <v>7</v>
      </c>
      <c r="AX102" s="191">
        <v>48</v>
      </c>
      <c r="AY102" s="191">
        <v>0</v>
      </c>
    </row>
    <row r="103" spans="1:51">
      <c r="A103" s="12" t="s">
        <v>24</v>
      </c>
      <c r="B103" s="12" t="s">
        <v>393</v>
      </c>
      <c r="C103" s="13">
        <v>62014</v>
      </c>
      <c r="D103" s="12" t="s">
        <v>259</v>
      </c>
      <c r="E103" s="187">
        <v>248024</v>
      </c>
      <c r="F103" s="188" t="s">
        <v>182</v>
      </c>
      <c r="G103" s="189" t="s">
        <v>23</v>
      </c>
      <c r="H103" s="189" t="s">
        <v>23</v>
      </c>
      <c r="I103" s="189"/>
      <c r="J103" s="189" t="s">
        <v>23</v>
      </c>
      <c r="K103" s="189" t="s">
        <v>23</v>
      </c>
      <c r="L103" s="189"/>
      <c r="M103" s="189" t="s">
        <v>1539</v>
      </c>
      <c r="N103" s="189"/>
      <c r="O103" s="189" t="s">
        <v>23</v>
      </c>
      <c r="P103" s="189"/>
      <c r="Q103" s="189"/>
      <c r="R103" s="189"/>
      <c r="S103" s="189"/>
      <c r="T103" s="189"/>
      <c r="U103" s="189"/>
      <c r="V103" s="189" t="s">
        <v>1539</v>
      </c>
      <c r="W103" s="189"/>
      <c r="X103" s="189"/>
      <c r="Y103" s="189"/>
      <c r="Z103" s="189"/>
      <c r="AA103" s="189"/>
      <c r="AB103" s="189" t="s">
        <v>23</v>
      </c>
      <c r="AC103" s="189"/>
      <c r="AD103" s="189"/>
      <c r="AE103" s="189" t="s">
        <v>1539</v>
      </c>
      <c r="AF103" s="189"/>
      <c r="AG103" s="189"/>
      <c r="AH103" s="189"/>
      <c r="AI103" s="189" t="s">
        <v>23</v>
      </c>
      <c r="AJ103" s="189"/>
      <c r="AK103" s="189"/>
      <c r="AL103" s="189"/>
      <c r="AM103" s="189"/>
      <c r="AN103" s="190" t="s">
        <v>1538</v>
      </c>
      <c r="AO103" s="190"/>
      <c r="AP103" s="190"/>
      <c r="AQ103" s="190"/>
      <c r="AR103" s="190"/>
      <c r="AS103" s="190"/>
      <c r="AT103" s="190"/>
      <c r="AU103" s="191">
        <v>90</v>
      </c>
      <c r="AV103" s="191">
        <v>2</v>
      </c>
      <c r="AW103" s="191">
        <v>16</v>
      </c>
      <c r="AX103" s="191">
        <v>54</v>
      </c>
      <c r="AY103" s="191">
        <v>0</v>
      </c>
    </row>
    <row r="104" spans="1:51">
      <c r="A104" s="12" t="s">
        <v>24</v>
      </c>
      <c r="B104" s="12" t="s">
        <v>394</v>
      </c>
      <c r="C104" s="13">
        <v>62022</v>
      </c>
      <c r="D104" s="12" t="s">
        <v>395</v>
      </c>
      <c r="E104" s="187">
        <v>81847</v>
      </c>
      <c r="F104" s="188" t="s">
        <v>182</v>
      </c>
      <c r="G104" s="189" t="s">
        <v>23</v>
      </c>
      <c r="H104" s="189" t="s">
        <v>23</v>
      </c>
      <c r="I104" s="189"/>
      <c r="J104" s="189"/>
      <c r="K104" s="189" t="s">
        <v>23</v>
      </c>
      <c r="L104" s="189"/>
      <c r="M104" s="189" t="s">
        <v>1539</v>
      </c>
      <c r="N104" s="189"/>
      <c r="O104" s="189" t="s">
        <v>23</v>
      </c>
      <c r="P104" s="189"/>
      <c r="Q104" s="189"/>
      <c r="R104" s="189"/>
      <c r="S104" s="189"/>
      <c r="T104" s="189"/>
      <c r="U104" s="189"/>
      <c r="V104" s="189" t="s">
        <v>1539</v>
      </c>
      <c r="W104" s="189"/>
      <c r="X104" s="189"/>
      <c r="Y104" s="189"/>
      <c r="Z104" s="189"/>
      <c r="AA104" s="189"/>
      <c r="AB104" s="189" t="s">
        <v>23</v>
      </c>
      <c r="AC104" s="189"/>
      <c r="AD104" s="189"/>
      <c r="AE104" s="189"/>
      <c r="AF104" s="189"/>
      <c r="AG104" s="189"/>
      <c r="AH104" s="189"/>
      <c r="AI104" s="189"/>
      <c r="AJ104" s="189"/>
      <c r="AK104" s="189"/>
      <c r="AL104" s="189"/>
      <c r="AM104" s="189"/>
      <c r="AN104" s="190" t="s">
        <v>1539</v>
      </c>
      <c r="AO104" s="190"/>
      <c r="AP104" s="190"/>
      <c r="AQ104" s="190"/>
      <c r="AR104" s="190"/>
      <c r="AS104" s="190" t="s">
        <v>23</v>
      </c>
      <c r="AT104" s="190"/>
      <c r="AU104" s="191">
        <v>36</v>
      </c>
      <c r="AV104" s="191">
        <v>7</v>
      </c>
      <c r="AW104" s="191">
        <v>0</v>
      </c>
      <c r="AX104" s="191">
        <v>6</v>
      </c>
      <c r="AY104" s="191">
        <v>0</v>
      </c>
    </row>
    <row r="105" spans="1:51">
      <c r="A105" s="12" t="s">
        <v>24</v>
      </c>
      <c r="B105" s="12" t="s">
        <v>396</v>
      </c>
      <c r="C105" s="13">
        <v>62031</v>
      </c>
      <c r="D105" s="12" t="s">
        <v>397</v>
      </c>
      <c r="E105" s="187">
        <v>128552</v>
      </c>
      <c r="F105" s="188" t="s">
        <v>182</v>
      </c>
      <c r="G105" s="189"/>
      <c r="H105" s="189"/>
      <c r="I105" s="189"/>
      <c r="J105" s="189"/>
      <c r="K105" s="189"/>
      <c r="L105" s="189"/>
      <c r="M105" s="189" t="s">
        <v>1539</v>
      </c>
      <c r="N105" s="189"/>
      <c r="O105" s="189" t="s">
        <v>23</v>
      </c>
      <c r="P105" s="189"/>
      <c r="Q105" s="189"/>
      <c r="R105" s="189"/>
      <c r="S105" s="189"/>
      <c r="T105" s="189"/>
      <c r="U105" s="189"/>
      <c r="V105" s="189"/>
      <c r="W105" s="189"/>
      <c r="X105" s="189"/>
      <c r="Y105" s="189"/>
      <c r="Z105" s="189"/>
      <c r="AA105" s="189"/>
      <c r="AB105" s="189"/>
      <c r="AC105" s="189"/>
      <c r="AD105" s="189"/>
      <c r="AE105" s="189"/>
      <c r="AF105" s="189"/>
      <c r="AG105" s="189"/>
      <c r="AH105" s="189"/>
      <c r="AI105" s="189"/>
      <c r="AJ105" s="189"/>
      <c r="AK105" s="189"/>
      <c r="AL105" s="189"/>
      <c r="AM105" s="189"/>
      <c r="AN105" s="190"/>
      <c r="AO105" s="190"/>
      <c r="AP105" s="190"/>
      <c r="AQ105" s="190"/>
      <c r="AR105" s="190"/>
      <c r="AS105" s="190"/>
      <c r="AT105" s="190"/>
      <c r="AU105" s="191">
        <v>50</v>
      </c>
      <c r="AV105" s="191">
        <v>0</v>
      </c>
      <c r="AW105" s="191">
        <v>0</v>
      </c>
      <c r="AX105" s="191">
        <v>0</v>
      </c>
      <c r="AY105" s="191">
        <v>0</v>
      </c>
    </row>
    <row r="106" spans="1:51">
      <c r="A106" s="12" t="s">
        <v>24</v>
      </c>
      <c r="B106" s="12" t="s">
        <v>25</v>
      </c>
      <c r="C106" s="13">
        <v>62049</v>
      </c>
      <c r="D106" s="12" t="s">
        <v>343</v>
      </c>
      <c r="E106" s="187">
        <v>104317</v>
      </c>
      <c r="F106" s="188" t="s">
        <v>182</v>
      </c>
      <c r="G106" s="189"/>
      <c r="H106" s="189"/>
      <c r="I106" s="189"/>
      <c r="J106" s="189"/>
      <c r="K106" s="189"/>
      <c r="L106" s="189"/>
      <c r="M106" s="189" t="s">
        <v>1539</v>
      </c>
      <c r="N106" s="189"/>
      <c r="O106" s="189" t="s">
        <v>23</v>
      </c>
      <c r="P106" s="189"/>
      <c r="Q106" s="189"/>
      <c r="R106" s="189"/>
      <c r="S106" s="189"/>
      <c r="T106" s="189"/>
      <c r="U106" s="189"/>
      <c r="V106" s="189"/>
      <c r="W106" s="189"/>
      <c r="X106" s="189"/>
      <c r="Y106" s="189"/>
      <c r="Z106" s="189"/>
      <c r="AA106" s="189"/>
      <c r="AB106" s="189"/>
      <c r="AC106" s="189"/>
      <c r="AD106" s="189"/>
      <c r="AE106" s="189"/>
      <c r="AF106" s="189"/>
      <c r="AG106" s="189"/>
      <c r="AH106" s="189"/>
      <c r="AI106" s="189"/>
      <c r="AJ106" s="189"/>
      <c r="AK106" s="189"/>
      <c r="AL106" s="189"/>
      <c r="AM106" s="189"/>
      <c r="AN106" s="190"/>
      <c r="AO106" s="190"/>
      <c r="AP106" s="190"/>
      <c r="AQ106" s="190"/>
      <c r="AR106" s="190"/>
      <c r="AS106" s="190"/>
      <c r="AT106" s="190"/>
      <c r="AU106" s="191">
        <v>41</v>
      </c>
      <c r="AV106" s="191">
        <v>0</v>
      </c>
      <c r="AW106" s="191">
        <v>0</v>
      </c>
      <c r="AX106" s="191">
        <v>0</v>
      </c>
      <c r="AY106" s="191">
        <v>0</v>
      </c>
    </row>
    <row r="107" spans="1:51">
      <c r="A107" s="12" t="s">
        <v>24</v>
      </c>
      <c r="B107" s="12" t="s">
        <v>398</v>
      </c>
      <c r="C107" s="13">
        <v>62057</v>
      </c>
      <c r="D107" s="12" t="s">
        <v>399</v>
      </c>
      <c r="E107" s="187">
        <v>36347</v>
      </c>
      <c r="F107" s="188" t="s">
        <v>182</v>
      </c>
      <c r="G107" s="189" t="s">
        <v>23</v>
      </c>
      <c r="H107" s="189" t="s">
        <v>23</v>
      </c>
      <c r="I107" s="189"/>
      <c r="J107" s="189"/>
      <c r="K107" s="189" t="s">
        <v>23</v>
      </c>
      <c r="L107" s="189"/>
      <c r="M107" s="189" t="s">
        <v>1539</v>
      </c>
      <c r="N107" s="189" t="s">
        <v>23</v>
      </c>
      <c r="O107" s="189"/>
      <c r="P107" s="189"/>
      <c r="Q107" s="189"/>
      <c r="R107" s="189"/>
      <c r="S107" s="189"/>
      <c r="T107" s="189"/>
      <c r="U107" s="189"/>
      <c r="V107" s="189" t="s">
        <v>1539</v>
      </c>
      <c r="W107" s="189" t="s">
        <v>23</v>
      </c>
      <c r="X107" s="189"/>
      <c r="Y107" s="189"/>
      <c r="Z107" s="189"/>
      <c r="AA107" s="189"/>
      <c r="AB107" s="189"/>
      <c r="AC107" s="189"/>
      <c r="AD107" s="189"/>
      <c r="AE107" s="189"/>
      <c r="AF107" s="189"/>
      <c r="AG107" s="189"/>
      <c r="AH107" s="189"/>
      <c r="AI107" s="189"/>
      <c r="AJ107" s="189"/>
      <c r="AK107" s="189"/>
      <c r="AL107" s="189"/>
      <c r="AM107" s="189"/>
      <c r="AN107" s="190" t="s">
        <v>1539</v>
      </c>
      <c r="AO107" s="190" t="s">
        <v>23</v>
      </c>
      <c r="AP107" s="190"/>
      <c r="AQ107" s="190"/>
      <c r="AR107" s="190"/>
      <c r="AS107" s="190"/>
      <c r="AT107" s="190"/>
      <c r="AU107" s="191">
        <v>10</v>
      </c>
      <c r="AV107" s="191">
        <v>1</v>
      </c>
      <c r="AW107" s="191">
        <v>0</v>
      </c>
      <c r="AX107" s="191">
        <v>0</v>
      </c>
      <c r="AY107" s="191">
        <v>0</v>
      </c>
    </row>
    <row r="108" spans="1:51">
      <c r="A108" s="12" t="s">
        <v>24</v>
      </c>
      <c r="B108" s="12" t="s">
        <v>400</v>
      </c>
      <c r="C108" s="13">
        <v>62065</v>
      </c>
      <c r="D108" s="12" t="s">
        <v>401</v>
      </c>
      <c r="E108" s="187">
        <v>41463</v>
      </c>
      <c r="F108" s="188" t="s">
        <v>182</v>
      </c>
      <c r="G108" s="189" t="s">
        <v>736</v>
      </c>
      <c r="H108" s="189" t="s">
        <v>736</v>
      </c>
      <c r="I108" s="189" t="s">
        <v>736</v>
      </c>
      <c r="J108" s="189" t="s">
        <v>23</v>
      </c>
      <c r="K108" s="189" t="s">
        <v>23</v>
      </c>
      <c r="L108" s="189" t="s">
        <v>736</v>
      </c>
      <c r="M108" s="189" t="s">
        <v>1538</v>
      </c>
      <c r="N108" s="189"/>
      <c r="O108" s="189"/>
      <c r="P108" s="189"/>
      <c r="Q108" s="189"/>
      <c r="R108" s="189"/>
      <c r="S108" s="189"/>
      <c r="T108" s="189"/>
      <c r="U108" s="189"/>
      <c r="V108" s="189"/>
      <c r="W108" s="189"/>
      <c r="X108" s="189"/>
      <c r="Y108" s="189"/>
      <c r="Z108" s="189"/>
      <c r="AA108" s="189"/>
      <c r="AB108" s="189"/>
      <c r="AC108" s="189"/>
      <c r="AD108" s="189"/>
      <c r="AE108" s="189" t="s">
        <v>1539</v>
      </c>
      <c r="AF108" s="189" t="s">
        <v>736</v>
      </c>
      <c r="AG108" s="189" t="s">
        <v>736</v>
      </c>
      <c r="AH108" s="189" t="s">
        <v>736</v>
      </c>
      <c r="AI108" s="189" t="s">
        <v>23</v>
      </c>
      <c r="AJ108" s="189" t="s">
        <v>736</v>
      </c>
      <c r="AK108" s="189" t="s">
        <v>736</v>
      </c>
      <c r="AL108" s="189" t="s">
        <v>736</v>
      </c>
      <c r="AM108" s="189" t="s">
        <v>736</v>
      </c>
      <c r="AN108" s="190" t="s">
        <v>1539</v>
      </c>
      <c r="AO108" s="190" t="s">
        <v>736</v>
      </c>
      <c r="AP108" s="190" t="s">
        <v>736</v>
      </c>
      <c r="AQ108" s="190" t="s">
        <v>736</v>
      </c>
      <c r="AR108" s="190" t="s">
        <v>736</v>
      </c>
      <c r="AS108" s="190" t="s">
        <v>23</v>
      </c>
      <c r="AT108" s="190" t="s">
        <v>736</v>
      </c>
      <c r="AU108" s="191">
        <v>3</v>
      </c>
      <c r="AV108" s="191">
        <v>0</v>
      </c>
      <c r="AW108" s="191">
        <v>0</v>
      </c>
      <c r="AX108" s="191">
        <v>0</v>
      </c>
      <c r="AY108" s="191">
        <v>0</v>
      </c>
    </row>
    <row r="109" spans="1:51">
      <c r="A109" s="12" t="s">
        <v>24</v>
      </c>
      <c r="B109" s="12" t="s">
        <v>402</v>
      </c>
      <c r="C109" s="13">
        <v>62073</v>
      </c>
      <c r="D109" s="12" t="s">
        <v>403</v>
      </c>
      <c r="E109" s="187">
        <v>30889</v>
      </c>
      <c r="F109" s="188" t="s">
        <v>182</v>
      </c>
      <c r="G109" s="189"/>
      <c r="H109" s="189"/>
      <c r="I109" s="189"/>
      <c r="J109" s="189"/>
      <c r="K109" s="189"/>
      <c r="L109" s="189"/>
      <c r="M109" s="189" t="s">
        <v>1539</v>
      </c>
      <c r="N109" s="189"/>
      <c r="O109" s="189" t="s">
        <v>23</v>
      </c>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90"/>
      <c r="AO109" s="190"/>
      <c r="AP109" s="190"/>
      <c r="AQ109" s="190"/>
      <c r="AR109" s="190"/>
      <c r="AS109" s="190"/>
      <c r="AT109" s="190"/>
      <c r="AU109" s="191">
        <v>9</v>
      </c>
      <c r="AV109" s="191">
        <v>0</v>
      </c>
      <c r="AW109" s="191">
        <v>0</v>
      </c>
      <c r="AX109" s="191">
        <v>0</v>
      </c>
      <c r="AY109" s="191">
        <v>0</v>
      </c>
    </row>
    <row r="110" spans="1:51">
      <c r="A110" s="12" t="s">
        <v>24</v>
      </c>
      <c r="B110" s="12" t="s">
        <v>404</v>
      </c>
      <c r="C110" s="13">
        <v>62081</v>
      </c>
      <c r="D110" s="12" t="s">
        <v>365</v>
      </c>
      <c r="E110" s="187">
        <v>24707</v>
      </c>
      <c r="F110" s="188" t="s">
        <v>182</v>
      </c>
      <c r="G110" s="189"/>
      <c r="H110" s="189"/>
      <c r="I110" s="189"/>
      <c r="J110" s="189"/>
      <c r="K110" s="189"/>
      <c r="L110" s="189"/>
      <c r="M110" s="189" t="s">
        <v>1539</v>
      </c>
      <c r="N110" s="189"/>
      <c r="O110" s="189" t="s">
        <v>23</v>
      </c>
      <c r="P110" s="189"/>
      <c r="Q110" s="189"/>
      <c r="R110" s="189"/>
      <c r="S110" s="189"/>
      <c r="T110" s="189"/>
      <c r="U110" s="189"/>
      <c r="V110" s="189"/>
      <c r="W110" s="189"/>
      <c r="X110" s="189"/>
      <c r="Y110" s="189"/>
      <c r="Z110" s="189"/>
      <c r="AA110" s="189"/>
      <c r="AB110" s="189"/>
      <c r="AC110" s="189"/>
      <c r="AD110" s="189"/>
      <c r="AE110" s="189"/>
      <c r="AF110" s="189"/>
      <c r="AG110" s="189"/>
      <c r="AH110" s="189"/>
      <c r="AI110" s="189"/>
      <c r="AJ110" s="189"/>
      <c r="AK110" s="189"/>
      <c r="AL110" s="189"/>
      <c r="AM110" s="189"/>
      <c r="AN110" s="190"/>
      <c r="AO110" s="190"/>
      <c r="AP110" s="190"/>
      <c r="AQ110" s="190"/>
      <c r="AR110" s="190"/>
      <c r="AS110" s="190"/>
      <c r="AT110" s="190"/>
      <c r="AU110" s="191">
        <v>4</v>
      </c>
      <c r="AV110" s="191">
        <v>0</v>
      </c>
      <c r="AW110" s="191">
        <v>0</v>
      </c>
      <c r="AX110" s="191">
        <v>0</v>
      </c>
      <c r="AY110" s="191">
        <v>0</v>
      </c>
    </row>
    <row r="111" spans="1:51">
      <c r="A111" s="12" t="s">
        <v>24</v>
      </c>
      <c r="B111" s="12" t="s">
        <v>405</v>
      </c>
      <c r="C111" s="13">
        <v>62090</v>
      </c>
      <c r="D111" s="12" t="s">
        <v>406</v>
      </c>
      <c r="E111" s="187">
        <v>27257</v>
      </c>
      <c r="F111" s="188" t="s">
        <v>182</v>
      </c>
      <c r="G111" s="189"/>
      <c r="H111" s="189" t="s">
        <v>23</v>
      </c>
      <c r="I111" s="189"/>
      <c r="J111" s="189"/>
      <c r="K111" s="189" t="s">
        <v>23</v>
      </c>
      <c r="L111" s="189"/>
      <c r="M111" s="189" t="s">
        <v>1539</v>
      </c>
      <c r="N111" s="189"/>
      <c r="O111" s="189" t="s">
        <v>23</v>
      </c>
      <c r="P111" s="189"/>
      <c r="Q111" s="189"/>
      <c r="R111" s="189"/>
      <c r="S111" s="189"/>
      <c r="T111" s="189"/>
      <c r="U111" s="189"/>
      <c r="V111" s="189"/>
      <c r="W111" s="189"/>
      <c r="X111" s="189"/>
      <c r="Y111" s="189"/>
      <c r="Z111" s="189"/>
      <c r="AA111" s="189"/>
      <c r="AB111" s="189"/>
      <c r="AC111" s="189"/>
      <c r="AD111" s="189"/>
      <c r="AE111" s="189"/>
      <c r="AF111" s="189"/>
      <c r="AG111" s="189"/>
      <c r="AH111" s="189"/>
      <c r="AI111" s="189"/>
      <c r="AJ111" s="189"/>
      <c r="AK111" s="189"/>
      <c r="AL111" s="189"/>
      <c r="AM111" s="189"/>
      <c r="AN111" s="190" t="s">
        <v>1538</v>
      </c>
      <c r="AO111" s="190"/>
      <c r="AP111" s="190"/>
      <c r="AQ111" s="190"/>
      <c r="AR111" s="190"/>
      <c r="AS111" s="190"/>
      <c r="AT111" s="190"/>
      <c r="AU111" s="191">
        <v>9</v>
      </c>
      <c r="AV111" s="191">
        <v>0</v>
      </c>
      <c r="AW111" s="191">
        <v>0</v>
      </c>
      <c r="AX111" s="191">
        <v>2</v>
      </c>
      <c r="AY111" s="191">
        <v>0</v>
      </c>
    </row>
    <row r="112" spans="1:51">
      <c r="A112" s="12" t="s">
        <v>24</v>
      </c>
      <c r="B112" s="12" t="s">
        <v>407</v>
      </c>
      <c r="C112" s="13">
        <v>62103</v>
      </c>
      <c r="D112" s="12" t="s">
        <v>301</v>
      </c>
      <c r="E112" s="187">
        <v>61998</v>
      </c>
      <c r="F112" s="188" t="s">
        <v>182</v>
      </c>
      <c r="G112" s="189"/>
      <c r="H112" s="189"/>
      <c r="I112" s="189"/>
      <c r="J112" s="189"/>
      <c r="K112" s="189"/>
      <c r="L112" s="189"/>
      <c r="M112" s="189" t="s">
        <v>1539</v>
      </c>
      <c r="N112" s="189"/>
      <c r="O112" s="189" t="s">
        <v>23</v>
      </c>
      <c r="P112" s="189"/>
      <c r="Q112" s="189"/>
      <c r="R112" s="189"/>
      <c r="S112" s="189"/>
      <c r="T112" s="189"/>
      <c r="U112" s="189"/>
      <c r="V112" s="189"/>
      <c r="W112" s="189"/>
      <c r="X112" s="189"/>
      <c r="Y112" s="189"/>
      <c r="Z112" s="189"/>
      <c r="AA112" s="189"/>
      <c r="AB112" s="189"/>
      <c r="AC112" s="189"/>
      <c r="AD112" s="189"/>
      <c r="AE112" s="189"/>
      <c r="AF112" s="189"/>
      <c r="AG112" s="189"/>
      <c r="AH112" s="189"/>
      <c r="AI112" s="189"/>
      <c r="AJ112" s="189"/>
      <c r="AK112" s="189"/>
      <c r="AL112" s="189"/>
      <c r="AM112" s="189"/>
      <c r="AN112" s="190"/>
      <c r="AO112" s="190"/>
      <c r="AP112" s="190"/>
      <c r="AQ112" s="190"/>
      <c r="AR112" s="190"/>
      <c r="AS112" s="190"/>
      <c r="AT112" s="190"/>
      <c r="AU112" s="191">
        <v>15</v>
      </c>
      <c r="AV112" s="191">
        <v>0</v>
      </c>
      <c r="AW112" s="191">
        <v>0</v>
      </c>
      <c r="AX112" s="191">
        <v>0</v>
      </c>
      <c r="AY112" s="191">
        <v>0</v>
      </c>
    </row>
    <row r="113" spans="1:51">
      <c r="A113" s="12" t="s">
        <v>24</v>
      </c>
      <c r="B113" s="12" t="s">
        <v>408</v>
      </c>
      <c r="C113" s="13">
        <v>62111</v>
      </c>
      <c r="D113" s="12" t="s">
        <v>343</v>
      </c>
      <c r="E113" s="187">
        <v>47858</v>
      </c>
      <c r="F113" s="188" t="s">
        <v>182</v>
      </c>
      <c r="G113" s="189"/>
      <c r="H113" s="189"/>
      <c r="I113" s="189"/>
      <c r="J113" s="189"/>
      <c r="K113" s="189"/>
      <c r="L113" s="189"/>
      <c r="M113" s="189" t="s">
        <v>1539</v>
      </c>
      <c r="N113" s="189"/>
      <c r="O113" s="189" t="s">
        <v>23</v>
      </c>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189"/>
      <c r="AL113" s="189"/>
      <c r="AM113" s="189"/>
      <c r="AN113" s="190"/>
      <c r="AO113" s="190"/>
      <c r="AP113" s="190"/>
      <c r="AQ113" s="190"/>
      <c r="AR113" s="190"/>
      <c r="AS113" s="190"/>
      <c r="AT113" s="190"/>
      <c r="AU113" s="191">
        <v>31</v>
      </c>
      <c r="AV113" s="191">
        <v>0</v>
      </c>
      <c r="AW113" s="191">
        <v>0</v>
      </c>
      <c r="AX113" s="191">
        <v>0</v>
      </c>
      <c r="AY113" s="191">
        <v>0</v>
      </c>
    </row>
    <row r="114" spans="1:51">
      <c r="A114" s="12" t="s">
        <v>24</v>
      </c>
      <c r="B114" s="12" t="s">
        <v>409</v>
      </c>
      <c r="C114" s="13">
        <v>62120</v>
      </c>
      <c r="D114" s="12" t="s">
        <v>365</v>
      </c>
      <c r="E114" s="187">
        <v>16589</v>
      </c>
      <c r="F114" s="188" t="s">
        <v>182</v>
      </c>
      <c r="G114" s="189"/>
      <c r="H114" s="189"/>
      <c r="I114" s="189"/>
      <c r="J114" s="189"/>
      <c r="K114" s="189" t="s">
        <v>23</v>
      </c>
      <c r="L114" s="189"/>
      <c r="M114" s="189" t="s">
        <v>1539</v>
      </c>
      <c r="N114" s="189"/>
      <c r="O114" s="189" t="s">
        <v>23</v>
      </c>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90" t="s">
        <v>1539</v>
      </c>
      <c r="AO114" s="190"/>
      <c r="AP114" s="190"/>
      <c r="AQ114" s="190"/>
      <c r="AR114" s="190"/>
      <c r="AS114" s="190"/>
      <c r="AT114" s="190" t="s">
        <v>23</v>
      </c>
      <c r="AU114" s="191">
        <v>7</v>
      </c>
      <c r="AV114" s="191">
        <v>0</v>
      </c>
      <c r="AW114" s="191">
        <v>0</v>
      </c>
      <c r="AX114" s="191">
        <v>5</v>
      </c>
      <c r="AY114" s="191">
        <v>0</v>
      </c>
    </row>
    <row r="115" spans="1:51">
      <c r="A115" s="12" t="s">
        <v>24</v>
      </c>
      <c r="B115" s="12" t="s">
        <v>410</v>
      </c>
      <c r="C115" s="13">
        <v>62138</v>
      </c>
      <c r="D115" s="12" t="s">
        <v>403</v>
      </c>
      <c r="E115" s="187">
        <v>31822</v>
      </c>
      <c r="F115" s="188" t="s">
        <v>182</v>
      </c>
      <c r="G115" s="189"/>
      <c r="H115" s="189"/>
      <c r="I115" s="189"/>
      <c r="J115" s="189"/>
      <c r="K115" s="189"/>
      <c r="L115" s="189"/>
      <c r="M115" s="189" t="s">
        <v>1539</v>
      </c>
      <c r="N115" s="189"/>
      <c r="O115" s="189" t="s">
        <v>23</v>
      </c>
      <c r="P115" s="189"/>
      <c r="Q115" s="189"/>
      <c r="R115" s="189"/>
      <c r="S115" s="189"/>
      <c r="T115" s="189"/>
      <c r="U115" s="189"/>
      <c r="V115" s="189"/>
      <c r="W115" s="189"/>
      <c r="X115" s="189"/>
      <c r="Y115" s="189"/>
      <c r="Z115" s="189"/>
      <c r="AA115" s="189"/>
      <c r="AB115" s="189"/>
      <c r="AC115" s="189"/>
      <c r="AD115" s="189"/>
      <c r="AE115" s="189"/>
      <c r="AF115" s="189"/>
      <c r="AG115" s="189"/>
      <c r="AH115" s="189"/>
      <c r="AI115" s="189"/>
      <c r="AJ115" s="189"/>
      <c r="AK115" s="189"/>
      <c r="AL115" s="189"/>
      <c r="AM115" s="189"/>
      <c r="AN115" s="190"/>
      <c r="AO115" s="190"/>
      <c r="AP115" s="190"/>
      <c r="AQ115" s="190"/>
      <c r="AR115" s="190"/>
      <c r="AS115" s="190"/>
      <c r="AT115" s="190"/>
      <c r="AU115" s="191">
        <v>24</v>
      </c>
      <c r="AV115" s="191">
        <v>0</v>
      </c>
      <c r="AW115" s="191">
        <v>0</v>
      </c>
      <c r="AX115" s="191">
        <v>0</v>
      </c>
      <c r="AY115" s="191">
        <v>0</v>
      </c>
    </row>
    <row r="116" spans="1:51">
      <c r="A116" s="12" t="s">
        <v>72</v>
      </c>
      <c r="B116" s="12" t="s">
        <v>72</v>
      </c>
      <c r="C116" s="13">
        <v>70009</v>
      </c>
      <c r="D116" s="12" t="s">
        <v>276</v>
      </c>
      <c r="E116" s="187">
        <v>394819</v>
      </c>
      <c r="F116" s="188" t="s">
        <v>182</v>
      </c>
      <c r="G116" s="189"/>
      <c r="H116" s="189"/>
      <c r="I116" s="189" t="s">
        <v>23</v>
      </c>
      <c r="J116" s="189"/>
      <c r="K116" s="189" t="s">
        <v>23</v>
      </c>
      <c r="L116" s="189"/>
      <c r="M116" s="189" t="s">
        <v>1539</v>
      </c>
      <c r="N116" s="189"/>
      <c r="O116" s="189" t="s">
        <v>23</v>
      </c>
      <c r="P116" s="189"/>
      <c r="Q116" s="189"/>
      <c r="R116" s="189"/>
      <c r="S116" s="189"/>
      <c r="T116" s="189"/>
      <c r="U116" s="189"/>
      <c r="V116" s="189"/>
      <c r="W116" s="189"/>
      <c r="X116" s="189"/>
      <c r="Y116" s="189"/>
      <c r="Z116" s="189"/>
      <c r="AA116" s="189"/>
      <c r="AB116" s="189"/>
      <c r="AC116" s="189"/>
      <c r="AD116" s="189"/>
      <c r="AE116" s="189"/>
      <c r="AF116" s="189"/>
      <c r="AG116" s="189"/>
      <c r="AH116" s="189"/>
      <c r="AI116" s="189"/>
      <c r="AJ116" s="189"/>
      <c r="AK116" s="189"/>
      <c r="AL116" s="189"/>
      <c r="AM116" s="189"/>
      <c r="AN116" s="190" t="s">
        <v>1539</v>
      </c>
      <c r="AO116" s="190"/>
      <c r="AP116" s="190"/>
      <c r="AQ116" s="190" t="s">
        <v>23</v>
      </c>
      <c r="AR116" s="190"/>
      <c r="AS116" s="190" t="s">
        <v>23</v>
      </c>
      <c r="AT116" s="190"/>
      <c r="AU116" s="191">
        <v>184</v>
      </c>
      <c r="AV116" s="191">
        <v>0</v>
      </c>
      <c r="AW116" s="191">
        <v>0</v>
      </c>
      <c r="AX116" s="191">
        <v>15</v>
      </c>
      <c r="AY116" s="191">
        <v>9</v>
      </c>
    </row>
    <row r="117" spans="1:51">
      <c r="A117" s="12" t="s">
        <v>72</v>
      </c>
      <c r="B117" s="12" t="s">
        <v>411</v>
      </c>
      <c r="C117" s="13">
        <v>72010</v>
      </c>
      <c r="D117" s="12" t="s">
        <v>316</v>
      </c>
      <c r="E117" s="187">
        <v>281458</v>
      </c>
      <c r="F117" s="188" t="s">
        <v>182</v>
      </c>
      <c r="G117" s="189"/>
      <c r="H117" s="189"/>
      <c r="I117" s="189"/>
      <c r="J117" s="189"/>
      <c r="K117" s="189" t="s">
        <v>23</v>
      </c>
      <c r="L117" s="189"/>
      <c r="M117" s="189" t="s">
        <v>1538</v>
      </c>
      <c r="N117" s="189"/>
      <c r="O117" s="189"/>
      <c r="P117" s="189"/>
      <c r="Q117" s="189"/>
      <c r="R117" s="189"/>
      <c r="S117" s="189"/>
      <c r="T117" s="189"/>
      <c r="U117" s="189"/>
      <c r="V117" s="189"/>
      <c r="W117" s="189"/>
      <c r="X117" s="189"/>
      <c r="Y117" s="189"/>
      <c r="Z117" s="189"/>
      <c r="AA117" s="189"/>
      <c r="AB117" s="189"/>
      <c r="AC117" s="189"/>
      <c r="AD117" s="189"/>
      <c r="AE117" s="189"/>
      <c r="AF117" s="189"/>
      <c r="AG117" s="189"/>
      <c r="AH117" s="189"/>
      <c r="AI117" s="189"/>
      <c r="AJ117" s="189"/>
      <c r="AK117" s="189"/>
      <c r="AL117" s="189"/>
      <c r="AM117" s="189"/>
      <c r="AN117" s="190" t="s">
        <v>1538</v>
      </c>
      <c r="AO117" s="190"/>
      <c r="AP117" s="190"/>
      <c r="AQ117" s="190"/>
      <c r="AR117" s="190"/>
      <c r="AS117" s="190"/>
      <c r="AT117" s="190"/>
      <c r="AU117" s="191">
        <v>52</v>
      </c>
      <c r="AV117" s="191">
        <v>0</v>
      </c>
      <c r="AW117" s="191">
        <v>0</v>
      </c>
      <c r="AX117" s="191">
        <v>9</v>
      </c>
      <c r="AY117" s="191">
        <v>0</v>
      </c>
    </row>
    <row r="118" spans="1:51">
      <c r="A118" s="12" t="s">
        <v>72</v>
      </c>
      <c r="B118" s="12" t="s">
        <v>412</v>
      </c>
      <c r="C118" s="13">
        <v>72028</v>
      </c>
      <c r="D118" s="12" t="s">
        <v>345</v>
      </c>
      <c r="E118" s="187">
        <v>120756</v>
      </c>
      <c r="F118" s="188" t="s">
        <v>182</v>
      </c>
      <c r="G118" s="189" t="s">
        <v>23</v>
      </c>
      <c r="H118" s="189" t="s">
        <v>23</v>
      </c>
      <c r="I118" s="189"/>
      <c r="J118" s="189"/>
      <c r="K118" s="189" t="s">
        <v>23</v>
      </c>
      <c r="L118" s="189"/>
      <c r="M118" s="189" t="s">
        <v>1538</v>
      </c>
      <c r="N118" s="189"/>
      <c r="O118" s="189"/>
      <c r="P118" s="189"/>
      <c r="Q118" s="189"/>
      <c r="R118" s="189"/>
      <c r="S118" s="189"/>
      <c r="T118" s="189"/>
      <c r="U118" s="189"/>
      <c r="V118" s="189" t="s">
        <v>1540</v>
      </c>
      <c r="W118" s="189" t="s">
        <v>23</v>
      </c>
      <c r="X118" s="189"/>
      <c r="Y118" s="189"/>
      <c r="Z118" s="189"/>
      <c r="AA118" s="189"/>
      <c r="AB118" s="189" t="s">
        <v>23</v>
      </c>
      <c r="AC118" s="189"/>
      <c r="AD118" s="189"/>
      <c r="AE118" s="189"/>
      <c r="AF118" s="189"/>
      <c r="AG118" s="189"/>
      <c r="AH118" s="189"/>
      <c r="AI118" s="189"/>
      <c r="AJ118" s="189"/>
      <c r="AK118" s="189"/>
      <c r="AL118" s="189"/>
      <c r="AM118" s="189"/>
      <c r="AN118" s="190" t="s">
        <v>1538</v>
      </c>
      <c r="AO118" s="190"/>
      <c r="AP118" s="190"/>
      <c r="AQ118" s="190"/>
      <c r="AR118" s="190"/>
      <c r="AS118" s="190"/>
      <c r="AT118" s="190"/>
      <c r="AU118" s="191">
        <v>122</v>
      </c>
      <c r="AV118" s="191">
        <v>2</v>
      </c>
      <c r="AW118" s="191">
        <v>0</v>
      </c>
      <c r="AX118" s="191">
        <v>94</v>
      </c>
      <c r="AY118" s="191">
        <v>0</v>
      </c>
    </row>
    <row r="119" spans="1:51">
      <c r="A119" s="12" t="s">
        <v>72</v>
      </c>
      <c r="B119" s="12" t="s">
        <v>413</v>
      </c>
      <c r="C119" s="13">
        <v>72036</v>
      </c>
      <c r="D119" s="12" t="s">
        <v>414</v>
      </c>
      <c r="E119" s="187">
        <v>325683</v>
      </c>
      <c r="F119" s="188" t="s">
        <v>182</v>
      </c>
      <c r="G119" s="189"/>
      <c r="H119" s="189"/>
      <c r="I119" s="189"/>
      <c r="J119" s="189" t="s">
        <v>23</v>
      </c>
      <c r="K119" s="189" t="s">
        <v>23</v>
      </c>
      <c r="L119" s="189"/>
      <c r="M119" s="189" t="s">
        <v>1540</v>
      </c>
      <c r="N119" s="189"/>
      <c r="O119" s="189" t="s">
        <v>23</v>
      </c>
      <c r="P119" s="189"/>
      <c r="Q119" s="189"/>
      <c r="R119" s="189"/>
      <c r="S119" s="189"/>
      <c r="T119" s="189"/>
      <c r="U119" s="189"/>
      <c r="V119" s="189"/>
      <c r="W119" s="189"/>
      <c r="X119" s="189"/>
      <c r="Y119" s="189"/>
      <c r="Z119" s="189"/>
      <c r="AA119" s="189"/>
      <c r="AB119" s="189"/>
      <c r="AC119" s="189"/>
      <c r="AD119" s="189"/>
      <c r="AE119" s="189" t="s">
        <v>1539</v>
      </c>
      <c r="AF119" s="189"/>
      <c r="AG119" s="189"/>
      <c r="AH119" s="189"/>
      <c r="AI119" s="189"/>
      <c r="AJ119" s="189"/>
      <c r="AK119" s="189" t="s">
        <v>23</v>
      </c>
      <c r="AL119" s="189" t="s">
        <v>23</v>
      </c>
      <c r="AM119" s="189"/>
      <c r="AN119" s="190" t="s">
        <v>1539</v>
      </c>
      <c r="AO119" s="190"/>
      <c r="AP119" s="190"/>
      <c r="AQ119" s="190"/>
      <c r="AR119" s="190"/>
      <c r="AS119" s="190"/>
      <c r="AT119" s="190" t="s">
        <v>23</v>
      </c>
      <c r="AU119" s="191">
        <v>66</v>
      </c>
      <c r="AV119" s="191">
        <v>0</v>
      </c>
      <c r="AW119" s="191">
        <v>1</v>
      </c>
      <c r="AX119" s="191">
        <v>25</v>
      </c>
      <c r="AY119" s="191">
        <v>0</v>
      </c>
    </row>
    <row r="120" spans="1:51">
      <c r="A120" s="12" t="s">
        <v>72</v>
      </c>
      <c r="B120" s="12" t="s">
        <v>73</v>
      </c>
      <c r="C120" s="13">
        <v>72044</v>
      </c>
      <c r="D120" s="12" t="s">
        <v>415</v>
      </c>
      <c r="E120" s="187">
        <v>327090</v>
      </c>
      <c r="F120" s="188" t="s">
        <v>182</v>
      </c>
      <c r="G120" s="189" t="s">
        <v>23</v>
      </c>
      <c r="H120" s="189" t="s">
        <v>23</v>
      </c>
      <c r="I120" s="189"/>
      <c r="J120" s="189"/>
      <c r="K120" s="189" t="s">
        <v>23</v>
      </c>
      <c r="L120" s="189"/>
      <c r="M120" s="189" t="s">
        <v>1538</v>
      </c>
      <c r="N120" s="189"/>
      <c r="O120" s="189"/>
      <c r="P120" s="189"/>
      <c r="Q120" s="189"/>
      <c r="R120" s="189"/>
      <c r="S120" s="189"/>
      <c r="T120" s="189"/>
      <c r="U120" s="189"/>
      <c r="V120" s="189" t="s">
        <v>1539</v>
      </c>
      <c r="W120" s="189" t="s">
        <v>23</v>
      </c>
      <c r="X120" s="189"/>
      <c r="Y120" s="189"/>
      <c r="Z120" s="189"/>
      <c r="AA120" s="189"/>
      <c r="AB120" s="189"/>
      <c r="AC120" s="189"/>
      <c r="AD120" s="189"/>
      <c r="AE120" s="189"/>
      <c r="AF120" s="189"/>
      <c r="AG120" s="189"/>
      <c r="AH120" s="189"/>
      <c r="AI120" s="189"/>
      <c r="AJ120" s="189"/>
      <c r="AK120" s="189"/>
      <c r="AL120" s="189"/>
      <c r="AM120" s="189"/>
      <c r="AN120" s="190" t="s">
        <v>1539</v>
      </c>
      <c r="AO120" s="190"/>
      <c r="AP120" s="190"/>
      <c r="AQ120" s="190"/>
      <c r="AR120" s="190"/>
      <c r="AS120" s="190" t="s">
        <v>23</v>
      </c>
      <c r="AT120" s="190"/>
      <c r="AU120" s="191">
        <v>50</v>
      </c>
      <c r="AV120" s="191">
        <v>2</v>
      </c>
      <c r="AW120" s="191">
        <v>0</v>
      </c>
      <c r="AX120" s="191">
        <v>21</v>
      </c>
      <c r="AY120" s="191">
        <v>0</v>
      </c>
    </row>
    <row r="121" spans="1:51">
      <c r="A121" s="12" t="s">
        <v>72</v>
      </c>
      <c r="B121" s="12" t="s">
        <v>416</v>
      </c>
      <c r="C121" s="13">
        <v>72052</v>
      </c>
      <c r="D121" s="12" t="s">
        <v>417</v>
      </c>
      <c r="E121" s="187">
        <v>61654</v>
      </c>
      <c r="F121" s="188" t="s">
        <v>182</v>
      </c>
      <c r="G121" s="189"/>
      <c r="H121" s="189"/>
      <c r="I121" s="189"/>
      <c r="J121" s="189"/>
      <c r="K121" s="189" t="s">
        <v>23</v>
      </c>
      <c r="L121" s="189"/>
      <c r="M121" s="189" t="s">
        <v>1538</v>
      </c>
      <c r="N121" s="189"/>
      <c r="O121" s="189"/>
      <c r="P121" s="189"/>
      <c r="Q121" s="189"/>
      <c r="R121" s="189"/>
      <c r="S121" s="189"/>
      <c r="T121" s="189"/>
      <c r="U121" s="189"/>
      <c r="V121" s="189"/>
      <c r="W121" s="189"/>
      <c r="X121" s="189"/>
      <c r="Y121" s="189"/>
      <c r="Z121" s="189"/>
      <c r="AA121" s="189"/>
      <c r="AB121" s="189"/>
      <c r="AC121" s="189"/>
      <c r="AD121" s="189"/>
      <c r="AE121" s="189"/>
      <c r="AF121" s="189"/>
      <c r="AG121" s="189"/>
      <c r="AH121" s="189"/>
      <c r="AI121" s="189"/>
      <c r="AJ121" s="189"/>
      <c r="AK121" s="189"/>
      <c r="AL121" s="189"/>
      <c r="AM121" s="189"/>
      <c r="AN121" s="190" t="s">
        <v>1539</v>
      </c>
      <c r="AO121" s="190"/>
      <c r="AP121" s="190"/>
      <c r="AQ121" s="190"/>
      <c r="AR121" s="190"/>
      <c r="AS121" s="190"/>
      <c r="AT121" s="190" t="s">
        <v>23</v>
      </c>
      <c r="AU121" s="191">
        <v>16</v>
      </c>
      <c r="AV121" s="191">
        <v>0</v>
      </c>
      <c r="AW121" s="191">
        <v>0</v>
      </c>
      <c r="AX121" s="191">
        <v>42</v>
      </c>
      <c r="AY121" s="191">
        <v>0</v>
      </c>
    </row>
    <row r="122" spans="1:51">
      <c r="A122" s="12" t="s">
        <v>72</v>
      </c>
      <c r="B122" s="12" t="s">
        <v>418</v>
      </c>
      <c r="C122" s="13">
        <v>72079</v>
      </c>
      <c r="D122" s="12" t="s">
        <v>301</v>
      </c>
      <c r="E122" s="187">
        <v>77153</v>
      </c>
      <c r="F122" s="188" t="s">
        <v>182</v>
      </c>
      <c r="G122" s="189"/>
      <c r="H122" s="189" t="s">
        <v>23</v>
      </c>
      <c r="I122" s="189"/>
      <c r="J122" s="189"/>
      <c r="K122" s="189" t="s">
        <v>23</v>
      </c>
      <c r="L122" s="189"/>
      <c r="M122" s="189" t="s">
        <v>1538</v>
      </c>
      <c r="N122" s="189"/>
      <c r="O122" s="189"/>
      <c r="P122" s="189"/>
      <c r="Q122" s="189"/>
      <c r="R122" s="189"/>
      <c r="S122" s="189"/>
      <c r="T122" s="189"/>
      <c r="U122" s="189"/>
      <c r="V122" s="189"/>
      <c r="W122" s="189"/>
      <c r="X122" s="189"/>
      <c r="Y122" s="189"/>
      <c r="Z122" s="189"/>
      <c r="AA122" s="189"/>
      <c r="AB122" s="189"/>
      <c r="AC122" s="189"/>
      <c r="AD122" s="189"/>
      <c r="AE122" s="189"/>
      <c r="AF122" s="189"/>
      <c r="AG122" s="189"/>
      <c r="AH122" s="189"/>
      <c r="AI122" s="189"/>
      <c r="AJ122" s="189"/>
      <c r="AK122" s="189"/>
      <c r="AL122" s="189"/>
      <c r="AM122" s="189"/>
      <c r="AN122" s="190" t="s">
        <v>1539</v>
      </c>
      <c r="AO122" s="190"/>
      <c r="AP122" s="190"/>
      <c r="AQ122" s="190"/>
      <c r="AR122" s="190"/>
      <c r="AS122" s="190" t="s">
        <v>23</v>
      </c>
      <c r="AT122" s="190"/>
      <c r="AU122" s="191">
        <v>36</v>
      </c>
      <c r="AV122" s="191">
        <v>0</v>
      </c>
      <c r="AW122" s="191">
        <v>0</v>
      </c>
      <c r="AX122" s="191">
        <v>24</v>
      </c>
      <c r="AY122" s="191">
        <v>0</v>
      </c>
    </row>
    <row r="123" spans="1:51">
      <c r="A123" s="12" t="s">
        <v>72</v>
      </c>
      <c r="B123" s="12" t="s">
        <v>419</v>
      </c>
      <c r="C123" s="13">
        <v>72087</v>
      </c>
      <c r="D123" s="12" t="s">
        <v>420</v>
      </c>
      <c r="E123" s="187">
        <v>48726</v>
      </c>
      <c r="F123" s="188" t="s">
        <v>182</v>
      </c>
      <c r="G123" s="189"/>
      <c r="H123" s="189"/>
      <c r="I123" s="189"/>
      <c r="J123" s="189" t="s">
        <v>23</v>
      </c>
      <c r="K123" s="189"/>
      <c r="L123" s="189"/>
      <c r="M123" s="189" t="s">
        <v>1539</v>
      </c>
      <c r="N123" s="189"/>
      <c r="O123" s="189" t="s">
        <v>23</v>
      </c>
      <c r="P123" s="189"/>
      <c r="Q123" s="189"/>
      <c r="R123" s="189"/>
      <c r="S123" s="189"/>
      <c r="T123" s="189"/>
      <c r="U123" s="189"/>
      <c r="V123" s="189"/>
      <c r="W123" s="189"/>
      <c r="X123" s="189"/>
      <c r="Y123" s="189"/>
      <c r="Z123" s="189"/>
      <c r="AA123" s="189"/>
      <c r="AB123" s="189"/>
      <c r="AC123" s="189"/>
      <c r="AD123" s="189"/>
      <c r="AE123" s="189" t="s">
        <v>1539</v>
      </c>
      <c r="AF123" s="189"/>
      <c r="AG123" s="189" t="s">
        <v>23</v>
      </c>
      <c r="AH123" s="189"/>
      <c r="AI123" s="189"/>
      <c r="AJ123" s="189"/>
      <c r="AK123" s="189"/>
      <c r="AL123" s="189"/>
      <c r="AM123" s="189"/>
      <c r="AN123" s="190"/>
      <c r="AO123" s="190"/>
      <c r="AP123" s="190"/>
      <c r="AQ123" s="190"/>
      <c r="AR123" s="190"/>
      <c r="AS123" s="190"/>
      <c r="AT123" s="190"/>
      <c r="AU123" s="191">
        <v>28</v>
      </c>
      <c r="AV123" s="191">
        <v>0</v>
      </c>
      <c r="AW123" s="191">
        <v>17</v>
      </c>
      <c r="AX123" s="191">
        <v>0</v>
      </c>
      <c r="AY123" s="191">
        <v>0</v>
      </c>
    </row>
    <row r="124" spans="1:51">
      <c r="A124" s="12" t="s">
        <v>72</v>
      </c>
      <c r="B124" s="12" t="s">
        <v>421</v>
      </c>
      <c r="C124" s="13">
        <v>72095</v>
      </c>
      <c r="D124" s="12" t="s">
        <v>422</v>
      </c>
      <c r="E124" s="187">
        <v>35529</v>
      </c>
      <c r="F124" s="188" t="s">
        <v>182</v>
      </c>
      <c r="G124" s="189" t="s">
        <v>23</v>
      </c>
      <c r="H124" s="189"/>
      <c r="I124" s="189"/>
      <c r="J124" s="189" t="s">
        <v>23</v>
      </c>
      <c r="K124" s="189"/>
      <c r="L124" s="189"/>
      <c r="M124" s="189" t="s">
        <v>1539</v>
      </c>
      <c r="N124" s="189"/>
      <c r="O124" s="189" t="s">
        <v>23</v>
      </c>
      <c r="P124" s="189"/>
      <c r="Q124" s="189"/>
      <c r="R124" s="189"/>
      <c r="S124" s="189"/>
      <c r="T124" s="189"/>
      <c r="U124" s="189"/>
      <c r="V124" s="189" t="s">
        <v>1539</v>
      </c>
      <c r="W124" s="189"/>
      <c r="X124" s="189" t="s">
        <v>23</v>
      </c>
      <c r="Y124" s="189"/>
      <c r="Z124" s="189"/>
      <c r="AA124" s="189"/>
      <c r="AB124" s="189"/>
      <c r="AC124" s="189"/>
      <c r="AD124" s="189"/>
      <c r="AE124" s="189" t="s">
        <v>1539</v>
      </c>
      <c r="AF124" s="189"/>
      <c r="AG124" s="189" t="s">
        <v>23</v>
      </c>
      <c r="AH124" s="189"/>
      <c r="AI124" s="189"/>
      <c r="AJ124" s="189"/>
      <c r="AK124" s="189"/>
      <c r="AL124" s="189"/>
      <c r="AM124" s="189"/>
      <c r="AN124" s="190"/>
      <c r="AO124" s="190"/>
      <c r="AP124" s="190"/>
      <c r="AQ124" s="190"/>
      <c r="AR124" s="190"/>
      <c r="AS124" s="190"/>
      <c r="AT124" s="190"/>
      <c r="AU124" s="191">
        <v>7</v>
      </c>
      <c r="AV124" s="191">
        <v>0</v>
      </c>
      <c r="AW124" s="191">
        <v>0</v>
      </c>
      <c r="AX124" s="191">
        <v>0</v>
      </c>
      <c r="AY124" s="191">
        <v>0</v>
      </c>
    </row>
    <row r="125" spans="1:51">
      <c r="A125" s="12" t="s">
        <v>72</v>
      </c>
      <c r="B125" s="12" t="s">
        <v>423</v>
      </c>
      <c r="C125" s="13">
        <v>72109</v>
      </c>
      <c r="D125" s="12" t="s">
        <v>375</v>
      </c>
      <c r="E125" s="187">
        <v>55558</v>
      </c>
      <c r="F125" s="188" t="s">
        <v>182</v>
      </c>
      <c r="G125" s="189"/>
      <c r="H125" s="189"/>
      <c r="I125" s="189"/>
      <c r="J125" s="189"/>
      <c r="K125" s="189"/>
      <c r="L125" s="189"/>
      <c r="M125" s="189" t="s">
        <v>1539</v>
      </c>
      <c r="N125" s="189"/>
      <c r="O125" s="189" t="s">
        <v>23</v>
      </c>
      <c r="P125" s="189"/>
      <c r="Q125" s="189"/>
      <c r="R125" s="189"/>
      <c r="S125" s="189"/>
      <c r="T125" s="189"/>
      <c r="U125" s="189"/>
      <c r="V125" s="189"/>
      <c r="W125" s="189"/>
      <c r="X125" s="189"/>
      <c r="Y125" s="189"/>
      <c r="Z125" s="189"/>
      <c r="AA125" s="189"/>
      <c r="AB125" s="189"/>
      <c r="AC125" s="189"/>
      <c r="AD125" s="189"/>
      <c r="AE125" s="189"/>
      <c r="AF125" s="189"/>
      <c r="AG125" s="189"/>
      <c r="AH125" s="189"/>
      <c r="AI125" s="189"/>
      <c r="AJ125" s="189"/>
      <c r="AK125" s="189"/>
      <c r="AL125" s="189"/>
      <c r="AM125" s="189"/>
      <c r="AN125" s="190"/>
      <c r="AO125" s="190"/>
      <c r="AP125" s="190"/>
      <c r="AQ125" s="190"/>
      <c r="AR125" s="190"/>
      <c r="AS125" s="190"/>
      <c r="AT125" s="190"/>
      <c r="AU125" s="191">
        <v>36</v>
      </c>
      <c r="AV125" s="191">
        <v>0</v>
      </c>
      <c r="AW125" s="191">
        <v>0</v>
      </c>
      <c r="AX125" s="191">
        <v>0</v>
      </c>
      <c r="AY125" s="191">
        <v>0</v>
      </c>
    </row>
    <row r="126" spans="1:51">
      <c r="A126" s="12" t="s">
        <v>72</v>
      </c>
      <c r="B126" s="12" t="s">
        <v>424</v>
      </c>
      <c r="C126" s="13">
        <v>72117</v>
      </c>
      <c r="D126" s="12" t="s">
        <v>417</v>
      </c>
      <c r="E126" s="187">
        <v>37689</v>
      </c>
      <c r="F126" s="188" t="s">
        <v>182</v>
      </c>
      <c r="G126" s="189"/>
      <c r="H126" s="189"/>
      <c r="I126" s="189"/>
      <c r="J126" s="189"/>
      <c r="K126" s="189"/>
      <c r="L126" s="189"/>
      <c r="M126" s="189" t="s">
        <v>1539</v>
      </c>
      <c r="N126" s="189"/>
      <c r="O126" s="189" t="s">
        <v>23</v>
      </c>
      <c r="P126" s="189"/>
      <c r="Q126" s="189"/>
      <c r="R126" s="189"/>
      <c r="S126" s="189"/>
      <c r="T126" s="189"/>
      <c r="U126" s="189"/>
      <c r="V126" s="189"/>
      <c r="W126" s="189"/>
      <c r="X126" s="189"/>
      <c r="Y126" s="189"/>
      <c r="Z126" s="189"/>
      <c r="AA126" s="189"/>
      <c r="AB126" s="189"/>
      <c r="AC126" s="189"/>
      <c r="AD126" s="189"/>
      <c r="AE126" s="189"/>
      <c r="AF126" s="189"/>
      <c r="AG126" s="189"/>
      <c r="AH126" s="189"/>
      <c r="AI126" s="189"/>
      <c r="AJ126" s="189"/>
      <c r="AK126" s="189"/>
      <c r="AL126" s="189"/>
      <c r="AM126" s="189"/>
      <c r="AN126" s="190"/>
      <c r="AO126" s="190"/>
      <c r="AP126" s="190"/>
      <c r="AQ126" s="190"/>
      <c r="AR126" s="190"/>
      <c r="AS126" s="190"/>
      <c r="AT126" s="190"/>
      <c r="AU126" s="191">
        <v>9</v>
      </c>
      <c r="AV126" s="191">
        <v>0</v>
      </c>
      <c r="AW126" s="191">
        <v>0</v>
      </c>
      <c r="AX126" s="191">
        <v>0</v>
      </c>
      <c r="AY126" s="191">
        <v>0</v>
      </c>
    </row>
    <row r="127" spans="1:51">
      <c r="A127" s="12" t="s">
        <v>72</v>
      </c>
      <c r="B127" s="12" t="s">
        <v>425</v>
      </c>
      <c r="C127" s="13">
        <v>72125</v>
      </c>
      <c r="D127" s="12" t="s">
        <v>301</v>
      </c>
      <c r="E127" s="187">
        <v>61452</v>
      </c>
      <c r="F127" s="188" t="s">
        <v>182</v>
      </c>
      <c r="G127" s="189"/>
      <c r="H127" s="189"/>
      <c r="I127" s="189"/>
      <c r="J127" s="189"/>
      <c r="K127" s="189"/>
      <c r="L127" s="189"/>
      <c r="M127" s="189" t="s">
        <v>1539</v>
      </c>
      <c r="N127" s="189"/>
      <c r="O127" s="189" t="s">
        <v>23</v>
      </c>
      <c r="P127" s="189"/>
      <c r="Q127" s="189"/>
      <c r="R127" s="189"/>
      <c r="S127" s="189"/>
      <c r="T127" s="189"/>
      <c r="U127" s="189"/>
      <c r="V127" s="189"/>
      <c r="W127" s="189"/>
      <c r="X127" s="189"/>
      <c r="Y127" s="189"/>
      <c r="Z127" s="189"/>
      <c r="AA127" s="189"/>
      <c r="AB127" s="189"/>
      <c r="AC127" s="189"/>
      <c r="AD127" s="189"/>
      <c r="AE127" s="189"/>
      <c r="AF127" s="189"/>
      <c r="AG127" s="189"/>
      <c r="AH127" s="189"/>
      <c r="AI127" s="189"/>
      <c r="AJ127" s="189"/>
      <c r="AK127" s="189"/>
      <c r="AL127" s="189"/>
      <c r="AM127" s="189"/>
      <c r="AN127" s="190"/>
      <c r="AO127" s="190"/>
      <c r="AP127" s="190"/>
      <c r="AQ127" s="190"/>
      <c r="AR127" s="190"/>
      <c r="AS127" s="190"/>
      <c r="AT127" s="190"/>
      <c r="AU127" s="191">
        <v>3</v>
      </c>
      <c r="AV127" s="191">
        <v>0</v>
      </c>
      <c r="AW127" s="191">
        <v>0</v>
      </c>
      <c r="AX127" s="191">
        <v>0</v>
      </c>
      <c r="AY127" s="191">
        <v>0</v>
      </c>
    </row>
    <row r="128" spans="1:51">
      <c r="A128" s="12" t="s">
        <v>72</v>
      </c>
      <c r="B128" s="12" t="s">
        <v>1590</v>
      </c>
      <c r="C128" s="13">
        <v>72133</v>
      </c>
      <c r="D128" s="12" t="s">
        <v>301</v>
      </c>
      <c r="E128" s="187">
        <v>61485</v>
      </c>
      <c r="F128" s="188" t="s">
        <v>182</v>
      </c>
      <c r="G128" s="189"/>
      <c r="H128" s="189"/>
      <c r="I128" s="189"/>
      <c r="J128" s="189"/>
      <c r="K128" s="189"/>
      <c r="L128" s="189"/>
      <c r="M128" s="189" t="s">
        <v>1538</v>
      </c>
      <c r="N128" s="189"/>
      <c r="O128" s="189"/>
      <c r="P128" s="189"/>
      <c r="Q128" s="189"/>
      <c r="R128" s="189"/>
      <c r="S128" s="189"/>
      <c r="T128" s="189"/>
      <c r="U128" s="189"/>
      <c r="V128" s="189"/>
      <c r="W128" s="189"/>
      <c r="X128" s="189"/>
      <c r="Y128" s="189"/>
      <c r="Z128" s="189"/>
      <c r="AA128" s="189"/>
      <c r="AB128" s="189"/>
      <c r="AC128" s="189"/>
      <c r="AD128" s="189"/>
      <c r="AE128" s="189"/>
      <c r="AF128" s="189"/>
      <c r="AG128" s="189"/>
      <c r="AH128" s="189"/>
      <c r="AI128" s="189"/>
      <c r="AJ128" s="189"/>
      <c r="AK128" s="189"/>
      <c r="AL128" s="189"/>
      <c r="AM128" s="189"/>
      <c r="AN128" s="190"/>
      <c r="AO128" s="190"/>
      <c r="AP128" s="190"/>
      <c r="AQ128" s="190"/>
      <c r="AR128" s="190"/>
      <c r="AS128" s="190"/>
      <c r="AT128" s="190"/>
      <c r="AU128" s="191">
        <v>22</v>
      </c>
      <c r="AV128" s="191">
        <v>0</v>
      </c>
      <c r="AW128" s="191">
        <v>0</v>
      </c>
      <c r="AX128" s="191">
        <v>0</v>
      </c>
      <c r="AY128" s="191">
        <v>0</v>
      </c>
    </row>
    <row r="129" spans="1:51">
      <c r="A129" s="12" t="s">
        <v>72</v>
      </c>
      <c r="B129" s="12" t="s">
        <v>426</v>
      </c>
      <c r="C129" s="13">
        <v>72141</v>
      </c>
      <c r="D129" s="12" t="s">
        <v>427</v>
      </c>
      <c r="E129" s="187">
        <v>30628</v>
      </c>
      <c r="F129" s="188" t="s">
        <v>182</v>
      </c>
      <c r="G129" s="189" t="s">
        <v>23</v>
      </c>
      <c r="H129" s="189" t="s">
        <v>23</v>
      </c>
      <c r="I129" s="189"/>
      <c r="J129" s="189" t="s">
        <v>23</v>
      </c>
      <c r="K129" s="189" t="s">
        <v>23</v>
      </c>
      <c r="L129" s="189"/>
      <c r="M129" s="189" t="s">
        <v>1539</v>
      </c>
      <c r="N129" s="189"/>
      <c r="O129" s="189" t="s">
        <v>23</v>
      </c>
      <c r="P129" s="189"/>
      <c r="Q129" s="189"/>
      <c r="R129" s="189"/>
      <c r="S129" s="189"/>
      <c r="T129" s="189"/>
      <c r="U129" s="189"/>
      <c r="V129" s="189" t="s">
        <v>1539</v>
      </c>
      <c r="W129" s="189"/>
      <c r="X129" s="189" t="s">
        <v>23</v>
      </c>
      <c r="Y129" s="189"/>
      <c r="Z129" s="189"/>
      <c r="AA129" s="189"/>
      <c r="AB129" s="189"/>
      <c r="AC129" s="189"/>
      <c r="AD129" s="189"/>
      <c r="AE129" s="189" t="s">
        <v>1539</v>
      </c>
      <c r="AF129" s="189"/>
      <c r="AG129" s="189" t="s">
        <v>23</v>
      </c>
      <c r="AH129" s="189"/>
      <c r="AI129" s="189"/>
      <c r="AJ129" s="189"/>
      <c r="AK129" s="189"/>
      <c r="AL129" s="189"/>
      <c r="AM129" s="189"/>
      <c r="AN129" s="190" t="s">
        <v>1539</v>
      </c>
      <c r="AO129" s="190"/>
      <c r="AP129" s="190" t="s">
        <v>23</v>
      </c>
      <c r="AQ129" s="190"/>
      <c r="AR129" s="190"/>
      <c r="AS129" s="190"/>
      <c r="AT129" s="190"/>
      <c r="AU129" s="191">
        <v>6</v>
      </c>
      <c r="AV129" s="191">
        <v>5</v>
      </c>
      <c r="AW129" s="191">
        <v>1</v>
      </c>
      <c r="AX129" s="191">
        <v>20</v>
      </c>
      <c r="AY129" s="191">
        <v>0</v>
      </c>
    </row>
    <row r="130" spans="1:51">
      <c r="A130" s="12" t="s">
        <v>428</v>
      </c>
      <c r="B130" s="12" t="s">
        <v>428</v>
      </c>
      <c r="C130" s="13">
        <v>80004</v>
      </c>
      <c r="D130" s="12" t="s">
        <v>429</v>
      </c>
      <c r="E130" s="187">
        <v>272002</v>
      </c>
      <c r="F130" s="188" t="s">
        <v>182</v>
      </c>
      <c r="G130" s="189" t="s">
        <v>23</v>
      </c>
      <c r="H130" s="189" t="s">
        <v>23</v>
      </c>
      <c r="I130" s="189"/>
      <c r="J130" s="189" t="s">
        <v>23</v>
      </c>
      <c r="K130" s="189" t="s">
        <v>23</v>
      </c>
      <c r="L130" s="189"/>
      <c r="M130" s="189" t="s">
        <v>1538</v>
      </c>
      <c r="N130" s="189"/>
      <c r="O130" s="189"/>
      <c r="P130" s="189"/>
      <c r="Q130" s="189"/>
      <c r="R130" s="189"/>
      <c r="S130" s="189"/>
      <c r="T130" s="189"/>
      <c r="U130" s="189"/>
      <c r="V130" s="189" t="s">
        <v>1539</v>
      </c>
      <c r="W130" s="189"/>
      <c r="X130" s="189"/>
      <c r="Y130" s="189"/>
      <c r="Z130" s="189"/>
      <c r="AA130" s="189" t="s">
        <v>23</v>
      </c>
      <c r="AB130" s="189"/>
      <c r="AC130" s="189"/>
      <c r="AD130" s="189"/>
      <c r="AE130" s="189" t="s">
        <v>1539</v>
      </c>
      <c r="AF130" s="189"/>
      <c r="AG130" s="189"/>
      <c r="AH130" s="189"/>
      <c r="AI130" s="189"/>
      <c r="AJ130" s="189" t="s">
        <v>23</v>
      </c>
      <c r="AK130" s="189"/>
      <c r="AL130" s="189"/>
      <c r="AM130" s="189"/>
      <c r="AN130" s="190" t="s">
        <v>1539</v>
      </c>
      <c r="AO130" s="190"/>
      <c r="AP130" s="190"/>
      <c r="AQ130" s="190"/>
      <c r="AR130" s="190"/>
      <c r="AS130" s="190" t="s">
        <v>23</v>
      </c>
      <c r="AT130" s="190" t="s">
        <v>23</v>
      </c>
      <c r="AU130" s="191">
        <v>30</v>
      </c>
      <c r="AV130" s="191">
        <v>2</v>
      </c>
      <c r="AW130" s="191">
        <v>3</v>
      </c>
      <c r="AX130" s="191">
        <v>90</v>
      </c>
      <c r="AY130" s="191">
        <v>0</v>
      </c>
    </row>
    <row r="131" spans="1:51">
      <c r="A131" s="12" t="s">
        <v>428</v>
      </c>
      <c r="B131" s="12" t="s">
        <v>430</v>
      </c>
      <c r="C131" s="13">
        <v>82015</v>
      </c>
      <c r="D131" s="12" t="s">
        <v>259</v>
      </c>
      <c r="E131" s="187">
        <v>273243</v>
      </c>
      <c r="F131" s="188" t="s">
        <v>182</v>
      </c>
      <c r="G131" s="189"/>
      <c r="H131" s="189"/>
      <c r="I131" s="189"/>
      <c r="J131" s="189"/>
      <c r="K131" s="189" t="s">
        <v>23</v>
      </c>
      <c r="L131" s="189"/>
      <c r="M131" s="189" t="s">
        <v>1539</v>
      </c>
      <c r="N131" s="189"/>
      <c r="O131" s="189" t="s">
        <v>23</v>
      </c>
      <c r="P131" s="189"/>
      <c r="Q131" s="189"/>
      <c r="R131" s="189"/>
      <c r="S131" s="189"/>
      <c r="T131" s="189"/>
      <c r="U131" s="189"/>
      <c r="V131" s="189"/>
      <c r="W131" s="189"/>
      <c r="X131" s="189"/>
      <c r="Y131" s="189"/>
      <c r="Z131" s="189"/>
      <c r="AA131" s="189"/>
      <c r="AB131" s="189"/>
      <c r="AC131" s="189"/>
      <c r="AD131" s="189"/>
      <c r="AE131" s="189"/>
      <c r="AF131" s="189"/>
      <c r="AG131" s="189"/>
      <c r="AH131" s="189"/>
      <c r="AI131" s="189"/>
      <c r="AJ131" s="189"/>
      <c r="AK131" s="189"/>
      <c r="AL131" s="189"/>
      <c r="AM131" s="189"/>
      <c r="AN131" s="190" t="s">
        <v>1539</v>
      </c>
      <c r="AO131" s="190"/>
      <c r="AP131" s="190" t="s">
        <v>23</v>
      </c>
      <c r="AQ131" s="190"/>
      <c r="AR131" s="190"/>
      <c r="AS131" s="190"/>
      <c r="AT131" s="190"/>
      <c r="AU131" s="191">
        <v>14</v>
      </c>
      <c r="AV131" s="191">
        <v>0</v>
      </c>
      <c r="AW131" s="191">
        <v>0</v>
      </c>
      <c r="AX131" s="191">
        <v>42</v>
      </c>
      <c r="AY131" s="191">
        <v>0</v>
      </c>
    </row>
    <row r="132" spans="1:51">
      <c r="A132" s="12" t="s">
        <v>428</v>
      </c>
      <c r="B132" s="12" t="s">
        <v>431</v>
      </c>
      <c r="C132" s="13">
        <v>82023</v>
      </c>
      <c r="D132" s="12" t="s">
        <v>432</v>
      </c>
      <c r="E132" s="187">
        <v>182391</v>
      </c>
      <c r="F132" s="188" t="s">
        <v>182</v>
      </c>
      <c r="G132" s="189"/>
      <c r="H132" s="189"/>
      <c r="I132" s="189"/>
      <c r="J132" s="189"/>
      <c r="K132" s="189" t="s">
        <v>23</v>
      </c>
      <c r="L132" s="189"/>
      <c r="M132" s="189" t="s">
        <v>1538</v>
      </c>
      <c r="N132" s="189"/>
      <c r="O132" s="189"/>
      <c r="P132" s="189"/>
      <c r="Q132" s="189"/>
      <c r="R132" s="189"/>
      <c r="S132" s="189"/>
      <c r="T132" s="189"/>
      <c r="U132" s="189"/>
      <c r="V132" s="189"/>
      <c r="W132" s="189"/>
      <c r="X132" s="189"/>
      <c r="Y132" s="189"/>
      <c r="Z132" s="189"/>
      <c r="AA132" s="189"/>
      <c r="AB132" s="189"/>
      <c r="AC132" s="189"/>
      <c r="AD132" s="189"/>
      <c r="AE132" s="189"/>
      <c r="AF132" s="189"/>
      <c r="AG132" s="189"/>
      <c r="AH132" s="189"/>
      <c r="AI132" s="189"/>
      <c r="AJ132" s="189"/>
      <c r="AK132" s="189"/>
      <c r="AL132" s="189"/>
      <c r="AM132" s="189"/>
      <c r="AN132" s="190" t="s">
        <v>1539</v>
      </c>
      <c r="AO132" s="190"/>
      <c r="AP132" s="190"/>
      <c r="AQ132" s="190"/>
      <c r="AR132" s="190"/>
      <c r="AS132" s="190" t="s">
        <v>23</v>
      </c>
      <c r="AT132" s="190"/>
      <c r="AU132" s="191">
        <v>6</v>
      </c>
      <c r="AV132" s="191">
        <v>0</v>
      </c>
      <c r="AW132" s="191">
        <v>0</v>
      </c>
      <c r="AX132" s="191">
        <v>94</v>
      </c>
      <c r="AY132" s="191">
        <v>0</v>
      </c>
    </row>
    <row r="133" spans="1:51">
      <c r="A133" s="12" t="s">
        <v>428</v>
      </c>
      <c r="B133" s="12" t="s">
        <v>433</v>
      </c>
      <c r="C133" s="13">
        <v>82031</v>
      </c>
      <c r="D133" s="12" t="s">
        <v>422</v>
      </c>
      <c r="E133" s="187">
        <v>143024</v>
      </c>
      <c r="F133" s="188" t="s">
        <v>182</v>
      </c>
      <c r="G133" s="189"/>
      <c r="H133" s="189"/>
      <c r="I133" s="189"/>
      <c r="J133" s="189"/>
      <c r="K133" s="189" t="s">
        <v>23</v>
      </c>
      <c r="L133" s="189"/>
      <c r="M133" s="189" t="s">
        <v>1539</v>
      </c>
      <c r="N133" s="189"/>
      <c r="O133" s="189" t="s">
        <v>23</v>
      </c>
      <c r="P133" s="189"/>
      <c r="Q133" s="189"/>
      <c r="R133" s="189"/>
      <c r="S133" s="189"/>
      <c r="T133" s="189"/>
      <c r="U133" s="189"/>
      <c r="V133" s="189"/>
      <c r="W133" s="189"/>
      <c r="X133" s="189"/>
      <c r="Y133" s="189"/>
      <c r="Z133" s="189"/>
      <c r="AA133" s="189"/>
      <c r="AB133" s="189"/>
      <c r="AC133" s="189"/>
      <c r="AD133" s="189"/>
      <c r="AE133" s="189"/>
      <c r="AF133" s="189"/>
      <c r="AG133" s="189"/>
      <c r="AH133" s="189"/>
      <c r="AI133" s="189"/>
      <c r="AJ133" s="189"/>
      <c r="AK133" s="189"/>
      <c r="AL133" s="189"/>
      <c r="AM133" s="189"/>
      <c r="AN133" s="190" t="s">
        <v>1539</v>
      </c>
      <c r="AO133" s="190"/>
      <c r="AP133" s="190" t="s">
        <v>23</v>
      </c>
      <c r="AQ133" s="190"/>
      <c r="AR133" s="190"/>
      <c r="AS133" s="190"/>
      <c r="AT133" s="190"/>
      <c r="AU133" s="191">
        <v>44</v>
      </c>
      <c r="AV133" s="191">
        <v>0</v>
      </c>
      <c r="AW133" s="191">
        <v>0</v>
      </c>
      <c r="AX133" s="191">
        <v>34</v>
      </c>
      <c r="AY133" s="191">
        <v>0</v>
      </c>
    </row>
    <row r="134" spans="1:51">
      <c r="A134" s="12" t="s">
        <v>428</v>
      </c>
      <c r="B134" s="12" t="s">
        <v>434</v>
      </c>
      <c r="C134" s="13">
        <v>82040</v>
      </c>
      <c r="D134" s="12" t="s">
        <v>435</v>
      </c>
      <c r="E134" s="187">
        <v>144480</v>
      </c>
      <c r="F134" s="188" t="s">
        <v>182</v>
      </c>
      <c r="G134" s="189"/>
      <c r="H134" s="189"/>
      <c r="I134" s="189"/>
      <c r="J134" s="189"/>
      <c r="K134" s="189" t="s">
        <v>23</v>
      </c>
      <c r="L134" s="189"/>
      <c r="M134" s="189" t="s">
        <v>1539</v>
      </c>
      <c r="N134" s="189"/>
      <c r="O134" s="189" t="s">
        <v>23</v>
      </c>
      <c r="P134" s="189"/>
      <c r="Q134" s="189"/>
      <c r="R134" s="189"/>
      <c r="S134" s="189"/>
      <c r="T134" s="189"/>
      <c r="U134" s="189"/>
      <c r="V134" s="189"/>
      <c r="W134" s="189"/>
      <c r="X134" s="189"/>
      <c r="Y134" s="189"/>
      <c r="Z134" s="189"/>
      <c r="AA134" s="189"/>
      <c r="AB134" s="189"/>
      <c r="AC134" s="189"/>
      <c r="AD134" s="189"/>
      <c r="AE134" s="189"/>
      <c r="AF134" s="189"/>
      <c r="AG134" s="189"/>
      <c r="AH134" s="189"/>
      <c r="AI134" s="189"/>
      <c r="AJ134" s="189"/>
      <c r="AK134" s="189"/>
      <c r="AL134" s="189"/>
      <c r="AM134" s="189"/>
      <c r="AN134" s="190" t="s">
        <v>1538</v>
      </c>
      <c r="AO134" s="190"/>
      <c r="AP134" s="190"/>
      <c r="AQ134" s="190"/>
      <c r="AR134" s="190"/>
      <c r="AS134" s="190"/>
      <c r="AT134" s="190"/>
      <c r="AU134" s="191">
        <v>15</v>
      </c>
      <c r="AV134" s="191">
        <v>0</v>
      </c>
      <c r="AW134" s="191">
        <v>0</v>
      </c>
      <c r="AX134" s="191">
        <v>49</v>
      </c>
      <c r="AY134" s="191">
        <v>0</v>
      </c>
    </row>
    <row r="135" spans="1:51">
      <c r="A135" s="12" t="s">
        <v>428</v>
      </c>
      <c r="B135" s="12" t="s">
        <v>436</v>
      </c>
      <c r="C135" s="13">
        <v>82058</v>
      </c>
      <c r="D135" s="12" t="s">
        <v>422</v>
      </c>
      <c r="E135" s="187">
        <v>76062</v>
      </c>
      <c r="F135" s="188" t="s">
        <v>182</v>
      </c>
      <c r="G135" s="189"/>
      <c r="H135" s="189"/>
      <c r="I135" s="189"/>
      <c r="J135" s="189"/>
      <c r="K135" s="189" t="s">
        <v>23</v>
      </c>
      <c r="L135" s="189"/>
      <c r="M135" s="189" t="s">
        <v>1538</v>
      </c>
      <c r="N135" s="189"/>
      <c r="O135" s="189"/>
      <c r="P135" s="189"/>
      <c r="Q135" s="189"/>
      <c r="R135" s="189"/>
      <c r="S135" s="189"/>
      <c r="T135" s="189"/>
      <c r="U135" s="189"/>
      <c r="V135" s="189"/>
      <c r="W135" s="189"/>
      <c r="X135" s="189"/>
      <c r="Y135" s="189"/>
      <c r="Z135" s="189"/>
      <c r="AA135" s="189"/>
      <c r="AB135" s="189"/>
      <c r="AC135" s="189"/>
      <c r="AD135" s="189"/>
      <c r="AE135" s="189"/>
      <c r="AF135" s="189"/>
      <c r="AG135" s="189"/>
      <c r="AH135" s="189"/>
      <c r="AI135" s="189"/>
      <c r="AJ135" s="189"/>
      <c r="AK135" s="189"/>
      <c r="AL135" s="189"/>
      <c r="AM135" s="189"/>
      <c r="AN135" s="190" t="s">
        <v>1539</v>
      </c>
      <c r="AO135" s="190"/>
      <c r="AP135" s="190"/>
      <c r="AQ135" s="190"/>
      <c r="AR135" s="190"/>
      <c r="AS135" s="190" t="s">
        <v>23</v>
      </c>
      <c r="AT135" s="190"/>
      <c r="AU135" s="191">
        <v>1</v>
      </c>
      <c r="AV135" s="191">
        <v>0</v>
      </c>
      <c r="AW135" s="191">
        <v>0</v>
      </c>
      <c r="AX135" s="191">
        <v>38</v>
      </c>
      <c r="AY135" s="191">
        <v>0</v>
      </c>
    </row>
    <row r="136" spans="1:51">
      <c r="A136" s="12" t="s">
        <v>428</v>
      </c>
      <c r="B136" s="12" t="s">
        <v>437</v>
      </c>
      <c r="C136" s="13">
        <v>82074</v>
      </c>
      <c r="D136" s="12" t="s">
        <v>276</v>
      </c>
      <c r="E136" s="187">
        <v>52566</v>
      </c>
      <c r="F136" s="188" t="s">
        <v>182</v>
      </c>
      <c r="G136" s="189"/>
      <c r="H136" s="189"/>
      <c r="I136" s="189"/>
      <c r="J136" s="189"/>
      <c r="K136" s="189" t="s">
        <v>23</v>
      </c>
      <c r="L136" s="189"/>
      <c r="M136" s="189" t="s">
        <v>1539</v>
      </c>
      <c r="N136" s="189"/>
      <c r="O136" s="189" t="s">
        <v>23</v>
      </c>
      <c r="P136" s="189"/>
      <c r="Q136" s="189"/>
      <c r="R136" s="189"/>
      <c r="S136" s="189"/>
      <c r="T136" s="189"/>
      <c r="U136" s="189"/>
      <c r="V136" s="189"/>
      <c r="W136" s="189"/>
      <c r="X136" s="189"/>
      <c r="Y136" s="189"/>
      <c r="Z136" s="189"/>
      <c r="AA136" s="189"/>
      <c r="AB136" s="189"/>
      <c r="AC136" s="189"/>
      <c r="AD136" s="189"/>
      <c r="AE136" s="189"/>
      <c r="AF136" s="189"/>
      <c r="AG136" s="189"/>
      <c r="AH136" s="189"/>
      <c r="AI136" s="189"/>
      <c r="AJ136" s="189"/>
      <c r="AK136" s="189"/>
      <c r="AL136" s="189"/>
      <c r="AM136" s="189"/>
      <c r="AN136" s="190" t="s">
        <v>1539</v>
      </c>
      <c r="AO136" s="190"/>
      <c r="AP136" s="190"/>
      <c r="AQ136" s="190"/>
      <c r="AR136" s="190" t="s">
        <v>23</v>
      </c>
      <c r="AS136" s="190"/>
      <c r="AT136" s="190"/>
      <c r="AU136" s="191">
        <v>2</v>
      </c>
      <c r="AV136" s="191">
        <v>0</v>
      </c>
      <c r="AW136" s="191">
        <v>0</v>
      </c>
      <c r="AX136" s="191">
        <v>28</v>
      </c>
      <c r="AY136" s="191">
        <v>0</v>
      </c>
    </row>
    <row r="137" spans="1:51">
      <c r="A137" s="12" t="s">
        <v>428</v>
      </c>
      <c r="B137" s="12" t="s">
        <v>438</v>
      </c>
      <c r="C137" s="13">
        <v>82082</v>
      </c>
      <c r="D137" s="12" t="s">
        <v>439</v>
      </c>
      <c r="E137" s="187">
        <v>77857</v>
      </c>
      <c r="F137" s="188" t="s">
        <v>182</v>
      </c>
      <c r="G137" s="189"/>
      <c r="H137" s="189"/>
      <c r="I137" s="189"/>
      <c r="J137" s="189"/>
      <c r="K137" s="189" t="s">
        <v>23</v>
      </c>
      <c r="L137" s="189"/>
      <c r="M137" s="189" t="s">
        <v>1538</v>
      </c>
      <c r="N137" s="189"/>
      <c r="O137" s="189"/>
      <c r="P137" s="189"/>
      <c r="Q137" s="189"/>
      <c r="R137" s="189"/>
      <c r="S137" s="189"/>
      <c r="T137" s="189"/>
      <c r="U137" s="189"/>
      <c r="V137" s="189"/>
      <c r="W137" s="189"/>
      <c r="X137" s="189"/>
      <c r="Y137" s="189"/>
      <c r="Z137" s="189"/>
      <c r="AA137" s="189"/>
      <c r="AB137" s="189"/>
      <c r="AC137" s="189"/>
      <c r="AD137" s="189"/>
      <c r="AE137" s="189"/>
      <c r="AF137" s="189"/>
      <c r="AG137" s="189"/>
      <c r="AH137" s="189"/>
      <c r="AI137" s="189"/>
      <c r="AJ137" s="189"/>
      <c r="AK137" s="189"/>
      <c r="AL137" s="189"/>
      <c r="AM137" s="189"/>
      <c r="AN137" s="190" t="s">
        <v>1539</v>
      </c>
      <c r="AO137" s="190"/>
      <c r="AP137" s="190"/>
      <c r="AQ137" s="190"/>
      <c r="AR137" s="190"/>
      <c r="AS137" s="190" t="s">
        <v>23</v>
      </c>
      <c r="AT137" s="190"/>
      <c r="AU137" s="191">
        <v>4</v>
      </c>
      <c r="AV137" s="191">
        <v>0</v>
      </c>
      <c r="AW137" s="191">
        <v>0</v>
      </c>
      <c r="AX137" s="191">
        <v>34</v>
      </c>
      <c r="AY137" s="191">
        <v>0</v>
      </c>
    </row>
    <row r="138" spans="1:51">
      <c r="A138" s="12" t="s">
        <v>428</v>
      </c>
      <c r="B138" s="12" t="s">
        <v>440</v>
      </c>
      <c r="C138" s="13">
        <v>82104</v>
      </c>
      <c r="D138" s="12" t="s">
        <v>290</v>
      </c>
      <c r="E138" s="187">
        <v>44328</v>
      </c>
      <c r="F138" s="188" t="s">
        <v>182</v>
      </c>
      <c r="G138" s="189"/>
      <c r="H138" s="189"/>
      <c r="I138" s="189"/>
      <c r="J138" s="189"/>
      <c r="K138" s="189"/>
      <c r="L138" s="189"/>
      <c r="M138" s="189" t="s">
        <v>1539</v>
      </c>
      <c r="N138" s="189"/>
      <c r="O138" s="189" t="s">
        <v>23</v>
      </c>
      <c r="P138" s="189"/>
      <c r="Q138" s="189"/>
      <c r="R138" s="189"/>
      <c r="S138" s="189"/>
      <c r="T138" s="189"/>
      <c r="U138" s="189"/>
      <c r="V138" s="189"/>
      <c r="W138" s="189"/>
      <c r="X138" s="189"/>
      <c r="Y138" s="189"/>
      <c r="Z138" s="189"/>
      <c r="AA138" s="189"/>
      <c r="AB138" s="189"/>
      <c r="AC138" s="189"/>
      <c r="AD138" s="189"/>
      <c r="AE138" s="189"/>
      <c r="AF138" s="189"/>
      <c r="AG138" s="189"/>
      <c r="AH138" s="189"/>
      <c r="AI138" s="189"/>
      <c r="AJ138" s="189"/>
      <c r="AK138" s="189"/>
      <c r="AL138" s="189"/>
      <c r="AM138" s="189"/>
      <c r="AN138" s="190"/>
      <c r="AO138" s="190"/>
      <c r="AP138" s="190"/>
      <c r="AQ138" s="190"/>
      <c r="AR138" s="190"/>
      <c r="AS138" s="190"/>
      <c r="AT138" s="190"/>
      <c r="AU138" s="191">
        <v>1</v>
      </c>
      <c r="AV138" s="191">
        <v>0</v>
      </c>
      <c r="AW138" s="191">
        <v>0</v>
      </c>
      <c r="AX138" s="191">
        <v>0</v>
      </c>
      <c r="AY138" s="191">
        <v>0</v>
      </c>
    </row>
    <row r="139" spans="1:51">
      <c r="A139" s="12" t="s">
        <v>428</v>
      </c>
      <c r="B139" s="12" t="s">
        <v>441</v>
      </c>
      <c r="C139" s="13">
        <v>82112</v>
      </c>
      <c r="D139" s="12" t="s">
        <v>276</v>
      </c>
      <c r="E139" s="187">
        <v>64036</v>
      </c>
      <c r="F139" s="188" t="s">
        <v>182</v>
      </c>
      <c r="G139" s="189"/>
      <c r="H139" s="189"/>
      <c r="I139" s="189"/>
      <c r="J139" s="189" t="s">
        <v>23</v>
      </c>
      <c r="K139" s="189" t="s">
        <v>23</v>
      </c>
      <c r="L139" s="189"/>
      <c r="M139" s="189" t="s">
        <v>1538</v>
      </c>
      <c r="N139" s="189"/>
      <c r="O139" s="189"/>
      <c r="P139" s="189"/>
      <c r="Q139" s="189"/>
      <c r="R139" s="189"/>
      <c r="S139" s="189"/>
      <c r="T139" s="189"/>
      <c r="U139" s="189"/>
      <c r="V139" s="189"/>
      <c r="W139" s="189"/>
      <c r="X139" s="189"/>
      <c r="Y139" s="189"/>
      <c r="Z139" s="189"/>
      <c r="AA139" s="189"/>
      <c r="AB139" s="189"/>
      <c r="AC139" s="189"/>
      <c r="AD139" s="189"/>
      <c r="AE139" s="189" t="s">
        <v>1539</v>
      </c>
      <c r="AF139" s="189"/>
      <c r="AG139" s="189" t="s">
        <v>23</v>
      </c>
      <c r="AH139" s="189"/>
      <c r="AI139" s="189"/>
      <c r="AJ139" s="189"/>
      <c r="AK139" s="189"/>
      <c r="AL139" s="189"/>
      <c r="AM139" s="189"/>
      <c r="AN139" s="190" t="s">
        <v>1538</v>
      </c>
      <c r="AO139" s="190"/>
      <c r="AP139" s="190"/>
      <c r="AQ139" s="190"/>
      <c r="AR139" s="190"/>
      <c r="AS139" s="190"/>
      <c r="AT139" s="190"/>
      <c r="AU139" s="191">
        <v>17</v>
      </c>
      <c r="AV139" s="191">
        <v>0</v>
      </c>
      <c r="AW139" s="191">
        <v>11</v>
      </c>
      <c r="AX139" s="191">
        <v>29</v>
      </c>
      <c r="AY139" s="191">
        <v>0</v>
      </c>
    </row>
    <row r="140" spans="1:51">
      <c r="A140" s="12" t="s">
        <v>428</v>
      </c>
      <c r="B140" s="12" t="s">
        <v>442</v>
      </c>
      <c r="C140" s="13">
        <v>82121</v>
      </c>
      <c r="D140" s="12" t="s">
        <v>443</v>
      </c>
      <c r="E140" s="187">
        <v>53020</v>
      </c>
      <c r="F140" s="188" t="s">
        <v>182</v>
      </c>
      <c r="G140" s="189"/>
      <c r="H140" s="189"/>
      <c r="I140" s="189"/>
      <c r="J140" s="189"/>
      <c r="K140" s="189" t="s">
        <v>23</v>
      </c>
      <c r="L140" s="189"/>
      <c r="M140" s="189" t="s">
        <v>1538</v>
      </c>
      <c r="N140" s="189"/>
      <c r="O140" s="189"/>
      <c r="P140" s="189"/>
      <c r="Q140" s="189"/>
      <c r="R140" s="189"/>
      <c r="S140" s="189"/>
      <c r="T140" s="189"/>
      <c r="U140" s="189"/>
      <c r="V140" s="189"/>
      <c r="W140" s="189"/>
      <c r="X140" s="189"/>
      <c r="Y140" s="189"/>
      <c r="Z140" s="189"/>
      <c r="AA140" s="189"/>
      <c r="AB140" s="189"/>
      <c r="AC140" s="189"/>
      <c r="AD140" s="189"/>
      <c r="AE140" s="189"/>
      <c r="AF140" s="189"/>
      <c r="AG140" s="189"/>
      <c r="AH140" s="189"/>
      <c r="AI140" s="189"/>
      <c r="AJ140" s="189"/>
      <c r="AK140" s="189"/>
      <c r="AL140" s="189"/>
      <c r="AM140" s="189"/>
      <c r="AN140" s="190" t="s">
        <v>1538</v>
      </c>
      <c r="AO140" s="190"/>
      <c r="AP140" s="190"/>
      <c r="AQ140" s="190"/>
      <c r="AR140" s="190"/>
      <c r="AS140" s="190"/>
      <c r="AT140" s="190"/>
      <c r="AU140" s="191">
        <v>13</v>
      </c>
      <c r="AV140" s="191">
        <v>0</v>
      </c>
      <c r="AW140" s="191">
        <v>0</v>
      </c>
      <c r="AX140" s="191">
        <v>23</v>
      </c>
      <c r="AY140" s="191">
        <v>0</v>
      </c>
    </row>
    <row r="141" spans="1:51">
      <c r="A141" s="12" t="s">
        <v>428</v>
      </c>
      <c r="B141" s="12" t="s">
        <v>444</v>
      </c>
      <c r="C141" s="13">
        <v>82147</v>
      </c>
      <c r="D141" s="12" t="s">
        <v>301</v>
      </c>
      <c r="E141" s="187">
        <v>29232</v>
      </c>
      <c r="F141" s="188" t="s">
        <v>182</v>
      </c>
      <c r="G141" s="189"/>
      <c r="H141" s="189"/>
      <c r="I141" s="189"/>
      <c r="J141" s="189"/>
      <c r="K141" s="189" t="s">
        <v>23</v>
      </c>
      <c r="L141" s="189"/>
      <c r="M141" s="189" t="s">
        <v>1538</v>
      </c>
      <c r="N141" s="189"/>
      <c r="O141" s="189"/>
      <c r="P141" s="189"/>
      <c r="Q141" s="189"/>
      <c r="R141" s="189"/>
      <c r="S141" s="189"/>
      <c r="T141" s="189"/>
      <c r="U141" s="189"/>
      <c r="V141" s="189"/>
      <c r="W141" s="189"/>
      <c r="X141" s="189"/>
      <c r="Y141" s="189"/>
      <c r="Z141" s="189"/>
      <c r="AA141" s="189"/>
      <c r="AB141" s="189"/>
      <c r="AC141" s="189"/>
      <c r="AD141" s="189"/>
      <c r="AE141" s="189"/>
      <c r="AF141" s="189"/>
      <c r="AG141" s="189"/>
      <c r="AH141" s="189"/>
      <c r="AI141" s="189"/>
      <c r="AJ141" s="189"/>
      <c r="AK141" s="189"/>
      <c r="AL141" s="189"/>
      <c r="AM141" s="189"/>
      <c r="AN141" s="190" t="s">
        <v>1539</v>
      </c>
      <c r="AO141" s="190"/>
      <c r="AP141" s="190" t="s">
        <v>23</v>
      </c>
      <c r="AQ141" s="190"/>
      <c r="AR141" s="190"/>
      <c r="AS141" s="190"/>
      <c r="AT141" s="190"/>
      <c r="AU141" s="191">
        <v>0</v>
      </c>
      <c r="AV141" s="191">
        <v>0</v>
      </c>
      <c r="AW141" s="191">
        <v>0</v>
      </c>
      <c r="AX141" s="191">
        <v>57</v>
      </c>
      <c r="AY141" s="191">
        <v>0</v>
      </c>
    </row>
    <row r="142" spans="1:51">
      <c r="A142" s="12" t="s">
        <v>428</v>
      </c>
      <c r="B142" s="12" t="s">
        <v>445</v>
      </c>
      <c r="C142" s="13">
        <v>82155</v>
      </c>
      <c r="D142" s="12" t="s">
        <v>357</v>
      </c>
      <c r="E142" s="187">
        <v>44206</v>
      </c>
      <c r="F142" s="188" t="s">
        <v>182</v>
      </c>
      <c r="G142" s="189"/>
      <c r="H142" s="189"/>
      <c r="I142" s="189"/>
      <c r="J142" s="189"/>
      <c r="K142" s="189" t="s">
        <v>23</v>
      </c>
      <c r="L142" s="189"/>
      <c r="M142" s="189" t="s">
        <v>1538</v>
      </c>
      <c r="N142" s="189"/>
      <c r="O142" s="189"/>
      <c r="P142" s="189"/>
      <c r="Q142" s="189"/>
      <c r="R142" s="189"/>
      <c r="S142" s="189"/>
      <c r="T142" s="189"/>
      <c r="U142" s="189"/>
      <c r="V142" s="189"/>
      <c r="W142" s="189"/>
      <c r="X142" s="189"/>
      <c r="Y142" s="189"/>
      <c r="Z142" s="189"/>
      <c r="AA142" s="189"/>
      <c r="AB142" s="189"/>
      <c r="AC142" s="189"/>
      <c r="AD142" s="189"/>
      <c r="AE142" s="189"/>
      <c r="AF142" s="189"/>
      <c r="AG142" s="189"/>
      <c r="AH142" s="189"/>
      <c r="AI142" s="189"/>
      <c r="AJ142" s="189"/>
      <c r="AK142" s="189"/>
      <c r="AL142" s="189"/>
      <c r="AM142" s="189"/>
      <c r="AN142" s="190" t="s">
        <v>1538</v>
      </c>
      <c r="AO142" s="190"/>
      <c r="AP142" s="190"/>
      <c r="AQ142" s="190"/>
      <c r="AR142" s="190"/>
      <c r="AS142" s="190"/>
      <c r="AT142" s="190"/>
      <c r="AU142" s="191">
        <v>1</v>
      </c>
      <c r="AV142" s="191">
        <v>0</v>
      </c>
      <c r="AW142" s="191">
        <v>0</v>
      </c>
      <c r="AX142" s="191">
        <v>3</v>
      </c>
      <c r="AY142" s="191">
        <v>0</v>
      </c>
    </row>
    <row r="143" spans="1:51">
      <c r="A143" s="12" t="s">
        <v>428</v>
      </c>
      <c r="B143" s="12" t="s">
        <v>446</v>
      </c>
      <c r="C143" s="13">
        <v>82163</v>
      </c>
      <c r="D143" s="12" t="s">
        <v>276</v>
      </c>
      <c r="E143" s="187">
        <v>76969</v>
      </c>
      <c r="F143" s="188" t="s">
        <v>182</v>
      </c>
      <c r="G143" s="189"/>
      <c r="H143" s="189"/>
      <c r="I143" s="189"/>
      <c r="J143" s="189"/>
      <c r="K143" s="189" t="s">
        <v>23</v>
      </c>
      <c r="L143" s="189"/>
      <c r="M143" s="189" t="s">
        <v>1539</v>
      </c>
      <c r="N143" s="189"/>
      <c r="O143" s="189" t="s">
        <v>23</v>
      </c>
      <c r="P143" s="189"/>
      <c r="Q143" s="189"/>
      <c r="R143" s="189"/>
      <c r="S143" s="189"/>
      <c r="T143" s="189"/>
      <c r="U143" s="189"/>
      <c r="V143" s="189"/>
      <c r="W143" s="189"/>
      <c r="X143" s="189"/>
      <c r="Y143" s="189"/>
      <c r="Z143" s="189"/>
      <c r="AA143" s="189"/>
      <c r="AB143" s="189"/>
      <c r="AC143" s="189"/>
      <c r="AD143" s="189"/>
      <c r="AE143" s="189"/>
      <c r="AF143" s="189"/>
      <c r="AG143" s="189"/>
      <c r="AH143" s="189"/>
      <c r="AI143" s="189"/>
      <c r="AJ143" s="189"/>
      <c r="AK143" s="189"/>
      <c r="AL143" s="189"/>
      <c r="AM143" s="189"/>
      <c r="AN143" s="190" t="s">
        <v>1538</v>
      </c>
      <c r="AO143" s="190"/>
      <c r="AP143" s="190"/>
      <c r="AQ143" s="190"/>
      <c r="AR143" s="190"/>
      <c r="AS143" s="190"/>
      <c r="AT143" s="190"/>
      <c r="AU143" s="191">
        <v>8</v>
      </c>
      <c r="AV143" s="191">
        <v>0</v>
      </c>
      <c r="AW143" s="191">
        <v>0</v>
      </c>
      <c r="AX143" s="191">
        <v>54</v>
      </c>
      <c r="AY143" s="191">
        <v>0</v>
      </c>
    </row>
    <row r="144" spans="1:51">
      <c r="A144" s="12" t="s">
        <v>428</v>
      </c>
      <c r="B144" s="12" t="s">
        <v>447</v>
      </c>
      <c r="C144" s="13">
        <v>82171</v>
      </c>
      <c r="D144" s="12" t="s">
        <v>448</v>
      </c>
      <c r="E144" s="187">
        <v>108049</v>
      </c>
      <c r="F144" s="188" t="s">
        <v>182</v>
      </c>
      <c r="G144" s="189"/>
      <c r="H144" s="189"/>
      <c r="I144" s="189"/>
      <c r="J144" s="189"/>
      <c r="K144" s="189" t="s">
        <v>23</v>
      </c>
      <c r="L144" s="189"/>
      <c r="M144" s="189" t="s">
        <v>1539</v>
      </c>
      <c r="N144" s="189"/>
      <c r="O144" s="189" t="s">
        <v>23</v>
      </c>
      <c r="P144" s="189"/>
      <c r="Q144" s="189"/>
      <c r="R144" s="189"/>
      <c r="S144" s="189"/>
      <c r="T144" s="189"/>
      <c r="U144" s="189"/>
      <c r="V144" s="189"/>
      <c r="W144" s="189"/>
      <c r="X144" s="189"/>
      <c r="Y144" s="189"/>
      <c r="Z144" s="189"/>
      <c r="AA144" s="189"/>
      <c r="AB144" s="189"/>
      <c r="AC144" s="189"/>
      <c r="AD144" s="189"/>
      <c r="AE144" s="189"/>
      <c r="AF144" s="189"/>
      <c r="AG144" s="189"/>
      <c r="AH144" s="189"/>
      <c r="AI144" s="189"/>
      <c r="AJ144" s="189"/>
      <c r="AK144" s="189"/>
      <c r="AL144" s="189"/>
      <c r="AM144" s="189"/>
      <c r="AN144" s="190" t="s">
        <v>1539</v>
      </c>
      <c r="AO144" s="190"/>
      <c r="AP144" s="190" t="s">
        <v>23</v>
      </c>
      <c r="AQ144" s="190"/>
      <c r="AR144" s="190"/>
      <c r="AS144" s="190"/>
      <c r="AT144" s="190"/>
      <c r="AU144" s="191">
        <v>13</v>
      </c>
      <c r="AV144" s="191">
        <v>0</v>
      </c>
      <c r="AW144" s="191">
        <v>0</v>
      </c>
      <c r="AX144" s="191">
        <v>13</v>
      </c>
      <c r="AY144" s="191">
        <v>0</v>
      </c>
    </row>
    <row r="145" spans="1:51">
      <c r="A145" s="12" t="s">
        <v>428</v>
      </c>
      <c r="B145" s="12" t="s">
        <v>449</v>
      </c>
      <c r="C145" s="13">
        <v>82198</v>
      </c>
      <c r="D145" s="12" t="s">
        <v>422</v>
      </c>
      <c r="E145" s="187">
        <v>85255</v>
      </c>
      <c r="F145" s="188" t="s">
        <v>182</v>
      </c>
      <c r="G145" s="189"/>
      <c r="H145" s="189"/>
      <c r="I145" s="189"/>
      <c r="J145" s="189"/>
      <c r="K145" s="189"/>
      <c r="L145" s="189"/>
      <c r="M145" s="189" t="s">
        <v>1539</v>
      </c>
      <c r="N145" s="189"/>
      <c r="O145" s="189" t="s">
        <v>23</v>
      </c>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189"/>
      <c r="AL145" s="189"/>
      <c r="AM145" s="189"/>
      <c r="AN145" s="190"/>
      <c r="AO145" s="190"/>
      <c r="AP145" s="190"/>
      <c r="AQ145" s="190"/>
      <c r="AR145" s="190"/>
      <c r="AS145" s="190"/>
      <c r="AT145" s="190"/>
      <c r="AU145" s="191">
        <v>9</v>
      </c>
      <c r="AV145" s="191">
        <v>0</v>
      </c>
      <c r="AW145" s="191">
        <v>0</v>
      </c>
      <c r="AX145" s="191">
        <v>0</v>
      </c>
      <c r="AY145" s="191">
        <v>0</v>
      </c>
    </row>
    <row r="146" spans="1:51">
      <c r="A146" s="12" t="s">
        <v>428</v>
      </c>
      <c r="B146" s="12" t="s">
        <v>450</v>
      </c>
      <c r="C146" s="13">
        <v>82201</v>
      </c>
      <c r="D146" s="12" t="s">
        <v>422</v>
      </c>
      <c r="E146" s="187">
        <v>230360</v>
      </c>
      <c r="F146" s="188" t="s">
        <v>182</v>
      </c>
      <c r="G146" s="189"/>
      <c r="H146" s="189"/>
      <c r="I146" s="189"/>
      <c r="J146" s="189"/>
      <c r="K146" s="189" t="s">
        <v>23</v>
      </c>
      <c r="L146" s="189"/>
      <c r="M146" s="189" t="s">
        <v>1538</v>
      </c>
      <c r="N146" s="189"/>
      <c r="O146" s="189"/>
      <c r="P146" s="189"/>
      <c r="Q146" s="189"/>
      <c r="R146" s="189"/>
      <c r="S146" s="189"/>
      <c r="T146" s="189"/>
      <c r="U146" s="189"/>
      <c r="V146" s="189"/>
      <c r="W146" s="189"/>
      <c r="X146" s="189"/>
      <c r="Y146" s="189"/>
      <c r="Z146" s="189"/>
      <c r="AA146" s="189"/>
      <c r="AB146" s="189"/>
      <c r="AC146" s="189"/>
      <c r="AD146" s="189"/>
      <c r="AE146" s="189"/>
      <c r="AF146" s="189"/>
      <c r="AG146" s="189"/>
      <c r="AH146" s="189"/>
      <c r="AI146" s="189"/>
      <c r="AJ146" s="189"/>
      <c r="AK146" s="189"/>
      <c r="AL146" s="189"/>
      <c r="AM146" s="189"/>
      <c r="AN146" s="190" t="s">
        <v>1539</v>
      </c>
      <c r="AO146" s="190"/>
      <c r="AP146" s="190" t="s">
        <v>23</v>
      </c>
      <c r="AQ146" s="190"/>
      <c r="AR146" s="190"/>
      <c r="AS146" s="190" t="s">
        <v>23</v>
      </c>
      <c r="AT146" s="190"/>
      <c r="AU146" s="191">
        <v>22</v>
      </c>
      <c r="AV146" s="191">
        <v>0</v>
      </c>
      <c r="AW146" s="191">
        <v>0</v>
      </c>
      <c r="AX146" s="191">
        <v>46</v>
      </c>
      <c r="AY146" s="191">
        <v>0</v>
      </c>
    </row>
    <row r="147" spans="1:51">
      <c r="A147" s="12" t="s">
        <v>428</v>
      </c>
      <c r="B147" s="12" t="s">
        <v>451</v>
      </c>
      <c r="C147" s="13">
        <v>82210</v>
      </c>
      <c r="D147" s="12" t="s">
        <v>276</v>
      </c>
      <c r="E147" s="187">
        <v>159574</v>
      </c>
      <c r="F147" s="188" t="s">
        <v>182</v>
      </c>
      <c r="G147" s="189"/>
      <c r="H147" s="189"/>
      <c r="I147" s="189"/>
      <c r="J147" s="189"/>
      <c r="K147" s="189" t="s">
        <v>23</v>
      </c>
      <c r="L147" s="189"/>
      <c r="M147" s="189" t="s">
        <v>1538</v>
      </c>
      <c r="N147" s="189"/>
      <c r="O147" s="189"/>
      <c r="P147" s="189"/>
      <c r="Q147" s="189"/>
      <c r="R147" s="189"/>
      <c r="S147" s="189"/>
      <c r="T147" s="189"/>
      <c r="U147" s="189"/>
      <c r="V147" s="189"/>
      <c r="W147" s="189"/>
      <c r="X147" s="189"/>
      <c r="Y147" s="189"/>
      <c r="Z147" s="189"/>
      <c r="AA147" s="189"/>
      <c r="AB147" s="189"/>
      <c r="AC147" s="189"/>
      <c r="AD147" s="189"/>
      <c r="AE147" s="189"/>
      <c r="AF147" s="189"/>
      <c r="AG147" s="189"/>
      <c r="AH147" s="189"/>
      <c r="AI147" s="189"/>
      <c r="AJ147" s="189"/>
      <c r="AK147" s="189"/>
      <c r="AL147" s="189"/>
      <c r="AM147" s="189"/>
      <c r="AN147" s="190" t="s">
        <v>1538</v>
      </c>
      <c r="AO147" s="190"/>
      <c r="AP147" s="190"/>
      <c r="AQ147" s="190"/>
      <c r="AR147" s="190"/>
      <c r="AS147" s="190"/>
      <c r="AT147" s="190"/>
      <c r="AU147" s="191">
        <v>40</v>
      </c>
      <c r="AV147" s="191">
        <v>0</v>
      </c>
      <c r="AW147" s="191">
        <v>0</v>
      </c>
      <c r="AX147" s="191">
        <v>75</v>
      </c>
      <c r="AY147" s="191">
        <v>0</v>
      </c>
    </row>
    <row r="148" spans="1:51">
      <c r="A148" s="12" t="s">
        <v>428</v>
      </c>
      <c r="B148" s="12" t="s">
        <v>452</v>
      </c>
      <c r="C148" s="13">
        <v>82228</v>
      </c>
      <c r="D148" s="12" t="s">
        <v>320</v>
      </c>
      <c r="E148" s="187">
        <v>68057</v>
      </c>
      <c r="F148" s="188" t="s">
        <v>182</v>
      </c>
      <c r="G148" s="189"/>
      <c r="H148" s="189"/>
      <c r="I148" s="189"/>
      <c r="J148" s="189"/>
      <c r="K148" s="189"/>
      <c r="L148" s="189"/>
      <c r="M148" s="189" t="s">
        <v>1538</v>
      </c>
      <c r="N148" s="189"/>
      <c r="O148" s="189"/>
      <c r="P148" s="189"/>
      <c r="Q148" s="189"/>
      <c r="R148" s="189"/>
      <c r="S148" s="189"/>
      <c r="T148" s="189"/>
      <c r="U148" s="189"/>
      <c r="V148" s="189"/>
      <c r="W148" s="189"/>
      <c r="X148" s="189"/>
      <c r="Y148" s="189"/>
      <c r="Z148" s="189"/>
      <c r="AA148" s="189"/>
      <c r="AB148" s="189"/>
      <c r="AC148" s="189"/>
      <c r="AD148" s="189"/>
      <c r="AE148" s="189"/>
      <c r="AF148" s="189"/>
      <c r="AG148" s="189"/>
      <c r="AH148" s="189"/>
      <c r="AI148" s="189"/>
      <c r="AJ148" s="189"/>
      <c r="AK148" s="189"/>
      <c r="AL148" s="189"/>
      <c r="AM148" s="189"/>
      <c r="AN148" s="190"/>
      <c r="AO148" s="190"/>
      <c r="AP148" s="190"/>
      <c r="AQ148" s="190"/>
      <c r="AR148" s="190"/>
      <c r="AS148" s="190"/>
      <c r="AT148" s="190"/>
      <c r="AU148" s="191">
        <v>37</v>
      </c>
      <c r="AV148" s="191">
        <v>0</v>
      </c>
      <c r="AW148" s="191">
        <v>0</v>
      </c>
      <c r="AX148" s="191">
        <v>0</v>
      </c>
      <c r="AY148" s="191">
        <v>0</v>
      </c>
    </row>
    <row r="149" spans="1:51">
      <c r="A149" s="12" t="s">
        <v>428</v>
      </c>
      <c r="B149" s="12" t="s">
        <v>453</v>
      </c>
      <c r="C149" s="13">
        <v>82236</v>
      </c>
      <c r="D149" s="12" t="s">
        <v>454</v>
      </c>
      <c r="E149" s="187">
        <v>28641</v>
      </c>
      <c r="F149" s="188" t="s">
        <v>182</v>
      </c>
      <c r="G149" s="189"/>
      <c r="H149" s="189"/>
      <c r="I149" s="189"/>
      <c r="J149" s="189"/>
      <c r="K149" s="189"/>
      <c r="L149" s="189"/>
      <c r="M149" s="189" t="s">
        <v>1538</v>
      </c>
      <c r="N149" s="189"/>
      <c r="O149" s="189"/>
      <c r="P149" s="189"/>
      <c r="Q149" s="189"/>
      <c r="R149" s="189"/>
      <c r="S149" s="189"/>
      <c r="T149" s="189"/>
      <c r="U149" s="189"/>
      <c r="V149" s="189"/>
      <c r="W149" s="189"/>
      <c r="X149" s="189"/>
      <c r="Y149" s="189"/>
      <c r="Z149" s="189"/>
      <c r="AA149" s="189"/>
      <c r="AB149" s="189"/>
      <c r="AC149" s="189"/>
      <c r="AD149" s="189"/>
      <c r="AE149" s="189"/>
      <c r="AF149" s="189"/>
      <c r="AG149" s="189"/>
      <c r="AH149" s="189"/>
      <c r="AI149" s="189"/>
      <c r="AJ149" s="189"/>
      <c r="AK149" s="189"/>
      <c r="AL149" s="189"/>
      <c r="AM149" s="189"/>
      <c r="AN149" s="190"/>
      <c r="AO149" s="190"/>
      <c r="AP149" s="190"/>
      <c r="AQ149" s="190"/>
      <c r="AR149" s="190"/>
      <c r="AS149" s="190"/>
      <c r="AT149" s="190"/>
      <c r="AU149" s="191">
        <v>9</v>
      </c>
      <c r="AV149" s="191">
        <v>0</v>
      </c>
      <c r="AW149" s="191">
        <v>0</v>
      </c>
      <c r="AX149" s="191">
        <v>0</v>
      </c>
      <c r="AY149" s="191">
        <v>0</v>
      </c>
    </row>
    <row r="150" spans="1:51">
      <c r="A150" s="12" t="s">
        <v>428</v>
      </c>
      <c r="B150" s="12" t="s">
        <v>455</v>
      </c>
      <c r="C150" s="13">
        <v>82244</v>
      </c>
      <c r="D150" s="12" t="s">
        <v>417</v>
      </c>
      <c r="E150" s="187">
        <v>66922</v>
      </c>
      <c r="F150" s="188" t="s">
        <v>182</v>
      </c>
      <c r="G150" s="189"/>
      <c r="H150" s="189"/>
      <c r="I150" s="189"/>
      <c r="J150" s="189"/>
      <c r="K150" s="189"/>
      <c r="L150" s="189"/>
      <c r="M150" s="189" t="s">
        <v>1538</v>
      </c>
      <c r="N150" s="189"/>
      <c r="O150" s="189"/>
      <c r="P150" s="189"/>
      <c r="Q150" s="189"/>
      <c r="R150" s="189"/>
      <c r="S150" s="189"/>
      <c r="T150" s="189"/>
      <c r="U150" s="189"/>
      <c r="V150" s="189"/>
      <c r="W150" s="189"/>
      <c r="X150" s="189"/>
      <c r="Y150" s="189"/>
      <c r="Z150" s="189"/>
      <c r="AA150" s="189"/>
      <c r="AB150" s="189"/>
      <c r="AC150" s="189"/>
      <c r="AD150" s="189"/>
      <c r="AE150" s="189"/>
      <c r="AF150" s="189"/>
      <c r="AG150" s="189"/>
      <c r="AH150" s="189"/>
      <c r="AI150" s="189"/>
      <c r="AJ150" s="189"/>
      <c r="AK150" s="189"/>
      <c r="AL150" s="189"/>
      <c r="AM150" s="189"/>
      <c r="AN150" s="190"/>
      <c r="AO150" s="190"/>
      <c r="AP150" s="190"/>
      <c r="AQ150" s="190"/>
      <c r="AR150" s="190"/>
      <c r="AS150" s="190"/>
      <c r="AT150" s="190"/>
      <c r="AU150" s="191">
        <v>0</v>
      </c>
      <c r="AV150" s="191">
        <v>0</v>
      </c>
      <c r="AW150" s="191">
        <v>0</v>
      </c>
      <c r="AX150" s="191">
        <v>0</v>
      </c>
      <c r="AY150" s="191">
        <v>0</v>
      </c>
    </row>
    <row r="151" spans="1:51">
      <c r="A151" s="12" t="s">
        <v>428</v>
      </c>
      <c r="B151" s="12" t="s">
        <v>456</v>
      </c>
      <c r="C151" s="13">
        <v>82252</v>
      </c>
      <c r="D151" s="12" t="s">
        <v>422</v>
      </c>
      <c r="E151" s="187">
        <v>42860</v>
      </c>
      <c r="F151" s="188" t="s">
        <v>182</v>
      </c>
      <c r="G151" s="189"/>
      <c r="H151" s="189"/>
      <c r="I151" s="189"/>
      <c r="J151" s="189"/>
      <c r="K151" s="189" t="s">
        <v>23</v>
      </c>
      <c r="L151" s="189"/>
      <c r="M151" s="189" t="s">
        <v>1538</v>
      </c>
      <c r="N151" s="189"/>
      <c r="O151" s="189"/>
      <c r="P151" s="189"/>
      <c r="Q151" s="189"/>
      <c r="R151" s="189"/>
      <c r="S151" s="189"/>
      <c r="T151" s="189"/>
      <c r="U151" s="189"/>
      <c r="V151" s="189"/>
      <c r="W151" s="189"/>
      <c r="X151" s="189"/>
      <c r="Y151" s="189"/>
      <c r="Z151" s="189"/>
      <c r="AA151" s="189"/>
      <c r="AB151" s="189"/>
      <c r="AC151" s="189"/>
      <c r="AD151" s="189"/>
      <c r="AE151" s="189"/>
      <c r="AF151" s="189"/>
      <c r="AG151" s="189"/>
      <c r="AH151" s="189"/>
      <c r="AI151" s="189"/>
      <c r="AJ151" s="189"/>
      <c r="AK151" s="189"/>
      <c r="AL151" s="189"/>
      <c r="AM151" s="189"/>
      <c r="AN151" s="190" t="s">
        <v>1539</v>
      </c>
      <c r="AO151" s="190"/>
      <c r="AP151" s="190"/>
      <c r="AQ151" s="190"/>
      <c r="AR151" s="190"/>
      <c r="AS151" s="190" t="s">
        <v>23</v>
      </c>
      <c r="AT151" s="190"/>
      <c r="AU151" s="191">
        <v>2</v>
      </c>
      <c r="AV151" s="191">
        <v>0</v>
      </c>
      <c r="AW151" s="191">
        <v>0</v>
      </c>
      <c r="AX151" s="191">
        <v>25</v>
      </c>
      <c r="AY151" s="191">
        <v>0</v>
      </c>
    </row>
    <row r="152" spans="1:51">
      <c r="A152" s="12" t="s">
        <v>428</v>
      </c>
      <c r="B152" s="12" t="s">
        <v>457</v>
      </c>
      <c r="C152" s="13">
        <v>82261</v>
      </c>
      <c r="D152" s="12" t="s">
        <v>417</v>
      </c>
      <c r="E152" s="187">
        <v>55230</v>
      </c>
      <c r="F152" s="188" t="s">
        <v>182</v>
      </c>
      <c r="G152" s="189"/>
      <c r="H152" s="189"/>
      <c r="I152" s="189" t="s">
        <v>23</v>
      </c>
      <c r="J152" s="189"/>
      <c r="K152" s="189"/>
      <c r="L152" s="189"/>
      <c r="M152" s="189" t="s">
        <v>1540</v>
      </c>
      <c r="N152" s="189"/>
      <c r="O152" s="189" t="s">
        <v>23</v>
      </c>
      <c r="P152" s="189"/>
      <c r="Q152" s="189"/>
      <c r="R152" s="189"/>
      <c r="S152" s="189"/>
      <c r="T152" s="189"/>
      <c r="U152" s="189"/>
      <c r="V152" s="189"/>
      <c r="W152" s="189"/>
      <c r="X152" s="189"/>
      <c r="Y152" s="189"/>
      <c r="Z152" s="189"/>
      <c r="AA152" s="189"/>
      <c r="AB152" s="189"/>
      <c r="AC152" s="189"/>
      <c r="AD152" s="189"/>
      <c r="AE152" s="189"/>
      <c r="AF152" s="189"/>
      <c r="AG152" s="189"/>
      <c r="AH152" s="189"/>
      <c r="AI152" s="189"/>
      <c r="AJ152" s="189"/>
      <c r="AK152" s="189"/>
      <c r="AL152" s="189"/>
      <c r="AM152" s="189"/>
      <c r="AN152" s="190"/>
      <c r="AO152" s="190"/>
      <c r="AP152" s="190"/>
      <c r="AQ152" s="190"/>
      <c r="AR152" s="190"/>
      <c r="AS152" s="190"/>
      <c r="AT152" s="190"/>
      <c r="AU152" s="191">
        <v>7</v>
      </c>
      <c r="AV152" s="191">
        <v>0</v>
      </c>
      <c r="AW152" s="191">
        <v>0</v>
      </c>
      <c r="AX152" s="191">
        <v>0</v>
      </c>
      <c r="AY152" s="191">
        <v>0</v>
      </c>
    </row>
    <row r="153" spans="1:51">
      <c r="A153" s="12" t="s">
        <v>428</v>
      </c>
      <c r="B153" s="12" t="s">
        <v>458</v>
      </c>
      <c r="C153" s="13">
        <v>82279</v>
      </c>
      <c r="D153" s="12" t="s">
        <v>276</v>
      </c>
      <c r="E153" s="187">
        <v>106013</v>
      </c>
      <c r="F153" s="188" t="s">
        <v>182</v>
      </c>
      <c r="G153" s="189" t="s">
        <v>23</v>
      </c>
      <c r="H153" s="189"/>
      <c r="I153" s="189"/>
      <c r="J153" s="189"/>
      <c r="K153" s="189" t="s">
        <v>23</v>
      </c>
      <c r="L153" s="189"/>
      <c r="M153" s="189" t="s">
        <v>1540</v>
      </c>
      <c r="N153" s="189"/>
      <c r="O153" s="189" t="s">
        <v>23</v>
      </c>
      <c r="P153" s="189"/>
      <c r="Q153" s="189"/>
      <c r="R153" s="189"/>
      <c r="S153" s="189"/>
      <c r="T153" s="189"/>
      <c r="U153" s="189"/>
      <c r="V153" s="189" t="s">
        <v>1539</v>
      </c>
      <c r="W153" s="189"/>
      <c r="X153" s="189"/>
      <c r="Y153" s="189"/>
      <c r="Z153" s="189" t="s">
        <v>23</v>
      </c>
      <c r="AA153" s="189"/>
      <c r="AB153" s="189"/>
      <c r="AC153" s="189"/>
      <c r="AD153" s="189"/>
      <c r="AE153" s="189"/>
      <c r="AF153" s="189"/>
      <c r="AG153" s="189"/>
      <c r="AH153" s="189"/>
      <c r="AI153" s="189"/>
      <c r="AJ153" s="189"/>
      <c r="AK153" s="189"/>
      <c r="AL153" s="189"/>
      <c r="AM153" s="189"/>
      <c r="AN153" s="190" t="s">
        <v>1539</v>
      </c>
      <c r="AO153" s="190"/>
      <c r="AP153" s="190"/>
      <c r="AQ153" s="190"/>
      <c r="AR153" s="190"/>
      <c r="AS153" s="190" t="s">
        <v>23</v>
      </c>
      <c r="AT153" s="190"/>
      <c r="AU153" s="191">
        <v>4</v>
      </c>
      <c r="AV153" s="191">
        <v>2</v>
      </c>
      <c r="AW153" s="191">
        <v>0</v>
      </c>
      <c r="AX153" s="191">
        <v>63</v>
      </c>
      <c r="AY153" s="191">
        <v>0</v>
      </c>
    </row>
    <row r="154" spans="1:51">
      <c r="A154" s="12" t="s">
        <v>428</v>
      </c>
      <c r="B154" s="12" t="s">
        <v>459</v>
      </c>
      <c r="C154" s="13">
        <v>82287</v>
      </c>
      <c r="D154" s="12" t="s">
        <v>422</v>
      </c>
      <c r="E154" s="187">
        <v>55057</v>
      </c>
      <c r="F154" s="188" t="s">
        <v>182</v>
      </c>
      <c r="G154" s="189"/>
      <c r="H154" s="189"/>
      <c r="I154" s="189"/>
      <c r="J154" s="189"/>
      <c r="K154" s="189"/>
      <c r="L154" s="189"/>
      <c r="M154" s="189" t="s">
        <v>1538</v>
      </c>
      <c r="N154" s="189"/>
      <c r="O154" s="189"/>
      <c r="P154" s="189"/>
      <c r="Q154" s="189"/>
      <c r="R154" s="189"/>
      <c r="S154" s="189"/>
      <c r="T154" s="189"/>
      <c r="U154" s="189"/>
      <c r="V154" s="189"/>
      <c r="W154" s="189"/>
      <c r="X154" s="189"/>
      <c r="Y154" s="189"/>
      <c r="Z154" s="189"/>
      <c r="AA154" s="189"/>
      <c r="AB154" s="189"/>
      <c r="AC154" s="189"/>
      <c r="AD154" s="189"/>
      <c r="AE154" s="189"/>
      <c r="AF154" s="189"/>
      <c r="AG154" s="189"/>
      <c r="AH154" s="189"/>
      <c r="AI154" s="189"/>
      <c r="AJ154" s="189"/>
      <c r="AK154" s="189"/>
      <c r="AL154" s="189"/>
      <c r="AM154" s="189"/>
      <c r="AN154" s="190"/>
      <c r="AO154" s="190"/>
      <c r="AP154" s="190"/>
      <c r="AQ154" s="190"/>
      <c r="AR154" s="190"/>
      <c r="AS154" s="190"/>
      <c r="AT154" s="190"/>
      <c r="AU154" s="191">
        <v>7</v>
      </c>
      <c r="AV154" s="191">
        <v>1</v>
      </c>
      <c r="AW154" s="191">
        <v>1</v>
      </c>
      <c r="AX154" s="191">
        <v>0</v>
      </c>
      <c r="AY154" s="191">
        <v>0</v>
      </c>
    </row>
    <row r="155" spans="1:51">
      <c r="A155" s="12" t="s">
        <v>428</v>
      </c>
      <c r="B155" s="12" t="s">
        <v>460</v>
      </c>
      <c r="C155" s="13">
        <v>82295</v>
      </c>
      <c r="D155" s="12" t="s">
        <v>461</v>
      </c>
      <c r="E155" s="187">
        <v>42123</v>
      </c>
      <c r="F155" s="188" t="s">
        <v>182</v>
      </c>
      <c r="G155" s="189"/>
      <c r="H155" s="189"/>
      <c r="I155" s="189"/>
      <c r="J155" s="189" t="s">
        <v>23</v>
      </c>
      <c r="K155" s="189" t="s">
        <v>23</v>
      </c>
      <c r="L155" s="189"/>
      <c r="M155" s="189" t="s">
        <v>1538</v>
      </c>
      <c r="N155" s="189"/>
      <c r="O155" s="189"/>
      <c r="P155" s="189"/>
      <c r="Q155" s="189"/>
      <c r="R155" s="189"/>
      <c r="S155" s="189"/>
      <c r="T155" s="189"/>
      <c r="U155" s="189"/>
      <c r="V155" s="189"/>
      <c r="W155" s="189"/>
      <c r="X155" s="189"/>
      <c r="Y155" s="189"/>
      <c r="Z155" s="189"/>
      <c r="AA155" s="189"/>
      <c r="AB155" s="189"/>
      <c r="AC155" s="189"/>
      <c r="AD155" s="189"/>
      <c r="AE155" s="189" t="s">
        <v>1539</v>
      </c>
      <c r="AF155" s="189"/>
      <c r="AG155" s="189" t="s">
        <v>23</v>
      </c>
      <c r="AH155" s="189"/>
      <c r="AI155" s="189"/>
      <c r="AJ155" s="189"/>
      <c r="AK155" s="189"/>
      <c r="AL155" s="189"/>
      <c r="AM155" s="189"/>
      <c r="AN155" s="190" t="s">
        <v>1539</v>
      </c>
      <c r="AO155" s="190"/>
      <c r="AP155" s="190"/>
      <c r="AQ155" s="190"/>
      <c r="AR155" s="190"/>
      <c r="AS155" s="190" t="s">
        <v>23</v>
      </c>
      <c r="AT155" s="190"/>
      <c r="AU155" s="191">
        <v>16</v>
      </c>
      <c r="AV155" s="191">
        <v>0</v>
      </c>
      <c r="AW155" s="191">
        <v>2</v>
      </c>
      <c r="AX155" s="191">
        <v>13</v>
      </c>
      <c r="AY155" s="191">
        <v>0</v>
      </c>
    </row>
    <row r="156" spans="1:51">
      <c r="A156" s="12" t="s">
        <v>428</v>
      </c>
      <c r="B156" s="12" t="s">
        <v>462</v>
      </c>
      <c r="C156" s="13">
        <v>82309</v>
      </c>
      <c r="D156" s="12" t="s">
        <v>422</v>
      </c>
      <c r="E156" s="187">
        <v>42413</v>
      </c>
      <c r="F156" s="188" t="s">
        <v>182</v>
      </c>
      <c r="G156" s="189"/>
      <c r="H156" s="189" t="s">
        <v>23</v>
      </c>
      <c r="I156" s="189"/>
      <c r="J156" s="189" t="s">
        <v>23</v>
      </c>
      <c r="K156" s="189" t="s">
        <v>23</v>
      </c>
      <c r="L156" s="189"/>
      <c r="M156" s="189" t="s">
        <v>1539</v>
      </c>
      <c r="N156" s="189"/>
      <c r="O156" s="189" t="s">
        <v>23</v>
      </c>
      <c r="P156" s="189"/>
      <c r="Q156" s="189"/>
      <c r="R156" s="189"/>
      <c r="S156" s="189"/>
      <c r="T156" s="189"/>
      <c r="U156" s="189"/>
      <c r="V156" s="189"/>
      <c r="W156" s="189"/>
      <c r="X156" s="189"/>
      <c r="Y156" s="189"/>
      <c r="Z156" s="189"/>
      <c r="AA156" s="189"/>
      <c r="AB156" s="189"/>
      <c r="AC156" s="189"/>
      <c r="AD156" s="189"/>
      <c r="AE156" s="189" t="s">
        <v>1539</v>
      </c>
      <c r="AF156" s="189"/>
      <c r="AG156" s="189" t="s">
        <v>23</v>
      </c>
      <c r="AH156" s="189"/>
      <c r="AI156" s="189"/>
      <c r="AJ156" s="189"/>
      <c r="AK156" s="189"/>
      <c r="AL156" s="189"/>
      <c r="AM156" s="189"/>
      <c r="AN156" s="190" t="s">
        <v>1539</v>
      </c>
      <c r="AO156" s="190"/>
      <c r="AP156" s="190"/>
      <c r="AQ156" s="190"/>
      <c r="AR156" s="190"/>
      <c r="AS156" s="190" t="s">
        <v>23</v>
      </c>
      <c r="AT156" s="190"/>
      <c r="AU156" s="191">
        <v>102</v>
      </c>
      <c r="AV156" s="191">
        <v>0</v>
      </c>
      <c r="AW156" s="191">
        <v>24</v>
      </c>
      <c r="AX156" s="191">
        <v>8</v>
      </c>
      <c r="AY156" s="191">
        <v>0</v>
      </c>
    </row>
    <row r="157" spans="1:51">
      <c r="A157" s="12" t="s">
        <v>428</v>
      </c>
      <c r="B157" s="12" t="s">
        <v>463</v>
      </c>
      <c r="C157" s="13">
        <v>82317</v>
      </c>
      <c r="D157" s="12" t="s">
        <v>422</v>
      </c>
      <c r="E157" s="187">
        <v>42990</v>
      </c>
      <c r="F157" s="188" t="s">
        <v>182</v>
      </c>
      <c r="G157" s="189"/>
      <c r="H157" s="189"/>
      <c r="I157" s="189"/>
      <c r="J157" s="189"/>
      <c r="K157" s="189"/>
      <c r="L157" s="189" t="s">
        <v>23</v>
      </c>
      <c r="M157" s="189" t="s">
        <v>1538</v>
      </c>
      <c r="N157" s="189"/>
      <c r="O157" s="189"/>
      <c r="P157" s="189"/>
      <c r="Q157" s="189"/>
      <c r="R157" s="189"/>
      <c r="S157" s="189"/>
      <c r="T157" s="189"/>
      <c r="U157" s="189"/>
      <c r="V157" s="189"/>
      <c r="W157" s="189"/>
      <c r="X157" s="189"/>
      <c r="Y157" s="189"/>
      <c r="Z157" s="189"/>
      <c r="AA157" s="189"/>
      <c r="AB157" s="189"/>
      <c r="AC157" s="189"/>
      <c r="AD157" s="189"/>
      <c r="AE157" s="189"/>
      <c r="AF157" s="189"/>
      <c r="AG157" s="189"/>
      <c r="AH157" s="189"/>
      <c r="AI157" s="189"/>
      <c r="AJ157" s="189"/>
      <c r="AK157" s="189"/>
      <c r="AL157" s="189"/>
      <c r="AM157" s="189"/>
      <c r="AN157" s="190"/>
      <c r="AO157" s="190"/>
      <c r="AP157" s="190"/>
      <c r="AQ157" s="190"/>
      <c r="AR157" s="190"/>
      <c r="AS157" s="190"/>
      <c r="AT157" s="190"/>
      <c r="AU157" s="191">
        <v>0</v>
      </c>
      <c r="AV157" s="191">
        <v>0</v>
      </c>
      <c r="AW157" s="191">
        <v>0</v>
      </c>
      <c r="AX157" s="191">
        <v>0</v>
      </c>
      <c r="AY157" s="191">
        <v>0</v>
      </c>
    </row>
    <row r="158" spans="1:51">
      <c r="A158" s="12" t="s">
        <v>428</v>
      </c>
      <c r="B158" s="12" t="s">
        <v>464</v>
      </c>
      <c r="C158" s="13">
        <v>82325</v>
      </c>
      <c r="D158" s="12" t="s">
        <v>465</v>
      </c>
      <c r="E158" s="187">
        <v>95354</v>
      </c>
      <c r="F158" s="188" t="s">
        <v>182</v>
      </c>
      <c r="G158" s="189"/>
      <c r="H158" s="189"/>
      <c r="I158" s="189"/>
      <c r="J158" s="189"/>
      <c r="K158" s="189"/>
      <c r="L158" s="189"/>
      <c r="M158" s="189" t="s">
        <v>1539</v>
      </c>
      <c r="N158" s="189"/>
      <c r="O158" s="189" t="s">
        <v>23</v>
      </c>
      <c r="P158" s="189"/>
      <c r="Q158" s="189"/>
      <c r="R158" s="189"/>
      <c r="S158" s="189"/>
      <c r="T158" s="189"/>
      <c r="U158" s="189"/>
      <c r="V158" s="189"/>
      <c r="W158" s="189"/>
      <c r="X158" s="189"/>
      <c r="Y158" s="189"/>
      <c r="Z158" s="189"/>
      <c r="AA158" s="189"/>
      <c r="AB158" s="189"/>
      <c r="AC158" s="189"/>
      <c r="AD158" s="189"/>
      <c r="AE158" s="189"/>
      <c r="AF158" s="189"/>
      <c r="AG158" s="189"/>
      <c r="AH158" s="189"/>
      <c r="AI158" s="189"/>
      <c r="AJ158" s="189"/>
      <c r="AK158" s="189"/>
      <c r="AL158" s="189"/>
      <c r="AM158" s="189"/>
      <c r="AN158" s="190"/>
      <c r="AO158" s="190"/>
      <c r="AP158" s="190"/>
      <c r="AQ158" s="190"/>
      <c r="AR158" s="190"/>
      <c r="AS158" s="190"/>
      <c r="AT158" s="190"/>
      <c r="AU158" s="191">
        <v>15</v>
      </c>
      <c r="AV158" s="191">
        <v>0</v>
      </c>
      <c r="AW158" s="191">
        <v>0</v>
      </c>
      <c r="AX158" s="191">
        <v>0</v>
      </c>
      <c r="AY158" s="191">
        <v>0</v>
      </c>
    </row>
    <row r="159" spans="1:51">
      <c r="A159" s="12" t="s">
        <v>428</v>
      </c>
      <c r="B159" s="12" t="s">
        <v>466</v>
      </c>
      <c r="C159" s="13">
        <v>82333</v>
      </c>
      <c r="D159" s="12" t="s">
        <v>286</v>
      </c>
      <c r="E159" s="187">
        <v>35694</v>
      </c>
      <c r="F159" s="188" t="s">
        <v>182</v>
      </c>
      <c r="G159" s="189"/>
      <c r="H159" s="189"/>
      <c r="I159" s="189"/>
      <c r="J159" s="189"/>
      <c r="K159" s="189"/>
      <c r="L159" s="189"/>
      <c r="M159" s="189" t="s">
        <v>1538</v>
      </c>
      <c r="N159" s="189"/>
      <c r="O159" s="189"/>
      <c r="P159" s="189"/>
      <c r="Q159" s="189"/>
      <c r="R159" s="189"/>
      <c r="S159" s="189"/>
      <c r="T159" s="189"/>
      <c r="U159" s="189"/>
      <c r="V159" s="189"/>
      <c r="W159" s="189"/>
      <c r="X159" s="189"/>
      <c r="Y159" s="189"/>
      <c r="Z159" s="189"/>
      <c r="AA159" s="189"/>
      <c r="AB159" s="189"/>
      <c r="AC159" s="189"/>
      <c r="AD159" s="189"/>
      <c r="AE159" s="189"/>
      <c r="AF159" s="189"/>
      <c r="AG159" s="189"/>
      <c r="AH159" s="189"/>
      <c r="AI159" s="189"/>
      <c r="AJ159" s="189"/>
      <c r="AK159" s="189"/>
      <c r="AL159" s="189"/>
      <c r="AM159" s="189"/>
      <c r="AN159" s="190"/>
      <c r="AO159" s="190"/>
      <c r="AP159" s="190"/>
      <c r="AQ159" s="190"/>
      <c r="AR159" s="190"/>
      <c r="AS159" s="190"/>
      <c r="AT159" s="190"/>
      <c r="AU159" s="191">
        <v>6</v>
      </c>
      <c r="AV159" s="191">
        <v>0</v>
      </c>
      <c r="AW159" s="191">
        <v>0</v>
      </c>
      <c r="AX159" s="191">
        <v>0</v>
      </c>
      <c r="AY159" s="191">
        <v>0</v>
      </c>
    </row>
    <row r="160" spans="1:51">
      <c r="A160" s="12" t="s">
        <v>428</v>
      </c>
      <c r="B160" s="12" t="s">
        <v>467</v>
      </c>
      <c r="C160" s="13">
        <v>82341</v>
      </c>
      <c r="D160" s="12" t="s">
        <v>468</v>
      </c>
      <c r="E160" s="187">
        <v>49742</v>
      </c>
      <c r="F160" s="188" t="s">
        <v>182</v>
      </c>
      <c r="G160" s="189"/>
      <c r="H160" s="189"/>
      <c r="I160" s="189"/>
      <c r="J160" s="189"/>
      <c r="K160" s="189"/>
      <c r="L160" s="189"/>
      <c r="M160" s="189" t="s">
        <v>1538</v>
      </c>
      <c r="N160" s="189"/>
      <c r="O160" s="189"/>
      <c r="P160" s="189"/>
      <c r="Q160" s="189"/>
      <c r="R160" s="189"/>
      <c r="S160" s="189"/>
      <c r="T160" s="189"/>
      <c r="U160" s="189"/>
      <c r="V160" s="189"/>
      <c r="W160" s="189"/>
      <c r="X160" s="189"/>
      <c r="Y160" s="189"/>
      <c r="Z160" s="189"/>
      <c r="AA160" s="189"/>
      <c r="AB160" s="189"/>
      <c r="AC160" s="189"/>
      <c r="AD160" s="189"/>
      <c r="AE160" s="189"/>
      <c r="AF160" s="189"/>
      <c r="AG160" s="189"/>
      <c r="AH160" s="189"/>
      <c r="AI160" s="189"/>
      <c r="AJ160" s="189"/>
      <c r="AK160" s="189"/>
      <c r="AL160" s="189"/>
      <c r="AM160" s="189"/>
      <c r="AN160" s="190"/>
      <c r="AO160" s="190"/>
      <c r="AP160" s="190"/>
      <c r="AQ160" s="190"/>
      <c r="AR160" s="190"/>
      <c r="AS160" s="190"/>
      <c r="AT160" s="190"/>
      <c r="AU160" s="191">
        <v>28</v>
      </c>
      <c r="AV160" s="191">
        <v>0</v>
      </c>
      <c r="AW160" s="191">
        <v>0</v>
      </c>
      <c r="AX160" s="191">
        <v>0</v>
      </c>
      <c r="AY160" s="191">
        <v>0</v>
      </c>
    </row>
    <row r="161" spans="1:51">
      <c r="A161" s="12" t="s">
        <v>428</v>
      </c>
      <c r="B161" s="12" t="s">
        <v>469</v>
      </c>
      <c r="C161" s="13">
        <v>82350</v>
      </c>
      <c r="D161" s="12" t="s">
        <v>422</v>
      </c>
      <c r="E161" s="187">
        <v>51590</v>
      </c>
      <c r="F161" s="188" t="s">
        <v>182</v>
      </c>
      <c r="G161" s="189"/>
      <c r="H161" s="189"/>
      <c r="I161" s="189"/>
      <c r="J161" s="189"/>
      <c r="K161" s="189"/>
      <c r="L161" s="189"/>
      <c r="M161" s="189" t="s">
        <v>1538</v>
      </c>
      <c r="N161" s="189"/>
      <c r="O161" s="189"/>
      <c r="P161" s="189"/>
      <c r="Q161" s="189"/>
      <c r="R161" s="189"/>
      <c r="S161" s="189"/>
      <c r="T161" s="189"/>
      <c r="U161" s="189"/>
      <c r="V161" s="189"/>
      <c r="W161" s="189"/>
      <c r="X161" s="189"/>
      <c r="Y161" s="189"/>
      <c r="Z161" s="189"/>
      <c r="AA161" s="189"/>
      <c r="AB161" s="189"/>
      <c r="AC161" s="189"/>
      <c r="AD161" s="189"/>
      <c r="AE161" s="189"/>
      <c r="AF161" s="189"/>
      <c r="AG161" s="189"/>
      <c r="AH161" s="189"/>
      <c r="AI161" s="189"/>
      <c r="AJ161" s="189"/>
      <c r="AK161" s="189"/>
      <c r="AL161" s="189"/>
      <c r="AM161" s="189"/>
      <c r="AN161" s="190"/>
      <c r="AO161" s="190"/>
      <c r="AP161" s="190"/>
      <c r="AQ161" s="190"/>
      <c r="AR161" s="190"/>
      <c r="AS161" s="190"/>
      <c r="AT161" s="190"/>
      <c r="AU161" s="191">
        <v>0</v>
      </c>
      <c r="AV161" s="191">
        <v>0</v>
      </c>
      <c r="AW161" s="191">
        <v>0</v>
      </c>
      <c r="AX161" s="191">
        <v>0</v>
      </c>
      <c r="AY161" s="191">
        <v>0</v>
      </c>
    </row>
    <row r="162" spans="1:51">
      <c r="A162" s="12" t="s">
        <v>428</v>
      </c>
      <c r="B162" s="12" t="s">
        <v>470</v>
      </c>
      <c r="C162" s="13">
        <v>82368</v>
      </c>
      <c r="D162" s="12" t="s">
        <v>471</v>
      </c>
      <c r="E162" s="187">
        <v>51747</v>
      </c>
      <c r="F162" s="188" t="s">
        <v>182</v>
      </c>
      <c r="G162" s="189"/>
      <c r="H162" s="189"/>
      <c r="I162" s="189"/>
      <c r="J162" s="189"/>
      <c r="K162" s="189"/>
      <c r="L162" s="189"/>
      <c r="M162" s="189" t="s">
        <v>1538</v>
      </c>
      <c r="N162" s="189"/>
      <c r="O162" s="189"/>
      <c r="P162" s="189"/>
      <c r="Q162" s="189"/>
      <c r="R162" s="189"/>
      <c r="S162" s="189"/>
      <c r="T162" s="189"/>
      <c r="U162" s="189"/>
      <c r="V162" s="189"/>
      <c r="W162" s="189"/>
      <c r="X162" s="189"/>
      <c r="Y162" s="189"/>
      <c r="Z162" s="189"/>
      <c r="AA162" s="189"/>
      <c r="AB162" s="189"/>
      <c r="AC162" s="189"/>
      <c r="AD162" s="189"/>
      <c r="AE162" s="189"/>
      <c r="AF162" s="189"/>
      <c r="AG162" s="189"/>
      <c r="AH162" s="189"/>
      <c r="AI162" s="189"/>
      <c r="AJ162" s="189"/>
      <c r="AK162" s="189"/>
      <c r="AL162" s="189"/>
      <c r="AM162" s="189"/>
      <c r="AN162" s="190"/>
      <c r="AO162" s="190"/>
      <c r="AP162" s="190"/>
      <c r="AQ162" s="190"/>
      <c r="AR162" s="190"/>
      <c r="AS162" s="190"/>
      <c r="AT162" s="190"/>
      <c r="AU162" s="191">
        <v>2</v>
      </c>
      <c r="AV162" s="191">
        <v>0</v>
      </c>
      <c r="AW162" s="191">
        <v>0</v>
      </c>
      <c r="AX162" s="191">
        <v>0</v>
      </c>
      <c r="AY162" s="191">
        <v>0</v>
      </c>
    </row>
    <row r="163" spans="1:51">
      <c r="A163" s="12" t="s">
        <v>105</v>
      </c>
      <c r="B163" s="12" t="s">
        <v>105</v>
      </c>
      <c r="C163" s="13">
        <v>90000</v>
      </c>
      <c r="D163" s="12" t="s">
        <v>472</v>
      </c>
      <c r="E163" s="187">
        <v>245050</v>
      </c>
      <c r="F163" s="188" t="s">
        <v>182</v>
      </c>
      <c r="G163" s="189" t="s">
        <v>23</v>
      </c>
      <c r="H163" s="189" t="s">
        <v>23</v>
      </c>
      <c r="I163" s="189" t="s">
        <v>23</v>
      </c>
      <c r="J163" s="189" t="s">
        <v>23</v>
      </c>
      <c r="K163" s="189" t="s">
        <v>23</v>
      </c>
      <c r="L163" s="189" t="s">
        <v>23</v>
      </c>
      <c r="M163" s="189" t="s">
        <v>1538</v>
      </c>
      <c r="N163" s="189"/>
      <c r="O163" s="189"/>
      <c r="P163" s="189"/>
      <c r="Q163" s="189"/>
      <c r="R163" s="189"/>
      <c r="S163" s="189"/>
      <c r="T163" s="189"/>
      <c r="U163" s="189"/>
      <c r="V163" s="189" t="s">
        <v>1539</v>
      </c>
      <c r="W163" s="189"/>
      <c r="X163" s="189"/>
      <c r="Y163" s="189"/>
      <c r="Z163" s="189" t="s">
        <v>23</v>
      </c>
      <c r="AA163" s="189" t="s">
        <v>23</v>
      </c>
      <c r="AB163" s="189" t="s">
        <v>23</v>
      </c>
      <c r="AC163" s="189"/>
      <c r="AD163" s="189"/>
      <c r="AE163" s="189" t="s">
        <v>1538</v>
      </c>
      <c r="AF163" s="189"/>
      <c r="AG163" s="189"/>
      <c r="AH163" s="189"/>
      <c r="AI163" s="189"/>
      <c r="AJ163" s="189"/>
      <c r="AK163" s="189"/>
      <c r="AL163" s="189"/>
      <c r="AM163" s="189"/>
      <c r="AN163" s="190" t="s">
        <v>1539</v>
      </c>
      <c r="AO163" s="190"/>
      <c r="AP163" s="190"/>
      <c r="AQ163" s="190"/>
      <c r="AR163" s="190" t="s">
        <v>23</v>
      </c>
      <c r="AS163" s="190" t="s">
        <v>23</v>
      </c>
      <c r="AT163" s="190" t="s">
        <v>23</v>
      </c>
      <c r="AU163" s="191">
        <v>71</v>
      </c>
      <c r="AV163" s="191">
        <v>0</v>
      </c>
      <c r="AW163" s="191">
        <v>8</v>
      </c>
      <c r="AX163" s="191">
        <v>130</v>
      </c>
      <c r="AY163" s="191">
        <v>4</v>
      </c>
    </row>
    <row r="164" spans="1:51">
      <c r="A164" s="12" t="s">
        <v>105</v>
      </c>
      <c r="B164" s="12" t="s">
        <v>106</v>
      </c>
      <c r="C164" s="13">
        <v>92011</v>
      </c>
      <c r="D164" s="12" t="s">
        <v>473</v>
      </c>
      <c r="E164" s="187">
        <v>522938</v>
      </c>
      <c r="F164" s="188" t="s">
        <v>182</v>
      </c>
      <c r="G164" s="189" t="s">
        <v>23</v>
      </c>
      <c r="H164" s="189" t="s">
        <v>23</v>
      </c>
      <c r="I164" s="189"/>
      <c r="J164" s="189"/>
      <c r="K164" s="189" t="s">
        <v>23</v>
      </c>
      <c r="L164" s="189"/>
      <c r="M164" s="189" t="s">
        <v>1539</v>
      </c>
      <c r="N164" s="189"/>
      <c r="O164" s="189" t="s">
        <v>23</v>
      </c>
      <c r="P164" s="189"/>
      <c r="Q164" s="189"/>
      <c r="R164" s="189"/>
      <c r="S164" s="189"/>
      <c r="T164" s="189"/>
      <c r="U164" s="189"/>
      <c r="V164" s="189" t="s">
        <v>1539</v>
      </c>
      <c r="W164" s="189"/>
      <c r="X164" s="189"/>
      <c r="Y164" s="189"/>
      <c r="Z164" s="189"/>
      <c r="AA164" s="189" t="s">
        <v>23</v>
      </c>
      <c r="AB164" s="189"/>
      <c r="AC164" s="189"/>
      <c r="AD164" s="189"/>
      <c r="AE164" s="189"/>
      <c r="AF164" s="189"/>
      <c r="AG164" s="189"/>
      <c r="AH164" s="189"/>
      <c r="AI164" s="189"/>
      <c r="AJ164" s="189"/>
      <c r="AK164" s="189"/>
      <c r="AL164" s="189"/>
      <c r="AM164" s="189"/>
      <c r="AN164" s="190" t="s">
        <v>1539</v>
      </c>
      <c r="AO164" s="190"/>
      <c r="AP164" s="190"/>
      <c r="AQ164" s="190"/>
      <c r="AR164" s="190" t="s">
        <v>23</v>
      </c>
      <c r="AS164" s="190"/>
      <c r="AT164" s="190"/>
      <c r="AU164" s="191">
        <v>436</v>
      </c>
      <c r="AV164" s="191">
        <v>17</v>
      </c>
      <c r="AW164" s="191">
        <v>0</v>
      </c>
      <c r="AX164" s="191">
        <v>161</v>
      </c>
      <c r="AY164" s="191">
        <v>0</v>
      </c>
    </row>
    <row r="165" spans="1:51">
      <c r="A165" s="12" t="s">
        <v>105</v>
      </c>
      <c r="B165" s="12" t="s">
        <v>474</v>
      </c>
      <c r="C165" s="13">
        <v>92029</v>
      </c>
      <c r="D165" s="12" t="s">
        <v>475</v>
      </c>
      <c r="E165" s="187">
        <v>150408</v>
      </c>
      <c r="F165" s="188" t="s">
        <v>182</v>
      </c>
      <c r="G165" s="189"/>
      <c r="H165" s="189"/>
      <c r="I165" s="189"/>
      <c r="J165" s="189"/>
      <c r="K165" s="189" t="s">
        <v>23</v>
      </c>
      <c r="L165" s="189"/>
      <c r="M165" s="189" t="s">
        <v>1538</v>
      </c>
      <c r="N165" s="189"/>
      <c r="O165" s="189"/>
      <c r="P165" s="189"/>
      <c r="Q165" s="189"/>
      <c r="R165" s="189"/>
      <c r="S165" s="189"/>
      <c r="T165" s="189"/>
      <c r="U165" s="189"/>
      <c r="V165" s="189"/>
      <c r="W165" s="189"/>
      <c r="X165" s="189"/>
      <c r="Y165" s="189"/>
      <c r="Z165" s="189"/>
      <c r="AA165" s="189"/>
      <c r="AB165" s="189"/>
      <c r="AC165" s="189"/>
      <c r="AD165" s="189"/>
      <c r="AE165" s="189"/>
      <c r="AF165" s="189"/>
      <c r="AG165" s="189"/>
      <c r="AH165" s="189"/>
      <c r="AI165" s="189"/>
      <c r="AJ165" s="189"/>
      <c r="AK165" s="189"/>
      <c r="AL165" s="189"/>
      <c r="AM165" s="189"/>
      <c r="AN165" s="190" t="s">
        <v>1539</v>
      </c>
      <c r="AO165" s="190"/>
      <c r="AP165" s="190" t="s">
        <v>23</v>
      </c>
      <c r="AQ165" s="190"/>
      <c r="AR165" s="190"/>
      <c r="AS165" s="190"/>
      <c r="AT165" s="190"/>
      <c r="AU165" s="191">
        <v>15</v>
      </c>
      <c r="AV165" s="191">
        <v>0</v>
      </c>
      <c r="AW165" s="191">
        <v>0</v>
      </c>
      <c r="AX165" s="191">
        <v>53</v>
      </c>
      <c r="AY165" s="191">
        <v>0</v>
      </c>
    </row>
    <row r="166" spans="1:51">
      <c r="A166" s="12" t="s">
        <v>105</v>
      </c>
      <c r="B166" s="12" t="s">
        <v>476</v>
      </c>
      <c r="C166" s="13">
        <v>92037</v>
      </c>
      <c r="D166" s="12" t="s">
        <v>259</v>
      </c>
      <c r="E166" s="187">
        <v>162027</v>
      </c>
      <c r="F166" s="188" t="s">
        <v>182</v>
      </c>
      <c r="G166" s="189"/>
      <c r="H166" s="189"/>
      <c r="I166" s="189"/>
      <c r="J166" s="189" t="s">
        <v>23</v>
      </c>
      <c r="K166" s="189" t="s">
        <v>23</v>
      </c>
      <c r="L166" s="189"/>
      <c r="M166" s="189" t="s">
        <v>1539</v>
      </c>
      <c r="N166" s="189"/>
      <c r="O166" s="189" t="s">
        <v>23</v>
      </c>
      <c r="P166" s="189"/>
      <c r="Q166" s="189"/>
      <c r="R166" s="189"/>
      <c r="S166" s="189"/>
      <c r="T166" s="189"/>
      <c r="U166" s="189"/>
      <c r="V166" s="189"/>
      <c r="W166" s="189"/>
      <c r="X166" s="189"/>
      <c r="Y166" s="189"/>
      <c r="Z166" s="189"/>
      <c r="AA166" s="189"/>
      <c r="AB166" s="189"/>
      <c r="AC166" s="189"/>
      <c r="AD166" s="189"/>
      <c r="AE166" s="189" t="s">
        <v>1539</v>
      </c>
      <c r="AF166" s="189"/>
      <c r="AG166" s="189" t="s">
        <v>23</v>
      </c>
      <c r="AH166" s="189"/>
      <c r="AI166" s="189"/>
      <c r="AJ166" s="189"/>
      <c r="AK166" s="189"/>
      <c r="AL166" s="189"/>
      <c r="AM166" s="189"/>
      <c r="AN166" s="190" t="s">
        <v>1539</v>
      </c>
      <c r="AO166" s="190"/>
      <c r="AP166" s="190" t="s">
        <v>23</v>
      </c>
      <c r="AQ166" s="190"/>
      <c r="AR166" s="190"/>
      <c r="AS166" s="190"/>
      <c r="AT166" s="190"/>
      <c r="AU166" s="191">
        <v>13</v>
      </c>
      <c r="AV166" s="191">
        <v>0</v>
      </c>
      <c r="AW166" s="191">
        <v>3</v>
      </c>
      <c r="AX166" s="191">
        <v>56</v>
      </c>
      <c r="AY166" s="191">
        <v>0</v>
      </c>
    </row>
    <row r="167" spans="1:51">
      <c r="A167" s="12" t="s">
        <v>105</v>
      </c>
      <c r="B167" s="12" t="s">
        <v>477</v>
      </c>
      <c r="C167" s="13">
        <v>92045</v>
      </c>
      <c r="D167" s="12" t="s">
        <v>478</v>
      </c>
      <c r="E167" s="187">
        <v>119795</v>
      </c>
      <c r="F167" s="188" t="s">
        <v>182</v>
      </c>
      <c r="G167" s="189"/>
      <c r="H167" s="189"/>
      <c r="I167" s="189"/>
      <c r="J167" s="189"/>
      <c r="K167" s="189" t="s">
        <v>23</v>
      </c>
      <c r="L167" s="189"/>
      <c r="M167" s="189" t="s">
        <v>1539</v>
      </c>
      <c r="N167" s="189"/>
      <c r="O167" s="189" t="s">
        <v>23</v>
      </c>
      <c r="P167" s="189"/>
      <c r="Q167" s="189"/>
      <c r="R167" s="189"/>
      <c r="S167" s="189"/>
      <c r="T167" s="189"/>
      <c r="U167" s="189"/>
      <c r="V167" s="189"/>
      <c r="W167" s="189"/>
      <c r="X167" s="189"/>
      <c r="Y167" s="189"/>
      <c r="Z167" s="189"/>
      <c r="AA167" s="189"/>
      <c r="AB167" s="189"/>
      <c r="AC167" s="189"/>
      <c r="AD167" s="189"/>
      <c r="AE167" s="189"/>
      <c r="AF167" s="189"/>
      <c r="AG167" s="189"/>
      <c r="AH167" s="189"/>
      <c r="AI167" s="189"/>
      <c r="AJ167" s="189"/>
      <c r="AK167" s="189"/>
      <c r="AL167" s="189"/>
      <c r="AM167" s="189"/>
      <c r="AN167" s="190" t="s">
        <v>1539</v>
      </c>
      <c r="AO167" s="190" t="s">
        <v>23</v>
      </c>
      <c r="AP167" s="190"/>
      <c r="AQ167" s="190"/>
      <c r="AR167" s="190"/>
      <c r="AS167" s="190"/>
      <c r="AT167" s="190"/>
      <c r="AU167" s="191">
        <v>34</v>
      </c>
      <c r="AV167" s="191">
        <v>0</v>
      </c>
      <c r="AW167" s="191">
        <v>0</v>
      </c>
      <c r="AX167" s="191">
        <v>33</v>
      </c>
      <c r="AY167" s="191">
        <v>0</v>
      </c>
    </row>
    <row r="168" spans="1:51">
      <c r="A168" s="12" t="s">
        <v>105</v>
      </c>
      <c r="B168" s="12" t="s">
        <v>211</v>
      </c>
      <c r="C168" s="13">
        <v>92053</v>
      </c>
      <c r="D168" s="12" t="s">
        <v>479</v>
      </c>
      <c r="E168" s="187">
        <v>98652</v>
      </c>
      <c r="F168" s="188" t="s">
        <v>182</v>
      </c>
      <c r="G168" s="189"/>
      <c r="H168" s="189"/>
      <c r="I168" s="189"/>
      <c r="J168" s="189" t="s">
        <v>23</v>
      </c>
      <c r="K168" s="189" t="s">
        <v>23</v>
      </c>
      <c r="L168" s="189"/>
      <c r="M168" s="189" t="s">
        <v>1539</v>
      </c>
      <c r="N168" s="189"/>
      <c r="O168" s="189" t="s">
        <v>23</v>
      </c>
      <c r="P168" s="189"/>
      <c r="Q168" s="189"/>
      <c r="R168" s="189"/>
      <c r="S168" s="189"/>
      <c r="T168" s="189"/>
      <c r="U168" s="189"/>
      <c r="V168" s="189"/>
      <c r="W168" s="189"/>
      <c r="X168" s="189"/>
      <c r="Y168" s="189"/>
      <c r="Z168" s="189"/>
      <c r="AA168" s="189"/>
      <c r="AB168" s="189"/>
      <c r="AC168" s="189"/>
      <c r="AD168" s="189"/>
      <c r="AE168" s="189" t="s">
        <v>1539</v>
      </c>
      <c r="AF168" s="189"/>
      <c r="AG168" s="189" t="s">
        <v>23</v>
      </c>
      <c r="AH168" s="189"/>
      <c r="AI168" s="189"/>
      <c r="AJ168" s="189"/>
      <c r="AK168" s="189"/>
      <c r="AL168" s="189"/>
      <c r="AM168" s="189"/>
      <c r="AN168" s="190" t="s">
        <v>1539</v>
      </c>
      <c r="AO168" s="190"/>
      <c r="AP168" s="190"/>
      <c r="AQ168" s="190"/>
      <c r="AR168" s="190"/>
      <c r="AS168" s="190" t="s">
        <v>23</v>
      </c>
      <c r="AT168" s="190"/>
      <c r="AU168" s="191">
        <v>44</v>
      </c>
      <c r="AV168" s="191">
        <v>0</v>
      </c>
      <c r="AW168" s="191">
        <v>8</v>
      </c>
      <c r="AX168" s="191">
        <v>75</v>
      </c>
      <c r="AY168" s="191">
        <v>0</v>
      </c>
    </row>
    <row r="169" spans="1:51">
      <c r="A169" s="12" t="s">
        <v>105</v>
      </c>
      <c r="B169" s="12" t="s">
        <v>480</v>
      </c>
      <c r="C169" s="13">
        <v>92061</v>
      </c>
      <c r="D169" s="12" t="s">
        <v>481</v>
      </c>
      <c r="E169" s="187">
        <v>83761</v>
      </c>
      <c r="F169" s="188" t="s">
        <v>182</v>
      </c>
      <c r="G169" s="189"/>
      <c r="H169" s="189" t="s">
        <v>23</v>
      </c>
      <c r="I169" s="189"/>
      <c r="J169" s="189"/>
      <c r="K169" s="189" t="s">
        <v>23</v>
      </c>
      <c r="L169" s="189" t="s">
        <v>23</v>
      </c>
      <c r="M169" s="189" t="s">
        <v>1538</v>
      </c>
      <c r="N169" s="189"/>
      <c r="O169" s="189"/>
      <c r="P169" s="189"/>
      <c r="Q169" s="189"/>
      <c r="R169" s="189"/>
      <c r="S169" s="189"/>
      <c r="T169" s="189"/>
      <c r="U169" s="189"/>
      <c r="V169" s="189"/>
      <c r="W169" s="189"/>
      <c r="X169" s="189"/>
      <c r="Y169" s="189"/>
      <c r="Z169" s="189"/>
      <c r="AA169" s="189"/>
      <c r="AB169" s="189"/>
      <c r="AC169" s="189"/>
      <c r="AD169" s="189"/>
      <c r="AE169" s="189"/>
      <c r="AF169" s="189"/>
      <c r="AG169" s="189"/>
      <c r="AH169" s="189"/>
      <c r="AI169" s="189"/>
      <c r="AJ169" s="189"/>
      <c r="AK169" s="189"/>
      <c r="AL169" s="189"/>
      <c r="AM169" s="189"/>
      <c r="AN169" s="190" t="s">
        <v>1539</v>
      </c>
      <c r="AO169" s="190"/>
      <c r="AP169" s="190"/>
      <c r="AQ169" s="190" t="s">
        <v>23</v>
      </c>
      <c r="AR169" s="190"/>
      <c r="AS169" s="190" t="s">
        <v>23</v>
      </c>
      <c r="AT169" s="190" t="s">
        <v>23</v>
      </c>
      <c r="AU169" s="191">
        <v>40</v>
      </c>
      <c r="AV169" s="191">
        <v>0</v>
      </c>
      <c r="AW169" s="191">
        <v>0</v>
      </c>
      <c r="AX169" s="191">
        <v>64</v>
      </c>
      <c r="AY169" s="191">
        <v>0</v>
      </c>
    </row>
    <row r="170" spans="1:51">
      <c r="A170" s="12" t="s">
        <v>105</v>
      </c>
      <c r="B170" s="12" t="s">
        <v>482</v>
      </c>
      <c r="C170" s="13">
        <v>92088</v>
      </c>
      <c r="D170" s="12" t="s">
        <v>483</v>
      </c>
      <c r="E170" s="187">
        <v>167410</v>
      </c>
      <c r="F170" s="188" t="s">
        <v>182</v>
      </c>
      <c r="G170" s="189" t="s">
        <v>23</v>
      </c>
      <c r="H170" s="189"/>
      <c r="I170" s="189"/>
      <c r="J170" s="189"/>
      <c r="K170" s="189" t="s">
        <v>23</v>
      </c>
      <c r="L170" s="189"/>
      <c r="M170" s="189" t="s">
        <v>1538</v>
      </c>
      <c r="N170" s="189"/>
      <c r="O170" s="189"/>
      <c r="P170" s="189"/>
      <c r="Q170" s="189"/>
      <c r="R170" s="189"/>
      <c r="S170" s="189"/>
      <c r="T170" s="189"/>
      <c r="U170" s="189"/>
      <c r="V170" s="189" t="s">
        <v>1538</v>
      </c>
      <c r="W170" s="189"/>
      <c r="X170" s="189"/>
      <c r="Y170" s="189"/>
      <c r="Z170" s="189"/>
      <c r="AA170" s="189"/>
      <c r="AB170" s="189"/>
      <c r="AC170" s="189"/>
      <c r="AD170" s="189"/>
      <c r="AE170" s="189"/>
      <c r="AF170" s="189"/>
      <c r="AG170" s="189"/>
      <c r="AH170" s="189"/>
      <c r="AI170" s="189"/>
      <c r="AJ170" s="189"/>
      <c r="AK170" s="189"/>
      <c r="AL170" s="189"/>
      <c r="AM170" s="189"/>
      <c r="AN170" s="190" t="s">
        <v>1538</v>
      </c>
      <c r="AO170" s="190"/>
      <c r="AP170" s="190"/>
      <c r="AQ170" s="190"/>
      <c r="AR170" s="190"/>
      <c r="AS170" s="190"/>
      <c r="AT170" s="190"/>
      <c r="AU170" s="191">
        <v>0</v>
      </c>
      <c r="AV170" s="191">
        <v>0</v>
      </c>
      <c r="AW170" s="191">
        <v>0</v>
      </c>
      <c r="AX170" s="191">
        <v>852</v>
      </c>
      <c r="AY170" s="191">
        <v>0</v>
      </c>
    </row>
    <row r="171" spans="1:51">
      <c r="A171" s="12" t="s">
        <v>105</v>
      </c>
      <c r="B171" s="12" t="s">
        <v>484</v>
      </c>
      <c r="C171" s="13">
        <v>92096</v>
      </c>
      <c r="D171" s="12" t="s">
        <v>301</v>
      </c>
      <c r="E171" s="187">
        <v>80927</v>
      </c>
      <c r="F171" s="188" t="s">
        <v>182</v>
      </c>
      <c r="G171" s="189"/>
      <c r="H171" s="189"/>
      <c r="I171" s="189"/>
      <c r="J171" s="189"/>
      <c r="K171" s="189" t="s">
        <v>23</v>
      </c>
      <c r="L171" s="189"/>
      <c r="M171" s="189" t="s">
        <v>1539</v>
      </c>
      <c r="N171" s="189"/>
      <c r="O171" s="189" t="s">
        <v>23</v>
      </c>
      <c r="P171" s="189"/>
      <c r="Q171" s="189"/>
      <c r="R171" s="189"/>
      <c r="S171" s="189"/>
      <c r="T171" s="189"/>
      <c r="U171" s="189"/>
      <c r="V171" s="189"/>
      <c r="W171" s="189"/>
      <c r="X171" s="189"/>
      <c r="Y171" s="189"/>
      <c r="Z171" s="189"/>
      <c r="AA171" s="189"/>
      <c r="AB171" s="189"/>
      <c r="AC171" s="189"/>
      <c r="AD171" s="189"/>
      <c r="AE171" s="189"/>
      <c r="AF171" s="189"/>
      <c r="AG171" s="189"/>
      <c r="AH171" s="189"/>
      <c r="AI171" s="189"/>
      <c r="AJ171" s="189"/>
      <c r="AK171" s="189"/>
      <c r="AL171" s="189"/>
      <c r="AM171" s="189"/>
      <c r="AN171" s="190" t="s">
        <v>1539</v>
      </c>
      <c r="AO171" s="190"/>
      <c r="AP171" s="190"/>
      <c r="AQ171" s="190"/>
      <c r="AR171" s="190" t="s">
        <v>23</v>
      </c>
      <c r="AS171" s="190"/>
      <c r="AT171" s="190"/>
      <c r="AU171" s="191">
        <v>21</v>
      </c>
      <c r="AV171" s="191">
        <v>0</v>
      </c>
      <c r="AW171" s="191">
        <v>0</v>
      </c>
      <c r="AX171" s="191">
        <v>32</v>
      </c>
      <c r="AY171" s="191">
        <v>0</v>
      </c>
    </row>
    <row r="172" spans="1:51">
      <c r="A172" s="12" t="s">
        <v>105</v>
      </c>
      <c r="B172" s="12" t="s">
        <v>485</v>
      </c>
      <c r="C172" s="13">
        <v>92100</v>
      </c>
      <c r="D172" s="12" t="s">
        <v>290</v>
      </c>
      <c r="E172" s="187">
        <v>71908</v>
      </c>
      <c r="F172" s="188" t="s">
        <v>182</v>
      </c>
      <c r="G172" s="189"/>
      <c r="H172" s="189"/>
      <c r="I172" s="189"/>
      <c r="J172" s="189"/>
      <c r="K172" s="189" t="s">
        <v>23</v>
      </c>
      <c r="L172" s="189"/>
      <c r="M172" s="189" t="s">
        <v>1539</v>
      </c>
      <c r="N172" s="189"/>
      <c r="O172" s="189" t="s">
        <v>23</v>
      </c>
      <c r="P172" s="189"/>
      <c r="Q172" s="189"/>
      <c r="R172" s="189"/>
      <c r="S172" s="189"/>
      <c r="T172" s="189"/>
      <c r="U172" s="189"/>
      <c r="V172" s="189"/>
      <c r="W172" s="189"/>
      <c r="X172" s="189"/>
      <c r="Y172" s="189"/>
      <c r="Z172" s="189"/>
      <c r="AA172" s="189"/>
      <c r="AB172" s="189"/>
      <c r="AC172" s="189"/>
      <c r="AD172" s="189"/>
      <c r="AE172" s="189"/>
      <c r="AF172" s="189"/>
      <c r="AG172" s="189"/>
      <c r="AH172" s="189"/>
      <c r="AI172" s="189"/>
      <c r="AJ172" s="189"/>
      <c r="AK172" s="189"/>
      <c r="AL172" s="189"/>
      <c r="AM172" s="189"/>
      <c r="AN172" s="190" t="s">
        <v>1539</v>
      </c>
      <c r="AO172" s="190"/>
      <c r="AP172" s="190"/>
      <c r="AQ172" s="190"/>
      <c r="AR172" s="190"/>
      <c r="AS172" s="190" t="s">
        <v>23</v>
      </c>
      <c r="AT172" s="190"/>
      <c r="AU172" s="191">
        <v>13</v>
      </c>
      <c r="AV172" s="191">
        <v>0</v>
      </c>
      <c r="AW172" s="191">
        <v>0</v>
      </c>
      <c r="AX172" s="191">
        <v>40</v>
      </c>
      <c r="AY172" s="191">
        <v>0</v>
      </c>
    </row>
    <row r="173" spans="1:51">
      <c r="A173" s="12" t="s">
        <v>105</v>
      </c>
      <c r="B173" s="12" t="s">
        <v>486</v>
      </c>
      <c r="C173" s="13">
        <v>92118</v>
      </c>
      <c r="D173" s="12" t="s">
        <v>276</v>
      </c>
      <c r="E173" s="187">
        <v>33098</v>
      </c>
      <c r="F173" s="188" t="s">
        <v>182</v>
      </c>
      <c r="G173" s="189"/>
      <c r="H173" s="189"/>
      <c r="I173" s="189"/>
      <c r="J173" s="189" t="s">
        <v>23</v>
      </c>
      <c r="K173" s="189" t="s">
        <v>23</v>
      </c>
      <c r="L173" s="189"/>
      <c r="M173" s="189" t="s">
        <v>1539</v>
      </c>
      <c r="N173" s="189"/>
      <c r="O173" s="189" t="s">
        <v>23</v>
      </c>
      <c r="P173" s="189"/>
      <c r="Q173" s="189"/>
      <c r="R173" s="189"/>
      <c r="S173" s="189"/>
      <c r="T173" s="189"/>
      <c r="U173" s="189"/>
      <c r="V173" s="189"/>
      <c r="W173" s="189"/>
      <c r="X173" s="189"/>
      <c r="Y173" s="189"/>
      <c r="Z173" s="189"/>
      <c r="AA173" s="189"/>
      <c r="AB173" s="189"/>
      <c r="AC173" s="189"/>
      <c r="AD173" s="189"/>
      <c r="AE173" s="189" t="s">
        <v>1539</v>
      </c>
      <c r="AF173" s="189"/>
      <c r="AG173" s="189" t="s">
        <v>23</v>
      </c>
      <c r="AH173" s="189"/>
      <c r="AI173" s="189"/>
      <c r="AJ173" s="189"/>
      <c r="AK173" s="189"/>
      <c r="AL173" s="189"/>
      <c r="AM173" s="189"/>
      <c r="AN173" s="190" t="s">
        <v>1539</v>
      </c>
      <c r="AO173" s="190"/>
      <c r="AP173" s="190"/>
      <c r="AQ173" s="190"/>
      <c r="AR173" s="190"/>
      <c r="AS173" s="190"/>
      <c r="AT173" s="190" t="s">
        <v>23</v>
      </c>
      <c r="AU173" s="191">
        <v>30</v>
      </c>
      <c r="AV173" s="191">
        <v>0</v>
      </c>
      <c r="AW173" s="191">
        <v>1</v>
      </c>
      <c r="AX173" s="191">
        <v>18</v>
      </c>
      <c r="AY173" s="191">
        <v>0</v>
      </c>
    </row>
    <row r="174" spans="1:51">
      <c r="A174" s="12" t="s">
        <v>105</v>
      </c>
      <c r="B174" s="12" t="s">
        <v>487</v>
      </c>
      <c r="C174" s="13">
        <v>92134</v>
      </c>
      <c r="D174" s="12" t="s">
        <v>422</v>
      </c>
      <c r="E174" s="187">
        <v>117902</v>
      </c>
      <c r="F174" s="188" t="s">
        <v>182</v>
      </c>
      <c r="G174" s="189"/>
      <c r="H174" s="189"/>
      <c r="I174" s="189"/>
      <c r="J174" s="189" t="s">
        <v>23</v>
      </c>
      <c r="K174" s="189" t="s">
        <v>23</v>
      </c>
      <c r="L174" s="189"/>
      <c r="M174" s="189" t="s">
        <v>1539</v>
      </c>
      <c r="N174" s="189"/>
      <c r="O174" s="189" t="s">
        <v>23</v>
      </c>
      <c r="P174" s="189"/>
      <c r="Q174" s="189"/>
      <c r="R174" s="189"/>
      <c r="S174" s="189"/>
      <c r="T174" s="189"/>
      <c r="U174" s="189"/>
      <c r="V174" s="189"/>
      <c r="W174" s="189"/>
      <c r="X174" s="189"/>
      <c r="Y174" s="189"/>
      <c r="Z174" s="189"/>
      <c r="AA174" s="189"/>
      <c r="AB174" s="189"/>
      <c r="AC174" s="189"/>
      <c r="AD174" s="189"/>
      <c r="AE174" s="189" t="s">
        <v>1539</v>
      </c>
      <c r="AF174" s="189"/>
      <c r="AG174" s="189" t="s">
        <v>23</v>
      </c>
      <c r="AH174" s="189"/>
      <c r="AI174" s="189"/>
      <c r="AJ174" s="189"/>
      <c r="AK174" s="189"/>
      <c r="AL174" s="189"/>
      <c r="AM174" s="189"/>
      <c r="AN174" s="190" t="s">
        <v>1539</v>
      </c>
      <c r="AO174" s="190"/>
      <c r="AP174" s="190"/>
      <c r="AQ174" s="190"/>
      <c r="AR174" s="190"/>
      <c r="AS174" s="190"/>
      <c r="AT174" s="190" t="s">
        <v>23</v>
      </c>
      <c r="AU174" s="191">
        <v>9</v>
      </c>
      <c r="AV174" s="191">
        <v>0</v>
      </c>
      <c r="AW174" s="191">
        <v>2</v>
      </c>
      <c r="AX174" s="191">
        <v>62</v>
      </c>
      <c r="AY174" s="191">
        <v>0</v>
      </c>
    </row>
    <row r="175" spans="1:51">
      <c r="A175" s="12" t="s">
        <v>105</v>
      </c>
      <c r="B175" s="12" t="s">
        <v>488</v>
      </c>
      <c r="C175" s="13">
        <v>92142</v>
      </c>
      <c r="D175" s="12" t="s">
        <v>489</v>
      </c>
      <c r="E175" s="187">
        <v>44378</v>
      </c>
      <c r="F175" s="188" t="s">
        <v>182</v>
      </c>
      <c r="G175" s="189"/>
      <c r="H175" s="189"/>
      <c r="I175" s="189"/>
      <c r="J175" s="189"/>
      <c r="K175" s="189" t="s">
        <v>23</v>
      </c>
      <c r="L175" s="189"/>
      <c r="M175" s="189" t="s">
        <v>1538</v>
      </c>
      <c r="N175" s="189"/>
      <c r="O175" s="189"/>
      <c r="P175" s="189"/>
      <c r="Q175" s="189"/>
      <c r="R175" s="189"/>
      <c r="S175" s="189"/>
      <c r="T175" s="189"/>
      <c r="U175" s="189"/>
      <c r="V175" s="189"/>
      <c r="W175" s="189"/>
      <c r="X175" s="189"/>
      <c r="Y175" s="189"/>
      <c r="Z175" s="189"/>
      <c r="AA175" s="189"/>
      <c r="AB175" s="189"/>
      <c r="AC175" s="189"/>
      <c r="AD175" s="189"/>
      <c r="AE175" s="189"/>
      <c r="AF175" s="189"/>
      <c r="AG175" s="189"/>
      <c r="AH175" s="189"/>
      <c r="AI175" s="189"/>
      <c r="AJ175" s="189"/>
      <c r="AK175" s="189"/>
      <c r="AL175" s="189"/>
      <c r="AM175" s="189"/>
      <c r="AN175" s="190" t="s">
        <v>1539</v>
      </c>
      <c r="AO175" s="190"/>
      <c r="AP175" s="190"/>
      <c r="AQ175" s="190"/>
      <c r="AR175" s="190"/>
      <c r="AS175" s="190" t="s">
        <v>23</v>
      </c>
      <c r="AT175" s="190"/>
      <c r="AU175" s="191">
        <v>8</v>
      </c>
      <c r="AV175" s="191">
        <v>0</v>
      </c>
      <c r="AW175" s="191">
        <v>0</v>
      </c>
      <c r="AX175" s="191">
        <v>24</v>
      </c>
      <c r="AY175" s="191">
        <v>0</v>
      </c>
    </row>
    <row r="176" spans="1:51">
      <c r="A176" s="12" t="s">
        <v>105</v>
      </c>
      <c r="B176" s="12" t="s">
        <v>490</v>
      </c>
      <c r="C176" s="13">
        <v>92151</v>
      </c>
      <c r="D176" s="12" t="s">
        <v>491</v>
      </c>
      <c r="E176" s="187">
        <v>27161</v>
      </c>
      <c r="F176" s="188" t="s">
        <v>182</v>
      </c>
      <c r="G176" s="189"/>
      <c r="H176" s="189"/>
      <c r="I176" s="189"/>
      <c r="J176" s="189"/>
      <c r="K176" s="189" t="s">
        <v>23</v>
      </c>
      <c r="L176" s="189"/>
      <c r="M176" s="189" t="s">
        <v>1538</v>
      </c>
      <c r="N176" s="189"/>
      <c r="O176" s="189"/>
      <c r="P176" s="189"/>
      <c r="Q176" s="189"/>
      <c r="R176" s="189"/>
      <c r="S176" s="189"/>
      <c r="T176" s="189"/>
      <c r="U176" s="189"/>
      <c r="V176" s="189"/>
      <c r="W176" s="189"/>
      <c r="X176" s="189"/>
      <c r="Y176" s="189"/>
      <c r="Z176" s="189"/>
      <c r="AA176" s="189"/>
      <c r="AB176" s="189"/>
      <c r="AC176" s="189"/>
      <c r="AD176" s="189"/>
      <c r="AE176" s="189"/>
      <c r="AF176" s="189"/>
      <c r="AG176" s="189"/>
      <c r="AH176" s="189"/>
      <c r="AI176" s="189"/>
      <c r="AJ176" s="189"/>
      <c r="AK176" s="189"/>
      <c r="AL176" s="189"/>
      <c r="AM176" s="189"/>
      <c r="AN176" s="190" t="s">
        <v>1539</v>
      </c>
      <c r="AO176" s="190"/>
      <c r="AP176" s="190"/>
      <c r="AQ176" s="190"/>
      <c r="AR176" s="190"/>
      <c r="AS176" s="190"/>
      <c r="AT176" s="190" t="s">
        <v>23</v>
      </c>
      <c r="AU176" s="191">
        <v>0</v>
      </c>
      <c r="AV176" s="191">
        <v>0</v>
      </c>
      <c r="AW176" s="191">
        <v>0</v>
      </c>
      <c r="AX176" s="191">
        <v>189</v>
      </c>
      <c r="AY176" s="191">
        <v>0</v>
      </c>
    </row>
    <row r="177" spans="1:51">
      <c r="A177" s="12" t="s">
        <v>105</v>
      </c>
      <c r="B177" s="12" t="s">
        <v>492</v>
      </c>
      <c r="C177" s="13">
        <v>92169</v>
      </c>
      <c r="D177" s="12" t="s">
        <v>301</v>
      </c>
      <c r="E177" s="187">
        <v>60323</v>
      </c>
      <c r="F177" s="188" t="s">
        <v>182</v>
      </c>
      <c r="G177" s="189"/>
      <c r="H177" s="189"/>
      <c r="I177" s="189"/>
      <c r="J177" s="189" t="s">
        <v>23</v>
      </c>
      <c r="K177" s="189" t="s">
        <v>23</v>
      </c>
      <c r="L177" s="189"/>
      <c r="M177" s="189" t="s">
        <v>1540</v>
      </c>
      <c r="N177" s="189"/>
      <c r="O177" s="189" t="s">
        <v>23</v>
      </c>
      <c r="P177" s="189"/>
      <c r="Q177" s="189"/>
      <c r="R177" s="189"/>
      <c r="S177" s="189"/>
      <c r="T177" s="189"/>
      <c r="U177" s="189"/>
      <c r="V177" s="189"/>
      <c r="W177" s="189"/>
      <c r="X177" s="189"/>
      <c r="Y177" s="189"/>
      <c r="Z177" s="189"/>
      <c r="AA177" s="189"/>
      <c r="AB177" s="189"/>
      <c r="AC177" s="189"/>
      <c r="AD177" s="189"/>
      <c r="AE177" s="189" t="s">
        <v>1539</v>
      </c>
      <c r="AF177" s="189"/>
      <c r="AG177" s="189" t="s">
        <v>23</v>
      </c>
      <c r="AH177" s="189"/>
      <c r="AI177" s="189"/>
      <c r="AJ177" s="189"/>
      <c r="AK177" s="189"/>
      <c r="AL177" s="189"/>
      <c r="AM177" s="189"/>
      <c r="AN177" s="190" t="s">
        <v>1539</v>
      </c>
      <c r="AO177" s="190"/>
      <c r="AP177" s="190"/>
      <c r="AQ177" s="190"/>
      <c r="AR177" s="190"/>
      <c r="AS177" s="190" t="s">
        <v>23</v>
      </c>
      <c r="AT177" s="190"/>
      <c r="AU177" s="191">
        <v>24</v>
      </c>
      <c r="AV177" s="191">
        <v>0</v>
      </c>
      <c r="AW177" s="191">
        <v>14</v>
      </c>
      <c r="AX177" s="191">
        <v>13</v>
      </c>
      <c r="AY177" s="191">
        <v>0</v>
      </c>
    </row>
    <row r="178" spans="1:51">
      <c r="A178" s="12" t="s">
        <v>190</v>
      </c>
      <c r="B178" s="12" t="s">
        <v>190</v>
      </c>
      <c r="C178" s="13">
        <v>100005</v>
      </c>
      <c r="D178" s="12" t="s">
        <v>493</v>
      </c>
      <c r="E178" s="187">
        <v>296041</v>
      </c>
      <c r="F178" s="188" t="s">
        <v>182</v>
      </c>
      <c r="G178" s="189"/>
      <c r="H178" s="189"/>
      <c r="I178" s="189" t="s">
        <v>23</v>
      </c>
      <c r="J178" s="189"/>
      <c r="K178" s="189" t="s">
        <v>23</v>
      </c>
      <c r="L178" s="189" t="s">
        <v>23</v>
      </c>
      <c r="M178" s="189" t="s">
        <v>1539</v>
      </c>
      <c r="N178" s="189"/>
      <c r="O178" s="189" t="s">
        <v>23</v>
      </c>
      <c r="P178" s="189"/>
      <c r="Q178" s="189"/>
      <c r="R178" s="189"/>
      <c r="S178" s="189"/>
      <c r="T178" s="189"/>
      <c r="U178" s="189"/>
      <c r="V178" s="189"/>
      <c r="W178" s="189"/>
      <c r="X178" s="189"/>
      <c r="Y178" s="189"/>
      <c r="Z178" s="189"/>
      <c r="AA178" s="189"/>
      <c r="AB178" s="189"/>
      <c r="AC178" s="189"/>
      <c r="AD178" s="189"/>
      <c r="AE178" s="189"/>
      <c r="AF178" s="189"/>
      <c r="AG178" s="189"/>
      <c r="AH178" s="189"/>
      <c r="AI178" s="189"/>
      <c r="AJ178" s="189"/>
      <c r="AK178" s="189"/>
      <c r="AL178" s="189"/>
      <c r="AM178" s="189"/>
      <c r="AN178" s="190" t="s">
        <v>1539</v>
      </c>
      <c r="AO178" s="190"/>
      <c r="AP178" s="190" t="s">
        <v>23</v>
      </c>
      <c r="AQ178" s="190"/>
      <c r="AR178" s="190"/>
      <c r="AS178" s="190" t="s">
        <v>23</v>
      </c>
      <c r="AT178" s="190" t="s">
        <v>23</v>
      </c>
      <c r="AU178" s="191">
        <v>23</v>
      </c>
      <c r="AV178" s="191">
        <v>0</v>
      </c>
      <c r="AW178" s="191">
        <v>0</v>
      </c>
      <c r="AX178" s="191">
        <v>125</v>
      </c>
      <c r="AY178" s="191">
        <v>0</v>
      </c>
    </row>
    <row r="179" spans="1:51">
      <c r="A179" s="12" t="s">
        <v>190</v>
      </c>
      <c r="B179" s="12" t="s">
        <v>203</v>
      </c>
      <c r="C179" s="13">
        <v>102016</v>
      </c>
      <c r="D179" s="12" t="s">
        <v>454</v>
      </c>
      <c r="E179" s="187">
        <v>338226</v>
      </c>
      <c r="F179" s="188" t="s">
        <v>182</v>
      </c>
      <c r="G179" s="189" t="s">
        <v>23</v>
      </c>
      <c r="H179" s="189" t="s">
        <v>23</v>
      </c>
      <c r="I179" s="189"/>
      <c r="J179" s="189" t="s">
        <v>23</v>
      </c>
      <c r="K179" s="189" t="s">
        <v>23</v>
      </c>
      <c r="L179" s="189"/>
      <c r="M179" s="189" t="s">
        <v>1539</v>
      </c>
      <c r="N179" s="189"/>
      <c r="O179" s="189" t="s">
        <v>23</v>
      </c>
      <c r="P179" s="189"/>
      <c r="Q179" s="189"/>
      <c r="R179" s="189"/>
      <c r="S179" s="189"/>
      <c r="T179" s="189"/>
      <c r="U179" s="189"/>
      <c r="V179" s="189" t="s">
        <v>1539</v>
      </c>
      <c r="W179" s="189"/>
      <c r="X179" s="189"/>
      <c r="Y179" s="189"/>
      <c r="Z179" s="189"/>
      <c r="AA179" s="189" t="s">
        <v>23</v>
      </c>
      <c r="AB179" s="189"/>
      <c r="AC179" s="189"/>
      <c r="AD179" s="189"/>
      <c r="AE179" s="189" t="s">
        <v>1539</v>
      </c>
      <c r="AF179" s="189"/>
      <c r="AG179" s="189" t="s">
        <v>23</v>
      </c>
      <c r="AH179" s="189"/>
      <c r="AI179" s="189"/>
      <c r="AJ179" s="189"/>
      <c r="AK179" s="189"/>
      <c r="AL179" s="189"/>
      <c r="AM179" s="189"/>
      <c r="AN179" s="190" t="s">
        <v>1540</v>
      </c>
      <c r="AO179" s="190"/>
      <c r="AP179" s="190"/>
      <c r="AQ179" s="190"/>
      <c r="AR179" s="190"/>
      <c r="AS179" s="190" t="s">
        <v>23</v>
      </c>
      <c r="AT179" s="190" t="s">
        <v>23</v>
      </c>
      <c r="AU179" s="191">
        <v>157</v>
      </c>
      <c r="AV179" s="191">
        <v>17</v>
      </c>
      <c r="AW179" s="191">
        <v>13</v>
      </c>
      <c r="AX179" s="191">
        <v>54</v>
      </c>
      <c r="AY179" s="191">
        <v>0</v>
      </c>
    </row>
    <row r="180" spans="1:51">
      <c r="A180" s="12" t="s">
        <v>190</v>
      </c>
      <c r="B180" s="12" t="s">
        <v>494</v>
      </c>
      <c r="C180" s="13">
        <v>102024</v>
      </c>
      <c r="D180" s="12" t="s">
        <v>495</v>
      </c>
      <c r="E180" s="187">
        <v>374543</v>
      </c>
      <c r="F180" s="188" t="s">
        <v>182</v>
      </c>
      <c r="G180" s="189"/>
      <c r="H180" s="189" t="s">
        <v>23</v>
      </c>
      <c r="I180" s="189"/>
      <c r="J180" s="189"/>
      <c r="K180" s="189"/>
      <c r="L180" s="189"/>
      <c r="M180" s="189" t="s">
        <v>1538</v>
      </c>
      <c r="N180" s="189"/>
      <c r="O180" s="189"/>
      <c r="P180" s="189"/>
      <c r="Q180" s="189"/>
      <c r="R180" s="189"/>
      <c r="S180" s="189"/>
      <c r="T180" s="189"/>
      <c r="U180" s="189"/>
      <c r="V180" s="189"/>
      <c r="W180" s="189"/>
      <c r="X180" s="189"/>
      <c r="Y180" s="189"/>
      <c r="Z180" s="189"/>
      <c r="AA180" s="189"/>
      <c r="AB180" s="189"/>
      <c r="AC180" s="189"/>
      <c r="AD180" s="189"/>
      <c r="AE180" s="189"/>
      <c r="AF180" s="189"/>
      <c r="AG180" s="189"/>
      <c r="AH180" s="189"/>
      <c r="AI180" s="189"/>
      <c r="AJ180" s="189"/>
      <c r="AK180" s="189"/>
      <c r="AL180" s="189"/>
      <c r="AM180" s="189"/>
      <c r="AN180" s="190"/>
      <c r="AO180" s="190"/>
      <c r="AP180" s="190"/>
      <c r="AQ180" s="190"/>
      <c r="AR180" s="190"/>
      <c r="AS180" s="190"/>
      <c r="AT180" s="190"/>
      <c r="AU180" s="191">
        <v>112</v>
      </c>
      <c r="AV180" s="191">
        <v>0</v>
      </c>
      <c r="AW180" s="191">
        <v>0</v>
      </c>
      <c r="AX180" s="191">
        <v>0</v>
      </c>
      <c r="AY180" s="191">
        <v>0</v>
      </c>
    </row>
    <row r="181" spans="1:51">
      <c r="A181" s="12" t="s">
        <v>190</v>
      </c>
      <c r="B181" s="12" t="s">
        <v>496</v>
      </c>
      <c r="C181" s="13">
        <v>102032</v>
      </c>
      <c r="D181" s="12" t="s">
        <v>297</v>
      </c>
      <c r="E181" s="187">
        <v>113745</v>
      </c>
      <c r="F181" s="188" t="s">
        <v>182</v>
      </c>
      <c r="G181" s="189"/>
      <c r="H181" s="189"/>
      <c r="I181" s="189"/>
      <c r="J181" s="189"/>
      <c r="K181" s="189"/>
      <c r="L181" s="189"/>
      <c r="M181" s="189" t="s">
        <v>1538</v>
      </c>
      <c r="N181" s="189"/>
      <c r="O181" s="189"/>
      <c r="P181" s="189"/>
      <c r="Q181" s="189"/>
      <c r="R181" s="189"/>
      <c r="S181" s="189"/>
      <c r="T181" s="189"/>
      <c r="U181" s="189"/>
      <c r="V181" s="189"/>
      <c r="W181" s="189"/>
      <c r="X181" s="189"/>
      <c r="Y181" s="189"/>
      <c r="Z181" s="189"/>
      <c r="AA181" s="189"/>
      <c r="AB181" s="189"/>
      <c r="AC181" s="189"/>
      <c r="AD181" s="189"/>
      <c r="AE181" s="189"/>
      <c r="AF181" s="189"/>
      <c r="AG181" s="189"/>
      <c r="AH181" s="189"/>
      <c r="AI181" s="189"/>
      <c r="AJ181" s="189"/>
      <c r="AK181" s="189"/>
      <c r="AL181" s="189"/>
      <c r="AM181" s="189"/>
      <c r="AN181" s="190"/>
      <c r="AO181" s="190"/>
      <c r="AP181" s="190"/>
      <c r="AQ181" s="190"/>
      <c r="AR181" s="190"/>
      <c r="AS181" s="190"/>
      <c r="AT181" s="190"/>
      <c r="AU181" s="191">
        <v>23</v>
      </c>
      <c r="AV181" s="191">
        <v>0</v>
      </c>
      <c r="AW181" s="191">
        <v>0</v>
      </c>
      <c r="AX181" s="191">
        <v>0</v>
      </c>
      <c r="AY181" s="191">
        <v>0</v>
      </c>
    </row>
    <row r="182" spans="1:51">
      <c r="A182" s="12" t="s">
        <v>190</v>
      </c>
      <c r="B182" s="12" t="s">
        <v>497</v>
      </c>
      <c r="C182" s="13">
        <v>102041</v>
      </c>
      <c r="D182" s="12" t="s">
        <v>498</v>
      </c>
      <c r="E182" s="187">
        <v>212965</v>
      </c>
      <c r="F182" s="188" t="s">
        <v>182</v>
      </c>
      <c r="G182" s="189" t="s">
        <v>23</v>
      </c>
      <c r="H182" s="189" t="s">
        <v>23</v>
      </c>
      <c r="I182" s="189"/>
      <c r="J182" s="189"/>
      <c r="K182" s="189" t="s">
        <v>23</v>
      </c>
      <c r="L182" s="189"/>
      <c r="M182" s="189" t="s">
        <v>1538</v>
      </c>
      <c r="N182" s="189"/>
      <c r="O182" s="189"/>
      <c r="P182" s="189"/>
      <c r="Q182" s="189"/>
      <c r="R182" s="189"/>
      <c r="S182" s="189"/>
      <c r="T182" s="189"/>
      <c r="U182" s="189"/>
      <c r="V182" s="189" t="s">
        <v>1539</v>
      </c>
      <c r="W182" s="189" t="s">
        <v>23</v>
      </c>
      <c r="X182" s="189"/>
      <c r="Y182" s="189"/>
      <c r="Z182" s="189"/>
      <c r="AA182" s="189"/>
      <c r="AB182" s="189"/>
      <c r="AC182" s="189"/>
      <c r="AD182" s="189"/>
      <c r="AE182" s="189"/>
      <c r="AF182" s="189"/>
      <c r="AG182" s="189"/>
      <c r="AH182" s="189"/>
      <c r="AI182" s="189"/>
      <c r="AJ182" s="189"/>
      <c r="AK182" s="189"/>
      <c r="AL182" s="189"/>
      <c r="AM182" s="189"/>
      <c r="AN182" s="190" t="s">
        <v>1538</v>
      </c>
      <c r="AO182" s="190"/>
      <c r="AP182" s="190"/>
      <c r="AQ182" s="190"/>
      <c r="AR182" s="190"/>
      <c r="AS182" s="190"/>
      <c r="AT182" s="190"/>
      <c r="AU182" s="191">
        <v>18</v>
      </c>
      <c r="AV182" s="191">
        <v>2</v>
      </c>
      <c r="AW182" s="191">
        <v>0</v>
      </c>
      <c r="AX182" s="191">
        <v>32</v>
      </c>
      <c r="AY182" s="191">
        <v>0</v>
      </c>
    </row>
    <row r="183" spans="1:51">
      <c r="A183" s="12" t="s">
        <v>190</v>
      </c>
      <c r="B183" s="12" t="s">
        <v>499</v>
      </c>
      <c r="C183" s="13">
        <v>102059</v>
      </c>
      <c r="D183" s="12" t="s">
        <v>500</v>
      </c>
      <c r="E183" s="187">
        <v>224574</v>
      </c>
      <c r="F183" s="188" t="s">
        <v>182</v>
      </c>
      <c r="G183" s="189"/>
      <c r="H183" s="189"/>
      <c r="I183" s="189"/>
      <c r="J183" s="189"/>
      <c r="K183" s="189" t="s">
        <v>23</v>
      </c>
      <c r="L183" s="189"/>
      <c r="M183" s="189" t="s">
        <v>1539</v>
      </c>
      <c r="N183" s="189"/>
      <c r="O183" s="189" t="s">
        <v>23</v>
      </c>
      <c r="P183" s="189"/>
      <c r="Q183" s="189"/>
      <c r="R183" s="189"/>
      <c r="S183" s="189"/>
      <c r="T183" s="189"/>
      <c r="U183" s="189"/>
      <c r="V183" s="189"/>
      <c r="W183" s="189"/>
      <c r="X183" s="189"/>
      <c r="Y183" s="189"/>
      <c r="Z183" s="189"/>
      <c r="AA183" s="189"/>
      <c r="AB183" s="189"/>
      <c r="AC183" s="189"/>
      <c r="AD183" s="189"/>
      <c r="AE183" s="189"/>
      <c r="AF183" s="189"/>
      <c r="AG183" s="189"/>
      <c r="AH183" s="189"/>
      <c r="AI183" s="189"/>
      <c r="AJ183" s="189"/>
      <c r="AK183" s="189"/>
      <c r="AL183" s="189"/>
      <c r="AM183" s="189"/>
      <c r="AN183" s="190" t="s">
        <v>1539</v>
      </c>
      <c r="AO183" s="190"/>
      <c r="AP183" s="190"/>
      <c r="AQ183" s="190"/>
      <c r="AR183" s="190"/>
      <c r="AS183" s="190" t="s">
        <v>23</v>
      </c>
      <c r="AT183" s="190"/>
      <c r="AU183" s="191">
        <v>7</v>
      </c>
      <c r="AV183" s="191">
        <v>0</v>
      </c>
      <c r="AW183" s="191">
        <v>0</v>
      </c>
      <c r="AX183" s="191">
        <v>126</v>
      </c>
      <c r="AY183" s="191">
        <v>0</v>
      </c>
    </row>
    <row r="184" spans="1:51">
      <c r="A184" s="12" t="s">
        <v>190</v>
      </c>
      <c r="B184" s="12" t="s">
        <v>501</v>
      </c>
      <c r="C184" s="13">
        <v>102067</v>
      </c>
      <c r="D184" s="12" t="s">
        <v>502</v>
      </c>
      <c r="E184" s="187">
        <v>49012</v>
      </c>
      <c r="F184" s="188" t="s">
        <v>182</v>
      </c>
      <c r="G184" s="189"/>
      <c r="H184" s="189"/>
      <c r="I184" s="189"/>
      <c r="J184" s="189"/>
      <c r="K184" s="189" t="s">
        <v>23</v>
      </c>
      <c r="L184" s="189"/>
      <c r="M184" s="189" t="s">
        <v>1538</v>
      </c>
      <c r="N184" s="189"/>
      <c r="O184" s="189"/>
      <c r="P184" s="189"/>
      <c r="Q184" s="189"/>
      <c r="R184" s="189"/>
      <c r="S184" s="189"/>
      <c r="T184" s="189"/>
      <c r="U184" s="189"/>
      <c r="V184" s="189"/>
      <c r="W184" s="189"/>
      <c r="X184" s="189"/>
      <c r="Y184" s="189"/>
      <c r="Z184" s="189"/>
      <c r="AA184" s="189"/>
      <c r="AB184" s="189"/>
      <c r="AC184" s="189"/>
      <c r="AD184" s="189"/>
      <c r="AE184" s="189"/>
      <c r="AF184" s="189"/>
      <c r="AG184" s="189"/>
      <c r="AH184" s="189"/>
      <c r="AI184" s="189"/>
      <c r="AJ184" s="189"/>
      <c r="AK184" s="189"/>
      <c r="AL184" s="189"/>
      <c r="AM184" s="189"/>
      <c r="AN184" s="190" t="s">
        <v>1539</v>
      </c>
      <c r="AO184" s="190"/>
      <c r="AP184" s="190"/>
      <c r="AQ184" s="190"/>
      <c r="AR184" s="190"/>
      <c r="AS184" s="190" t="s">
        <v>23</v>
      </c>
      <c r="AT184" s="190" t="s">
        <v>23</v>
      </c>
      <c r="AU184" s="191">
        <v>14</v>
      </c>
      <c r="AV184" s="191">
        <v>0</v>
      </c>
      <c r="AW184" s="191">
        <v>0</v>
      </c>
      <c r="AX184" s="191">
        <v>24</v>
      </c>
      <c r="AY184" s="191">
        <v>0</v>
      </c>
    </row>
    <row r="185" spans="1:51">
      <c r="A185" s="12" t="s">
        <v>190</v>
      </c>
      <c r="B185" s="12" t="s">
        <v>503</v>
      </c>
      <c r="C185" s="13">
        <v>102075</v>
      </c>
      <c r="D185" s="12" t="s">
        <v>276</v>
      </c>
      <c r="E185" s="187">
        <v>76621</v>
      </c>
      <c r="F185" s="188" t="s">
        <v>182</v>
      </c>
      <c r="G185" s="189"/>
      <c r="H185" s="189"/>
      <c r="I185" s="189"/>
      <c r="J185" s="189"/>
      <c r="K185" s="189" t="s">
        <v>23</v>
      </c>
      <c r="L185" s="189"/>
      <c r="M185" s="189" t="s">
        <v>1538</v>
      </c>
      <c r="N185" s="189"/>
      <c r="O185" s="189"/>
      <c r="P185" s="189"/>
      <c r="Q185" s="189"/>
      <c r="R185" s="189"/>
      <c r="S185" s="189"/>
      <c r="T185" s="189"/>
      <c r="U185" s="189"/>
      <c r="V185" s="189"/>
      <c r="W185" s="189"/>
      <c r="X185" s="189"/>
      <c r="Y185" s="189"/>
      <c r="Z185" s="189"/>
      <c r="AA185" s="189"/>
      <c r="AB185" s="189"/>
      <c r="AC185" s="189"/>
      <c r="AD185" s="189"/>
      <c r="AE185" s="189"/>
      <c r="AF185" s="189"/>
      <c r="AG185" s="189"/>
      <c r="AH185" s="189"/>
      <c r="AI185" s="189"/>
      <c r="AJ185" s="189"/>
      <c r="AK185" s="189"/>
      <c r="AL185" s="189"/>
      <c r="AM185" s="189"/>
      <c r="AN185" s="190" t="s">
        <v>1539</v>
      </c>
      <c r="AO185" s="190"/>
      <c r="AP185" s="190"/>
      <c r="AQ185" s="190"/>
      <c r="AR185" s="190" t="s">
        <v>23</v>
      </c>
      <c r="AS185" s="190"/>
      <c r="AT185" s="190"/>
      <c r="AU185" s="191">
        <v>12</v>
      </c>
      <c r="AV185" s="191">
        <v>0</v>
      </c>
      <c r="AW185" s="191">
        <v>0</v>
      </c>
      <c r="AX185" s="191">
        <v>31</v>
      </c>
      <c r="AY185" s="191">
        <v>0</v>
      </c>
    </row>
    <row r="186" spans="1:51">
      <c r="A186" s="12" t="s">
        <v>190</v>
      </c>
      <c r="B186" s="12" t="s">
        <v>504</v>
      </c>
      <c r="C186" s="13">
        <v>102083</v>
      </c>
      <c r="D186" s="12" t="s">
        <v>432</v>
      </c>
      <c r="E186" s="187">
        <v>78973</v>
      </c>
      <c r="F186" s="188" t="s">
        <v>182</v>
      </c>
      <c r="G186" s="189"/>
      <c r="H186" s="189"/>
      <c r="I186" s="189"/>
      <c r="J186" s="189"/>
      <c r="K186" s="189" t="s">
        <v>23</v>
      </c>
      <c r="L186" s="189"/>
      <c r="M186" s="189" t="s">
        <v>1538</v>
      </c>
      <c r="N186" s="189"/>
      <c r="O186" s="189"/>
      <c r="P186" s="189"/>
      <c r="Q186" s="189"/>
      <c r="R186" s="189"/>
      <c r="S186" s="189"/>
      <c r="T186" s="189"/>
      <c r="U186" s="189"/>
      <c r="V186" s="189"/>
      <c r="W186" s="189"/>
      <c r="X186" s="189"/>
      <c r="Y186" s="189"/>
      <c r="Z186" s="189"/>
      <c r="AA186" s="189"/>
      <c r="AB186" s="189"/>
      <c r="AC186" s="189"/>
      <c r="AD186" s="189"/>
      <c r="AE186" s="189"/>
      <c r="AF186" s="189"/>
      <c r="AG186" s="189"/>
      <c r="AH186" s="189"/>
      <c r="AI186" s="189"/>
      <c r="AJ186" s="189"/>
      <c r="AK186" s="189"/>
      <c r="AL186" s="189"/>
      <c r="AM186" s="189"/>
      <c r="AN186" s="190" t="s">
        <v>1538</v>
      </c>
      <c r="AO186" s="190"/>
      <c r="AP186" s="190"/>
      <c r="AQ186" s="190"/>
      <c r="AR186" s="190"/>
      <c r="AS186" s="190"/>
      <c r="AT186" s="190"/>
      <c r="AU186" s="191">
        <v>15</v>
      </c>
      <c r="AV186" s="191">
        <v>0</v>
      </c>
      <c r="AW186" s="191">
        <v>0</v>
      </c>
      <c r="AX186" s="191">
        <v>6</v>
      </c>
      <c r="AY186" s="191">
        <v>0</v>
      </c>
    </row>
    <row r="187" spans="1:51">
      <c r="A187" s="12" t="s">
        <v>190</v>
      </c>
      <c r="B187" s="12" t="s">
        <v>505</v>
      </c>
      <c r="C187" s="13">
        <v>102091</v>
      </c>
      <c r="D187" s="12" t="s">
        <v>343</v>
      </c>
      <c r="E187" s="187">
        <v>66223</v>
      </c>
      <c r="F187" s="188" t="s">
        <v>182</v>
      </c>
      <c r="G187" s="189"/>
      <c r="H187" s="189"/>
      <c r="I187" s="189"/>
      <c r="J187" s="189"/>
      <c r="K187" s="189"/>
      <c r="L187" s="189"/>
      <c r="M187" s="189" t="s">
        <v>1539</v>
      </c>
      <c r="N187" s="189"/>
      <c r="O187" s="189" t="s">
        <v>23</v>
      </c>
      <c r="P187" s="189"/>
      <c r="Q187" s="189"/>
      <c r="R187" s="189"/>
      <c r="S187" s="189"/>
      <c r="T187" s="189"/>
      <c r="U187" s="189"/>
      <c r="V187" s="189"/>
      <c r="W187" s="189"/>
      <c r="X187" s="189"/>
      <c r="Y187" s="189"/>
      <c r="Z187" s="189"/>
      <c r="AA187" s="189"/>
      <c r="AB187" s="189"/>
      <c r="AC187" s="189"/>
      <c r="AD187" s="189"/>
      <c r="AE187" s="189"/>
      <c r="AF187" s="189"/>
      <c r="AG187" s="189"/>
      <c r="AH187" s="189"/>
      <c r="AI187" s="189"/>
      <c r="AJ187" s="189"/>
      <c r="AK187" s="189"/>
      <c r="AL187" s="189"/>
      <c r="AM187" s="189"/>
      <c r="AN187" s="190"/>
      <c r="AO187" s="190"/>
      <c r="AP187" s="190"/>
      <c r="AQ187" s="190"/>
      <c r="AR187" s="190"/>
      <c r="AS187" s="190"/>
      <c r="AT187" s="190"/>
      <c r="AU187" s="191">
        <v>35</v>
      </c>
      <c r="AV187" s="191">
        <v>0</v>
      </c>
      <c r="AW187" s="191">
        <v>0</v>
      </c>
      <c r="AX187" s="191">
        <v>0</v>
      </c>
      <c r="AY187" s="191">
        <v>0</v>
      </c>
    </row>
    <row r="188" spans="1:51">
      <c r="A188" s="12" t="s">
        <v>190</v>
      </c>
      <c r="B188" s="12" t="s">
        <v>506</v>
      </c>
      <c r="C188" s="13">
        <v>102105</v>
      </c>
      <c r="D188" s="12" t="s">
        <v>507</v>
      </c>
      <c r="E188" s="187">
        <v>49462</v>
      </c>
      <c r="F188" s="188" t="s">
        <v>182</v>
      </c>
      <c r="G188" s="189"/>
      <c r="H188" s="189"/>
      <c r="I188" s="189"/>
      <c r="J188" s="189" t="s">
        <v>23</v>
      </c>
      <c r="K188" s="189" t="s">
        <v>23</v>
      </c>
      <c r="L188" s="189"/>
      <c r="M188" s="189" t="s">
        <v>1539</v>
      </c>
      <c r="N188" s="189"/>
      <c r="O188" s="189" t="s">
        <v>23</v>
      </c>
      <c r="P188" s="189"/>
      <c r="Q188" s="189"/>
      <c r="R188" s="189"/>
      <c r="S188" s="189"/>
      <c r="T188" s="189"/>
      <c r="U188" s="189"/>
      <c r="V188" s="189"/>
      <c r="W188" s="189"/>
      <c r="X188" s="189"/>
      <c r="Y188" s="189"/>
      <c r="Z188" s="189"/>
      <c r="AA188" s="189"/>
      <c r="AB188" s="189"/>
      <c r="AC188" s="189"/>
      <c r="AD188" s="189"/>
      <c r="AE188" s="189" t="s">
        <v>1539</v>
      </c>
      <c r="AF188" s="189"/>
      <c r="AG188" s="189" t="s">
        <v>23</v>
      </c>
      <c r="AH188" s="189"/>
      <c r="AI188" s="189"/>
      <c r="AJ188" s="189"/>
      <c r="AK188" s="189"/>
      <c r="AL188" s="189"/>
      <c r="AM188" s="189"/>
      <c r="AN188" s="190" t="s">
        <v>1539</v>
      </c>
      <c r="AO188" s="190"/>
      <c r="AP188" s="190" t="s">
        <v>23</v>
      </c>
      <c r="AQ188" s="190"/>
      <c r="AR188" s="190"/>
      <c r="AS188" s="190"/>
      <c r="AT188" s="190"/>
      <c r="AU188" s="191">
        <v>16</v>
      </c>
      <c r="AV188" s="191">
        <v>0</v>
      </c>
      <c r="AW188" s="191">
        <v>6</v>
      </c>
      <c r="AX188" s="191">
        <v>8</v>
      </c>
      <c r="AY188" s="191">
        <v>0</v>
      </c>
    </row>
    <row r="189" spans="1:51">
      <c r="A189" s="12" t="s">
        <v>190</v>
      </c>
      <c r="B189" s="12" t="s">
        <v>508</v>
      </c>
      <c r="C189" s="13">
        <v>102113</v>
      </c>
      <c r="D189" s="12" t="s">
        <v>509</v>
      </c>
      <c r="E189" s="187">
        <v>58950</v>
      </c>
      <c r="F189" s="188" t="s">
        <v>182</v>
      </c>
      <c r="G189" s="189"/>
      <c r="H189" s="189"/>
      <c r="I189" s="189" t="s">
        <v>23</v>
      </c>
      <c r="J189" s="189"/>
      <c r="K189" s="189" t="s">
        <v>23</v>
      </c>
      <c r="L189" s="189"/>
      <c r="M189" s="189" t="s">
        <v>1538</v>
      </c>
      <c r="N189" s="189"/>
      <c r="O189" s="189"/>
      <c r="P189" s="189"/>
      <c r="Q189" s="189"/>
      <c r="R189" s="189"/>
      <c r="S189" s="189"/>
      <c r="T189" s="189"/>
      <c r="U189" s="189"/>
      <c r="V189" s="189"/>
      <c r="W189" s="189"/>
      <c r="X189" s="189"/>
      <c r="Y189" s="189"/>
      <c r="Z189" s="189"/>
      <c r="AA189" s="189"/>
      <c r="AB189" s="189"/>
      <c r="AC189" s="189"/>
      <c r="AD189" s="189"/>
      <c r="AE189" s="189"/>
      <c r="AF189" s="189"/>
      <c r="AG189" s="189"/>
      <c r="AH189" s="189"/>
      <c r="AI189" s="189"/>
      <c r="AJ189" s="189"/>
      <c r="AK189" s="189"/>
      <c r="AL189" s="189"/>
      <c r="AM189" s="189"/>
      <c r="AN189" s="190" t="s">
        <v>1540</v>
      </c>
      <c r="AO189" s="190"/>
      <c r="AP189" s="190"/>
      <c r="AQ189" s="190"/>
      <c r="AR189" s="190"/>
      <c r="AS189" s="190" t="s">
        <v>23</v>
      </c>
      <c r="AT189" s="190"/>
      <c r="AU189" s="191">
        <v>17</v>
      </c>
      <c r="AV189" s="191">
        <v>0</v>
      </c>
      <c r="AW189" s="191">
        <v>0</v>
      </c>
      <c r="AX189" s="191">
        <v>40</v>
      </c>
      <c r="AY189" s="191">
        <v>0</v>
      </c>
    </row>
    <row r="190" spans="1:51">
      <c r="A190" s="12" t="s">
        <v>190</v>
      </c>
      <c r="B190" s="12" t="s">
        <v>510</v>
      </c>
      <c r="C190" s="13">
        <v>102121</v>
      </c>
      <c r="D190" s="12" t="s">
        <v>511</v>
      </c>
      <c r="E190" s="187">
        <v>51249</v>
      </c>
      <c r="F190" s="188" t="s">
        <v>182</v>
      </c>
      <c r="G190" s="189"/>
      <c r="H190" s="189"/>
      <c r="I190" s="189"/>
      <c r="J190" s="189"/>
      <c r="K190" s="189"/>
      <c r="L190" s="189"/>
      <c r="M190" s="189" t="s">
        <v>1539</v>
      </c>
      <c r="N190" s="189"/>
      <c r="O190" s="189" t="s">
        <v>23</v>
      </c>
      <c r="P190" s="189"/>
      <c r="Q190" s="189"/>
      <c r="R190" s="189"/>
      <c r="S190" s="189"/>
      <c r="T190" s="189"/>
      <c r="U190" s="189"/>
      <c r="V190" s="189"/>
      <c r="W190" s="189"/>
      <c r="X190" s="189"/>
      <c r="Y190" s="189"/>
      <c r="Z190" s="189"/>
      <c r="AA190" s="189"/>
      <c r="AB190" s="189"/>
      <c r="AC190" s="189"/>
      <c r="AD190" s="189"/>
      <c r="AE190" s="189"/>
      <c r="AF190" s="189"/>
      <c r="AG190" s="189"/>
      <c r="AH190" s="189"/>
      <c r="AI190" s="189"/>
      <c r="AJ190" s="189"/>
      <c r="AK190" s="189"/>
      <c r="AL190" s="189"/>
      <c r="AM190" s="189"/>
      <c r="AN190" s="190"/>
      <c r="AO190" s="190"/>
      <c r="AP190" s="190"/>
      <c r="AQ190" s="190"/>
      <c r="AR190" s="190"/>
      <c r="AS190" s="190"/>
      <c r="AT190" s="190"/>
      <c r="AU190" s="191">
        <v>5</v>
      </c>
      <c r="AV190" s="191">
        <v>0</v>
      </c>
      <c r="AW190" s="191">
        <v>0</v>
      </c>
      <c r="AX190" s="191">
        <v>0</v>
      </c>
      <c r="AY190" s="191">
        <v>0</v>
      </c>
    </row>
    <row r="191" spans="1:51">
      <c r="A191" s="12" t="s">
        <v>193</v>
      </c>
      <c r="B191" s="12" t="s">
        <v>193</v>
      </c>
      <c r="C191" s="13">
        <v>110001</v>
      </c>
      <c r="D191" s="12" t="s">
        <v>276</v>
      </c>
      <c r="E191" s="187">
        <v>502050</v>
      </c>
      <c r="F191" s="188" t="s">
        <v>182</v>
      </c>
      <c r="G191" s="189" t="s">
        <v>23</v>
      </c>
      <c r="H191" s="189" t="s">
        <v>23</v>
      </c>
      <c r="I191" s="189" t="s">
        <v>23</v>
      </c>
      <c r="J191" s="189" t="s">
        <v>23</v>
      </c>
      <c r="K191" s="189" t="s">
        <v>23</v>
      </c>
      <c r="L191" s="189" t="s">
        <v>23</v>
      </c>
      <c r="M191" s="189" t="s">
        <v>1539</v>
      </c>
      <c r="N191" s="189"/>
      <c r="O191" s="189" t="s">
        <v>23</v>
      </c>
      <c r="P191" s="189"/>
      <c r="Q191" s="189"/>
      <c r="R191" s="189"/>
      <c r="S191" s="189"/>
      <c r="T191" s="189"/>
      <c r="U191" s="189" t="s">
        <v>23</v>
      </c>
      <c r="V191" s="189" t="s">
        <v>1539</v>
      </c>
      <c r="W191" s="189"/>
      <c r="X191" s="189"/>
      <c r="Y191" s="189"/>
      <c r="Z191" s="189"/>
      <c r="AA191" s="189"/>
      <c r="AB191" s="189" t="s">
        <v>23</v>
      </c>
      <c r="AC191" s="189"/>
      <c r="AD191" s="189"/>
      <c r="AE191" s="189" t="s">
        <v>1539</v>
      </c>
      <c r="AF191" s="189"/>
      <c r="AG191" s="189" t="s">
        <v>23</v>
      </c>
      <c r="AH191" s="189"/>
      <c r="AI191" s="189"/>
      <c r="AJ191" s="189"/>
      <c r="AK191" s="189"/>
      <c r="AL191" s="189"/>
      <c r="AM191" s="189"/>
      <c r="AN191" s="190" t="s">
        <v>1539</v>
      </c>
      <c r="AO191" s="190"/>
      <c r="AP191" s="190"/>
      <c r="AQ191" s="190"/>
      <c r="AR191" s="190" t="s">
        <v>23</v>
      </c>
      <c r="AS191" s="190"/>
      <c r="AT191" s="190"/>
      <c r="AU191" s="191">
        <v>356</v>
      </c>
      <c r="AV191" s="191">
        <v>24</v>
      </c>
      <c r="AW191" s="191">
        <v>95</v>
      </c>
      <c r="AX191" s="191">
        <v>332</v>
      </c>
      <c r="AY191" s="191">
        <v>7</v>
      </c>
    </row>
    <row r="192" spans="1:51">
      <c r="A192" s="12" t="s">
        <v>193</v>
      </c>
      <c r="B192" s="12" t="s">
        <v>512</v>
      </c>
      <c r="C192" s="13">
        <v>112313</v>
      </c>
      <c r="D192" s="12" t="s">
        <v>301</v>
      </c>
      <c r="E192" s="187">
        <v>75234</v>
      </c>
      <c r="F192" s="188" t="s">
        <v>182</v>
      </c>
      <c r="G192" s="189" t="s">
        <v>23</v>
      </c>
      <c r="H192" s="189" t="s">
        <v>23</v>
      </c>
      <c r="I192" s="189"/>
      <c r="J192" s="189"/>
      <c r="K192" s="189" t="s">
        <v>23</v>
      </c>
      <c r="L192" s="189"/>
      <c r="M192" s="189" t="s">
        <v>1538</v>
      </c>
      <c r="N192" s="189"/>
      <c r="O192" s="189"/>
      <c r="P192" s="189"/>
      <c r="Q192" s="189"/>
      <c r="R192" s="189"/>
      <c r="S192" s="189"/>
      <c r="T192" s="189"/>
      <c r="U192" s="189"/>
      <c r="V192" s="189" t="s">
        <v>1540</v>
      </c>
      <c r="W192" s="189"/>
      <c r="X192" s="189"/>
      <c r="Y192" s="189"/>
      <c r="Z192" s="189"/>
      <c r="AA192" s="189"/>
      <c r="AB192" s="189" t="s">
        <v>23</v>
      </c>
      <c r="AC192" s="189"/>
      <c r="AD192" s="189"/>
      <c r="AE192" s="189"/>
      <c r="AF192" s="189"/>
      <c r="AG192" s="189"/>
      <c r="AH192" s="189"/>
      <c r="AI192" s="189"/>
      <c r="AJ192" s="189"/>
      <c r="AK192" s="189"/>
      <c r="AL192" s="189"/>
      <c r="AM192" s="189"/>
      <c r="AN192" s="190" t="s">
        <v>1539</v>
      </c>
      <c r="AO192" s="190"/>
      <c r="AP192" s="190"/>
      <c r="AQ192" s="190"/>
      <c r="AR192" s="190" t="s">
        <v>23</v>
      </c>
      <c r="AS192" s="190"/>
      <c r="AT192" s="190"/>
      <c r="AU192" s="191">
        <v>7</v>
      </c>
      <c r="AV192" s="191">
        <v>3</v>
      </c>
      <c r="AW192" s="191">
        <v>0</v>
      </c>
      <c r="AX192" s="191">
        <v>39</v>
      </c>
      <c r="AY192" s="191">
        <v>0</v>
      </c>
    </row>
    <row r="193" spans="1:51">
      <c r="A193" s="12" t="s">
        <v>193</v>
      </c>
      <c r="B193" s="12" t="s">
        <v>513</v>
      </c>
      <c r="C193" s="13">
        <v>111007</v>
      </c>
      <c r="D193" s="12" t="s">
        <v>514</v>
      </c>
      <c r="E193" s="187">
        <v>1292016</v>
      </c>
      <c r="F193" s="188" t="s">
        <v>182</v>
      </c>
      <c r="G193" s="189" t="s">
        <v>23</v>
      </c>
      <c r="H193" s="189" t="s">
        <v>23</v>
      </c>
      <c r="I193" s="189" t="s">
        <v>23</v>
      </c>
      <c r="J193" s="189" t="s">
        <v>23</v>
      </c>
      <c r="K193" s="189" t="s">
        <v>23</v>
      </c>
      <c r="L193" s="189"/>
      <c r="M193" s="189" t="s">
        <v>1540</v>
      </c>
      <c r="N193" s="189"/>
      <c r="O193" s="189"/>
      <c r="P193" s="189"/>
      <c r="Q193" s="189"/>
      <c r="R193" s="189" t="s">
        <v>23</v>
      </c>
      <c r="S193" s="189"/>
      <c r="T193" s="189"/>
      <c r="U193" s="189"/>
      <c r="V193" s="189" t="s">
        <v>1539</v>
      </c>
      <c r="W193" s="189"/>
      <c r="X193" s="189"/>
      <c r="Y193" s="189"/>
      <c r="Z193" s="189"/>
      <c r="AA193" s="189" t="s">
        <v>23</v>
      </c>
      <c r="AB193" s="189"/>
      <c r="AC193" s="189"/>
      <c r="AD193" s="189"/>
      <c r="AE193" s="189" t="s">
        <v>1539</v>
      </c>
      <c r="AF193" s="189"/>
      <c r="AG193" s="189"/>
      <c r="AH193" s="189"/>
      <c r="AI193" s="189" t="s">
        <v>23</v>
      </c>
      <c r="AJ193" s="189"/>
      <c r="AK193" s="189"/>
      <c r="AL193" s="189"/>
      <c r="AM193" s="189"/>
      <c r="AN193" s="190" t="s">
        <v>1539</v>
      </c>
      <c r="AO193" s="190"/>
      <c r="AP193" s="190"/>
      <c r="AQ193" s="190"/>
      <c r="AR193" s="190"/>
      <c r="AS193" s="190" t="s">
        <v>23</v>
      </c>
      <c r="AT193" s="190"/>
      <c r="AU193" s="191">
        <v>416</v>
      </c>
      <c r="AV193" s="191">
        <v>8</v>
      </c>
      <c r="AW193" s="191">
        <v>85</v>
      </c>
      <c r="AX193" s="191">
        <v>262</v>
      </c>
      <c r="AY193" s="191">
        <v>3</v>
      </c>
    </row>
    <row r="194" spans="1:51">
      <c r="A194" s="12" t="s">
        <v>193</v>
      </c>
      <c r="B194" s="12" t="s">
        <v>515</v>
      </c>
      <c r="C194" s="13">
        <v>112011</v>
      </c>
      <c r="D194" s="12" t="s">
        <v>516</v>
      </c>
      <c r="E194" s="187">
        <v>352433</v>
      </c>
      <c r="F194" s="188" t="s">
        <v>182</v>
      </c>
      <c r="G194" s="189" t="s">
        <v>23</v>
      </c>
      <c r="H194" s="189" t="s">
        <v>23</v>
      </c>
      <c r="I194" s="189" t="s">
        <v>23</v>
      </c>
      <c r="J194" s="189" t="s">
        <v>23</v>
      </c>
      <c r="K194" s="189" t="s">
        <v>23</v>
      </c>
      <c r="L194" s="189"/>
      <c r="M194" s="189" t="s">
        <v>1539</v>
      </c>
      <c r="N194" s="189"/>
      <c r="O194" s="189"/>
      <c r="P194" s="189"/>
      <c r="Q194" s="189"/>
      <c r="R194" s="189"/>
      <c r="S194" s="189" t="s">
        <v>23</v>
      </c>
      <c r="T194" s="189"/>
      <c r="U194" s="189"/>
      <c r="V194" s="189" t="s">
        <v>1539</v>
      </c>
      <c r="W194" s="189"/>
      <c r="X194" s="189"/>
      <c r="Y194" s="189"/>
      <c r="Z194" s="189"/>
      <c r="AA194" s="189"/>
      <c r="AB194" s="189" t="s">
        <v>23</v>
      </c>
      <c r="AC194" s="189"/>
      <c r="AD194" s="189"/>
      <c r="AE194" s="189" t="s">
        <v>1539</v>
      </c>
      <c r="AF194" s="189"/>
      <c r="AG194" s="189"/>
      <c r="AH194" s="189"/>
      <c r="AI194" s="189"/>
      <c r="AJ194" s="189"/>
      <c r="AK194" s="189" t="s">
        <v>23</v>
      </c>
      <c r="AL194" s="189" t="s">
        <v>23</v>
      </c>
      <c r="AM194" s="189"/>
      <c r="AN194" s="190" t="s">
        <v>1539</v>
      </c>
      <c r="AO194" s="190"/>
      <c r="AP194" s="190"/>
      <c r="AQ194" s="190" t="s">
        <v>23</v>
      </c>
      <c r="AR194" s="190"/>
      <c r="AS194" s="190"/>
      <c r="AT194" s="190"/>
      <c r="AU194" s="191">
        <v>289</v>
      </c>
      <c r="AV194" s="191">
        <v>7</v>
      </c>
      <c r="AW194" s="191">
        <v>92</v>
      </c>
      <c r="AX194" s="191">
        <v>60</v>
      </c>
      <c r="AY194" s="191">
        <v>3</v>
      </c>
    </row>
    <row r="195" spans="1:51">
      <c r="A195" s="12" t="s">
        <v>193</v>
      </c>
      <c r="B195" s="12" t="s">
        <v>517</v>
      </c>
      <c r="C195" s="13">
        <v>112020</v>
      </c>
      <c r="D195" s="12" t="s">
        <v>314</v>
      </c>
      <c r="E195" s="187">
        <v>198852</v>
      </c>
      <c r="F195" s="188" t="s">
        <v>182</v>
      </c>
      <c r="G195" s="189"/>
      <c r="H195" s="189"/>
      <c r="I195" s="189"/>
      <c r="J195" s="189"/>
      <c r="K195" s="189"/>
      <c r="L195" s="189"/>
      <c r="M195" s="189" t="s">
        <v>1538</v>
      </c>
      <c r="N195" s="189"/>
      <c r="O195" s="189"/>
      <c r="P195" s="189"/>
      <c r="Q195" s="189"/>
      <c r="R195" s="189"/>
      <c r="S195" s="189"/>
      <c r="T195" s="189"/>
      <c r="U195" s="189"/>
      <c r="V195" s="189"/>
      <c r="W195" s="189"/>
      <c r="X195" s="189"/>
      <c r="Y195" s="189"/>
      <c r="Z195" s="189"/>
      <c r="AA195" s="189"/>
      <c r="AB195" s="189"/>
      <c r="AC195" s="189"/>
      <c r="AD195" s="189"/>
      <c r="AE195" s="189"/>
      <c r="AF195" s="189"/>
      <c r="AG195" s="189"/>
      <c r="AH195" s="189"/>
      <c r="AI195" s="189"/>
      <c r="AJ195" s="189"/>
      <c r="AK195" s="189"/>
      <c r="AL195" s="189"/>
      <c r="AM195" s="189"/>
      <c r="AN195" s="190"/>
      <c r="AO195" s="190"/>
      <c r="AP195" s="190"/>
      <c r="AQ195" s="190"/>
      <c r="AR195" s="190"/>
      <c r="AS195" s="190"/>
      <c r="AT195" s="190"/>
      <c r="AU195" s="191">
        <v>101</v>
      </c>
      <c r="AV195" s="191">
        <v>0</v>
      </c>
      <c r="AW195" s="191">
        <v>0</v>
      </c>
      <c r="AX195" s="191">
        <v>0</v>
      </c>
      <c r="AY195" s="191">
        <v>0</v>
      </c>
    </row>
    <row r="196" spans="1:51">
      <c r="A196" s="12" t="s">
        <v>193</v>
      </c>
      <c r="B196" s="12" t="s">
        <v>518</v>
      </c>
      <c r="C196" s="13">
        <v>112038</v>
      </c>
      <c r="D196" s="12" t="s">
        <v>519</v>
      </c>
      <c r="E196" s="187">
        <v>600050</v>
      </c>
      <c r="F196" s="188" t="s">
        <v>182</v>
      </c>
      <c r="G196" s="189" t="s">
        <v>23</v>
      </c>
      <c r="H196" s="189" t="s">
        <v>23</v>
      </c>
      <c r="I196" s="189"/>
      <c r="J196" s="189"/>
      <c r="K196" s="189" t="s">
        <v>23</v>
      </c>
      <c r="L196" s="189"/>
      <c r="M196" s="189" t="s">
        <v>1540</v>
      </c>
      <c r="N196" s="189"/>
      <c r="O196" s="189" t="s">
        <v>23</v>
      </c>
      <c r="P196" s="189"/>
      <c r="Q196" s="189"/>
      <c r="R196" s="189" t="s">
        <v>23</v>
      </c>
      <c r="S196" s="189"/>
      <c r="T196" s="189"/>
      <c r="U196" s="189"/>
      <c r="V196" s="189" t="s">
        <v>1539</v>
      </c>
      <c r="W196" s="189"/>
      <c r="X196" s="189"/>
      <c r="Y196" s="189"/>
      <c r="Z196" s="189"/>
      <c r="AA196" s="189" t="s">
        <v>23</v>
      </c>
      <c r="AB196" s="189"/>
      <c r="AC196" s="189"/>
      <c r="AD196" s="189"/>
      <c r="AE196" s="189"/>
      <c r="AF196" s="189"/>
      <c r="AG196" s="189"/>
      <c r="AH196" s="189"/>
      <c r="AI196" s="189"/>
      <c r="AJ196" s="189"/>
      <c r="AK196" s="189"/>
      <c r="AL196" s="189"/>
      <c r="AM196" s="189"/>
      <c r="AN196" s="190" t="s">
        <v>1539</v>
      </c>
      <c r="AO196" s="190"/>
      <c r="AP196" s="190"/>
      <c r="AQ196" s="190"/>
      <c r="AR196" s="190" t="s">
        <v>23</v>
      </c>
      <c r="AS196" s="190"/>
      <c r="AT196" s="190"/>
      <c r="AU196" s="191">
        <v>211</v>
      </c>
      <c r="AV196" s="191">
        <v>23</v>
      </c>
      <c r="AW196" s="191">
        <v>0</v>
      </c>
      <c r="AX196" s="191">
        <v>771</v>
      </c>
      <c r="AY196" s="191">
        <v>0</v>
      </c>
    </row>
    <row r="197" spans="1:51">
      <c r="A197" s="12" t="s">
        <v>193</v>
      </c>
      <c r="B197" s="12" t="s">
        <v>520</v>
      </c>
      <c r="C197" s="13">
        <v>112062</v>
      </c>
      <c r="D197" s="12" t="s">
        <v>343</v>
      </c>
      <c r="E197" s="187">
        <v>82051</v>
      </c>
      <c r="F197" s="188" t="s">
        <v>182</v>
      </c>
      <c r="G197" s="189"/>
      <c r="H197" s="189"/>
      <c r="I197" s="189"/>
      <c r="J197" s="189"/>
      <c r="K197" s="189" t="s">
        <v>23</v>
      </c>
      <c r="L197" s="189"/>
      <c r="M197" s="189" t="s">
        <v>1539</v>
      </c>
      <c r="N197" s="189"/>
      <c r="O197" s="189" t="s">
        <v>23</v>
      </c>
      <c r="P197" s="189"/>
      <c r="Q197" s="189"/>
      <c r="R197" s="189"/>
      <c r="S197" s="189"/>
      <c r="T197" s="189"/>
      <c r="U197" s="189"/>
      <c r="V197" s="189"/>
      <c r="W197" s="189"/>
      <c r="X197" s="189"/>
      <c r="Y197" s="189"/>
      <c r="Z197" s="189"/>
      <c r="AA197" s="189"/>
      <c r="AB197" s="189"/>
      <c r="AC197" s="189"/>
      <c r="AD197" s="189"/>
      <c r="AE197" s="189"/>
      <c r="AF197" s="189"/>
      <c r="AG197" s="189"/>
      <c r="AH197" s="189"/>
      <c r="AI197" s="189"/>
      <c r="AJ197" s="189"/>
      <c r="AK197" s="189"/>
      <c r="AL197" s="189"/>
      <c r="AM197" s="189"/>
      <c r="AN197" s="190" t="s">
        <v>1539</v>
      </c>
      <c r="AO197" s="190"/>
      <c r="AP197" s="190" t="s">
        <v>23</v>
      </c>
      <c r="AQ197" s="190"/>
      <c r="AR197" s="190"/>
      <c r="AS197" s="190"/>
      <c r="AT197" s="190"/>
      <c r="AU197" s="191">
        <v>26</v>
      </c>
      <c r="AV197" s="191">
        <v>0</v>
      </c>
      <c r="AW197" s="191">
        <v>0</v>
      </c>
      <c r="AX197" s="191">
        <v>10</v>
      </c>
      <c r="AY197" s="191">
        <v>0</v>
      </c>
    </row>
    <row r="198" spans="1:51">
      <c r="A198" s="12" t="s">
        <v>193</v>
      </c>
      <c r="B198" s="12" t="s">
        <v>521</v>
      </c>
      <c r="C198" s="13">
        <v>112071</v>
      </c>
      <c r="D198" s="12" t="s">
        <v>448</v>
      </c>
      <c r="E198" s="187">
        <v>63720</v>
      </c>
      <c r="F198" s="188" t="s">
        <v>182</v>
      </c>
      <c r="G198" s="189" t="s">
        <v>23</v>
      </c>
      <c r="H198" s="189" t="s">
        <v>23</v>
      </c>
      <c r="I198" s="189" t="s">
        <v>23</v>
      </c>
      <c r="J198" s="189"/>
      <c r="K198" s="189" t="s">
        <v>23</v>
      </c>
      <c r="L198" s="189"/>
      <c r="M198" s="189" t="s">
        <v>1538</v>
      </c>
      <c r="N198" s="189"/>
      <c r="O198" s="189"/>
      <c r="P198" s="189"/>
      <c r="Q198" s="189"/>
      <c r="R198" s="189"/>
      <c r="S198" s="189"/>
      <c r="T198" s="189"/>
      <c r="U198" s="189"/>
      <c r="V198" s="189" t="s">
        <v>1539</v>
      </c>
      <c r="W198" s="189"/>
      <c r="X198" s="189"/>
      <c r="Y198" s="189"/>
      <c r="Z198" s="189"/>
      <c r="AA198" s="189"/>
      <c r="AB198" s="189" t="s">
        <v>23</v>
      </c>
      <c r="AC198" s="189"/>
      <c r="AD198" s="189"/>
      <c r="AE198" s="189"/>
      <c r="AF198" s="189"/>
      <c r="AG198" s="189"/>
      <c r="AH198" s="189"/>
      <c r="AI198" s="189"/>
      <c r="AJ198" s="189"/>
      <c r="AK198" s="189"/>
      <c r="AL198" s="189"/>
      <c r="AM198" s="189"/>
      <c r="AN198" s="190" t="s">
        <v>1539</v>
      </c>
      <c r="AO198" s="190"/>
      <c r="AP198" s="190"/>
      <c r="AQ198" s="190"/>
      <c r="AR198" s="190" t="s">
        <v>23</v>
      </c>
      <c r="AS198" s="190"/>
      <c r="AT198" s="190"/>
      <c r="AU198" s="191">
        <v>12</v>
      </c>
      <c r="AV198" s="191">
        <v>0</v>
      </c>
      <c r="AW198" s="191">
        <v>0</v>
      </c>
      <c r="AX198" s="191">
        <v>23</v>
      </c>
      <c r="AY198" s="191">
        <v>0</v>
      </c>
    </row>
    <row r="199" spans="1:51">
      <c r="A199" s="12" t="s">
        <v>193</v>
      </c>
      <c r="B199" s="12" t="s">
        <v>522</v>
      </c>
      <c r="C199" s="13">
        <v>112089</v>
      </c>
      <c r="D199" s="12" t="s">
        <v>259</v>
      </c>
      <c r="E199" s="187">
        <v>343965</v>
      </c>
      <c r="F199" s="188" t="s">
        <v>182</v>
      </c>
      <c r="G199" s="189"/>
      <c r="H199" s="189"/>
      <c r="I199" s="189"/>
      <c r="J199" s="189" t="s">
        <v>23</v>
      </c>
      <c r="K199" s="189" t="s">
        <v>23</v>
      </c>
      <c r="L199" s="189"/>
      <c r="M199" s="189" t="s">
        <v>1539</v>
      </c>
      <c r="N199" s="189"/>
      <c r="O199" s="189" t="s">
        <v>23</v>
      </c>
      <c r="P199" s="189"/>
      <c r="Q199" s="189"/>
      <c r="R199" s="189"/>
      <c r="S199" s="189"/>
      <c r="T199" s="189"/>
      <c r="U199" s="189"/>
      <c r="V199" s="189"/>
      <c r="W199" s="189"/>
      <c r="X199" s="189"/>
      <c r="Y199" s="189"/>
      <c r="Z199" s="189"/>
      <c r="AA199" s="189"/>
      <c r="AB199" s="189"/>
      <c r="AC199" s="189"/>
      <c r="AD199" s="189"/>
      <c r="AE199" s="189" t="s">
        <v>1539</v>
      </c>
      <c r="AF199" s="189"/>
      <c r="AG199" s="189" t="s">
        <v>23</v>
      </c>
      <c r="AH199" s="189"/>
      <c r="AI199" s="189"/>
      <c r="AJ199" s="189"/>
      <c r="AK199" s="189"/>
      <c r="AL199" s="189"/>
      <c r="AM199" s="189"/>
      <c r="AN199" s="190" t="s">
        <v>1538</v>
      </c>
      <c r="AO199" s="190"/>
      <c r="AP199" s="190"/>
      <c r="AQ199" s="190"/>
      <c r="AR199" s="190"/>
      <c r="AS199" s="190"/>
      <c r="AT199" s="190"/>
      <c r="AU199" s="191">
        <v>122</v>
      </c>
      <c r="AV199" s="191">
        <v>0</v>
      </c>
      <c r="AW199" s="191">
        <v>69</v>
      </c>
      <c r="AX199" s="191">
        <v>28</v>
      </c>
      <c r="AY199" s="191">
        <v>0</v>
      </c>
    </row>
    <row r="200" spans="1:51">
      <c r="A200" s="12" t="s">
        <v>193</v>
      </c>
      <c r="B200" s="12" t="s">
        <v>523</v>
      </c>
      <c r="C200" s="13">
        <v>112097</v>
      </c>
      <c r="D200" s="12" t="s">
        <v>524</v>
      </c>
      <c r="E200" s="187">
        <v>80070</v>
      </c>
      <c r="F200" s="188" t="s">
        <v>182</v>
      </c>
      <c r="G200" s="189"/>
      <c r="H200" s="189"/>
      <c r="I200" s="189"/>
      <c r="J200" s="189" t="s">
        <v>23</v>
      </c>
      <c r="K200" s="189" t="s">
        <v>23</v>
      </c>
      <c r="L200" s="189" t="s">
        <v>23</v>
      </c>
      <c r="M200" s="189" t="s">
        <v>1538</v>
      </c>
      <c r="N200" s="189"/>
      <c r="O200" s="189"/>
      <c r="P200" s="189"/>
      <c r="Q200" s="189"/>
      <c r="R200" s="189"/>
      <c r="S200" s="189"/>
      <c r="T200" s="189"/>
      <c r="U200" s="189"/>
      <c r="V200" s="189"/>
      <c r="W200" s="189"/>
      <c r="X200" s="189"/>
      <c r="Y200" s="189"/>
      <c r="Z200" s="189"/>
      <c r="AA200" s="189"/>
      <c r="AB200" s="189"/>
      <c r="AC200" s="189"/>
      <c r="AD200" s="189"/>
      <c r="AE200" s="189" t="s">
        <v>1539</v>
      </c>
      <c r="AF200" s="189"/>
      <c r="AG200" s="189"/>
      <c r="AH200" s="189"/>
      <c r="AI200" s="189" t="s">
        <v>23</v>
      </c>
      <c r="AJ200" s="189"/>
      <c r="AK200" s="189"/>
      <c r="AL200" s="189"/>
      <c r="AM200" s="189"/>
      <c r="AN200" s="190" t="s">
        <v>1538</v>
      </c>
      <c r="AO200" s="190"/>
      <c r="AP200" s="190"/>
      <c r="AQ200" s="190"/>
      <c r="AR200" s="190"/>
      <c r="AS200" s="190"/>
      <c r="AT200" s="190"/>
      <c r="AU200" s="191">
        <v>14</v>
      </c>
      <c r="AV200" s="191">
        <v>0</v>
      </c>
      <c r="AW200" s="191">
        <v>6</v>
      </c>
      <c r="AX200" s="191">
        <v>17</v>
      </c>
      <c r="AY200" s="191">
        <v>0</v>
      </c>
    </row>
    <row r="201" spans="1:51">
      <c r="A201" s="12" t="s">
        <v>193</v>
      </c>
      <c r="B201" s="12" t="s">
        <v>525</v>
      </c>
      <c r="C201" s="13">
        <v>112101</v>
      </c>
      <c r="D201" s="12" t="s">
        <v>323</v>
      </c>
      <c r="E201" s="187">
        <v>113754</v>
      </c>
      <c r="F201" s="188" t="s">
        <v>182</v>
      </c>
      <c r="G201" s="189"/>
      <c r="H201" s="189"/>
      <c r="I201" s="189"/>
      <c r="J201" s="189"/>
      <c r="K201" s="189" t="s">
        <v>23</v>
      </c>
      <c r="L201" s="189"/>
      <c r="M201" s="189" t="s">
        <v>1540</v>
      </c>
      <c r="N201" s="189"/>
      <c r="O201" s="189"/>
      <c r="P201" s="189"/>
      <c r="Q201" s="189" t="s">
        <v>23</v>
      </c>
      <c r="R201" s="189"/>
      <c r="S201" s="189"/>
      <c r="T201" s="189"/>
      <c r="U201" s="189"/>
      <c r="V201" s="189"/>
      <c r="W201" s="189"/>
      <c r="X201" s="189"/>
      <c r="Y201" s="189"/>
      <c r="Z201" s="189"/>
      <c r="AA201" s="189"/>
      <c r="AB201" s="189"/>
      <c r="AC201" s="189"/>
      <c r="AD201" s="189"/>
      <c r="AE201" s="189"/>
      <c r="AF201" s="189"/>
      <c r="AG201" s="189"/>
      <c r="AH201" s="189"/>
      <c r="AI201" s="189"/>
      <c r="AJ201" s="189"/>
      <c r="AK201" s="189"/>
      <c r="AL201" s="189"/>
      <c r="AM201" s="189"/>
      <c r="AN201" s="190" t="s">
        <v>1539</v>
      </c>
      <c r="AO201" s="190"/>
      <c r="AP201" s="190"/>
      <c r="AQ201" s="190" t="s">
        <v>23</v>
      </c>
      <c r="AR201" s="190"/>
      <c r="AS201" s="190"/>
      <c r="AT201" s="190"/>
      <c r="AU201" s="191">
        <v>15</v>
      </c>
      <c r="AV201" s="191">
        <v>0</v>
      </c>
      <c r="AW201" s="191">
        <v>0</v>
      </c>
      <c r="AX201" s="191">
        <v>20</v>
      </c>
      <c r="AY201" s="191">
        <v>0</v>
      </c>
    </row>
    <row r="202" spans="1:51">
      <c r="A202" s="12" t="s">
        <v>193</v>
      </c>
      <c r="B202" s="12" t="s">
        <v>526</v>
      </c>
      <c r="C202" s="13">
        <v>112119</v>
      </c>
      <c r="D202" s="12" t="s">
        <v>527</v>
      </c>
      <c r="E202" s="187">
        <v>78707</v>
      </c>
      <c r="F202" s="188" t="s">
        <v>182</v>
      </c>
      <c r="G202" s="189" t="s">
        <v>23</v>
      </c>
      <c r="H202" s="189" t="s">
        <v>23</v>
      </c>
      <c r="I202" s="189"/>
      <c r="J202" s="189"/>
      <c r="K202" s="189" t="s">
        <v>23</v>
      </c>
      <c r="L202" s="189"/>
      <c r="M202" s="189" t="s">
        <v>1538</v>
      </c>
      <c r="N202" s="189"/>
      <c r="O202" s="189"/>
      <c r="P202" s="189"/>
      <c r="Q202" s="189"/>
      <c r="R202" s="189"/>
      <c r="S202" s="189"/>
      <c r="T202" s="189"/>
      <c r="U202" s="189"/>
      <c r="V202" s="189" t="s">
        <v>1539</v>
      </c>
      <c r="W202" s="189"/>
      <c r="X202" s="189"/>
      <c r="Y202" s="189"/>
      <c r="Z202" s="189"/>
      <c r="AA202" s="189" t="s">
        <v>23</v>
      </c>
      <c r="AB202" s="189" t="s">
        <v>23</v>
      </c>
      <c r="AC202" s="189"/>
      <c r="AD202" s="189"/>
      <c r="AE202" s="189"/>
      <c r="AF202" s="189"/>
      <c r="AG202" s="189"/>
      <c r="AH202" s="189"/>
      <c r="AI202" s="189"/>
      <c r="AJ202" s="189"/>
      <c r="AK202" s="189"/>
      <c r="AL202" s="189"/>
      <c r="AM202" s="189"/>
      <c r="AN202" s="190" t="s">
        <v>1540</v>
      </c>
      <c r="AO202" s="190"/>
      <c r="AP202" s="190"/>
      <c r="AQ202" s="190"/>
      <c r="AR202" s="190" t="s">
        <v>23</v>
      </c>
      <c r="AS202" s="190"/>
      <c r="AT202" s="190"/>
      <c r="AU202" s="191">
        <v>47</v>
      </c>
      <c r="AV202" s="191">
        <v>3</v>
      </c>
      <c r="AW202" s="191">
        <v>0</v>
      </c>
      <c r="AX202" s="191">
        <v>25</v>
      </c>
      <c r="AY202" s="191">
        <v>0</v>
      </c>
    </row>
    <row r="203" spans="1:51">
      <c r="A203" s="12" t="s">
        <v>193</v>
      </c>
      <c r="B203" s="12" t="s">
        <v>528</v>
      </c>
      <c r="C203" s="13">
        <v>112127</v>
      </c>
      <c r="D203" s="12" t="s">
        <v>301</v>
      </c>
      <c r="E203" s="187">
        <v>90188</v>
      </c>
      <c r="F203" s="188" t="s">
        <v>182</v>
      </c>
      <c r="G203" s="189"/>
      <c r="H203" s="189"/>
      <c r="I203" s="189"/>
      <c r="J203" s="189"/>
      <c r="K203" s="189" t="s">
        <v>23</v>
      </c>
      <c r="L203" s="189" t="s">
        <v>23</v>
      </c>
      <c r="M203" s="189" t="s">
        <v>1538</v>
      </c>
      <c r="N203" s="189"/>
      <c r="O203" s="189"/>
      <c r="P203" s="189"/>
      <c r="Q203" s="189"/>
      <c r="R203" s="189"/>
      <c r="S203" s="189"/>
      <c r="T203" s="189"/>
      <c r="U203" s="189"/>
      <c r="V203" s="189"/>
      <c r="W203" s="189"/>
      <c r="X203" s="189"/>
      <c r="Y203" s="189"/>
      <c r="Z203" s="189"/>
      <c r="AA203" s="189"/>
      <c r="AB203" s="189"/>
      <c r="AC203" s="189"/>
      <c r="AD203" s="189"/>
      <c r="AE203" s="189"/>
      <c r="AF203" s="189"/>
      <c r="AG203" s="189"/>
      <c r="AH203" s="189"/>
      <c r="AI203" s="189"/>
      <c r="AJ203" s="189"/>
      <c r="AK203" s="189"/>
      <c r="AL203" s="189"/>
      <c r="AM203" s="189"/>
      <c r="AN203" s="190" t="s">
        <v>1539</v>
      </c>
      <c r="AO203" s="190"/>
      <c r="AP203" s="190"/>
      <c r="AQ203" s="190"/>
      <c r="AR203" s="190"/>
      <c r="AS203" s="190" t="s">
        <v>23</v>
      </c>
      <c r="AT203" s="190"/>
      <c r="AU203" s="191">
        <v>12</v>
      </c>
      <c r="AV203" s="191">
        <v>0</v>
      </c>
      <c r="AW203" s="191">
        <v>0</v>
      </c>
      <c r="AX203" s="191">
        <v>39</v>
      </c>
      <c r="AY203" s="191">
        <v>0</v>
      </c>
    </row>
    <row r="204" spans="1:51">
      <c r="A204" s="12" t="s">
        <v>193</v>
      </c>
      <c r="B204" s="12" t="s">
        <v>529</v>
      </c>
      <c r="C204" s="13">
        <v>112143</v>
      </c>
      <c r="D204" s="12" t="s">
        <v>530</v>
      </c>
      <c r="E204" s="187">
        <v>235716</v>
      </c>
      <c r="F204" s="188" t="s">
        <v>182</v>
      </c>
      <c r="G204" s="189"/>
      <c r="H204" s="189"/>
      <c r="I204" s="189"/>
      <c r="J204" s="189"/>
      <c r="K204" s="189" t="s">
        <v>23</v>
      </c>
      <c r="L204" s="189"/>
      <c r="M204" s="189" t="s">
        <v>1538</v>
      </c>
      <c r="N204" s="189"/>
      <c r="O204" s="189"/>
      <c r="P204" s="189"/>
      <c r="Q204" s="189"/>
      <c r="R204" s="189"/>
      <c r="S204" s="189"/>
      <c r="T204" s="189"/>
      <c r="U204" s="189"/>
      <c r="V204" s="189"/>
      <c r="W204" s="189"/>
      <c r="X204" s="189"/>
      <c r="Y204" s="189"/>
      <c r="Z204" s="189"/>
      <c r="AA204" s="189"/>
      <c r="AB204" s="189"/>
      <c r="AC204" s="189"/>
      <c r="AD204" s="189"/>
      <c r="AE204" s="189"/>
      <c r="AF204" s="189"/>
      <c r="AG204" s="189"/>
      <c r="AH204" s="189"/>
      <c r="AI204" s="189"/>
      <c r="AJ204" s="189"/>
      <c r="AK204" s="189"/>
      <c r="AL204" s="189"/>
      <c r="AM204" s="189"/>
      <c r="AN204" s="190" t="s">
        <v>1539</v>
      </c>
      <c r="AO204" s="190"/>
      <c r="AP204" s="190"/>
      <c r="AQ204" s="190"/>
      <c r="AR204" s="190" t="s">
        <v>23</v>
      </c>
      <c r="AS204" s="190"/>
      <c r="AT204" s="190"/>
      <c r="AU204" s="191">
        <v>3</v>
      </c>
      <c r="AV204" s="191">
        <v>0</v>
      </c>
      <c r="AW204" s="191">
        <v>0</v>
      </c>
      <c r="AX204" s="191">
        <v>73</v>
      </c>
      <c r="AY204" s="191">
        <v>0</v>
      </c>
    </row>
    <row r="205" spans="1:51">
      <c r="A205" s="12" t="s">
        <v>193</v>
      </c>
      <c r="B205" s="12" t="s">
        <v>531</v>
      </c>
      <c r="C205" s="13">
        <v>112151</v>
      </c>
      <c r="D205" s="12" t="s">
        <v>532</v>
      </c>
      <c r="E205" s="187">
        <v>152487</v>
      </c>
      <c r="F205" s="188" t="s">
        <v>182</v>
      </c>
      <c r="G205" s="189" t="s">
        <v>23</v>
      </c>
      <c r="H205" s="189"/>
      <c r="I205" s="189"/>
      <c r="J205" s="189" t="s">
        <v>23</v>
      </c>
      <c r="K205" s="189" t="s">
        <v>23</v>
      </c>
      <c r="L205" s="189"/>
      <c r="M205" s="189" t="s">
        <v>1539</v>
      </c>
      <c r="N205" s="189"/>
      <c r="O205" s="189" t="s">
        <v>23</v>
      </c>
      <c r="P205" s="189"/>
      <c r="Q205" s="189"/>
      <c r="R205" s="189"/>
      <c r="S205" s="189"/>
      <c r="T205" s="189"/>
      <c r="U205" s="189"/>
      <c r="V205" s="189" t="s">
        <v>1539</v>
      </c>
      <c r="W205" s="189"/>
      <c r="X205" s="189" t="s">
        <v>23</v>
      </c>
      <c r="Y205" s="189"/>
      <c r="Z205" s="189"/>
      <c r="AA205" s="189"/>
      <c r="AB205" s="189"/>
      <c r="AC205" s="189"/>
      <c r="AD205" s="189"/>
      <c r="AE205" s="189" t="s">
        <v>1539</v>
      </c>
      <c r="AF205" s="189"/>
      <c r="AG205" s="189" t="s">
        <v>23</v>
      </c>
      <c r="AH205" s="189"/>
      <c r="AI205" s="189"/>
      <c r="AJ205" s="189"/>
      <c r="AK205" s="189"/>
      <c r="AL205" s="189"/>
      <c r="AM205" s="189"/>
      <c r="AN205" s="190" t="s">
        <v>1539</v>
      </c>
      <c r="AO205" s="190"/>
      <c r="AP205" s="190"/>
      <c r="AQ205" s="190"/>
      <c r="AR205" s="190"/>
      <c r="AS205" s="190" t="s">
        <v>23</v>
      </c>
      <c r="AT205" s="190"/>
      <c r="AU205" s="191">
        <v>177</v>
      </c>
      <c r="AV205" s="191">
        <v>6</v>
      </c>
      <c r="AW205" s="191">
        <v>102</v>
      </c>
      <c r="AX205" s="191">
        <v>17</v>
      </c>
      <c r="AY205" s="191">
        <v>0</v>
      </c>
    </row>
    <row r="206" spans="1:51">
      <c r="A206" s="12" t="s">
        <v>193</v>
      </c>
      <c r="B206" s="12" t="s">
        <v>533</v>
      </c>
      <c r="C206" s="13">
        <v>112160</v>
      </c>
      <c r="D206" s="12" t="s">
        <v>534</v>
      </c>
      <c r="E206" s="187">
        <v>55243</v>
      </c>
      <c r="F206" s="188" t="s">
        <v>182</v>
      </c>
      <c r="G206" s="189"/>
      <c r="H206" s="189"/>
      <c r="I206" s="189"/>
      <c r="J206" s="189"/>
      <c r="K206" s="189" t="s">
        <v>23</v>
      </c>
      <c r="L206" s="189"/>
      <c r="M206" s="189" t="s">
        <v>1538</v>
      </c>
      <c r="N206" s="189"/>
      <c r="O206" s="189"/>
      <c r="P206" s="189"/>
      <c r="Q206" s="189"/>
      <c r="R206" s="189"/>
      <c r="S206" s="189"/>
      <c r="T206" s="189"/>
      <c r="U206" s="189"/>
      <c r="V206" s="189"/>
      <c r="W206" s="189"/>
      <c r="X206" s="189"/>
      <c r="Y206" s="189"/>
      <c r="Z206" s="189"/>
      <c r="AA206" s="189"/>
      <c r="AB206" s="189"/>
      <c r="AC206" s="189"/>
      <c r="AD206" s="189"/>
      <c r="AE206" s="189"/>
      <c r="AF206" s="189"/>
      <c r="AG206" s="189"/>
      <c r="AH206" s="189"/>
      <c r="AI206" s="189"/>
      <c r="AJ206" s="189"/>
      <c r="AK206" s="189"/>
      <c r="AL206" s="189"/>
      <c r="AM206" s="189"/>
      <c r="AN206" s="190" t="s">
        <v>1539</v>
      </c>
      <c r="AO206" s="190"/>
      <c r="AP206" s="190"/>
      <c r="AQ206" s="190"/>
      <c r="AR206" s="190"/>
      <c r="AS206" s="190" t="s">
        <v>23</v>
      </c>
      <c r="AT206" s="190"/>
      <c r="AU206" s="191">
        <v>9</v>
      </c>
      <c r="AV206" s="191">
        <v>0</v>
      </c>
      <c r="AW206" s="191">
        <v>0</v>
      </c>
      <c r="AX206" s="191">
        <v>6</v>
      </c>
      <c r="AY206" s="191">
        <v>0</v>
      </c>
    </row>
    <row r="207" spans="1:51">
      <c r="A207" s="12" t="s">
        <v>193</v>
      </c>
      <c r="B207" s="12" t="s">
        <v>535</v>
      </c>
      <c r="C207" s="13">
        <v>112178</v>
      </c>
      <c r="D207" s="12" t="s">
        <v>536</v>
      </c>
      <c r="E207" s="187">
        <v>119029</v>
      </c>
      <c r="F207" s="188" t="s">
        <v>182</v>
      </c>
      <c r="G207" s="189"/>
      <c r="H207" s="189"/>
      <c r="I207" s="189"/>
      <c r="J207" s="189"/>
      <c r="K207" s="189" t="s">
        <v>23</v>
      </c>
      <c r="L207" s="189"/>
      <c r="M207" s="189" t="s">
        <v>1539</v>
      </c>
      <c r="N207" s="189"/>
      <c r="O207" s="189" t="s">
        <v>23</v>
      </c>
      <c r="P207" s="189"/>
      <c r="Q207" s="189"/>
      <c r="R207" s="189"/>
      <c r="S207" s="189"/>
      <c r="T207" s="189"/>
      <c r="U207" s="189"/>
      <c r="V207" s="189"/>
      <c r="W207" s="189"/>
      <c r="X207" s="189"/>
      <c r="Y207" s="189"/>
      <c r="Z207" s="189"/>
      <c r="AA207" s="189"/>
      <c r="AB207" s="189"/>
      <c r="AC207" s="189"/>
      <c r="AD207" s="189"/>
      <c r="AE207" s="189"/>
      <c r="AF207" s="189"/>
      <c r="AG207" s="189"/>
      <c r="AH207" s="189"/>
      <c r="AI207" s="189"/>
      <c r="AJ207" s="189"/>
      <c r="AK207" s="189"/>
      <c r="AL207" s="189"/>
      <c r="AM207" s="189"/>
      <c r="AN207" s="190" t="s">
        <v>1539</v>
      </c>
      <c r="AO207" s="190"/>
      <c r="AP207" s="190"/>
      <c r="AQ207" s="190"/>
      <c r="AR207" s="190" t="s">
        <v>23</v>
      </c>
      <c r="AS207" s="190"/>
      <c r="AT207" s="190"/>
      <c r="AU207" s="191">
        <v>18</v>
      </c>
      <c r="AV207" s="191">
        <v>0</v>
      </c>
      <c r="AW207" s="191">
        <v>0</v>
      </c>
      <c r="AX207" s="191">
        <v>54</v>
      </c>
      <c r="AY207" s="191">
        <v>0</v>
      </c>
    </row>
    <row r="208" spans="1:51">
      <c r="A208" s="12" t="s">
        <v>193</v>
      </c>
      <c r="B208" s="12" t="s">
        <v>537</v>
      </c>
      <c r="C208" s="13">
        <v>112186</v>
      </c>
      <c r="D208" s="12" t="s">
        <v>538</v>
      </c>
      <c r="E208" s="187">
        <v>144375</v>
      </c>
      <c r="F208" s="188" t="s">
        <v>182</v>
      </c>
      <c r="G208" s="189"/>
      <c r="H208" s="189"/>
      <c r="I208" s="189"/>
      <c r="J208" s="189" t="s">
        <v>23</v>
      </c>
      <c r="K208" s="189"/>
      <c r="L208" s="189"/>
      <c r="M208" s="189" t="s">
        <v>1539</v>
      </c>
      <c r="N208" s="189"/>
      <c r="O208" s="189"/>
      <c r="P208" s="189"/>
      <c r="Q208" s="189"/>
      <c r="R208" s="189"/>
      <c r="S208" s="189" t="s">
        <v>23</v>
      </c>
      <c r="T208" s="189"/>
      <c r="U208" s="189"/>
      <c r="V208" s="189"/>
      <c r="W208" s="189"/>
      <c r="X208" s="189"/>
      <c r="Y208" s="189"/>
      <c r="Z208" s="189"/>
      <c r="AA208" s="189"/>
      <c r="AB208" s="189"/>
      <c r="AC208" s="189"/>
      <c r="AD208" s="189"/>
      <c r="AE208" s="189" t="s">
        <v>1539</v>
      </c>
      <c r="AF208" s="189"/>
      <c r="AG208" s="189"/>
      <c r="AH208" s="189"/>
      <c r="AI208" s="189"/>
      <c r="AJ208" s="189"/>
      <c r="AK208" s="189" t="s">
        <v>23</v>
      </c>
      <c r="AL208" s="189" t="s">
        <v>23</v>
      </c>
      <c r="AM208" s="189"/>
      <c r="AN208" s="190"/>
      <c r="AO208" s="190"/>
      <c r="AP208" s="190"/>
      <c r="AQ208" s="190"/>
      <c r="AR208" s="190"/>
      <c r="AS208" s="190"/>
      <c r="AT208" s="190"/>
      <c r="AU208" s="191">
        <v>74</v>
      </c>
      <c r="AV208" s="191">
        <v>0</v>
      </c>
      <c r="AW208" s="191">
        <v>15</v>
      </c>
      <c r="AX208" s="191">
        <v>0</v>
      </c>
      <c r="AY208" s="191">
        <v>0</v>
      </c>
    </row>
    <row r="209" spans="1:51">
      <c r="A209" s="12" t="s">
        <v>193</v>
      </c>
      <c r="B209" s="12" t="s">
        <v>539</v>
      </c>
      <c r="C209" s="13">
        <v>112194</v>
      </c>
      <c r="D209" s="12" t="s">
        <v>540</v>
      </c>
      <c r="E209" s="187">
        <v>228480</v>
      </c>
      <c r="F209" s="188" t="s">
        <v>182</v>
      </c>
      <c r="G209" s="189"/>
      <c r="H209" s="189"/>
      <c r="I209" s="189"/>
      <c r="J209" s="189"/>
      <c r="K209" s="189" t="s">
        <v>23</v>
      </c>
      <c r="L209" s="189"/>
      <c r="M209" s="189" t="s">
        <v>1538</v>
      </c>
      <c r="N209" s="189"/>
      <c r="O209" s="189"/>
      <c r="P209" s="189"/>
      <c r="Q209" s="189"/>
      <c r="R209" s="189"/>
      <c r="S209" s="189"/>
      <c r="T209" s="189"/>
      <c r="U209" s="189"/>
      <c r="V209" s="189"/>
      <c r="W209" s="189"/>
      <c r="X209" s="189"/>
      <c r="Y209" s="189"/>
      <c r="Z209" s="189"/>
      <c r="AA209" s="189"/>
      <c r="AB209" s="189"/>
      <c r="AC209" s="189"/>
      <c r="AD209" s="189"/>
      <c r="AE209" s="189"/>
      <c r="AF209" s="189"/>
      <c r="AG209" s="189"/>
      <c r="AH209" s="189"/>
      <c r="AI209" s="189"/>
      <c r="AJ209" s="189"/>
      <c r="AK209" s="189"/>
      <c r="AL209" s="189"/>
      <c r="AM209" s="189"/>
      <c r="AN209" s="190" t="s">
        <v>1539</v>
      </c>
      <c r="AO209" s="190"/>
      <c r="AP209" s="190"/>
      <c r="AQ209" s="190"/>
      <c r="AR209" s="190" t="s">
        <v>23</v>
      </c>
      <c r="AS209" s="190"/>
      <c r="AT209" s="190"/>
      <c r="AU209" s="191">
        <v>237</v>
      </c>
      <c r="AV209" s="191">
        <v>0</v>
      </c>
      <c r="AW209" s="191">
        <v>0</v>
      </c>
      <c r="AX209" s="191">
        <v>73</v>
      </c>
      <c r="AY209" s="191">
        <v>0</v>
      </c>
    </row>
    <row r="210" spans="1:51">
      <c r="A210" s="12" t="s">
        <v>193</v>
      </c>
      <c r="B210" s="12" t="s">
        <v>541</v>
      </c>
      <c r="C210" s="13">
        <v>112216</v>
      </c>
      <c r="D210" s="12" t="s">
        <v>540</v>
      </c>
      <c r="E210" s="187">
        <v>247991</v>
      </c>
      <c r="F210" s="188" t="s">
        <v>182</v>
      </c>
      <c r="G210" s="189"/>
      <c r="H210" s="189"/>
      <c r="I210" s="189"/>
      <c r="J210" s="189"/>
      <c r="K210" s="189" t="s">
        <v>23</v>
      </c>
      <c r="L210" s="189"/>
      <c r="M210" s="189" t="s">
        <v>1539</v>
      </c>
      <c r="N210" s="189"/>
      <c r="O210" s="189" t="s">
        <v>23</v>
      </c>
      <c r="P210" s="189"/>
      <c r="Q210" s="189"/>
      <c r="R210" s="189"/>
      <c r="S210" s="189"/>
      <c r="T210" s="189"/>
      <c r="U210" s="189"/>
      <c r="V210" s="189"/>
      <c r="W210" s="189"/>
      <c r="X210" s="189"/>
      <c r="Y210" s="189"/>
      <c r="Z210" s="189"/>
      <c r="AA210" s="189"/>
      <c r="AB210" s="189"/>
      <c r="AC210" s="189"/>
      <c r="AD210" s="189"/>
      <c r="AE210" s="189"/>
      <c r="AF210" s="189"/>
      <c r="AG210" s="189"/>
      <c r="AH210" s="189"/>
      <c r="AI210" s="189"/>
      <c r="AJ210" s="189"/>
      <c r="AK210" s="189"/>
      <c r="AL210" s="189"/>
      <c r="AM210" s="189"/>
      <c r="AN210" s="190" t="s">
        <v>1539</v>
      </c>
      <c r="AO210" s="190"/>
      <c r="AP210" s="190"/>
      <c r="AQ210" s="190"/>
      <c r="AR210" s="190"/>
      <c r="AS210" s="190"/>
      <c r="AT210" s="190" t="s">
        <v>23</v>
      </c>
      <c r="AU210" s="191">
        <v>132</v>
      </c>
      <c r="AV210" s="191">
        <v>0</v>
      </c>
      <c r="AW210" s="191">
        <v>0</v>
      </c>
      <c r="AX210" s="191">
        <v>73</v>
      </c>
      <c r="AY210" s="191">
        <v>0</v>
      </c>
    </row>
    <row r="211" spans="1:51">
      <c r="A211" s="12" t="s">
        <v>193</v>
      </c>
      <c r="B211" s="12" t="s">
        <v>216</v>
      </c>
      <c r="C211" s="13">
        <v>112224</v>
      </c>
      <c r="D211" s="12" t="s">
        <v>323</v>
      </c>
      <c r="E211" s="187">
        <v>340862</v>
      </c>
      <c r="F211" s="188" t="s">
        <v>182</v>
      </c>
      <c r="G211" s="189"/>
      <c r="H211" s="189"/>
      <c r="I211" s="189"/>
      <c r="J211" s="189" t="s">
        <v>23</v>
      </c>
      <c r="K211" s="189" t="s">
        <v>23</v>
      </c>
      <c r="L211" s="189"/>
      <c r="M211" s="189" t="s">
        <v>1539</v>
      </c>
      <c r="N211" s="189"/>
      <c r="O211" s="189"/>
      <c r="P211" s="189"/>
      <c r="Q211" s="189"/>
      <c r="R211" s="189"/>
      <c r="S211" s="189" t="s">
        <v>23</v>
      </c>
      <c r="T211" s="189"/>
      <c r="U211" s="189"/>
      <c r="V211" s="189"/>
      <c r="W211" s="189"/>
      <c r="X211" s="189"/>
      <c r="Y211" s="189"/>
      <c r="Z211" s="189"/>
      <c r="AA211" s="189"/>
      <c r="AB211" s="189"/>
      <c r="AC211" s="189"/>
      <c r="AD211" s="189"/>
      <c r="AE211" s="189" t="s">
        <v>1539</v>
      </c>
      <c r="AF211" s="189"/>
      <c r="AG211" s="189"/>
      <c r="AH211" s="189"/>
      <c r="AI211" s="189"/>
      <c r="AJ211" s="189"/>
      <c r="AK211" s="189" t="s">
        <v>23</v>
      </c>
      <c r="AL211" s="189" t="s">
        <v>23</v>
      </c>
      <c r="AM211" s="189"/>
      <c r="AN211" s="190" t="s">
        <v>1539</v>
      </c>
      <c r="AO211" s="190"/>
      <c r="AP211" s="190"/>
      <c r="AQ211" s="190"/>
      <c r="AR211" s="190" t="s">
        <v>23</v>
      </c>
      <c r="AS211" s="190"/>
      <c r="AT211" s="190"/>
      <c r="AU211" s="191">
        <v>97</v>
      </c>
      <c r="AV211" s="191">
        <v>0</v>
      </c>
      <c r="AW211" s="191">
        <v>24</v>
      </c>
      <c r="AX211" s="191">
        <v>138</v>
      </c>
      <c r="AY211" s="191">
        <v>0</v>
      </c>
    </row>
    <row r="212" spans="1:51">
      <c r="A212" s="12" t="s">
        <v>193</v>
      </c>
      <c r="B212" s="12" t="s">
        <v>542</v>
      </c>
      <c r="C212" s="13">
        <v>112232</v>
      </c>
      <c r="D212" s="12" t="s">
        <v>540</v>
      </c>
      <c r="E212" s="187">
        <v>74576</v>
      </c>
      <c r="F212" s="188" t="s">
        <v>182</v>
      </c>
      <c r="G212" s="189"/>
      <c r="H212" s="189"/>
      <c r="I212" s="189"/>
      <c r="J212" s="189" t="s">
        <v>23</v>
      </c>
      <c r="K212" s="189" t="s">
        <v>23</v>
      </c>
      <c r="L212" s="189"/>
      <c r="M212" s="189" t="s">
        <v>1539</v>
      </c>
      <c r="N212" s="189"/>
      <c r="O212" s="189" t="s">
        <v>23</v>
      </c>
      <c r="P212" s="189"/>
      <c r="Q212" s="189"/>
      <c r="R212" s="189"/>
      <c r="S212" s="189"/>
      <c r="T212" s="189"/>
      <c r="U212" s="189"/>
      <c r="V212" s="189"/>
      <c r="W212" s="189"/>
      <c r="X212" s="189"/>
      <c r="Y212" s="189"/>
      <c r="Z212" s="189"/>
      <c r="AA212" s="189"/>
      <c r="AB212" s="189"/>
      <c r="AC212" s="189"/>
      <c r="AD212" s="189"/>
      <c r="AE212" s="189" t="s">
        <v>1539</v>
      </c>
      <c r="AF212" s="189"/>
      <c r="AG212" s="189" t="s">
        <v>23</v>
      </c>
      <c r="AH212" s="189"/>
      <c r="AI212" s="189"/>
      <c r="AJ212" s="189"/>
      <c r="AK212" s="189"/>
      <c r="AL212" s="189"/>
      <c r="AM212" s="189"/>
      <c r="AN212" s="190" t="s">
        <v>1539</v>
      </c>
      <c r="AO212" s="190"/>
      <c r="AP212" s="190"/>
      <c r="AQ212" s="190"/>
      <c r="AR212" s="190"/>
      <c r="AS212" s="190" t="s">
        <v>23</v>
      </c>
      <c r="AT212" s="190"/>
      <c r="AU212" s="191">
        <v>13</v>
      </c>
      <c r="AV212" s="191">
        <v>0</v>
      </c>
      <c r="AW212" s="191">
        <v>5</v>
      </c>
      <c r="AX212" s="191">
        <v>78</v>
      </c>
      <c r="AY212" s="191">
        <v>0</v>
      </c>
    </row>
    <row r="213" spans="1:51">
      <c r="A213" s="12" t="s">
        <v>193</v>
      </c>
      <c r="B213" s="12" t="s">
        <v>543</v>
      </c>
      <c r="C213" s="13">
        <v>112241</v>
      </c>
      <c r="D213" s="12" t="s">
        <v>544</v>
      </c>
      <c r="E213" s="187">
        <v>138738</v>
      </c>
      <c r="F213" s="188" t="s">
        <v>182</v>
      </c>
      <c r="G213" s="189"/>
      <c r="H213" s="189"/>
      <c r="I213" s="189"/>
      <c r="J213" s="189"/>
      <c r="K213" s="189" t="s">
        <v>23</v>
      </c>
      <c r="L213" s="189"/>
      <c r="M213" s="189" t="s">
        <v>1539</v>
      </c>
      <c r="N213" s="189" t="s">
        <v>23</v>
      </c>
      <c r="O213" s="189"/>
      <c r="P213" s="189"/>
      <c r="Q213" s="189"/>
      <c r="R213" s="189"/>
      <c r="S213" s="189"/>
      <c r="T213" s="189"/>
      <c r="U213" s="189"/>
      <c r="V213" s="189"/>
      <c r="W213" s="189"/>
      <c r="X213" s="189"/>
      <c r="Y213" s="189"/>
      <c r="Z213" s="189"/>
      <c r="AA213" s="189"/>
      <c r="AB213" s="189"/>
      <c r="AC213" s="189"/>
      <c r="AD213" s="189"/>
      <c r="AE213" s="189"/>
      <c r="AF213" s="189"/>
      <c r="AG213" s="189"/>
      <c r="AH213" s="189"/>
      <c r="AI213" s="189"/>
      <c r="AJ213" s="189"/>
      <c r="AK213" s="189"/>
      <c r="AL213" s="189"/>
      <c r="AM213" s="189"/>
      <c r="AN213" s="190" t="s">
        <v>1540</v>
      </c>
      <c r="AO213" s="190"/>
      <c r="AP213" s="190"/>
      <c r="AQ213" s="190"/>
      <c r="AR213" s="190"/>
      <c r="AS213" s="190"/>
      <c r="AT213" s="190"/>
      <c r="AU213" s="191">
        <v>21</v>
      </c>
      <c r="AV213" s="191">
        <v>0</v>
      </c>
      <c r="AW213" s="191">
        <v>0</v>
      </c>
      <c r="AX213" s="191">
        <v>48</v>
      </c>
      <c r="AY213" s="191">
        <v>0</v>
      </c>
    </row>
    <row r="214" spans="1:51">
      <c r="A214" s="12" t="s">
        <v>193</v>
      </c>
      <c r="B214" s="12" t="s">
        <v>545</v>
      </c>
      <c r="C214" s="13">
        <v>112259</v>
      </c>
      <c r="D214" s="12" t="s">
        <v>544</v>
      </c>
      <c r="E214" s="187">
        <v>148723</v>
      </c>
      <c r="F214" s="188" t="s">
        <v>182</v>
      </c>
      <c r="G214" s="189" t="s">
        <v>23</v>
      </c>
      <c r="H214" s="189" t="s">
        <v>23</v>
      </c>
      <c r="I214" s="189"/>
      <c r="J214" s="189"/>
      <c r="K214" s="189" t="s">
        <v>23</v>
      </c>
      <c r="L214" s="189"/>
      <c r="M214" s="189" t="s">
        <v>1540</v>
      </c>
      <c r="N214" s="189"/>
      <c r="O214" s="189"/>
      <c r="P214" s="189"/>
      <c r="Q214" s="189" t="s">
        <v>23</v>
      </c>
      <c r="R214" s="189"/>
      <c r="S214" s="189"/>
      <c r="T214" s="189"/>
      <c r="U214" s="189"/>
      <c r="V214" s="189" t="s">
        <v>1539</v>
      </c>
      <c r="W214" s="189"/>
      <c r="X214" s="189"/>
      <c r="Y214" s="189"/>
      <c r="Z214" s="189"/>
      <c r="AA214" s="189"/>
      <c r="AB214" s="189" t="s">
        <v>23</v>
      </c>
      <c r="AC214" s="189"/>
      <c r="AD214" s="189"/>
      <c r="AE214" s="189"/>
      <c r="AF214" s="189"/>
      <c r="AG214" s="189"/>
      <c r="AH214" s="189"/>
      <c r="AI214" s="189"/>
      <c r="AJ214" s="189"/>
      <c r="AK214" s="189"/>
      <c r="AL214" s="189"/>
      <c r="AM214" s="189"/>
      <c r="AN214" s="190" t="s">
        <v>1539</v>
      </c>
      <c r="AO214" s="190"/>
      <c r="AP214" s="190"/>
      <c r="AQ214" s="190"/>
      <c r="AR214" s="190" t="s">
        <v>23</v>
      </c>
      <c r="AS214" s="190"/>
      <c r="AT214" s="190"/>
      <c r="AU214" s="191">
        <v>165</v>
      </c>
      <c r="AV214" s="191">
        <v>19</v>
      </c>
      <c r="AW214" s="191">
        <v>0</v>
      </c>
      <c r="AX214" s="191">
        <v>28</v>
      </c>
      <c r="AY214" s="191">
        <v>0</v>
      </c>
    </row>
    <row r="215" spans="1:51">
      <c r="A215" s="12" t="s">
        <v>193</v>
      </c>
      <c r="B215" s="12" t="s">
        <v>546</v>
      </c>
      <c r="C215" s="13">
        <v>112275</v>
      </c>
      <c r="D215" s="12" t="s">
        <v>547</v>
      </c>
      <c r="E215" s="187">
        <v>138442</v>
      </c>
      <c r="F215" s="188" t="s">
        <v>182</v>
      </c>
      <c r="G215" s="189"/>
      <c r="H215" s="189"/>
      <c r="I215" s="189"/>
      <c r="J215" s="189"/>
      <c r="K215" s="189" t="s">
        <v>23</v>
      </c>
      <c r="L215" s="189"/>
      <c r="M215" s="189" t="s">
        <v>1538</v>
      </c>
      <c r="N215" s="189"/>
      <c r="O215" s="189"/>
      <c r="P215" s="189"/>
      <c r="Q215" s="189"/>
      <c r="R215" s="189"/>
      <c r="S215" s="189"/>
      <c r="T215" s="189"/>
      <c r="U215" s="189"/>
      <c r="V215" s="189"/>
      <c r="W215" s="189"/>
      <c r="X215" s="189"/>
      <c r="Y215" s="189"/>
      <c r="Z215" s="189"/>
      <c r="AA215" s="189"/>
      <c r="AB215" s="189"/>
      <c r="AC215" s="189"/>
      <c r="AD215" s="189"/>
      <c r="AE215" s="189"/>
      <c r="AF215" s="189"/>
      <c r="AG215" s="189"/>
      <c r="AH215" s="189"/>
      <c r="AI215" s="189"/>
      <c r="AJ215" s="189"/>
      <c r="AK215" s="189"/>
      <c r="AL215" s="189"/>
      <c r="AM215" s="189"/>
      <c r="AN215" s="190" t="s">
        <v>1539</v>
      </c>
      <c r="AO215" s="190"/>
      <c r="AP215" s="190"/>
      <c r="AQ215" s="190"/>
      <c r="AR215" s="190" t="s">
        <v>23</v>
      </c>
      <c r="AS215" s="190"/>
      <c r="AT215" s="190"/>
      <c r="AU215" s="191">
        <v>13</v>
      </c>
      <c r="AV215" s="191">
        <v>0</v>
      </c>
      <c r="AW215" s="191">
        <v>0</v>
      </c>
      <c r="AX215" s="191">
        <v>20</v>
      </c>
      <c r="AY215" s="191">
        <v>0</v>
      </c>
    </row>
    <row r="216" spans="1:51">
      <c r="A216" s="12" t="s">
        <v>193</v>
      </c>
      <c r="B216" s="12" t="s">
        <v>548</v>
      </c>
      <c r="C216" s="13">
        <v>112283</v>
      </c>
      <c r="D216" s="12" t="s">
        <v>365</v>
      </c>
      <c r="E216" s="187">
        <v>76056</v>
      </c>
      <c r="F216" s="188" t="s">
        <v>182</v>
      </c>
      <c r="G216" s="189"/>
      <c r="H216" s="189"/>
      <c r="I216" s="189"/>
      <c r="J216" s="189" t="s">
        <v>23</v>
      </c>
      <c r="K216" s="189" t="s">
        <v>23</v>
      </c>
      <c r="L216" s="189"/>
      <c r="M216" s="189" t="s">
        <v>1539</v>
      </c>
      <c r="N216" s="189"/>
      <c r="O216" s="189"/>
      <c r="P216" s="189"/>
      <c r="Q216" s="189"/>
      <c r="R216" s="189"/>
      <c r="S216" s="189" t="s">
        <v>23</v>
      </c>
      <c r="T216" s="189"/>
      <c r="U216" s="189"/>
      <c r="V216" s="189"/>
      <c r="W216" s="189"/>
      <c r="X216" s="189"/>
      <c r="Y216" s="189"/>
      <c r="Z216" s="189"/>
      <c r="AA216" s="189"/>
      <c r="AB216" s="189"/>
      <c r="AC216" s="189"/>
      <c r="AD216" s="189"/>
      <c r="AE216" s="189" t="s">
        <v>1539</v>
      </c>
      <c r="AF216" s="189"/>
      <c r="AG216" s="189"/>
      <c r="AH216" s="189"/>
      <c r="AI216" s="189"/>
      <c r="AJ216" s="189"/>
      <c r="AK216" s="189" t="s">
        <v>23</v>
      </c>
      <c r="AL216" s="189" t="s">
        <v>23</v>
      </c>
      <c r="AM216" s="189"/>
      <c r="AN216" s="190" t="s">
        <v>1539</v>
      </c>
      <c r="AO216" s="190"/>
      <c r="AP216" s="190"/>
      <c r="AQ216" s="190"/>
      <c r="AR216" s="190"/>
      <c r="AS216" s="190" t="s">
        <v>23</v>
      </c>
      <c r="AT216" s="190"/>
      <c r="AU216" s="191">
        <v>37</v>
      </c>
      <c r="AV216" s="191">
        <v>0</v>
      </c>
      <c r="AW216" s="191">
        <v>19</v>
      </c>
      <c r="AX216" s="191">
        <v>35</v>
      </c>
      <c r="AY216" s="191">
        <v>0</v>
      </c>
    </row>
    <row r="217" spans="1:51">
      <c r="A217" s="12" t="s">
        <v>193</v>
      </c>
      <c r="B217" s="12" t="s">
        <v>549</v>
      </c>
      <c r="C217" s="13">
        <v>112291</v>
      </c>
      <c r="D217" s="12" t="s">
        <v>550</v>
      </c>
      <c r="E217" s="187">
        <v>81724</v>
      </c>
      <c r="F217" s="188" t="s">
        <v>182</v>
      </c>
      <c r="G217" s="189" t="s">
        <v>23</v>
      </c>
      <c r="H217" s="189" t="s">
        <v>23</v>
      </c>
      <c r="I217" s="189"/>
      <c r="J217" s="189" t="s">
        <v>23</v>
      </c>
      <c r="K217" s="189" t="s">
        <v>23</v>
      </c>
      <c r="L217" s="189"/>
      <c r="M217" s="189" t="s">
        <v>1539</v>
      </c>
      <c r="N217" s="189"/>
      <c r="O217" s="189" t="s">
        <v>23</v>
      </c>
      <c r="P217" s="189"/>
      <c r="Q217" s="189"/>
      <c r="R217" s="189"/>
      <c r="S217" s="189"/>
      <c r="T217" s="189"/>
      <c r="U217" s="189"/>
      <c r="V217" s="189" t="s">
        <v>1539</v>
      </c>
      <c r="W217" s="189"/>
      <c r="X217" s="189"/>
      <c r="Y217" s="189"/>
      <c r="Z217" s="189"/>
      <c r="AA217" s="189"/>
      <c r="AB217" s="189" t="s">
        <v>23</v>
      </c>
      <c r="AC217" s="189"/>
      <c r="AD217" s="189"/>
      <c r="AE217" s="189" t="s">
        <v>1539</v>
      </c>
      <c r="AF217" s="189"/>
      <c r="AG217" s="189" t="s">
        <v>23</v>
      </c>
      <c r="AH217" s="189"/>
      <c r="AI217" s="189"/>
      <c r="AJ217" s="189"/>
      <c r="AK217" s="189"/>
      <c r="AL217" s="189"/>
      <c r="AM217" s="189"/>
      <c r="AN217" s="190" t="s">
        <v>1539</v>
      </c>
      <c r="AO217" s="190"/>
      <c r="AP217" s="190"/>
      <c r="AQ217" s="190"/>
      <c r="AR217" s="190"/>
      <c r="AS217" s="190" t="s">
        <v>23</v>
      </c>
      <c r="AT217" s="190"/>
      <c r="AU217" s="191">
        <v>13</v>
      </c>
      <c r="AV217" s="191">
        <v>3</v>
      </c>
      <c r="AW217" s="191">
        <v>7</v>
      </c>
      <c r="AX217" s="191">
        <v>62</v>
      </c>
      <c r="AY217" s="191">
        <v>0</v>
      </c>
    </row>
    <row r="218" spans="1:51">
      <c r="A218" s="12" t="s">
        <v>193</v>
      </c>
      <c r="B218" s="12" t="s">
        <v>551</v>
      </c>
      <c r="C218" s="13">
        <v>112305</v>
      </c>
      <c r="D218" s="12" t="s">
        <v>552</v>
      </c>
      <c r="E218" s="187">
        <v>165486</v>
      </c>
      <c r="F218" s="188" t="s">
        <v>182</v>
      </c>
      <c r="G218" s="189"/>
      <c r="H218" s="189"/>
      <c r="I218" s="189"/>
      <c r="J218" s="189"/>
      <c r="K218" s="189" t="s">
        <v>23</v>
      </c>
      <c r="L218" s="189"/>
      <c r="M218" s="189" t="s">
        <v>1538</v>
      </c>
      <c r="N218" s="189"/>
      <c r="O218" s="189"/>
      <c r="P218" s="189"/>
      <c r="Q218" s="189"/>
      <c r="R218" s="189"/>
      <c r="S218" s="189"/>
      <c r="T218" s="189"/>
      <c r="U218" s="189"/>
      <c r="V218" s="189"/>
      <c r="W218" s="189"/>
      <c r="X218" s="189"/>
      <c r="Y218" s="189"/>
      <c r="Z218" s="189"/>
      <c r="AA218" s="189"/>
      <c r="AB218" s="189"/>
      <c r="AC218" s="189"/>
      <c r="AD218" s="189"/>
      <c r="AE218" s="189"/>
      <c r="AF218" s="189"/>
      <c r="AG218" s="189"/>
      <c r="AH218" s="189"/>
      <c r="AI218" s="189"/>
      <c r="AJ218" s="189"/>
      <c r="AK218" s="189"/>
      <c r="AL218" s="189"/>
      <c r="AM218" s="189"/>
      <c r="AN218" s="190" t="s">
        <v>1540</v>
      </c>
      <c r="AO218" s="190"/>
      <c r="AP218" s="190"/>
      <c r="AQ218" s="190"/>
      <c r="AR218" s="190" t="s">
        <v>23</v>
      </c>
      <c r="AS218" s="190"/>
      <c r="AT218" s="190"/>
      <c r="AU218" s="191">
        <v>33</v>
      </c>
      <c r="AV218" s="191">
        <v>0</v>
      </c>
      <c r="AW218" s="191">
        <v>0</v>
      </c>
      <c r="AX218" s="191">
        <v>74</v>
      </c>
      <c r="AY218" s="191">
        <v>0</v>
      </c>
    </row>
    <row r="219" spans="1:51">
      <c r="A219" s="12" t="s">
        <v>193</v>
      </c>
      <c r="B219" s="12" t="s">
        <v>553</v>
      </c>
      <c r="C219" s="13">
        <v>112321</v>
      </c>
      <c r="D219" s="12" t="s">
        <v>544</v>
      </c>
      <c r="E219" s="187">
        <v>154116</v>
      </c>
      <c r="F219" s="188" t="s">
        <v>182</v>
      </c>
      <c r="G219" s="189"/>
      <c r="H219" s="189"/>
      <c r="I219" s="189"/>
      <c r="J219" s="189"/>
      <c r="K219" s="189" t="s">
        <v>23</v>
      </c>
      <c r="L219" s="189"/>
      <c r="M219" s="189" t="s">
        <v>1539</v>
      </c>
      <c r="N219" s="189"/>
      <c r="O219" s="189" t="s">
        <v>23</v>
      </c>
      <c r="P219" s="189"/>
      <c r="Q219" s="189"/>
      <c r="R219" s="189"/>
      <c r="S219" s="189"/>
      <c r="T219" s="189"/>
      <c r="U219" s="189"/>
      <c r="V219" s="189"/>
      <c r="W219" s="189"/>
      <c r="X219" s="189"/>
      <c r="Y219" s="189"/>
      <c r="Z219" s="189"/>
      <c r="AA219" s="189"/>
      <c r="AB219" s="189"/>
      <c r="AC219" s="189"/>
      <c r="AD219" s="189"/>
      <c r="AE219" s="189"/>
      <c r="AF219" s="189"/>
      <c r="AG219" s="189"/>
      <c r="AH219" s="189"/>
      <c r="AI219" s="189"/>
      <c r="AJ219" s="189"/>
      <c r="AK219" s="189"/>
      <c r="AL219" s="189"/>
      <c r="AM219" s="189"/>
      <c r="AN219" s="190" t="s">
        <v>1539</v>
      </c>
      <c r="AO219" s="190"/>
      <c r="AP219" s="190" t="s">
        <v>23</v>
      </c>
      <c r="AQ219" s="190"/>
      <c r="AR219" s="190"/>
      <c r="AS219" s="190"/>
      <c r="AT219" s="190"/>
      <c r="AU219" s="191">
        <v>115</v>
      </c>
      <c r="AV219" s="191">
        <v>0</v>
      </c>
      <c r="AW219" s="191">
        <v>0</v>
      </c>
      <c r="AX219" s="191">
        <v>27</v>
      </c>
      <c r="AY219" s="191">
        <v>0</v>
      </c>
    </row>
    <row r="220" spans="1:51">
      <c r="A220" s="12" t="s">
        <v>193</v>
      </c>
      <c r="B220" s="12" t="s">
        <v>554</v>
      </c>
      <c r="C220" s="13">
        <v>112330</v>
      </c>
      <c r="D220" s="12" t="s">
        <v>365</v>
      </c>
      <c r="E220" s="187">
        <v>67084</v>
      </c>
      <c r="F220" s="188" t="s">
        <v>182</v>
      </c>
      <c r="G220" s="189"/>
      <c r="H220" s="189"/>
      <c r="I220" s="189"/>
      <c r="J220" s="189"/>
      <c r="K220" s="189" t="s">
        <v>23</v>
      </c>
      <c r="L220" s="189"/>
      <c r="M220" s="189" t="s">
        <v>1538</v>
      </c>
      <c r="N220" s="189"/>
      <c r="O220" s="189"/>
      <c r="P220" s="189"/>
      <c r="Q220" s="189"/>
      <c r="R220" s="189"/>
      <c r="S220" s="189"/>
      <c r="T220" s="189"/>
      <c r="U220" s="189"/>
      <c r="V220" s="189"/>
      <c r="W220" s="189"/>
      <c r="X220" s="189"/>
      <c r="Y220" s="189"/>
      <c r="Z220" s="189"/>
      <c r="AA220" s="189"/>
      <c r="AB220" s="189"/>
      <c r="AC220" s="189"/>
      <c r="AD220" s="189"/>
      <c r="AE220" s="189"/>
      <c r="AF220" s="189"/>
      <c r="AG220" s="189"/>
      <c r="AH220" s="189"/>
      <c r="AI220" s="189"/>
      <c r="AJ220" s="189"/>
      <c r="AK220" s="189"/>
      <c r="AL220" s="189"/>
      <c r="AM220" s="189"/>
      <c r="AN220" s="190" t="s">
        <v>1539</v>
      </c>
      <c r="AO220" s="190"/>
      <c r="AP220" s="190"/>
      <c r="AQ220" s="190"/>
      <c r="AR220" s="190" t="s">
        <v>23</v>
      </c>
      <c r="AS220" s="190"/>
      <c r="AT220" s="190"/>
      <c r="AU220" s="191">
        <v>34</v>
      </c>
      <c r="AV220" s="191">
        <v>0</v>
      </c>
      <c r="AW220" s="191">
        <v>0</v>
      </c>
      <c r="AX220" s="191">
        <v>26</v>
      </c>
      <c r="AY220" s="191">
        <v>0</v>
      </c>
    </row>
    <row r="221" spans="1:51">
      <c r="A221" s="12" t="s">
        <v>193</v>
      </c>
      <c r="B221" s="12" t="s">
        <v>555</v>
      </c>
      <c r="C221" s="13">
        <v>112348</v>
      </c>
      <c r="D221" s="12" t="s">
        <v>301</v>
      </c>
      <c r="E221" s="187">
        <v>88908</v>
      </c>
      <c r="F221" s="188" t="s">
        <v>182</v>
      </c>
      <c r="G221" s="189" t="s">
        <v>23</v>
      </c>
      <c r="H221" s="189" t="s">
        <v>23</v>
      </c>
      <c r="I221" s="189"/>
      <c r="J221" s="189"/>
      <c r="K221" s="189" t="s">
        <v>23</v>
      </c>
      <c r="L221" s="189"/>
      <c r="M221" s="189" t="s">
        <v>1539</v>
      </c>
      <c r="N221" s="189"/>
      <c r="O221" s="189"/>
      <c r="P221" s="189"/>
      <c r="Q221" s="189"/>
      <c r="R221" s="189"/>
      <c r="S221" s="189" t="s">
        <v>23</v>
      </c>
      <c r="T221" s="189"/>
      <c r="U221" s="189"/>
      <c r="V221" s="189" t="s">
        <v>1539</v>
      </c>
      <c r="W221" s="189"/>
      <c r="X221" s="189"/>
      <c r="Y221" s="189"/>
      <c r="Z221" s="189"/>
      <c r="AA221" s="189"/>
      <c r="AB221" s="189" t="s">
        <v>23</v>
      </c>
      <c r="AC221" s="189"/>
      <c r="AD221" s="189"/>
      <c r="AE221" s="189"/>
      <c r="AF221" s="189"/>
      <c r="AG221" s="189"/>
      <c r="AH221" s="189"/>
      <c r="AI221" s="189"/>
      <c r="AJ221" s="189"/>
      <c r="AK221" s="189"/>
      <c r="AL221" s="189"/>
      <c r="AM221" s="189"/>
      <c r="AN221" s="190" t="s">
        <v>1539</v>
      </c>
      <c r="AO221" s="190"/>
      <c r="AP221" s="190"/>
      <c r="AQ221" s="190"/>
      <c r="AR221" s="190" t="s">
        <v>23</v>
      </c>
      <c r="AS221" s="190"/>
      <c r="AT221" s="190"/>
      <c r="AU221" s="191">
        <v>116</v>
      </c>
      <c r="AV221" s="191">
        <v>17</v>
      </c>
      <c r="AW221" s="191">
        <v>0</v>
      </c>
      <c r="AX221" s="191">
        <v>44</v>
      </c>
      <c r="AY221" s="191">
        <v>0</v>
      </c>
    </row>
    <row r="222" spans="1:51">
      <c r="A222" s="12" t="s">
        <v>193</v>
      </c>
      <c r="B222" s="12" t="s">
        <v>556</v>
      </c>
      <c r="C222" s="13">
        <v>112356</v>
      </c>
      <c r="D222" s="12" t="s">
        <v>343</v>
      </c>
      <c r="E222" s="187">
        <v>110886</v>
      </c>
      <c r="F222" s="188" t="s">
        <v>182</v>
      </c>
      <c r="G222" s="189"/>
      <c r="H222" s="189"/>
      <c r="I222" s="189"/>
      <c r="J222" s="189"/>
      <c r="K222" s="189" t="s">
        <v>23</v>
      </c>
      <c r="L222" s="189"/>
      <c r="M222" s="189" t="s">
        <v>1539</v>
      </c>
      <c r="N222" s="189"/>
      <c r="O222" s="189" t="s">
        <v>23</v>
      </c>
      <c r="P222" s="189"/>
      <c r="Q222" s="189"/>
      <c r="R222" s="189"/>
      <c r="S222" s="189"/>
      <c r="T222" s="189"/>
      <c r="U222" s="189"/>
      <c r="V222" s="189"/>
      <c r="W222" s="189"/>
      <c r="X222" s="189"/>
      <c r="Y222" s="189"/>
      <c r="Z222" s="189"/>
      <c r="AA222" s="189"/>
      <c r="AB222" s="189"/>
      <c r="AC222" s="189"/>
      <c r="AD222" s="189"/>
      <c r="AE222" s="189"/>
      <c r="AF222" s="189"/>
      <c r="AG222" s="189"/>
      <c r="AH222" s="189"/>
      <c r="AI222" s="189"/>
      <c r="AJ222" s="189"/>
      <c r="AK222" s="189"/>
      <c r="AL222" s="189"/>
      <c r="AM222" s="189"/>
      <c r="AN222" s="190" t="s">
        <v>1539</v>
      </c>
      <c r="AO222" s="190"/>
      <c r="AP222" s="190"/>
      <c r="AQ222" s="190"/>
      <c r="AR222" s="190" t="s">
        <v>23</v>
      </c>
      <c r="AS222" s="190"/>
      <c r="AT222" s="190"/>
      <c r="AU222" s="191">
        <v>86</v>
      </c>
      <c r="AV222" s="191">
        <v>0</v>
      </c>
      <c r="AW222" s="191">
        <v>0</v>
      </c>
      <c r="AX222" s="191">
        <v>52</v>
      </c>
      <c r="AY222" s="191">
        <v>0</v>
      </c>
    </row>
    <row r="223" spans="1:51">
      <c r="A223" s="12" t="s">
        <v>193</v>
      </c>
      <c r="B223" s="12" t="s">
        <v>557</v>
      </c>
      <c r="C223" s="13">
        <v>112372</v>
      </c>
      <c r="D223" s="12" t="s">
        <v>558</v>
      </c>
      <c r="E223" s="187">
        <v>140100</v>
      </c>
      <c r="F223" s="188" t="s">
        <v>182</v>
      </c>
      <c r="G223" s="189"/>
      <c r="H223" s="189"/>
      <c r="I223" s="189"/>
      <c r="J223" s="189" t="s">
        <v>23</v>
      </c>
      <c r="K223" s="189" t="s">
        <v>23</v>
      </c>
      <c r="L223" s="189"/>
      <c r="M223" s="189" t="s">
        <v>1538</v>
      </c>
      <c r="N223" s="189"/>
      <c r="O223" s="189"/>
      <c r="P223" s="189"/>
      <c r="Q223" s="189"/>
      <c r="R223" s="189"/>
      <c r="S223" s="189"/>
      <c r="T223" s="189"/>
      <c r="U223" s="189"/>
      <c r="V223" s="189"/>
      <c r="W223" s="189"/>
      <c r="X223" s="189"/>
      <c r="Y223" s="189"/>
      <c r="Z223" s="189"/>
      <c r="AA223" s="189"/>
      <c r="AB223" s="189"/>
      <c r="AC223" s="189"/>
      <c r="AD223" s="189"/>
      <c r="AE223" s="189" t="s">
        <v>1538</v>
      </c>
      <c r="AF223" s="189"/>
      <c r="AG223" s="189"/>
      <c r="AH223" s="189"/>
      <c r="AI223" s="189"/>
      <c r="AJ223" s="189"/>
      <c r="AK223" s="189"/>
      <c r="AL223" s="189"/>
      <c r="AM223" s="189"/>
      <c r="AN223" s="190" t="s">
        <v>1539</v>
      </c>
      <c r="AO223" s="190"/>
      <c r="AP223" s="190"/>
      <c r="AQ223" s="190" t="s">
        <v>23</v>
      </c>
      <c r="AR223" s="190"/>
      <c r="AS223" s="190"/>
      <c r="AT223" s="190"/>
      <c r="AU223" s="191">
        <v>17</v>
      </c>
      <c r="AV223" s="191">
        <v>0</v>
      </c>
      <c r="AW223" s="191">
        <v>1</v>
      </c>
      <c r="AX223" s="191">
        <v>22</v>
      </c>
      <c r="AY223" s="191">
        <v>0</v>
      </c>
    </row>
    <row r="224" spans="1:51">
      <c r="A224" s="12" t="s">
        <v>193</v>
      </c>
      <c r="B224" s="12" t="s">
        <v>559</v>
      </c>
      <c r="C224" s="13">
        <v>112381</v>
      </c>
      <c r="D224" s="12" t="s">
        <v>343</v>
      </c>
      <c r="E224" s="187">
        <v>62227</v>
      </c>
      <c r="F224" s="188" t="s">
        <v>182</v>
      </c>
      <c r="G224" s="189"/>
      <c r="H224" s="189"/>
      <c r="I224" s="189"/>
      <c r="J224" s="189"/>
      <c r="K224" s="189" t="s">
        <v>23</v>
      </c>
      <c r="L224" s="189"/>
      <c r="M224" s="189" t="s">
        <v>1538</v>
      </c>
      <c r="N224" s="189"/>
      <c r="O224" s="189"/>
      <c r="P224" s="189"/>
      <c r="Q224" s="189"/>
      <c r="R224" s="189"/>
      <c r="S224" s="189"/>
      <c r="T224" s="189"/>
      <c r="U224" s="189"/>
      <c r="V224" s="189"/>
      <c r="W224" s="189"/>
      <c r="X224" s="189"/>
      <c r="Y224" s="189"/>
      <c r="Z224" s="189"/>
      <c r="AA224" s="189"/>
      <c r="AB224" s="189"/>
      <c r="AC224" s="189"/>
      <c r="AD224" s="189"/>
      <c r="AE224" s="189"/>
      <c r="AF224" s="189"/>
      <c r="AG224" s="189"/>
      <c r="AH224" s="189"/>
      <c r="AI224" s="189"/>
      <c r="AJ224" s="189"/>
      <c r="AK224" s="189"/>
      <c r="AL224" s="189"/>
      <c r="AM224" s="189"/>
      <c r="AN224" s="190" t="s">
        <v>1539</v>
      </c>
      <c r="AO224" s="190"/>
      <c r="AP224" s="190"/>
      <c r="AQ224" s="190"/>
      <c r="AR224" s="190"/>
      <c r="AS224" s="190" t="s">
        <v>23</v>
      </c>
      <c r="AT224" s="190"/>
      <c r="AU224" s="191">
        <v>25</v>
      </c>
      <c r="AV224" s="191">
        <v>0</v>
      </c>
      <c r="AW224" s="191">
        <v>0</v>
      </c>
      <c r="AX224" s="191">
        <v>20</v>
      </c>
      <c r="AY224" s="191">
        <v>0</v>
      </c>
    </row>
    <row r="225" spans="1:51">
      <c r="A225" s="12" t="s">
        <v>193</v>
      </c>
      <c r="B225" s="12" t="s">
        <v>560</v>
      </c>
      <c r="C225" s="13">
        <v>112399</v>
      </c>
      <c r="D225" s="12" t="s">
        <v>435</v>
      </c>
      <c r="E225" s="187">
        <v>101364</v>
      </c>
      <c r="F225" s="188" t="s">
        <v>182</v>
      </c>
      <c r="G225" s="189"/>
      <c r="H225" s="189"/>
      <c r="I225" s="189"/>
      <c r="J225" s="189"/>
      <c r="K225" s="189" t="s">
        <v>23</v>
      </c>
      <c r="L225" s="189"/>
      <c r="M225" s="189" t="s">
        <v>1539</v>
      </c>
      <c r="N225" s="189"/>
      <c r="O225" s="189" t="s">
        <v>23</v>
      </c>
      <c r="P225" s="189"/>
      <c r="Q225" s="189"/>
      <c r="R225" s="189"/>
      <c r="S225" s="189"/>
      <c r="T225" s="189"/>
      <c r="U225" s="189"/>
      <c r="V225" s="189"/>
      <c r="W225" s="189"/>
      <c r="X225" s="189"/>
      <c r="Y225" s="189"/>
      <c r="Z225" s="189"/>
      <c r="AA225" s="189"/>
      <c r="AB225" s="189"/>
      <c r="AC225" s="189"/>
      <c r="AD225" s="189"/>
      <c r="AE225" s="189"/>
      <c r="AF225" s="189"/>
      <c r="AG225" s="189"/>
      <c r="AH225" s="189"/>
      <c r="AI225" s="189"/>
      <c r="AJ225" s="189"/>
      <c r="AK225" s="189"/>
      <c r="AL225" s="189"/>
      <c r="AM225" s="189"/>
      <c r="AN225" s="190" t="s">
        <v>1539</v>
      </c>
      <c r="AO225" s="190"/>
      <c r="AP225" s="190"/>
      <c r="AQ225" s="190"/>
      <c r="AR225" s="190" t="s">
        <v>23</v>
      </c>
      <c r="AS225" s="190"/>
      <c r="AT225" s="190"/>
      <c r="AU225" s="191">
        <v>41</v>
      </c>
      <c r="AV225" s="191">
        <v>0</v>
      </c>
      <c r="AW225" s="191">
        <v>0</v>
      </c>
      <c r="AX225" s="191">
        <v>61</v>
      </c>
      <c r="AY225" s="191">
        <v>0</v>
      </c>
    </row>
    <row r="226" spans="1:51">
      <c r="A226" s="12" t="s">
        <v>193</v>
      </c>
      <c r="B226" s="12" t="s">
        <v>561</v>
      </c>
      <c r="C226" s="13">
        <v>112402</v>
      </c>
      <c r="D226" s="12" t="s">
        <v>276</v>
      </c>
      <c r="E226" s="187">
        <v>51939</v>
      </c>
      <c r="F226" s="188" t="s">
        <v>182</v>
      </c>
      <c r="G226" s="189"/>
      <c r="H226" s="189" t="s">
        <v>23</v>
      </c>
      <c r="I226" s="189"/>
      <c r="J226" s="189"/>
      <c r="K226" s="189" t="s">
        <v>23</v>
      </c>
      <c r="L226" s="189"/>
      <c r="M226" s="189" t="s">
        <v>1539</v>
      </c>
      <c r="N226" s="189"/>
      <c r="O226" s="189" t="s">
        <v>23</v>
      </c>
      <c r="P226" s="189"/>
      <c r="Q226" s="189"/>
      <c r="R226" s="189"/>
      <c r="S226" s="189"/>
      <c r="T226" s="189"/>
      <c r="U226" s="189"/>
      <c r="V226" s="189"/>
      <c r="W226" s="189"/>
      <c r="X226" s="189"/>
      <c r="Y226" s="189"/>
      <c r="Z226" s="189"/>
      <c r="AA226" s="189"/>
      <c r="AB226" s="189"/>
      <c r="AC226" s="189"/>
      <c r="AD226" s="189"/>
      <c r="AE226" s="189"/>
      <c r="AF226" s="189"/>
      <c r="AG226" s="189"/>
      <c r="AH226" s="189"/>
      <c r="AI226" s="189"/>
      <c r="AJ226" s="189"/>
      <c r="AK226" s="189"/>
      <c r="AL226" s="189"/>
      <c r="AM226" s="189"/>
      <c r="AN226" s="190" t="s">
        <v>1539</v>
      </c>
      <c r="AO226" s="190"/>
      <c r="AP226" s="190"/>
      <c r="AQ226" s="190"/>
      <c r="AR226" s="190" t="s">
        <v>23</v>
      </c>
      <c r="AS226" s="190"/>
      <c r="AT226" s="190"/>
      <c r="AU226" s="191">
        <v>7</v>
      </c>
      <c r="AV226" s="191">
        <v>0</v>
      </c>
      <c r="AW226" s="191">
        <v>0</v>
      </c>
      <c r="AX226" s="191">
        <v>24</v>
      </c>
      <c r="AY226" s="191">
        <v>0</v>
      </c>
    </row>
    <row r="227" spans="1:51">
      <c r="A227" s="12" t="s">
        <v>193</v>
      </c>
      <c r="B227" s="12" t="s">
        <v>562</v>
      </c>
      <c r="C227" s="13">
        <v>112411</v>
      </c>
      <c r="D227" s="12" t="s">
        <v>563</v>
      </c>
      <c r="E227" s="187">
        <v>70050</v>
      </c>
      <c r="F227" s="188" t="s">
        <v>182</v>
      </c>
      <c r="G227" s="189" t="s">
        <v>23</v>
      </c>
      <c r="H227" s="189" t="s">
        <v>23</v>
      </c>
      <c r="I227" s="189"/>
      <c r="J227" s="189" t="s">
        <v>23</v>
      </c>
      <c r="K227" s="189" t="s">
        <v>23</v>
      </c>
      <c r="L227" s="189"/>
      <c r="M227" s="189" t="s">
        <v>1539</v>
      </c>
      <c r="N227" s="189"/>
      <c r="O227" s="189" t="s">
        <v>23</v>
      </c>
      <c r="P227" s="189"/>
      <c r="Q227" s="189"/>
      <c r="R227" s="189"/>
      <c r="S227" s="189"/>
      <c r="T227" s="189"/>
      <c r="U227" s="189"/>
      <c r="V227" s="189" t="s">
        <v>1539</v>
      </c>
      <c r="W227" s="189"/>
      <c r="X227" s="189"/>
      <c r="Y227" s="189"/>
      <c r="Z227" s="189"/>
      <c r="AA227" s="189"/>
      <c r="AB227" s="189" t="s">
        <v>23</v>
      </c>
      <c r="AC227" s="189"/>
      <c r="AD227" s="189"/>
      <c r="AE227" s="189" t="s">
        <v>1539</v>
      </c>
      <c r="AF227" s="189"/>
      <c r="AG227" s="189" t="s">
        <v>23</v>
      </c>
      <c r="AH227" s="189"/>
      <c r="AI227" s="189"/>
      <c r="AJ227" s="189"/>
      <c r="AK227" s="189"/>
      <c r="AL227" s="189"/>
      <c r="AM227" s="189"/>
      <c r="AN227" s="190" t="s">
        <v>1539</v>
      </c>
      <c r="AO227" s="190"/>
      <c r="AP227" s="190"/>
      <c r="AQ227" s="190"/>
      <c r="AR227" s="190"/>
      <c r="AS227" s="190" t="s">
        <v>23</v>
      </c>
      <c r="AT227" s="190"/>
      <c r="AU227" s="191">
        <v>85</v>
      </c>
      <c r="AV227" s="191">
        <v>0</v>
      </c>
      <c r="AW227" s="191">
        <v>55</v>
      </c>
      <c r="AX227" s="191">
        <v>39</v>
      </c>
      <c r="AY227" s="191">
        <v>0</v>
      </c>
    </row>
    <row r="228" spans="1:51">
      <c r="A228" s="12" t="s">
        <v>193</v>
      </c>
      <c r="B228" s="12" t="s">
        <v>564</v>
      </c>
      <c r="C228" s="13">
        <v>112429</v>
      </c>
      <c r="D228" s="12" t="s">
        <v>565</v>
      </c>
      <c r="E228" s="187">
        <v>56340</v>
      </c>
      <c r="F228" s="188" t="s">
        <v>182</v>
      </c>
      <c r="G228" s="189"/>
      <c r="H228" s="189"/>
      <c r="I228" s="189"/>
      <c r="J228" s="189"/>
      <c r="K228" s="189" t="s">
        <v>23</v>
      </c>
      <c r="L228" s="189"/>
      <c r="M228" s="189" t="s">
        <v>1539</v>
      </c>
      <c r="N228" s="189"/>
      <c r="O228" s="189" t="s">
        <v>23</v>
      </c>
      <c r="P228" s="189"/>
      <c r="Q228" s="189"/>
      <c r="R228" s="189"/>
      <c r="S228" s="189"/>
      <c r="T228" s="189"/>
      <c r="U228" s="189"/>
      <c r="V228" s="189"/>
      <c r="W228" s="189"/>
      <c r="X228" s="189"/>
      <c r="Y228" s="189"/>
      <c r="Z228" s="189"/>
      <c r="AA228" s="189"/>
      <c r="AB228" s="189"/>
      <c r="AC228" s="189"/>
      <c r="AD228" s="189"/>
      <c r="AE228" s="189"/>
      <c r="AF228" s="189"/>
      <c r="AG228" s="189"/>
      <c r="AH228" s="189"/>
      <c r="AI228" s="189"/>
      <c r="AJ228" s="189"/>
      <c r="AK228" s="189"/>
      <c r="AL228" s="189"/>
      <c r="AM228" s="189"/>
      <c r="AN228" s="190" t="s">
        <v>1539</v>
      </c>
      <c r="AO228" s="190"/>
      <c r="AP228" s="190"/>
      <c r="AQ228" s="190"/>
      <c r="AR228" s="190" t="s">
        <v>23</v>
      </c>
      <c r="AS228" s="190"/>
      <c r="AT228" s="190"/>
      <c r="AU228" s="191">
        <v>22</v>
      </c>
      <c r="AV228" s="191">
        <v>0</v>
      </c>
      <c r="AW228" s="191">
        <v>0</v>
      </c>
      <c r="AX228" s="191">
        <v>12</v>
      </c>
      <c r="AY228" s="191">
        <v>0</v>
      </c>
    </row>
    <row r="229" spans="1:51">
      <c r="A229" s="12" t="s">
        <v>193</v>
      </c>
      <c r="B229" s="12" t="s">
        <v>566</v>
      </c>
      <c r="C229" s="13">
        <v>112437</v>
      </c>
      <c r="D229" s="12" t="s">
        <v>345</v>
      </c>
      <c r="E229" s="187">
        <v>72382</v>
      </c>
      <c r="F229" s="188" t="s">
        <v>182</v>
      </c>
      <c r="G229" s="189"/>
      <c r="H229" s="189"/>
      <c r="I229" s="189"/>
      <c r="J229" s="189"/>
      <c r="K229" s="189" t="s">
        <v>23</v>
      </c>
      <c r="L229" s="189"/>
      <c r="M229" s="189" t="s">
        <v>1538</v>
      </c>
      <c r="N229" s="189"/>
      <c r="O229" s="189"/>
      <c r="P229" s="189"/>
      <c r="Q229" s="189"/>
      <c r="R229" s="189"/>
      <c r="S229" s="189"/>
      <c r="T229" s="189"/>
      <c r="U229" s="189"/>
      <c r="V229" s="189"/>
      <c r="W229" s="189"/>
      <c r="X229" s="189"/>
      <c r="Y229" s="189"/>
      <c r="Z229" s="189"/>
      <c r="AA229" s="189"/>
      <c r="AB229" s="189"/>
      <c r="AC229" s="189"/>
      <c r="AD229" s="189"/>
      <c r="AE229" s="189"/>
      <c r="AF229" s="189"/>
      <c r="AG229" s="189"/>
      <c r="AH229" s="189"/>
      <c r="AI229" s="189"/>
      <c r="AJ229" s="189"/>
      <c r="AK229" s="189"/>
      <c r="AL229" s="189"/>
      <c r="AM229" s="189"/>
      <c r="AN229" s="190" t="s">
        <v>1539</v>
      </c>
      <c r="AO229" s="190"/>
      <c r="AP229" s="190"/>
      <c r="AQ229" s="190"/>
      <c r="AR229" s="190" t="s">
        <v>23</v>
      </c>
      <c r="AS229" s="190"/>
      <c r="AT229" s="190"/>
      <c r="AU229" s="191">
        <v>65</v>
      </c>
      <c r="AV229" s="191">
        <v>0</v>
      </c>
      <c r="AW229" s="191">
        <v>0</v>
      </c>
      <c r="AX229" s="191">
        <v>63</v>
      </c>
      <c r="AY229" s="191">
        <v>0</v>
      </c>
    </row>
    <row r="230" spans="1:51">
      <c r="A230" s="12" t="s">
        <v>193</v>
      </c>
      <c r="B230" s="12" t="s">
        <v>567</v>
      </c>
      <c r="C230" s="13">
        <v>112453</v>
      </c>
      <c r="D230" s="12" t="s">
        <v>568</v>
      </c>
      <c r="E230" s="187">
        <v>114058</v>
      </c>
      <c r="F230" s="188" t="s">
        <v>182</v>
      </c>
      <c r="G230" s="189" t="s">
        <v>23</v>
      </c>
      <c r="H230" s="189" t="s">
        <v>23</v>
      </c>
      <c r="I230" s="189" t="s">
        <v>23</v>
      </c>
      <c r="J230" s="189"/>
      <c r="K230" s="189" t="s">
        <v>23</v>
      </c>
      <c r="L230" s="189"/>
      <c r="M230" s="189" t="s">
        <v>1539</v>
      </c>
      <c r="N230" s="189"/>
      <c r="O230" s="189"/>
      <c r="P230" s="189"/>
      <c r="Q230" s="189"/>
      <c r="R230" s="189"/>
      <c r="S230" s="189" t="s">
        <v>23</v>
      </c>
      <c r="T230" s="189"/>
      <c r="U230" s="189"/>
      <c r="V230" s="189" t="s">
        <v>1539</v>
      </c>
      <c r="W230" s="189"/>
      <c r="X230" s="189"/>
      <c r="Y230" s="189"/>
      <c r="Z230" s="189"/>
      <c r="AA230" s="189"/>
      <c r="AB230" s="189" t="s">
        <v>23</v>
      </c>
      <c r="AC230" s="189"/>
      <c r="AD230" s="189"/>
      <c r="AE230" s="189"/>
      <c r="AF230" s="189"/>
      <c r="AG230" s="189"/>
      <c r="AH230" s="189"/>
      <c r="AI230" s="189"/>
      <c r="AJ230" s="189"/>
      <c r="AK230" s="189"/>
      <c r="AL230" s="189"/>
      <c r="AM230" s="189"/>
      <c r="AN230" s="190" t="s">
        <v>1538</v>
      </c>
      <c r="AO230" s="190"/>
      <c r="AP230" s="190"/>
      <c r="AQ230" s="190"/>
      <c r="AR230" s="190"/>
      <c r="AS230" s="190" t="s">
        <v>23</v>
      </c>
      <c r="AT230" s="190"/>
      <c r="AU230" s="191">
        <v>117</v>
      </c>
      <c r="AV230" s="191">
        <v>4</v>
      </c>
      <c r="AW230" s="191">
        <v>0</v>
      </c>
      <c r="AX230" s="191">
        <v>45</v>
      </c>
      <c r="AY230" s="191">
        <v>0</v>
      </c>
    </row>
    <row r="231" spans="1:51">
      <c r="A231" s="12" t="s">
        <v>193</v>
      </c>
      <c r="B231" s="12" t="s">
        <v>569</v>
      </c>
      <c r="C231" s="13">
        <v>112461</v>
      </c>
      <c r="D231" s="12" t="s">
        <v>343</v>
      </c>
      <c r="E231" s="187">
        <v>52539</v>
      </c>
      <c r="F231" s="188" t="s">
        <v>182</v>
      </c>
      <c r="G231" s="189"/>
      <c r="H231" s="189"/>
      <c r="I231" s="189"/>
      <c r="J231" s="189"/>
      <c r="K231" s="189" t="s">
        <v>23</v>
      </c>
      <c r="L231" s="189"/>
      <c r="M231" s="189" t="s">
        <v>1539</v>
      </c>
      <c r="N231" s="189"/>
      <c r="O231" s="189" t="s">
        <v>23</v>
      </c>
      <c r="P231" s="189"/>
      <c r="Q231" s="189"/>
      <c r="R231" s="189"/>
      <c r="S231" s="189"/>
      <c r="T231" s="189"/>
      <c r="U231" s="189"/>
      <c r="V231" s="189"/>
      <c r="W231" s="189"/>
      <c r="X231" s="189"/>
      <c r="Y231" s="189"/>
      <c r="Z231" s="189"/>
      <c r="AA231" s="189"/>
      <c r="AB231" s="189"/>
      <c r="AC231" s="189"/>
      <c r="AD231" s="189"/>
      <c r="AE231" s="189"/>
      <c r="AF231" s="189"/>
      <c r="AG231" s="189"/>
      <c r="AH231" s="189"/>
      <c r="AI231" s="189"/>
      <c r="AJ231" s="189"/>
      <c r="AK231" s="189"/>
      <c r="AL231" s="189"/>
      <c r="AM231" s="189"/>
      <c r="AN231" s="190" t="s">
        <v>1539</v>
      </c>
      <c r="AO231" s="190"/>
      <c r="AP231" s="190"/>
      <c r="AQ231" s="190"/>
      <c r="AR231" s="190" t="s">
        <v>23</v>
      </c>
      <c r="AS231" s="190"/>
      <c r="AT231" s="190"/>
      <c r="AU231" s="191">
        <v>13</v>
      </c>
      <c r="AV231" s="191">
        <v>0</v>
      </c>
      <c r="AW231" s="191">
        <v>0</v>
      </c>
      <c r="AX231" s="191">
        <v>19</v>
      </c>
      <c r="AY231" s="191">
        <v>0</v>
      </c>
    </row>
    <row r="232" spans="1:51">
      <c r="A232" s="12" t="s">
        <v>95</v>
      </c>
      <c r="B232" s="12" t="s">
        <v>95</v>
      </c>
      <c r="C232" s="13">
        <v>120006</v>
      </c>
      <c r="D232" s="12" t="s">
        <v>570</v>
      </c>
      <c r="E232" s="187">
        <v>211440</v>
      </c>
      <c r="F232" s="188" t="s">
        <v>182</v>
      </c>
      <c r="G232" s="189"/>
      <c r="H232" s="189"/>
      <c r="I232" s="189"/>
      <c r="J232" s="189"/>
      <c r="K232" s="189" t="s">
        <v>23</v>
      </c>
      <c r="L232" s="189"/>
      <c r="M232" s="189" t="s">
        <v>1539</v>
      </c>
      <c r="N232" s="189" t="s">
        <v>23</v>
      </c>
      <c r="O232" s="189"/>
      <c r="P232" s="189"/>
      <c r="Q232" s="189"/>
      <c r="R232" s="189"/>
      <c r="S232" s="189" t="s">
        <v>23</v>
      </c>
      <c r="T232" s="189"/>
      <c r="U232" s="189"/>
      <c r="V232" s="189"/>
      <c r="W232" s="189"/>
      <c r="X232" s="189"/>
      <c r="Y232" s="189"/>
      <c r="Z232" s="189"/>
      <c r="AA232" s="189"/>
      <c r="AB232" s="189"/>
      <c r="AC232" s="189"/>
      <c r="AD232" s="189"/>
      <c r="AE232" s="189"/>
      <c r="AF232" s="189"/>
      <c r="AG232" s="189"/>
      <c r="AH232" s="189"/>
      <c r="AI232" s="189"/>
      <c r="AJ232" s="189"/>
      <c r="AK232" s="189"/>
      <c r="AL232" s="189"/>
      <c r="AM232" s="189"/>
      <c r="AN232" s="190" t="s">
        <v>1538</v>
      </c>
      <c r="AO232" s="190"/>
      <c r="AP232" s="190"/>
      <c r="AQ232" s="190"/>
      <c r="AR232" s="190"/>
      <c r="AS232" s="190"/>
      <c r="AT232" s="190"/>
      <c r="AU232" s="191">
        <v>83</v>
      </c>
      <c r="AV232" s="191">
        <v>0</v>
      </c>
      <c r="AW232" s="191">
        <v>0</v>
      </c>
      <c r="AX232" s="191">
        <v>124</v>
      </c>
      <c r="AY232" s="191">
        <v>0</v>
      </c>
    </row>
    <row r="233" spans="1:51">
      <c r="A233" s="12" t="s">
        <v>95</v>
      </c>
      <c r="B233" s="12" t="s">
        <v>571</v>
      </c>
      <c r="C233" s="13">
        <v>121002</v>
      </c>
      <c r="D233" s="12" t="s">
        <v>572</v>
      </c>
      <c r="E233" s="187">
        <v>967832</v>
      </c>
      <c r="F233" s="188" t="s">
        <v>182</v>
      </c>
      <c r="G233" s="189" t="s">
        <v>23</v>
      </c>
      <c r="H233" s="189" t="s">
        <v>23</v>
      </c>
      <c r="I233" s="189" t="s">
        <v>23</v>
      </c>
      <c r="J233" s="189" t="s">
        <v>23</v>
      </c>
      <c r="K233" s="189" t="s">
        <v>23</v>
      </c>
      <c r="L233" s="189" t="s">
        <v>23</v>
      </c>
      <c r="M233" s="189" t="s">
        <v>1540</v>
      </c>
      <c r="N233" s="189"/>
      <c r="O233" s="189" t="s">
        <v>23</v>
      </c>
      <c r="P233" s="189"/>
      <c r="Q233" s="189"/>
      <c r="R233" s="189"/>
      <c r="S233" s="189"/>
      <c r="T233" s="189"/>
      <c r="U233" s="189" t="s">
        <v>23</v>
      </c>
      <c r="V233" s="189" t="s">
        <v>1539</v>
      </c>
      <c r="W233" s="189"/>
      <c r="X233" s="189"/>
      <c r="Y233" s="189"/>
      <c r="Z233" s="189"/>
      <c r="AA233" s="189"/>
      <c r="AB233" s="189" t="s">
        <v>23</v>
      </c>
      <c r="AC233" s="189"/>
      <c r="AD233" s="189" t="s">
        <v>23</v>
      </c>
      <c r="AE233" s="189" t="s">
        <v>1539</v>
      </c>
      <c r="AF233" s="189"/>
      <c r="AG233" s="189"/>
      <c r="AH233" s="189"/>
      <c r="AI233" s="189"/>
      <c r="AJ233" s="189"/>
      <c r="AK233" s="189" t="s">
        <v>23</v>
      </c>
      <c r="AL233" s="189" t="s">
        <v>23</v>
      </c>
      <c r="AM233" s="189"/>
      <c r="AN233" s="190" t="s">
        <v>1538</v>
      </c>
      <c r="AO233" s="190"/>
      <c r="AP233" s="190"/>
      <c r="AQ233" s="190"/>
      <c r="AR233" s="190"/>
      <c r="AS233" s="190"/>
      <c r="AT233" s="190"/>
      <c r="AU233" s="191">
        <v>586</v>
      </c>
      <c r="AV233" s="191">
        <v>58</v>
      </c>
      <c r="AW233" s="191">
        <v>140</v>
      </c>
      <c r="AX233" s="191">
        <v>150</v>
      </c>
      <c r="AY233" s="191">
        <v>14</v>
      </c>
    </row>
    <row r="234" spans="1:51">
      <c r="A234" s="12" t="s">
        <v>95</v>
      </c>
      <c r="B234" s="12" t="s">
        <v>573</v>
      </c>
      <c r="C234" s="13">
        <v>122025</v>
      </c>
      <c r="D234" s="12" t="s">
        <v>574</v>
      </c>
      <c r="E234" s="187">
        <v>63058</v>
      </c>
      <c r="F234" s="188" t="s">
        <v>182</v>
      </c>
      <c r="G234" s="189"/>
      <c r="H234" s="189"/>
      <c r="I234" s="189"/>
      <c r="J234" s="189"/>
      <c r="K234" s="189"/>
      <c r="L234" s="189"/>
      <c r="M234" s="189" t="s">
        <v>1539</v>
      </c>
      <c r="N234" s="189"/>
      <c r="O234" s="189"/>
      <c r="P234" s="189"/>
      <c r="Q234" s="189"/>
      <c r="R234" s="189"/>
      <c r="S234" s="189" t="s">
        <v>23</v>
      </c>
      <c r="T234" s="189"/>
      <c r="U234" s="189"/>
      <c r="V234" s="189"/>
      <c r="W234" s="189"/>
      <c r="X234" s="189"/>
      <c r="Y234" s="189"/>
      <c r="Z234" s="189"/>
      <c r="AA234" s="189"/>
      <c r="AB234" s="189"/>
      <c r="AC234" s="189"/>
      <c r="AD234" s="189"/>
      <c r="AE234" s="189"/>
      <c r="AF234" s="189"/>
      <c r="AG234" s="189"/>
      <c r="AH234" s="189"/>
      <c r="AI234" s="189"/>
      <c r="AJ234" s="189"/>
      <c r="AK234" s="189"/>
      <c r="AL234" s="189"/>
      <c r="AM234" s="189"/>
      <c r="AN234" s="190"/>
      <c r="AO234" s="190"/>
      <c r="AP234" s="190"/>
      <c r="AQ234" s="190"/>
      <c r="AR234" s="190"/>
      <c r="AS234" s="190"/>
      <c r="AT234" s="190"/>
      <c r="AU234" s="191">
        <v>4</v>
      </c>
      <c r="AV234" s="191">
        <v>0</v>
      </c>
      <c r="AW234" s="191">
        <v>0</v>
      </c>
      <c r="AX234" s="191">
        <v>0</v>
      </c>
      <c r="AY234" s="191">
        <v>0</v>
      </c>
    </row>
    <row r="235" spans="1:51">
      <c r="A235" s="12" t="s">
        <v>95</v>
      </c>
      <c r="B235" s="12" t="s">
        <v>575</v>
      </c>
      <c r="C235" s="13">
        <v>122033</v>
      </c>
      <c r="D235" s="12" t="s">
        <v>576</v>
      </c>
      <c r="E235" s="187">
        <v>484605</v>
      </c>
      <c r="F235" s="188" t="s">
        <v>182</v>
      </c>
      <c r="G235" s="189" t="s">
        <v>23</v>
      </c>
      <c r="H235" s="189"/>
      <c r="I235" s="189" t="s">
        <v>23</v>
      </c>
      <c r="J235" s="189" t="s">
        <v>23</v>
      </c>
      <c r="K235" s="189"/>
      <c r="L235" s="189"/>
      <c r="M235" s="189" t="s">
        <v>1539</v>
      </c>
      <c r="N235" s="189" t="s">
        <v>23</v>
      </c>
      <c r="O235" s="189"/>
      <c r="P235" s="189"/>
      <c r="Q235" s="189"/>
      <c r="R235" s="189"/>
      <c r="S235" s="189"/>
      <c r="T235" s="189"/>
      <c r="U235" s="189"/>
      <c r="V235" s="189" t="s">
        <v>1539</v>
      </c>
      <c r="W235" s="189" t="s">
        <v>23</v>
      </c>
      <c r="X235" s="189"/>
      <c r="Y235" s="189"/>
      <c r="Z235" s="189"/>
      <c r="AA235" s="189"/>
      <c r="AB235" s="189"/>
      <c r="AC235" s="189"/>
      <c r="AD235" s="189"/>
      <c r="AE235" s="189" t="s">
        <v>1539</v>
      </c>
      <c r="AF235" s="189" t="s">
        <v>23</v>
      </c>
      <c r="AG235" s="189"/>
      <c r="AH235" s="189"/>
      <c r="AI235" s="189"/>
      <c r="AJ235" s="189"/>
      <c r="AK235" s="189"/>
      <c r="AL235" s="189"/>
      <c r="AM235" s="189"/>
      <c r="AN235" s="190"/>
      <c r="AO235" s="190"/>
      <c r="AP235" s="190"/>
      <c r="AQ235" s="190"/>
      <c r="AR235" s="190"/>
      <c r="AS235" s="190"/>
      <c r="AT235" s="190"/>
      <c r="AU235" s="191">
        <v>129</v>
      </c>
      <c r="AV235" s="191">
        <v>9</v>
      </c>
      <c r="AW235" s="191">
        <v>76</v>
      </c>
      <c r="AX235" s="191">
        <v>0</v>
      </c>
      <c r="AY235" s="191">
        <v>5</v>
      </c>
    </row>
    <row r="236" spans="1:51">
      <c r="A236" s="12" t="s">
        <v>95</v>
      </c>
      <c r="B236" s="12" t="s">
        <v>577</v>
      </c>
      <c r="C236" s="13">
        <v>122041</v>
      </c>
      <c r="D236" s="12" t="s">
        <v>578</v>
      </c>
      <c r="E236" s="187">
        <v>635517</v>
      </c>
      <c r="F236" s="188" t="s">
        <v>182</v>
      </c>
      <c r="G236" s="189" t="s">
        <v>23</v>
      </c>
      <c r="H236" s="189" t="s">
        <v>23</v>
      </c>
      <c r="I236" s="189"/>
      <c r="J236" s="189" t="s">
        <v>23</v>
      </c>
      <c r="K236" s="189" t="s">
        <v>23</v>
      </c>
      <c r="L236" s="189"/>
      <c r="M236" s="189" t="s">
        <v>1539</v>
      </c>
      <c r="N236" s="189" t="s">
        <v>23</v>
      </c>
      <c r="O236" s="189"/>
      <c r="P236" s="189"/>
      <c r="Q236" s="189"/>
      <c r="R236" s="189"/>
      <c r="S236" s="189"/>
      <c r="T236" s="189"/>
      <c r="U236" s="189"/>
      <c r="V236" s="189" t="s">
        <v>1539</v>
      </c>
      <c r="W236" s="189" t="s">
        <v>23</v>
      </c>
      <c r="X236" s="189" t="s">
        <v>23</v>
      </c>
      <c r="Y236" s="189"/>
      <c r="Z236" s="189"/>
      <c r="AA236" s="189"/>
      <c r="AB236" s="189"/>
      <c r="AC236" s="189"/>
      <c r="AD236" s="189"/>
      <c r="AE236" s="189" t="s">
        <v>1539</v>
      </c>
      <c r="AF236" s="189" t="s">
        <v>23</v>
      </c>
      <c r="AG236" s="189"/>
      <c r="AH236" s="189"/>
      <c r="AI236" s="189"/>
      <c r="AJ236" s="189"/>
      <c r="AK236" s="189"/>
      <c r="AL236" s="189"/>
      <c r="AM236" s="189"/>
      <c r="AN236" s="190" t="s">
        <v>1539</v>
      </c>
      <c r="AO236" s="190"/>
      <c r="AP236" s="190"/>
      <c r="AQ236" s="190"/>
      <c r="AR236" s="190"/>
      <c r="AS236" s="190"/>
      <c r="AT236" s="190" t="s">
        <v>23</v>
      </c>
      <c r="AU236" s="191">
        <v>126</v>
      </c>
      <c r="AV236" s="191">
        <v>22</v>
      </c>
      <c r="AW236" s="191">
        <v>49</v>
      </c>
      <c r="AX236" s="191">
        <v>237</v>
      </c>
      <c r="AY236" s="191">
        <v>0</v>
      </c>
    </row>
    <row r="237" spans="1:51">
      <c r="A237" s="12" t="s">
        <v>95</v>
      </c>
      <c r="B237" s="12" t="s">
        <v>579</v>
      </c>
      <c r="C237" s="13">
        <v>122050</v>
      </c>
      <c r="D237" s="12" t="e">
        <v>#REF!</v>
      </c>
      <c r="E237" s="187">
        <v>47345</v>
      </c>
      <c r="F237" s="188" t="s">
        <v>182</v>
      </c>
      <c r="G237" s="189" t="s">
        <v>23</v>
      </c>
      <c r="H237" s="189"/>
      <c r="I237" s="189"/>
      <c r="J237" s="189" t="s">
        <v>23</v>
      </c>
      <c r="K237" s="189"/>
      <c r="L237" s="189"/>
      <c r="M237" s="189" t="s">
        <v>1539</v>
      </c>
      <c r="N237" s="189"/>
      <c r="O237" s="189" t="s">
        <v>23</v>
      </c>
      <c r="P237" s="189"/>
      <c r="Q237" s="189"/>
      <c r="R237" s="189"/>
      <c r="S237" s="189"/>
      <c r="T237" s="189"/>
      <c r="U237" s="189"/>
      <c r="V237" s="189" t="s">
        <v>1539</v>
      </c>
      <c r="W237" s="189"/>
      <c r="X237" s="189" t="s">
        <v>23</v>
      </c>
      <c r="Y237" s="189"/>
      <c r="Z237" s="189"/>
      <c r="AA237" s="189"/>
      <c r="AB237" s="189"/>
      <c r="AC237" s="189"/>
      <c r="AD237" s="189"/>
      <c r="AE237" s="189" t="s">
        <v>1539</v>
      </c>
      <c r="AF237" s="189"/>
      <c r="AG237" s="189" t="s">
        <v>23</v>
      </c>
      <c r="AH237" s="189"/>
      <c r="AI237" s="189"/>
      <c r="AJ237" s="189"/>
      <c r="AK237" s="189"/>
      <c r="AL237" s="189"/>
      <c r="AM237" s="189"/>
      <c r="AN237" s="190"/>
      <c r="AO237" s="190"/>
      <c r="AP237" s="190"/>
      <c r="AQ237" s="190"/>
      <c r="AR237" s="190"/>
      <c r="AS237" s="190"/>
      <c r="AT237" s="190"/>
      <c r="AU237" s="191">
        <v>16</v>
      </c>
      <c r="AV237" s="191">
        <v>2</v>
      </c>
      <c r="AW237" s="191">
        <v>8</v>
      </c>
      <c r="AX237" s="191">
        <v>0</v>
      </c>
      <c r="AY237" s="191">
        <v>0</v>
      </c>
    </row>
    <row r="238" spans="1:51">
      <c r="A238" s="12" t="s">
        <v>95</v>
      </c>
      <c r="B238" s="12" t="s">
        <v>580</v>
      </c>
      <c r="C238" s="13">
        <v>122068</v>
      </c>
      <c r="D238" s="12" t="s">
        <v>581</v>
      </c>
      <c r="E238" s="187">
        <v>135174</v>
      </c>
      <c r="F238" s="188" t="s">
        <v>182</v>
      </c>
      <c r="G238" s="189"/>
      <c r="H238" s="189"/>
      <c r="I238" s="189"/>
      <c r="J238" s="189"/>
      <c r="K238" s="189" t="s">
        <v>23</v>
      </c>
      <c r="L238" s="189"/>
      <c r="M238" s="189" t="s">
        <v>1538</v>
      </c>
      <c r="N238" s="189"/>
      <c r="O238" s="189"/>
      <c r="P238" s="189"/>
      <c r="Q238" s="189"/>
      <c r="R238" s="189"/>
      <c r="S238" s="189"/>
      <c r="T238" s="189"/>
      <c r="U238" s="189"/>
      <c r="V238" s="189"/>
      <c r="W238" s="189"/>
      <c r="X238" s="189"/>
      <c r="Y238" s="189"/>
      <c r="Z238" s="189"/>
      <c r="AA238" s="189"/>
      <c r="AB238" s="189"/>
      <c r="AC238" s="189"/>
      <c r="AD238" s="189"/>
      <c r="AE238" s="189"/>
      <c r="AF238" s="189"/>
      <c r="AG238" s="189"/>
      <c r="AH238" s="189"/>
      <c r="AI238" s="189"/>
      <c r="AJ238" s="189"/>
      <c r="AK238" s="189"/>
      <c r="AL238" s="189"/>
      <c r="AM238" s="189"/>
      <c r="AN238" s="190" t="s">
        <v>1538</v>
      </c>
      <c r="AO238" s="190"/>
      <c r="AP238" s="190"/>
      <c r="AQ238" s="190"/>
      <c r="AR238" s="190"/>
      <c r="AS238" s="190"/>
      <c r="AT238" s="190"/>
      <c r="AU238" s="191">
        <v>13</v>
      </c>
      <c r="AV238" s="191">
        <v>0</v>
      </c>
      <c r="AW238" s="191">
        <v>0</v>
      </c>
      <c r="AX238" s="191">
        <v>16</v>
      </c>
      <c r="AY238" s="191">
        <v>0</v>
      </c>
    </row>
    <row r="239" spans="1:51">
      <c r="A239" s="12" t="s">
        <v>95</v>
      </c>
      <c r="B239" s="12" t="s">
        <v>582</v>
      </c>
      <c r="C239" s="13">
        <v>122076</v>
      </c>
      <c r="D239" s="12" t="s">
        <v>583</v>
      </c>
      <c r="E239" s="187">
        <v>494402</v>
      </c>
      <c r="F239" s="188" t="s">
        <v>182</v>
      </c>
      <c r="G239" s="189" t="s">
        <v>23</v>
      </c>
      <c r="H239" s="189" t="s">
        <v>23</v>
      </c>
      <c r="I239" s="189" t="s">
        <v>23</v>
      </c>
      <c r="J239" s="189" t="s">
        <v>23</v>
      </c>
      <c r="K239" s="189" t="s">
        <v>23</v>
      </c>
      <c r="L239" s="189"/>
      <c r="M239" s="189" t="s">
        <v>1539</v>
      </c>
      <c r="N239" s="189"/>
      <c r="O239" s="189" t="s">
        <v>23</v>
      </c>
      <c r="P239" s="189"/>
      <c r="Q239" s="189"/>
      <c r="R239" s="189"/>
      <c r="S239" s="189"/>
      <c r="T239" s="189"/>
      <c r="U239" s="189"/>
      <c r="V239" s="189" t="s">
        <v>1539</v>
      </c>
      <c r="W239" s="189"/>
      <c r="X239" s="189"/>
      <c r="Y239" s="189"/>
      <c r="Z239" s="189"/>
      <c r="AA239" s="189"/>
      <c r="AB239" s="189" t="s">
        <v>23</v>
      </c>
      <c r="AC239" s="189"/>
      <c r="AD239" s="189"/>
      <c r="AE239" s="189" t="s">
        <v>1538</v>
      </c>
      <c r="AF239" s="189"/>
      <c r="AG239" s="189"/>
      <c r="AH239" s="189"/>
      <c r="AI239" s="189"/>
      <c r="AJ239" s="189"/>
      <c r="AK239" s="189"/>
      <c r="AL239" s="189"/>
      <c r="AM239" s="189"/>
      <c r="AN239" s="190" t="s">
        <v>1539</v>
      </c>
      <c r="AO239" s="190"/>
      <c r="AP239" s="190"/>
      <c r="AQ239" s="190" t="s">
        <v>23</v>
      </c>
      <c r="AR239" s="190"/>
      <c r="AS239" s="190" t="s">
        <v>23</v>
      </c>
      <c r="AT239" s="190"/>
      <c r="AU239" s="191">
        <v>143</v>
      </c>
      <c r="AV239" s="191">
        <v>2</v>
      </c>
      <c r="AW239" s="191">
        <v>30</v>
      </c>
      <c r="AX239" s="191">
        <v>264</v>
      </c>
      <c r="AY239" s="191">
        <v>4</v>
      </c>
    </row>
    <row r="240" spans="1:51">
      <c r="A240" s="12" t="s">
        <v>95</v>
      </c>
      <c r="B240" s="12" t="s">
        <v>584</v>
      </c>
      <c r="C240" s="13">
        <v>122084</v>
      </c>
      <c r="D240" s="12" t="s">
        <v>585</v>
      </c>
      <c r="E240" s="187">
        <v>154784</v>
      </c>
      <c r="F240" s="188" t="s">
        <v>182</v>
      </c>
      <c r="G240" s="189"/>
      <c r="H240" s="189"/>
      <c r="I240" s="189"/>
      <c r="J240" s="189"/>
      <c r="K240" s="189"/>
      <c r="L240" s="189"/>
      <c r="M240" s="189" t="s">
        <v>1539</v>
      </c>
      <c r="N240" s="189"/>
      <c r="O240" s="189"/>
      <c r="P240" s="189"/>
      <c r="Q240" s="189" t="s">
        <v>23</v>
      </c>
      <c r="R240" s="189"/>
      <c r="S240" s="189"/>
      <c r="T240" s="189"/>
      <c r="U240" s="189"/>
      <c r="V240" s="189"/>
      <c r="W240" s="189"/>
      <c r="X240" s="189"/>
      <c r="Y240" s="189"/>
      <c r="Z240" s="189"/>
      <c r="AA240" s="189"/>
      <c r="AB240" s="189"/>
      <c r="AC240" s="189"/>
      <c r="AD240" s="189"/>
      <c r="AE240" s="189"/>
      <c r="AF240" s="189"/>
      <c r="AG240" s="189"/>
      <c r="AH240" s="189"/>
      <c r="AI240" s="189"/>
      <c r="AJ240" s="189"/>
      <c r="AK240" s="189"/>
      <c r="AL240" s="189"/>
      <c r="AM240" s="189"/>
      <c r="AN240" s="190"/>
      <c r="AO240" s="190"/>
      <c r="AP240" s="190"/>
      <c r="AQ240" s="190"/>
      <c r="AR240" s="190"/>
      <c r="AS240" s="190"/>
      <c r="AT240" s="190"/>
      <c r="AU240" s="191">
        <v>108</v>
      </c>
      <c r="AV240" s="191">
        <v>0</v>
      </c>
      <c r="AW240" s="191">
        <v>0</v>
      </c>
      <c r="AX240" s="191">
        <v>0</v>
      </c>
      <c r="AY240" s="191">
        <v>0</v>
      </c>
    </row>
    <row r="241" spans="1:51">
      <c r="A241" s="12" t="s">
        <v>95</v>
      </c>
      <c r="B241" s="12" t="s">
        <v>586</v>
      </c>
      <c r="C241" s="13">
        <v>122106</v>
      </c>
      <c r="D241" s="12" t="s">
        <v>454</v>
      </c>
      <c r="E241" s="187">
        <v>90481</v>
      </c>
      <c r="F241" s="188" t="s">
        <v>182</v>
      </c>
      <c r="G241" s="189"/>
      <c r="H241" s="189"/>
      <c r="I241" s="189"/>
      <c r="J241" s="189"/>
      <c r="K241" s="189"/>
      <c r="L241" s="189"/>
      <c r="M241" s="189" t="s">
        <v>1539</v>
      </c>
      <c r="N241" s="189"/>
      <c r="O241" s="189"/>
      <c r="P241" s="189"/>
      <c r="Q241" s="189"/>
      <c r="R241" s="189"/>
      <c r="S241" s="189" t="s">
        <v>23</v>
      </c>
      <c r="T241" s="189"/>
      <c r="U241" s="189"/>
      <c r="V241" s="189"/>
      <c r="W241" s="189"/>
      <c r="X241" s="189"/>
      <c r="Y241" s="189"/>
      <c r="Z241" s="189"/>
      <c r="AA241" s="189"/>
      <c r="AB241" s="189"/>
      <c r="AC241" s="189"/>
      <c r="AD241" s="189"/>
      <c r="AE241" s="189"/>
      <c r="AF241" s="189"/>
      <c r="AG241" s="189"/>
      <c r="AH241" s="189"/>
      <c r="AI241" s="189"/>
      <c r="AJ241" s="189"/>
      <c r="AK241" s="189"/>
      <c r="AL241" s="189"/>
      <c r="AM241" s="189"/>
      <c r="AN241" s="190"/>
      <c r="AO241" s="190"/>
      <c r="AP241" s="190"/>
      <c r="AQ241" s="190"/>
      <c r="AR241" s="190"/>
      <c r="AS241" s="190"/>
      <c r="AT241" s="190"/>
      <c r="AU241" s="191">
        <v>135</v>
      </c>
      <c r="AV241" s="191">
        <v>0</v>
      </c>
      <c r="AW241" s="191">
        <v>0</v>
      </c>
      <c r="AX241" s="191">
        <v>0</v>
      </c>
      <c r="AY241" s="191">
        <v>0</v>
      </c>
    </row>
    <row r="242" spans="1:51">
      <c r="A242" s="12" t="s">
        <v>95</v>
      </c>
      <c r="B242" s="12" t="s">
        <v>587</v>
      </c>
      <c r="C242" s="13">
        <v>122114</v>
      </c>
      <c r="D242" s="12" t="s">
        <v>454</v>
      </c>
      <c r="E242" s="187">
        <v>133098</v>
      </c>
      <c r="F242" s="188" t="s">
        <v>182</v>
      </c>
      <c r="G242" s="189" t="s">
        <v>23</v>
      </c>
      <c r="H242" s="189" t="s">
        <v>23</v>
      </c>
      <c r="I242" s="189"/>
      <c r="J242" s="189" t="s">
        <v>23</v>
      </c>
      <c r="K242" s="189" t="s">
        <v>23</v>
      </c>
      <c r="L242" s="189"/>
      <c r="M242" s="189" t="s">
        <v>1539</v>
      </c>
      <c r="N242" s="189" t="s">
        <v>23</v>
      </c>
      <c r="O242" s="189" t="s">
        <v>23</v>
      </c>
      <c r="P242" s="189"/>
      <c r="Q242" s="189"/>
      <c r="R242" s="189"/>
      <c r="S242" s="189"/>
      <c r="T242" s="189"/>
      <c r="U242" s="189"/>
      <c r="V242" s="189" t="s">
        <v>1539</v>
      </c>
      <c r="W242" s="189" t="s">
        <v>23</v>
      </c>
      <c r="X242" s="189" t="s">
        <v>23</v>
      </c>
      <c r="Y242" s="189"/>
      <c r="Z242" s="189"/>
      <c r="AA242" s="189"/>
      <c r="AB242" s="189"/>
      <c r="AC242" s="189"/>
      <c r="AD242" s="189"/>
      <c r="AE242" s="189" t="s">
        <v>1539</v>
      </c>
      <c r="AF242" s="189" t="s">
        <v>23</v>
      </c>
      <c r="AG242" s="189" t="s">
        <v>23</v>
      </c>
      <c r="AH242" s="189"/>
      <c r="AI242" s="189"/>
      <c r="AJ242" s="189"/>
      <c r="AK242" s="189"/>
      <c r="AL242" s="189"/>
      <c r="AM242" s="189"/>
      <c r="AN242" s="190" t="s">
        <v>1538</v>
      </c>
      <c r="AO242" s="190"/>
      <c r="AP242" s="190"/>
      <c r="AQ242" s="190"/>
      <c r="AR242" s="190"/>
      <c r="AS242" s="190"/>
      <c r="AT242" s="190"/>
      <c r="AU242" s="191">
        <v>152</v>
      </c>
      <c r="AV242" s="191">
        <v>2</v>
      </c>
      <c r="AW242" s="191">
        <v>49</v>
      </c>
      <c r="AX242" s="191">
        <v>27</v>
      </c>
      <c r="AY242" s="191">
        <v>0</v>
      </c>
    </row>
    <row r="243" spans="1:51">
      <c r="A243" s="12" t="s">
        <v>95</v>
      </c>
      <c r="B243" s="12" t="s">
        <v>588</v>
      </c>
      <c r="C243" s="13">
        <v>122122</v>
      </c>
      <c r="D243" s="12" t="s">
        <v>276</v>
      </c>
      <c r="E243" s="187">
        <v>176291</v>
      </c>
      <c r="F243" s="188" t="s">
        <v>182</v>
      </c>
      <c r="G243" s="189" t="s">
        <v>23</v>
      </c>
      <c r="H243" s="189" t="s">
        <v>23</v>
      </c>
      <c r="I243" s="189"/>
      <c r="J243" s="189" t="s">
        <v>23</v>
      </c>
      <c r="K243" s="189" t="s">
        <v>23</v>
      </c>
      <c r="L243" s="189"/>
      <c r="M243" s="189" t="s">
        <v>1539</v>
      </c>
      <c r="N243" s="189" t="s">
        <v>23</v>
      </c>
      <c r="O243" s="189" t="s">
        <v>23</v>
      </c>
      <c r="P243" s="189"/>
      <c r="Q243" s="189"/>
      <c r="R243" s="189"/>
      <c r="S243" s="189"/>
      <c r="T243" s="189"/>
      <c r="U243" s="189"/>
      <c r="V243" s="189" t="s">
        <v>1539</v>
      </c>
      <c r="W243" s="189" t="s">
        <v>23</v>
      </c>
      <c r="X243" s="189" t="s">
        <v>23</v>
      </c>
      <c r="Y243" s="189"/>
      <c r="Z243" s="189"/>
      <c r="AA243" s="189"/>
      <c r="AB243" s="189"/>
      <c r="AC243" s="189"/>
      <c r="AD243" s="189"/>
      <c r="AE243" s="189" t="s">
        <v>1539</v>
      </c>
      <c r="AF243" s="189" t="s">
        <v>23</v>
      </c>
      <c r="AG243" s="189" t="s">
        <v>23</v>
      </c>
      <c r="AH243" s="189"/>
      <c r="AI243" s="189"/>
      <c r="AJ243" s="189"/>
      <c r="AK243" s="189"/>
      <c r="AL243" s="189"/>
      <c r="AM243" s="189"/>
      <c r="AN243" s="190" t="s">
        <v>1539</v>
      </c>
      <c r="AO243" s="190" t="s">
        <v>23</v>
      </c>
      <c r="AP243" s="190" t="s">
        <v>23</v>
      </c>
      <c r="AQ243" s="190"/>
      <c r="AR243" s="190"/>
      <c r="AS243" s="190"/>
      <c r="AT243" s="190"/>
      <c r="AU243" s="191">
        <v>121</v>
      </c>
      <c r="AV243" s="191">
        <v>10</v>
      </c>
      <c r="AW243" s="191">
        <v>94</v>
      </c>
      <c r="AX243" s="191">
        <v>84</v>
      </c>
      <c r="AY243" s="191">
        <v>0</v>
      </c>
    </row>
    <row r="244" spans="1:51">
      <c r="A244" s="12" t="s">
        <v>95</v>
      </c>
      <c r="B244" s="12" t="s">
        <v>589</v>
      </c>
      <c r="C244" s="13">
        <v>122131</v>
      </c>
      <c r="D244" s="12" t="s">
        <v>286</v>
      </c>
      <c r="E244" s="187">
        <v>59661</v>
      </c>
      <c r="F244" s="188" t="s">
        <v>182</v>
      </c>
      <c r="G244" s="189"/>
      <c r="H244" s="189"/>
      <c r="I244" s="189"/>
      <c r="J244" s="189"/>
      <c r="K244" s="189"/>
      <c r="L244" s="189"/>
      <c r="M244" s="189" t="s">
        <v>1539</v>
      </c>
      <c r="N244" s="189"/>
      <c r="O244" s="189"/>
      <c r="P244" s="189"/>
      <c r="Q244" s="189"/>
      <c r="R244" s="189"/>
      <c r="S244" s="189" t="s">
        <v>23</v>
      </c>
      <c r="T244" s="189"/>
      <c r="U244" s="189"/>
      <c r="V244" s="189"/>
      <c r="W244" s="189"/>
      <c r="X244" s="189"/>
      <c r="Y244" s="189"/>
      <c r="Z244" s="189"/>
      <c r="AA244" s="189"/>
      <c r="AB244" s="189"/>
      <c r="AC244" s="189"/>
      <c r="AD244" s="189"/>
      <c r="AE244" s="189"/>
      <c r="AF244" s="189"/>
      <c r="AG244" s="189"/>
      <c r="AH244" s="189"/>
      <c r="AI244" s="189"/>
      <c r="AJ244" s="189"/>
      <c r="AK244" s="189"/>
      <c r="AL244" s="189"/>
      <c r="AM244" s="189"/>
      <c r="AN244" s="190"/>
      <c r="AO244" s="190"/>
      <c r="AP244" s="190"/>
      <c r="AQ244" s="190"/>
      <c r="AR244" s="190"/>
      <c r="AS244" s="190"/>
      <c r="AT244" s="190"/>
      <c r="AU244" s="191">
        <v>97</v>
      </c>
      <c r="AV244" s="191">
        <v>0</v>
      </c>
      <c r="AW244" s="191">
        <v>0</v>
      </c>
      <c r="AX244" s="191">
        <v>0</v>
      </c>
      <c r="AY244" s="191">
        <v>0</v>
      </c>
    </row>
    <row r="245" spans="1:51">
      <c r="A245" s="12" t="s">
        <v>95</v>
      </c>
      <c r="B245" s="12" t="s">
        <v>590</v>
      </c>
      <c r="C245" s="13">
        <v>122157</v>
      </c>
      <c r="D245" s="12" t="s">
        <v>276</v>
      </c>
      <c r="E245" s="187">
        <v>66431</v>
      </c>
      <c r="F245" s="188" t="s">
        <v>182</v>
      </c>
      <c r="G245" s="189" t="s">
        <v>23</v>
      </c>
      <c r="H245" s="189"/>
      <c r="I245" s="189"/>
      <c r="J245" s="189" t="s">
        <v>23</v>
      </c>
      <c r="K245" s="189"/>
      <c r="L245" s="189"/>
      <c r="M245" s="189" t="s">
        <v>1539</v>
      </c>
      <c r="N245" s="189"/>
      <c r="O245" s="189" t="s">
        <v>23</v>
      </c>
      <c r="P245" s="189"/>
      <c r="Q245" s="189"/>
      <c r="R245" s="189"/>
      <c r="S245" s="189"/>
      <c r="T245" s="189"/>
      <c r="U245" s="189"/>
      <c r="V245" s="189" t="s">
        <v>1539</v>
      </c>
      <c r="W245" s="189"/>
      <c r="X245" s="189" t="s">
        <v>23</v>
      </c>
      <c r="Y245" s="189"/>
      <c r="Z245" s="189"/>
      <c r="AA245" s="189"/>
      <c r="AB245" s="189"/>
      <c r="AC245" s="189"/>
      <c r="AD245" s="189"/>
      <c r="AE245" s="189" t="s">
        <v>1539</v>
      </c>
      <c r="AF245" s="189"/>
      <c r="AG245" s="189" t="s">
        <v>23</v>
      </c>
      <c r="AH245" s="189"/>
      <c r="AI245" s="189"/>
      <c r="AJ245" s="189"/>
      <c r="AK245" s="189"/>
      <c r="AL245" s="189"/>
      <c r="AM245" s="189"/>
      <c r="AN245" s="190"/>
      <c r="AO245" s="190"/>
      <c r="AP245" s="190"/>
      <c r="AQ245" s="190"/>
      <c r="AR245" s="190"/>
      <c r="AS245" s="190"/>
      <c r="AT245" s="190"/>
      <c r="AU245" s="191">
        <v>54</v>
      </c>
      <c r="AV245" s="191">
        <v>0</v>
      </c>
      <c r="AW245" s="191">
        <v>12</v>
      </c>
      <c r="AX245" s="191">
        <v>0</v>
      </c>
      <c r="AY245" s="191">
        <v>0</v>
      </c>
    </row>
    <row r="246" spans="1:51">
      <c r="A246" s="12" t="s">
        <v>95</v>
      </c>
      <c r="B246" s="12" t="s">
        <v>591</v>
      </c>
      <c r="C246" s="13">
        <v>122165</v>
      </c>
      <c r="D246" s="12" t="s">
        <v>592</v>
      </c>
      <c r="E246" s="187">
        <v>172632</v>
      </c>
      <c r="F246" s="188" t="s">
        <v>182</v>
      </c>
      <c r="G246" s="189"/>
      <c r="H246" s="189"/>
      <c r="I246" s="189"/>
      <c r="J246" s="189" t="s">
        <v>23</v>
      </c>
      <c r="K246" s="189" t="s">
        <v>23</v>
      </c>
      <c r="L246" s="189"/>
      <c r="M246" s="189" t="s">
        <v>1539</v>
      </c>
      <c r="N246" s="189"/>
      <c r="O246" s="189"/>
      <c r="P246" s="189"/>
      <c r="Q246" s="189"/>
      <c r="R246" s="189"/>
      <c r="S246" s="189"/>
      <c r="T246" s="189" t="s">
        <v>23</v>
      </c>
      <c r="U246" s="189"/>
      <c r="V246" s="189"/>
      <c r="W246" s="189"/>
      <c r="X246" s="189"/>
      <c r="Y246" s="189"/>
      <c r="Z246" s="189"/>
      <c r="AA246" s="189"/>
      <c r="AB246" s="189"/>
      <c r="AC246" s="189"/>
      <c r="AD246" s="189"/>
      <c r="AE246" s="189" t="s">
        <v>1539</v>
      </c>
      <c r="AF246" s="189"/>
      <c r="AG246" s="189"/>
      <c r="AH246" s="189"/>
      <c r="AI246" s="189"/>
      <c r="AJ246" s="189"/>
      <c r="AK246" s="189"/>
      <c r="AL246" s="189"/>
      <c r="AM246" s="189"/>
      <c r="AN246" s="190" t="s">
        <v>1539</v>
      </c>
      <c r="AO246" s="190"/>
      <c r="AP246" s="190"/>
      <c r="AQ246" s="190"/>
      <c r="AR246" s="190"/>
      <c r="AS246" s="190"/>
      <c r="AT246" s="190" t="s">
        <v>23</v>
      </c>
      <c r="AU246" s="191">
        <v>104</v>
      </c>
      <c r="AV246" s="191">
        <v>0</v>
      </c>
      <c r="AW246" s="191">
        <v>18</v>
      </c>
      <c r="AX246" s="191">
        <v>66</v>
      </c>
      <c r="AY246" s="191">
        <v>0</v>
      </c>
    </row>
    <row r="247" spans="1:51">
      <c r="A247" s="12" t="s">
        <v>95</v>
      </c>
      <c r="B247" s="12" t="s">
        <v>593</v>
      </c>
      <c r="C247" s="13">
        <v>122173</v>
      </c>
      <c r="D247" s="12" t="s">
        <v>585</v>
      </c>
      <c r="E247" s="187">
        <v>416433</v>
      </c>
      <c r="F247" s="188" t="s">
        <v>182</v>
      </c>
      <c r="G247" s="189" t="s">
        <v>23</v>
      </c>
      <c r="H247" s="189" t="s">
        <v>23</v>
      </c>
      <c r="I247" s="189"/>
      <c r="J247" s="189" t="s">
        <v>23</v>
      </c>
      <c r="K247" s="189" t="s">
        <v>23</v>
      </c>
      <c r="L247" s="189"/>
      <c r="M247" s="189" t="s">
        <v>1539</v>
      </c>
      <c r="N247" s="189" t="s">
        <v>23</v>
      </c>
      <c r="O247" s="189"/>
      <c r="P247" s="189"/>
      <c r="Q247" s="189"/>
      <c r="R247" s="189"/>
      <c r="S247" s="189"/>
      <c r="T247" s="189"/>
      <c r="U247" s="189"/>
      <c r="V247" s="189" t="s">
        <v>1539</v>
      </c>
      <c r="W247" s="189" t="s">
        <v>23</v>
      </c>
      <c r="X247" s="189"/>
      <c r="Y247" s="189"/>
      <c r="Z247" s="189"/>
      <c r="AA247" s="189"/>
      <c r="AB247" s="189"/>
      <c r="AC247" s="189"/>
      <c r="AD247" s="189"/>
      <c r="AE247" s="189" t="s">
        <v>1539</v>
      </c>
      <c r="AF247" s="189" t="s">
        <v>23</v>
      </c>
      <c r="AG247" s="189"/>
      <c r="AH247" s="189"/>
      <c r="AI247" s="189"/>
      <c r="AJ247" s="189"/>
      <c r="AK247" s="189"/>
      <c r="AL247" s="189"/>
      <c r="AM247" s="189"/>
      <c r="AN247" s="190" t="s">
        <v>1539</v>
      </c>
      <c r="AO247" s="190"/>
      <c r="AP247" s="190"/>
      <c r="AQ247" s="190"/>
      <c r="AR247" s="190"/>
      <c r="AS247" s="190" t="s">
        <v>23</v>
      </c>
      <c r="AT247" s="190"/>
      <c r="AU247" s="191">
        <v>191</v>
      </c>
      <c r="AV247" s="191">
        <v>34</v>
      </c>
      <c r="AW247" s="191">
        <v>84</v>
      </c>
      <c r="AX247" s="191">
        <v>202</v>
      </c>
      <c r="AY247" s="191">
        <v>0</v>
      </c>
    </row>
    <row r="248" spans="1:51">
      <c r="A248" s="12" t="s">
        <v>95</v>
      </c>
      <c r="B248" s="12" t="s">
        <v>594</v>
      </c>
      <c r="C248" s="13">
        <v>122181</v>
      </c>
      <c r="D248" s="12" t="s">
        <v>365</v>
      </c>
      <c r="E248" s="187">
        <v>18007</v>
      </c>
      <c r="F248" s="188" t="s">
        <v>182</v>
      </c>
      <c r="G248" s="189"/>
      <c r="H248" s="189"/>
      <c r="I248" s="189"/>
      <c r="J248" s="189"/>
      <c r="K248" s="189"/>
      <c r="L248" s="189"/>
      <c r="M248" s="189" t="s">
        <v>1539</v>
      </c>
      <c r="N248" s="189"/>
      <c r="O248" s="189"/>
      <c r="P248" s="189"/>
      <c r="Q248" s="189"/>
      <c r="R248" s="189"/>
      <c r="S248" s="189" t="s">
        <v>23</v>
      </c>
      <c r="T248" s="189"/>
      <c r="U248" s="189"/>
      <c r="V248" s="189"/>
      <c r="W248" s="189"/>
      <c r="X248" s="189"/>
      <c r="Y248" s="189"/>
      <c r="Z248" s="189"/>
      <c r="AA248" s="189"/>
      <c r="AB248" s="189"/>
      <c r="AC248" s="189"/>
      <c r="AD248" s="189"/>
      <c r="AE248" s="189"/>
      <c r="AF248" s="189"/>
      <c r="AG248" s="189"/>
      <c r="AH248" s="189"/>
      <c r="AI248" s="189"/>
      <c r="AJ248" s="189"/>
      <c r="AK248" s="189"/>
      <c r="AL248" s="189"/>
      <c r="AM248" s="189"/>
      <c r="AN248" s="190"/>
      <c r="AO248" s="190"/>
      <c r="AP248" s="190"/>
      <c r="AQ248" s="190"/>
      <c r="AR248" s="190"/>
      <c r="AS248" s="190"/>
      <c r="AT248" s="190"/>
      <c r="AU248" s="191">
        <v>17</v>
      </c>
      <c r="AV248" s="191">
        <v>0</v>
      </c>
      <c r="AW248" s="191">
        <v>0</v>
      </c>
      <c r="AX248" s="191">
        <v>0</v>
      </c>
      <c r="AY248" s="191">
        <v>0</v>
      </c>
    </row>
    <row r="249" spans="1:51">
      <c r="A249" s="12" t="s">
        <v>95</v>
      </c>
      <c r="B249" s="12" t="s">
        <v>595</v>
      </c>
      <c r="C249" s="13">
        <v>122190</v>
      </c>
      <c r="D249" s="12" t="s">
        <v>596</v>
      </c>
      <c r="E249" s="187">
        <v>277707</v>
      </c>
      <c r="F249" s="188" t="s">
        <v>182</v>
      </c>
      <c r="G249" s="189" t="s">
        <v>23</v>
      </c>
      <c r="H249" s="189"/>
      <c r="I249" s="189"/>
      <c r="J249" s="189" t="s">
        <v>23</v>
      </c>
      <c r="K249" s="189" t="s">
        <v>23</v>
      </c>
      <c r="L249" s="189"/>
      <c r="M249" s="189" t="s">
        <v>1539</v>
      </c>
      <c r="N249" s="189" t="s">
        <v>23</v>
      </c>
      <c r="O249" s="189"/>
      <c r="P249" s="189"/>
      <c r="Q249" s="189"/>
      <c r="R249" s="189"/>
      <c r="S249" s="189"/>
      <c r="T249" s="189"/>
      <c r="U249" s="189"/>
      <c r="V249" s="189" t="s">
        <v>1539</v>
      </c>
      <c r="W249" s="189" t="s">
        <v>23</v>
      </c>
      <c r="X249" s="189"/>
      <c r="Y249" s="189"/>
      <c r="Z249" s="189"/>
      <c r="AA249" s="189"/>
      <c r="AB249" s="189"/>
      <c r="AC249" s="189"/>
      <c r="AD249" s="189"/>
      <c r="AE249" s="189" t="s">
        <v>1539</v>
      </c>
      <c r="AF249" s="189" t="s">
        <v>23</v>
      </c>
      <c r="AG249" s="189"/>
      <c r="AH249" s="189"/>
      <c r="AI249" s="189"/>
      <c r="AJ249" s="189"/>
      <c r="AK249" s="189"/>
      <c r="AL249" s="189"/>
      <c r="AM249" s="189"/>
      <c r="AN249" s="190" t="s">
        <v>1539</v>
      </c>
      <c r="AO249" s="190" t="s">
        <v>23</v>
      </c>
      <c r="AP249" s="190"/>
      <c r="AQ249" s="190"/>
      <c r="AR249" s="190"/>
      <c r="AS249" s="190"/>
      <c r="AT249" s="190"/>
      <c r="AU249" s="191">
        <v>106</v>
      </c>
      <c r="AV249" s="191">
        <v>6</v>
      </c>
      <c r="AW249" s="191">
        <v>46</v>
      </c>
      <c r="AX249" s="191">
        <v>156</v>
      </c>
      <c r="AY249" s="191">
        <v>0</v>
      </c>
    </row>
    <row r="250" spans="1:51">
      <c r="A250" s="12" t="s">
        <v>95</v>
      </c>
      <c r="B250" s="12" t="s">
        <v>597</v>
      </c>
      <c r="C250" s="13">
        <v>122203</v>
      </c>
      <c r="D250" s="12" t="s">
        <v>276</v>
      </c>
      <c r="E250" s="187">
        <v>185460</v>
      </c>
      <c r="F250" s="188" t="s">
        <v>182</v>
      </c>
      <c r="G250" s="189" t="s">
        <v>23</v>
      </c>
      <c r="H250" s="189"/>
      <c r="I250" s="189"/>
      <c r="J250" s="189"/>
      <c r="K250" s="189"/>
      <c r="L250" s="189"/>
      <c r="M250" s="189" t="s">
        <v>1539</v>
      </c>
      <c r="N250" s="189"/>
      <c r="O250" s="189"/>
      <c r="P250" s="189"/>
      <c r="Q250" s="189"/>
      <c r="R250" s="189"/>
      <c r="S250" s="189" t="s">
        <v>23</v>
      </c>
      <c r="T250" s="189"/>
      <c r="U250" s="189"/>
      <c r="V250" s="189" t="s">
        <v>1539</v>
      </c>
      <c r="W250" s="189"/>
      <c r="X250" s="189"/>
      <c r="Y250" s="189"/>
      <c r="Z250" s="189"/>
      <c r="AA250" s="189"/>
      <c r="AB250" s="189" t="s">
        <v>23</v>
      </c>
      <c r="AC250" s="189"/>
      <c r="AD250" s="189"/>
      <c r="AE250" s="189"/>
      <c r="AF250" s="189"/>
      <c r="AG250" s="189"/>
      <c r="AH250" s="189"/>
      <c r="AI250" s="189"/>
      <c r="AJ250" s="189"/>
      <c r="AK250" s="189"/>
      <c r="AL250" s="189"/>
      <c r="AM250" s="189"/>
      <c r="AN250" s="190"/>
      <c r="AO250" s="190"/>
      <c r="AP250" s="190"/>
      <c r="AQ250" s="190"/>
      <c r="AR250" s="190"/>
      <c r="AS250" s="190"/>
      <c r="AT250" s="190"/>
      <c r="AU250" s="191">
        <v>58</v>
      </c>
      <c r="AV250" s="191">
        <v>8</v>
      </c>
      <c r="AW250" s="191">
        <v>0</v>
      </c>
      <c r="AX250" s="191">
        <v>0</v>
      </c>
      <c r="AY250" s="191">
        <v>0</v>
      </c>
    </row>
    <row r="251" spans="1:51">
      <c r="A251" s="12" t="s">
        <v>95</v>
      </c>
      <c r="B251" s="12" t="s">
        <v>598</v>
      </c>
      <c r="C251" s="13">
        <v>122211</v>
      </c>
      <c r="D251" s="12" t="s">
        <v>599</v>
      </c>
      <c r="E251" s="187">
        <v>197672</v>
      </c>
      <c r="F251" s="188" t="s">
        <v>182</v>
      </c>
      <c r="G251" s="189"/>
      <c r="H251" s="189"/>
      <c r="I251" s="189"/>
      <c r="J251" s="189" t="s">
        <v>23</v>
      </c>
      <c r="K251" s="189" t="s">
        <v>23</v>
      </c>
      <c r="L251" s="189"/>
      <c r="M251" s="189" t="s">
        <v>1540</v>
      </c>
      <c r="N251" s="189"/>
      <c r="O251" s="189" t="s">
        <v>23</v>
      </c>
      <c r="P251" s="189"/>
      <c r="Q251" s="189"/>
      <c r="R251" s="189"/>
      <c r="S251" s="189"/>
      <c r="T251" s="189"/>
      <c r="U251" s="189"/>
      <c r="V251" s="189"/>
      <c r="W251" s="189"/>
      <c r="X251" s="189"/>
      <c r="Y251" s="189"/>
      <c r="Z251" s="189"/>
      <c r="AA251" s="189"/>
      <c r="AB251" s="189"/>
      <c r="AC251" s="189"/>
      <c r="AD251" s="189"/>
      <c r="AE251" s="189" t="s">
        <v>1539</v>
      </c>
      <c r="AF251" s="189"/>
      <c r="AG251" s="189" t="s">
        <v>23</v>
      </c>
      <c r="AH251" s="189"/>
      <c r="AI251" s="189"/>
      <c r="AJ251" s="189"/>
      <c r="AK251" s="189"/>
      <c r="AL251" s="189"/>
      <c r="AM251" s="189"/>
      <c r="AN251" s="190" t="s">
        <v>1538</v>
      </c>
      <c r="AO251" s="190"/>
      <c r="AP251" s="190"/>
      <c r="AQ251" s="190"/>
      <c r="AR251" s="190"/>
      <c r="AS251" s="190"/>
      <c r="AT251" s="190"/>
      <c r="AU251" s="191">
        <v>73</v>
      </c>
      <c r="AV251" s="191">
        <v>0</v>
      </c>
      <c r="AW251" s="191">
        <v>29</v>
      </c>
      <c r="AX251" s="191">
        <v>33</v>
      </c>
      <c r="AY251" s="191">
        <v>0</v>
      </c>
    </row>
    <row r="252" spans="1:51">
      <c r="A252" s="12" t="s">
        <v>95</v>
      </c>
      <c r="B252" s="12" t="s">
        <v>600</v>
      </c>
      <c r="C252" s="13">
        <v>122220</v>
      </c>
      <c r="D252" s="12" t="s">
        <v>465</v>
      </c>
      <c r="E252" s="187">
        <v>132388</v>
      </c>
      <c r="F252" s="188" t="s">
        <v>182</v>
      </c>
      <c r="G252" s="189"/>
      <c r="H252" s="189"/>
      <c r="I252" s="189" t="s">
        <v>23</v>
      </c>
      <c r="J252" s="189"/>
      <c r="K252" s="189" t="s">
        <v>23</v>
      </c>
      <c r="L252" s="189"/>
      <c r="M252" s="189" t="s">
        <v>1538</v>
      </c>
      <c r="N252" s="189"/>
      <c r="O252" s="189"/>
      <c r="P252" s="189"/>
      <c r="Q252" s="189"/>
      <c r="R252" s="189"/>
      <c r="S252" s="189"/>
      <c r="T252" s="189"/>
      <c r="U252" s="189"/>
      <c r="V252" s="189"/>
      <c r="W252" s="189"/>
      <c r="X252" s="189"/>
      <c r="Y252" s="189"/>
      <c r="Z252" s="189"/>
      <c r="AA252" s="189"/>
      <c r="AB252" s="189"/>
      <c r="AC252" s="189"/>
      <c r="AD252" s="189"/>
      <c r="AE252" s="189"/>
      <c r="AF252" s="189"/>
      <c r="AG252" s="189"/>
      <c r="AH252" s="189"/>
      <c r="AI252" s="189"/>
      <c r="AJ252" s="189"/>
      <c r="AK252" s="189"/>
      <c r="AL252" s="189"/>
      <c r="AM252" s="189"/>
      <c r="AN252" s="190" t="s">
        <v>1538</v>
      </c>
      <c r="AO252" s="190"/>
      <c r="AP252" s="190"/>
      <c r="AQ252" s="190"/>
      <c r="AR252" s="190"/>
      <c r="AS252" s="190"/>
      <c r="AT252" s="190"/>
      <c r="AU252" s="191">
        <v>26</v>
      </c>
      <c r="AV252" s="191">
        <v>0</v>
      </c>
      <c r="AW252" s="191">
        <v>0</v>
      </c>
      <c r="AX252" s="191">
        <v>60</v>
      </c>
      <c r="AY252" s="191">
        <v>9</v>
      </c>
    </row>
    <row r="253" spans="1:51">
      <c r="A253" s="12" t="s">
        <v>95</v>
      </c>
      <c r="B253" s="12" t="s">
        <v>601</v>
      </c>
      <c r="C253" s="13">
        <v>122238</v>
      </c>
      <c r="D253" s="12" t="s">
        <v>602</v>
      </c>
      <c r="E253" s="187">
        <v>33562</v>
      </c>
      <c r="F253" s="188" t="s">
        <v>182</v>
      </c>
      <c r="G253" s="189" t="s">
        <v>23</v>
      </c>
      <c r="H253" s="189"/>
      <c r="I253" s="189"/>
      <c r="J253" s="189"/>
      <c r="K253" s="189" t="s">
        <v>23</v>
      </c>
      <c r="L253" s="189"/>
      <c r="M253" s="189" t="s">
        <v>1540</v>
      </c>
      <c r="N253" s="189"/>
      <c r="O253" s="189"/>
      <c r="P253" s="189"/>
      <c r="Q253" s="189"/>
      <c r="R253" s="189"/>
      <c r="S253" s="189" t="s">
        <v>23</v>
      </c>
      <c r="T253" s="189"/>
      <c r="U253" s="189"/>
      <c r="V253" s="189" t="s">
        <v>1539</v>
      </c>
      <c r="W253" s="189"/>
      <c r="X253" s="189"/>
      <c r="Y253" s="189"/>
      <c r="Z253" s="189"/>
      <c r="AA253" s="189"/>
      <c r="AB253" s="189" t="s">
        <v>23</v>
      </c>
      <c r="AC253" s="189"/>
      <c r="AD253" s="189"/>
      <c r="AE253" s="189"/>
      <c r="AF253" s="189"/>
      <c r="AG253" s="189"/>
      <c r="AH253" s="189"/>
      <c r="AI253" s="189"/>
      <c r="AJ253" s="189"/>
      <c r="AK253" s="189"/>
      <c r="AL253" s="189"/>
      <c r="AM253" s="189"/>
      <c r="AN253" s="190" t="s">
        <v>1539</v>
      </c>
      <c r="AO253" s="190"/>
      <c r="AP253" s="190"/>
      <c r="AQ253" s="190"/>
      <c r="AR253" s="190"/>
      <c r="AS253" s="190" t="s">
        <v>23</v>
      </c>
      <c r="AT253" s="190"/>
      <c r="AU253" s="191">
        <v>19</v>
      </c>
      <c r="AV253" s="191">
        <v>1</v>
      </c>
      <c r="AW253" s="191">
        <v>0</v>
      </c>
      <c r="AX253" s="191">
        <v>5</v>
      </c>
      <c r="AY253" s="191">
        <v>0</v>
      </c>
    </row>
    <row r="254" spans="1:51">
      <c r="A254" s="12" t="s">
        <v>95</v>
      </c>
      <c r="B254" s="12" t="s">
        <v>603</v>
      </c>
      <c r="C254" s="13">
        <v>122246</v>
      </c>
      <c r="D254" s="12" t="s">
        <v>276</v>
      </c>
      <c r="E254" s="187">
        <v>109919</v>
      </c>
      <c r="F254" s="188" t="s">
        <v>182</v>
      </c>
      <c r="G254" s="189" t="s">
        <v>23</v>
      </c>
      <c r="H254" s="189"/>
      <c r="I254" s="189"/>
      <c r="J254" s="189"/>
      <c r="K254" s="189" t="s">
        <v>23</v>
      </c>
      <c r="L254" s="189"/>
      <c r="M254" s="189" t="s">
        <v>1538</v>
      </c>
      <c r="N254" s="189"/>
      <c r="O254" s="189"/>
      <c r="P254" s="189"/>
      <c r="Q254" s="189"/>
      <c r="R254" s="189"/>
      <c r="S254" s="189"/>
      <c r="T254" s="189"/>
      <c r="U254" s="189"/>
      <c r="V254" s="189" t="s">
        <v>1539</v>
      </c>
      <c r="W254" s="189"/>
      <c r="X254" s="189"/>
      <c r="Y254" s="189"/>
      <c r="Z254" s="189"/>
      <c r="AA254" s="189"/>
      <c r="AB254" s="189" t="s">
        <v>23</v>
      </c>
      <c r="AC254" s="189"/>
      <c r="AD254" s="189"/>
      <c r="AE254" s="189"/>
      <c r="AF254" s="189"/>
      <c r="AG254" s="189"/>
      <c r="AH254" s="189"/>
      <c r="AI254" s="189"/>
      <c r="AJ254" s="189"/>
      <c r="AK254" s="189"/>
      <c r="AL254" s="189"/>
      <c r="AM254" s="189"/>
      <c r="AN254" s="190" t="s">
        <v>1539</v>
      </c>
      <c r="AO254" s="190"/>
      <c r="AP254" s="190"/>
      <c r="AQ254" s="190"/>
      <c r="AR254" s="190"/>
      <c r="AS254" s="190" t="s">
        <v>23</v>
      </c>
      <c r="AT254" s="190"/>
      <c r="AU254" s="191">
        <v>57</v>
      </c>
      <c r="AV254" s="191">
        <v>1</v>
      </c>
      <c r="AW254" s="191">
        <v>0</v>
      </c>
      <c r="AX254" s="191">
        <v>50</v>
      </c>
      <c r="AY254" s="191">
        <v>0</v>
      </c>
    </row>
    <row r="255" spans="1:51">
      <c r="A255" s="12" t="s">
        <v>95</v>
      </c>
      <c r="B255" s="12" t="s">
        <v>604</v>
      </c>
      <c r="C255" s="13">
        <v>122254</v>
      </c>
      <c r="D255" s="12" t="s">
        <v>605</v>
      </c>
      <c r="E255" s="187">
        <v>85604</v>
      </c>
      <c r="F255" s="188" t="s">
        <v>182</v>
      </c>
      <c r="G255" s="189"/>
      <c r="H255" s="189"/>
      <c r="I255" s="189"/>
      <c r="J255" s="189"/>
      <c r="K255" s="189" t="s">
        <v>23</v>
      </c>
      <c r="L255" s="189"/>
      <c r="M255" s="189" t="s">
        <v>1539</v>
      </c>
      <c r="N255" s="189" t="s">
        <v>23</v>
      </c>
      <c r="O255" s="189"/>
      <c r="P255" s="189"/>
      <c r="Q255" s="189"/>
      <c r="R255" s="189"/>
      <c r="S255" s="189"/>
      <c r="T255" s="189"/>
      <c r="U255" s="189"/>
      <c r="V255" s="189"/>
      <c r="W255" s="189"/>
      <c r="X255" s="189"/>
      <c r="Y255" s="189"/>
      <c r="Z255" s="189"/>
      <c r="AA255" s="189"/>
      <c r="AB255" s="189"/>
      <c r="AC255" s="189"/>
      <c r="AD255" s="189"/>
      <c r="AE255" s="189"/>
      <c r="AF255" s="189"/>
      <c r="AG255" s="189"/>
      <c r="AH255" s="189"/>
      <c r="AI255" s="189"/>
      <c r="AJ255" s="189"/>
      <c r="AK255" s="189"/>
      <c r="AL255" s="189"/>
      <c r="AM255" s="189"/>
      <c r="AN255" s="190" t="s">
        <v>1539</v>
      </c>
      <c r="AO255" s="190"/>
      <c r="AP255" s="190"/>
      <c r="AQ255" s="190"/>
      <c r="AR255" s="190"/>
      <c r="AS255" s="190" t="s">
        <v>23</v>
      </c>
      <c r="AT255" s="190"/>
      <c r="AU255" s="191">
        <v>53</v>
      </c>
      <c r="AV255" s="191">
        <v>0</v>
      </c>
      <c r="AW255" s="191">
        <v>0</v>
      </c>
      <c r="AX255" s="191">
        <v>31</v>
      </c>
      <c r="AY255" s="191">
        <v>0</v>
      </c>
    </row>
    <row r="256" spans="1:51">
      <c r="A256" s="12" t="s">
        <v>95</v>
      </c>
      <c r="B256" s="12" t="s">
        <v>98</v>
      </c>
      <c r="C256" s="13">
        <v>122262</v>
      </c>
      <c r="D256" s="12" t="s">
        <v>276</v>
      </c>
      <c r="E256" s="187">
        <v>45374</v>
      </c>
      <c r="F256" s="188" t="s">
        <v>182</v>
      </c>
      <c r="G256" s="189"/>
      <c r="H256" s="189"/>
      <c r="I256" s="189"/>
      <c r="J256" s="189"/>
      <c r="K256" s="189"/>
      <c r="L256" s="189"/>
      <c r="M256" s="189" t="s">
        <v>1539</v>
      </c>
      <c r="N256" s="189"/>
      <c r="O256" s="189" t="s">
        <v>23</v>
      </c>
      <c r="P256" s="189"/>
      <c r="Q256" s="189"/>
      <c r="R256" s="189"/>
      <c r="S256" s="189"/>
      <c r="T256" s="189"/>
      <c r="U256" s="189"/>
      <c r="V256" s="189"/>
      <c r="W256" s="189"/>
      <c r="X256" s="189"/>
      <c r="Y256" s="189"/>
      <c r="Z256" s="189"/>
      <c r="AA256" s="189"/>
      <c r="AB256" s="189"/>
      <c r="AC256" s="189"/>
      <c r="AD256" s="189"/>
      <c r="AE256" s="189"/>
      <c r="AF256" s="189"/>
      <c r="AG256" s="189"/>
      <c r="AH256" s="189"/>
      <c r="AI256" s="189"/>
      <c r="AJ256" s="189"/>
      <c r="AK256" s="189"/>
      <c r="AL256" s="189"/>
      <c r="AM256" s="189"/>
      <c r="AN256" s="190"/>
      <c r="AO256" s="190"/>
      <c r="AP256" s="190"/>
      <c r="AQ256" s="190"/>
      <c r="AR256" s="190"/>
      <c r="AS256" s="190"/>
      <c r="AT256" s="190"/>
      <c r="AU256" s="191">
        <v>36</v>
      </c>
      <c r="AV256" s="191">
        <v>0</v>
      </c>
      <c r="AW256" s="191">
        <v>0</v>
      </c>
      <c r="AX256" s="191">
        <v>0</v>
      </c>
      <c r="AY256" s="191">
        <v>0</v>
      </c>
    </row>
    <row r="257" spans="1:51">
      <c r="A257" s="12" t="s">
        <v>95</v>
      </c>
      <c r="B257" s="12" t="s">
        <v>132</v>
      </c>
      <c r="C257" s="13">
        <v>122271</v>
      </c>
      <c r="D257" s="12" t="s">
        <v>276</v>
      </c>
      <c r="E257" s="187">
        <v>167938</v>
      </c>
      <c r="F257" s="188" t="s">
        <v>182</v>
      </c>
      <c r="G257" s="189" t="s">
        <v>23</v>
      </c>
      <c r="H257" s="189" t="s">
        <v>23</v>
      </c>
      <c r="I257" s="189"/>
      <c r="J257" s="189" t="s">
        <v>23</v>
      </c>
      <c r="K257" s="189" t="s">
        <v>23</v>
      </c>
      <c r="L257" s="189" t="s">
        <v>23</v>
      </c>
      <c r="M257" s="189" t="s">
        <v>1538</v>
      </c>
      <c r="N257" s="189"/>
      <c r="O257" s="189"/>
      <c r="P257" s="189"/>
      <c r="Q257" s="189"/>
      <c r="R257" s="189"/>
      <c r="S257" s="189"/>
      <c r="T257" s="189"/>
      <c r="U257" s="189"/>
      <c r="V257" s="189" t="s">
        <v>1538</v>
      </c>
      <c r="W257" s="189"/>
      <c r="X257" s="189"/>
      <c r="Y257" s="189"/>
      <c r="Z257" s="189"/>
      <c r="AA257" s="189"/>
      <c r="AB257" s="189"/>
      <c r="AC257" s="189"/>
      <c r="AD257" s="189"/>
      <c r="AE257" s="189" t="s">
        <v>1538</v>
      </c>
      <c r="AF257" s="189"/>
      <c r="AG257" s="189"/>
      <c r="AH257" s="189"/>
      <c r="AI257" s="189"/>
      <c r="AJ257" s="189"/>
      <c r="AK257" s="189"/>
      <c r="AL257" s="189"/>
      <c r="AM257" s="189"/>
      <c r="AN257" s="190" t="s">
        <v>1539</v>
      </c>
      <c r="AO257" s="190"/>
      <c r="AP257" s="190"/>
      <c r="AQ257" s="190"/>
      <c r="AR257" s="190"/>
      <c r="AS257" s="190" t="s">
        <v>23</v>
      </c>
      <c r="AT257" s="190"/>
      <c r="AU257" s="191">
        <v>103</v>
      </c>
      <c r="AV257" s="191">
        <v>2</v>
      </c>
      <c r="AW257" s="191">
        <v>66</v>
      </c>
      <c r="AX257" s="191">
        <v>48</v>
      </c>
      <c r="AY257" s="191">
        <v>0</v>
      </c>
    </row>
    <row r="258" spans="1:51">
      <c r="A258" s="12" t="s">
        <v>95</v>
      </c>
      <c r="B258" s="12" t="s">
        <v>606</v>
      </c>
      <c r="C258" s="13">
        <v>122289</v>
      </c>
      <c r="D258" s="12" t="s">
        <v>607</v>
      </c>
      <c r="E258" s="187">
        <v>93184</v>
      </c>
      <c r="F258" s="188" t="s">
        <v>182</v>
      </c>
      <c r="G258" s="189" t="s">
        <v>23</v>
      </c>
      <c r="H258" s="189"/>
      <c r="I258" s="189"/>
      <c r="J258" s="189" t="s">
        <v>23</v>
      </c>
      <c r="K258" s="189"/>
      <c r="L258" s="189"/>
      <c r="M258" s="189" t="s">
        <v>1539</v>
      </c>
      <c r="N258" s="189" t="s">
        <v>23</v>
      </c>
      <c r="O258" s="189" t="s">
        <v>23</v>
      </c>
      <c r="P258" s="189"/>
      <c r="Q258" s="189"/>
      <c r="R258" s="189"/>
      <c r="S258" s="189"/>
      <c r="T258" s="189"/>
      <c r="U258" s="189"/>
      <c r="V258" s="189" t="s">
        <v>1539</v>
      </c>
      <c r="W258" s="189" t="s">
        <v>23</v>
      </c>
      <c r="X258" s="189" t="s">
        <v>23</v>
      </c>
      <c r="Y258" s="189"/>
      <c r="Z258" s="189"/>
      <c r="AA258" s="189"/>
      <c r="AB258" s="189"/>
      <c r="AC258" s="189"/>
      <c r="AD258" s="189"/>
      <c r="AE258" s="189" t="s">
        <v>1539</v>
      </c>
      <c r="AF258" s="189" t="s">
        <v>23</v>
      </c>
      <c r="AG258" s="189" t="s">
        <v>23</v>
      </c>
      <c r="AH258" s="189"/>
      <c r="AI258" s="189"/>
      <c r="AJ258" s="189"/>
      <c r="AK258" s="189"/>
      <c r="AL258" s="189"/>
      <c r="AM258" s="189"/>
      <c r="AN258" s="190"/>
      <c r="AO258" s="190"/>
      <c r="AP258" s="190"/>
      <c r="AQ258" s="190"/>
      <c r="AR258" s="190"/>
      <c r="AS258" s="190"/>
      <c r="AT258" s="190"/>
      <c r="AU258" s="191">
        <v>78</v>
      </c>
      <c r="AV258" s="191">
        <v>10</v>
      </c>
      <c r="AW258" s="191">
        <v>13</v>
      </c>
      <c r="AX258" s="191">
        <v>0</v>
      </c>
      <c r="AY258" s="191">
        <v>0</v>
      </c>
    </row>
    <row r="259" spans="1:51">
      <c r="A259" s="12" t="s">
        <v>95</v>
      </c>
      <c r="B259" s="12" t="s">
        <v>608</v>
      </c>
      <c r="C259" s="13">
        <v>122297</v>
      </c>
      <c r="D259" s="12" t="s">
        <v>609</v>
      </c>
      <c r="E259" s="187">
        <v>62897</v>
      </c>
      <c r="F259" s="188" t="s">
        <v>182</v>
      </c>
      <c r="G259" s="189"/>
      <c r="H259" s="189"/>
      <c r="I259" s="189"/>
      <c r="J259" s="189"/>
      <c r="K259" s="189" t="s">
        <v>23</v>
      </c>
      <c r="L259" s="189"/>
      <c r="M259" s="189" t="s">
        <v>1538</v>
      </c>
      <c r="N259" s="189"/>
      <c r="O259" s="189"/>
      <c r="P259" s="189"/>
      <c r="Q259" s="189"/>
      <c r="R259" s="189"/>
      <c r="S259" s="189"/>
      <c r="T259" s="189"/>
      <c r="U259" s="189"/>
      <c r="V259" s="189"/>
      <c r="W259" s="189"/>
      <c r="X259" s="189"/>
      <c r="Y259" s="189"/>
      <c r="Z259" s="189"/>
      <c r="AA259" s="189"/>
      <c r="AB259" s="189"/>
      <c r="AC259" s="189"/>
      <c r="AD259" s="189"/>
      <c r="AE259" s="189"/>
      <c r="AF259" s="189"/>
      <c r="AG259" s="189"/>
      <c r="AH259" s="189"/>
      <c r="AI259" s="189"/>
      <c r="AJ259" s="189"/>
      <c r="AK259" s="189"/>
      <c r="AL259" s="189"/>
      <c r="AM259" s="189"/>
      <c r="AN259" s="190" t="s">
        <v>1539</v>
      </c>
      <c r="AO259" s="190"/>
      <c r="AP259" s="190"/>
      <c r="AQ259" s="190"/>
      <c r="AR259" s="190"/>
      <c r="AS259" s="190" t="s">
        <v>23</v>
      </c>
      <c r="AT259" s="190"/>
      <c r="AU259" s="191">
        <v>8</v>
      </c>
      <c r="AV259" s="191">
        <v>0</v>
      </c>
      <c r="AW259" s="191">
        <v>0</v>
      </c>
      <c r="AX259" s="191">
        <v>15</v>
      </c>
      <c r="AY259" s="191">
        <v>0</v>
      </c>
    </row>
    <row r="260" spans="1:51">
      <c r="A260" s="12" t="s">
        <v>95</v>
      </c>
      <c r="B260" s="12" t="s">
        <v>97</v>
      </c>
      <c r="C260" s="13">
        <v>122301</v>
      </c>
      <c r="D260" s="12" t="s">
        <v>610</v>
      </c>
      <c r="E260" s="187">
        <v>71290</v>
      </c>
      <c r="F260" s="188" t="s">
        <v>182</v>
      </c>
      <c r="G260" s="189" t="s">
        <v>23</v>
      </c>
      <c r="H260" s="189" t="s">
        <v>23</v>
      </c>
      <c r="I260" s="189"/>
      <c r="J260" s="189"/>
      <c r="K260" s="189"/>
      <c r="L260" s="189"/>
      <c r="M260" s="189" t="s">
        <v>1539</v>
      </c>
      <c r="N260" s="189" t="s">
        <v>23</v>
      </c>
      <c r="O260" s="189" t="s">
        <v>23</v>
      </c>
      <c r="P260" s="189"/>
      <c r="Q260" s="189"/>
      <c r="R260" s="189"/>
      <c r="S260" s="189"/>
      <c r="T260" s="189"/>
      <c r="U260" s="189"/>
      <c r="V260" s="189" t="s">
        <v>1539</v>
      </c>
      <c r="W260" s="189" t="s">
        <v>23</v>
      </c>
      <c r="X260" s="189" t="s">
        <v>23</v>
      </c>
      <c r="Y260" s="189"/>
      <c r="Z260" s="189"/>
      <c r="AA260" s="189"/>
      <c r="AB260" s="189"/>
      <c r="AC260" s="189"/>
      <c r="AD260" s="189"/>
      <c r="AE260" s="189"/>
      <c r="AF260" s="189"/>
      <c r="AG260" s="189"/>
      <c r="AH260" s="189"/>
      <c r="AI260" s="189"/>
      <c r="AJ260" s="189"/>
      <c r="AK260" s="189"/>
      <c r="AL260" s="189"/>
      <c r="AM260" s="189"/>
      <c r="AN260" s="190"/>
      <c r="AO260" s="190"/>
      <c r="AP260" s="190"/>
      <c r="AQ260" s="190"/>
      <c r="AR260" s="190"/>
      <c r="AS260" s="190"/>
      <c r="AT260" s="190"/>
      <c r="AU260" s="191">
        <v>117</v>
      </c>
      <c r="AV260" s="191">
        <v>1</v>
      </c>
      <c r="AW260" s="191">
        <v>0</v>
      </c>
      <c r="AX260" s="191">
        <v>0</v>
      </c>
      <c r="AY260" s="191">
        <v>0</v>
      </c>
    </row>
    <row r="261" spans="1:51">
      <c r="A261" s="12" t="s">
        <v>95</v>
      </c>
      <c r="B261" s="12" t="s">
        <v>611</v>
      </c>
      <c r="C261" s="13">
        <v>122319</v>
      </c>
      <c r="D261" s="12" t="s">
        <v>465</v>
      </c>
      <c r="E261" s="187">
        <v>99286</v>
      </c>
      <c r="F261" s="188" t="s">
        <v>182</v>
      </c>
      <c r="G261" s="189" t="s">
        <v>23</v>
      </c>
      <c r="H261" s="189"/>
      <c r="I261" s="189"/>
      <c r="J261" s="189" t="s">
        <v>23</v>
      </c>
      <c r="K261" s="189"/>
      <c r="L261" s="189"/>
      <c r="M261" s="189" t="s">
        <v>1539</v>
      </c>
      <c r="N261" s="189"/>
      <c r="O261" s="189"/>
      <c r="P261" s="189"/>
      <c r="Q261" s="189"/>
      <c r="R261" s="189"/>
      <c r="S261" s="189"/>
      <c r="T261" s="189"/>
      <c r="U261" s="189" t="s">
        <v>23</v>
      </c>
      <c r="V261" s="189" t="s">
        <v>1539</v>
      </c>
      <c r="W261" s="189"/>
      <c r="X261" s="189"/>
      <c r="Y261" s="189"/>
      <c r="Z261" s="189"/>
      <c r="AA261" s="189"/>
      <c r="AB261" s="189"/>
      <c r="AC261" s="189"/>
      <c r="AD261" s="189" t="s">
        <v>23</v>
      </c>
      <c r="AE261" s="189" t="s">
        <v>1539</v>
      </c>
      <c r="AF261" s="189"/>
      <c r="AG261" s="189"/>
      <c r="AH261" s="189"/>
      <c r="AI261" s="189"/>
      <c r="AJ261" s="189"/>
      <c r="AK261" s="189"/>
      <c r="AL261" s="189"/>
      <c r="AM261" s="189" t="s">
        <v>23</v>
      </c>
      <c r="AN261" s="190"/>
      <c r="AO261" s="190"/>
      <c r="AP261" s="190"/>
      <c r="AQ261" s="190"/>
      <c r="AR261" s="190"/>
      <c r="AS261" s="190"/>
      <c r="AT261" s="190"/>
      <c r="AU261" s="191">
        <v>51</v>
      </c>
      <c r="AV261" s="191">
        <v>2</v>
      </c>
      <c r="AW261" s="191">
        <v>21</v>
      </c>
      <c r="AX261" s="191">
        <v>0</v>
      </c>
      <c r="AY261" s="191">
        <v>0</v>
      </c>
    </row>
    <row r="262" spans="1:51">
      <c r="A262" s="12" t="s">
        <v>95</v>
      </c>
      <c r="B262" s="12" t="s">
        <v>612</v>
      </c>
      <c r="C262" s="13">
        <v>122327</v>
      </c>
      <c r="D262" s="12" t="s">
        <v>613</v>
      </c>
      <c r="E262" s="187">
        <v>63790</v>
      </c>
      <c r="F262" s="188" t="s">
        <v>182</v>
      </c>
      <c r="G262" s="189"/>
      <c r="H262" s="189"/>
      <c r="I262" s="189"/>
      <c r="J262" s="189"/>
      <c r="K262" s="189"/>
      <c r="L262" s="189"/>
      <c r="M262" s="189" t="s">
        <v>1539</v>
      </c>
      <c r="N262" s="189" t="s">
        <v>23</v>
      </c>
      <c r="O262" s="189"/>
      <c r="P262" s="189"/>
      <c r="Q262" s="189"/>
      <c r="R262" s="189"/>
      <c r="S262" s="189"/>
      <c r="T262" s="189"/>
      <c r="U262" s="189"/>
      <c r="V262" s="189"/>
      <c r="W262" s="189"/>
      <c r="X262" s="189"/>
      <c r="Y262" s="189"/>
      <c r="Z262" s="189"/>
      <c r="AA262" s="189"/>
      <c r="AB262" s="189"/>
      <c r="AC262" s="189"/>
      <c r="AD262" s="189"/>
      <c r="AE262" s="189"/>
      <c r="AF262" s="189"/>
      <c r="AG262" s="189"/>
      <c r="AH262" s="189"/>
      <c r="AI262" s="189"/>
      <c r="AJ262" s="189"/>
      <c r="AK262" s="189"/>
      <c r="AL262" s="189"/>
      <c r="AM262" s="189"/>
      <c r="AN262" s="190"/>
      <c r="AO262" s="190"/>
      <c r="AP262" s="190"/>
      <c r="AQ262" s="190"/>
      <c r="AR262" s="190"/>
      <c r="AS262" s="190"/>
      <c r="AT262" s="190"/>
      <c r="AU262" s="191">
        <v>12</v>
      </c>
      <c r="AV262" s="191">
        <v>0</v>
      </c>
      <c r="AW262" s="191">
        <v>0</v>
      </c>
      <c r="AX262" s="191">
        <v>0</v>
      </c>
      <c r="AY262" s="191">
        <v>0</v>
      </c>
    </row>
    <row r="263" spans="1:51">
      <c r="A263" s="12" t="s">
        <v>95</v>
      </c>
      <c r="B263" s="12" t="s">
        <v>614</v>
      </c>
      <c r="C263" s="13">
        <v>122335</v>
      </c>
      <c r="D263" s="12" t="s">
        <v>301</v>
      </c>
      <c r="E263" s="187">
        <v>50258</v>
      </c>
      <c r="F263" s="188" t="s">
        <v>182</v>
      </c>
      <c r="G263" s="189" t="s">
        <v>23</v>
      </c>
      <c r="H263" s="189" t="s">
        <v>23</v>
      </c>
      <c r="I263" s="189"/>
      <c r="J263" s="189" t="s">
        <v>23</v>
      </c>
      <c r="K263" s="189" t="s">
        <v>23</v>
      </c>
      <c r="L263" s="189"/>
      <c r="M263" s="189" t="s">
        <v>1539</v>
      </c>
      <c r="N263" s="189"/>
      <c r="O263" s="189"/>
      <c r="P263" s="189"/>
      <c r="Q263" s="189"/>
      <c r="R263" s="189"/>
      <c r="S263" s="189" t="s">
        <v>23</v>
      </c>
      <c r="T263" s="189"/>
      <c r="U263" s="189"/>
      <c r="V263" s="189" t="s">
        <v>1539</v>
      </c>
      <c r="W263" s="189"/>
      <c r="X263" s="189"/>
      <c r="Y263" s="189"/>
      <c r="Z263" s="189"/>
      <c r="AA263" s="189"/>
      <c r="AB263" s="189" t="s">
        <v>23</v>
      </c>
      <c r="AC263" s="189"/>
      <c r="AD263" s="189"/>
      <c r="AE263" s="189" t="s">
        <v>1539</v>
      </c>
      <c r="AF263" s="189"/>
      <c r="AG263" s="189"/>
      <c r="AH263" s="189"/>
      <c r="AI263" s="189"/>
      <c r="AJ263" s="189"/>
      <c r="AK263" s="189" t="s">
        <v>23</v>
      </c>
      <c r="AL263" s="189" t="s">
        <v>23</v>
      </c>
      <c r="AM263" s="189"/>
      <c r="AN263" s="190" t="s">
        <v>1538</v>
      </c>
      <c r="AO263" s="190"/>
      <c r="AP263" s="190"/>
      <c r="AQ263" s="190"/>
      <c r="AR263" s="190"/>
      <c r="AS263" s="190"/>
      <c r="AT263" s="190"/>
      <c r="AU263" s="191">
        <v>118</v>
      </c>
      <c r="AV263" s="191">
        <v>16</v>
      </c>
      <c r="AW263" s="191">
        <v>10</v>
      </c>
      <c r="AX263" s="191">
        <v>82</v>
      </c>
      <c r="AY263" s="191">
        <v>0</v>
      </c>
    </row>
    <row r="264" spans="1:51">
      <c r="A264" s="12" t="s">
        <v>95</v>
      </c>
      <c r="B264" s="12" t="s">
        <v>615</v>
      </c>
      <c r="C264" s="13">
        <v>122343</v>
      </c>
      <c r="D264" s="12" t="s">
        <v>276</v>
      </c>
      <c r="E264" s="187">
        <v>39026</v>
      </c>
      <c r="F264" s="188" t="s">
        <v>182</v>
      </c>
      <c r="G264" s="189"/>
      <c r="H264" s="189"/>
      <c r="I264" s="189"/>
      <c r="J264" s="189" t="s">
        <v>23</v>
      </c>
      <c r="K264" s="189"/>
      <c r="L264" s="189"/>
      <c r="M264" s="189" t="s">
        <v>1539</v>
      </c>
      <c r="N264" s="189"/>
      <c r="O264" s="189" t="s">
        <v>23</v>
      </c>
      <c r="P264" s="189"/>
      <c r="Q264" s="189"/>
      <c r="R264" s="189"/>
      <c r="S264" s="189"/>
      <c r="T264" s="189"/>
      <c r="U264" s="189"/>
      <c r="V264" s="189"/>
      <c r="W264" s="189"/>
      <c r="X264" s="189"/>
      <c r="Y264" s="189"/>
      <c r="Z264" s="189"/>
      <c r="AA264" s="189"/>
      <c r="AB264" s="189"/>
      <c r="AC264" s="189"/>
      <c r="AD264" s="189"/>
      <c r="AE264" s="189" t="s">
        <v>1539</v>
      </c>
      <c r="AF264" s="189"/>
      <c r="AG264" s="189" t="s">
        <v>23</v>
      </c>
      <c r="AH264" s="189"/>
      <c r="AI264" s="189"/>
      <c r="AJ264" s="189"/>
      <c r="AK264" s="189"/>
      <c r="AL264" s="189"/>
      <c r="AM264" s="189"/>
      <c r="AN264" s="190"/>
      <c r="AO264" s="190"/>
      <c r="AP264" s="190"/>
      <c r="AQ264" s="190"/>
      <c r="AR264" s="190"/>
      <c r="AS264" s="190"/>
      <c r="AT264" s="190"/>
      <c r="AU264" s="191">
        <v>35</v>
      </c>
      <c r="AV264" s="191">
        <v>0</v>
      </c>
      <c r="AW264" s="191">
        <v>12</v>
      </c>
      <c r="AX264" s="191">
        <v>0</v>
      </c>
      <c r="AY264" s="191">
        <v>0</v>
      </c>
    </row>
    <row r="265" spans="1:51">
      <c r="A265" s="12" t="s">
        <v>95</v>
      </c>
      <c r="B265" s="12" t="s">
        <v>616</v>
      </c>
      <c r="C265" s="13">
        <v>122351</v>
      </c>
      <c r="D265" s="12" t="s">
        <v>365</v>
      </c>
      <c r="E265" s="187">
        <v>37207</v>
      </c>
      <c r="F265" s="188" t="s">
        <v>182</v>
      </c>
      <c r="G265" s="189"/>
      <c r="H265" s="189"/>
      <c r="I265" s="189"/>
      <c r="J265" s="189"/>
      <c r="K265" s="189"/>
      <c r="L265" s="189"/>
      <c r="M265" s="189" t="s">
        <v>1539</v>
      </c>
      <c r="N265" s="189"/>
      <c r="O265" s="189" t="s">
        <v>23</v>
      </c>
      <c r="P265" s="189"/>
      <c r="Q265" s="189"/>
      <c r="R265" s="189"/>
      <c r="S265" s="189"/>
      <c r="T265" s="189"/>
      <c r="U265" s="189"/>
      <c r="V265" s="189"/>
      <c r="W265" s="189"/>
      <c r="X265" s="189"/>
      <c r="Y265" s="189"/>
      <c r="Z265" s="189"/>
      <c r="AA265" s="189"/>
      <c r="AB265" s="189"/>
      <c r="AC265" s="189"/>
      <c r="AD265" s="189"/>
      <c r="AE265" s="189"/>
      <c r="AF265" s="189"/>
      <c r="AG265" s="189"/>
      <c r="AH265" s="189"/>
      <c r="AI265" s="189"/>
      <c r="AJ265" s="189"/>
      <c r="AK265" s="189"/>
      <c r="AL265" s="189"/>
      <c r="AM265" s="189"/>
      <c r="AN265" s="190"/>
      <c r="AO265" s="190"/>
      <c r="AP265" s="190"/>
      <c r="AQ265" s="190"/>
      <c r="AR265" s="190"/>
      <c r="AS265" s="190"/>
      <c r="AT265" s="190"/>
      <c r="AU265" s="191">
        <v>1</v>
      </c>
      <c r="AV265" s="191">
        <v>0</v>
      </c>
      <c r="AW265" s="191">
        <v>0</v>
      </c>
      <c r="AX265" s="191">
        <v>0</v>
      </c>
      <c r="AY265" s="191">
        <v>0</v>
      </c>
    </row>
    <row r="266" spans="1:51">
      <c r="A266" s="12" t="s">
        <v>95</v>
      </c>
      <c r="B266" s="12" t="s">
        <v>617</v>
      </c>
      <c r="C266" s="13">
        <v>122360</v>
      </c>
      <c r="D266" s="12" t="s">
        <v>618</v>
      </c>
      <c r="E266" s="187">
        <v>77838</v>
      </c>
      <c r="F266" s="188" t="s">
        <v>182</v>
      </c>
      <c r="G266" s="189" t="s">
        <v>23</v>
      </c>
      <c r="H266" s="189"/>
      <c r="I266" s="189"/>
      <c r="J266" s="189"/>
      <c r="K266" s="189"/>
      <c r="L266" s="189"/>
      <c r="M266" s="189" t="s">
        <v>1539</v>
      </c>
      <c r="N266" s="189" t="s">
        <v>23</v>
      </c>
      <c r="O266" s="189"/>
      <c r="P266" s="189"/>
      <c r="Q266" s="189"/>
      <c r="R266" s="189"/>
      <c r="S266" s="189"/>
      <c r="T266" s="189"/>
      <c r="U266" s="189"/>
      <c r="V266" s="189" t="s">
        <v>1539</v>
      </c>
      <c r="W266" s="189" t="s">
        <v>23</v>
      </c>
      <c r="X266" s="189"/>
      <c r="Y266" s="189"/>
      <c r="Z266" s="189"/>
      <c r="AA266" s="189"/>
      <c r="AB266" s="189"/>
      <c r="AC266" s="189"/>
      <c r="AD266" s="189"/>
      <c r="AE266" s="189"/>
      <c r="AF266" s="189"/>
      <c r="AG266" s="189"/>
      <c r="AH266" s="189"/>
      <c r="AI266" s="189"/>
      <c r="AJ266" s="189"/>
      <c r="AK266" s="189"/>
      <c r="AL266" s="189"/>
      <c r="AM266" s="189"/>
      <c r="AN266" s="190"/>
      <c r="AO266" s="190"/>
      <c r="AP266" s="190"/>
      <c r="AQ266" s="190"/>
      <c r="AR266" s="190"/>
      <c r="AS266" s="190"/>
      <c r="AT266" s="190"/>
      <c r="AU266" s="191">
        <v>30</v>
      </c>
      <c r="AV266" s="191">
        <v>1</v>
      </c>
      <c r="AW266" s="191">
        <v>0</v>
      </c>
      <c r="AX266" s="191">
        <v>0</v>
      </c>
      <c r="AY266" s="191">
        <v>0</v>
      </c>
    </row>
    <row r="267" spans="1:51">
      <c r="A267" s="12" t="s">
        <v>95</v>
      </c>
      <c r="B267" s="12" t="s">
        <v>619</v>
      </c>
      <c r="C267" s="13">
        <v>122378</v>
      </c>
      <c r="D267" s="12" t="s">
        <v>417</v>
      </c>
      <c r="E267" s="187">
        <v>52701</v>
      </c>
      <c r="F267" s="188" t="s">
        <v>182</v>
      </c>
      <c r="G267" s="189"/>
      <c r="H267" s="189"/>
      <c r="I267" s="189"/>
      <c r="J267" s="189"/>
      <c r="K267" s="189" t="s">
        <v>23</v>
      </c>
      <c r="L267" s="189"/>
      <c r="M267" s="189" t="s">
        <v>1539</v>
      </c>
      <c r="N267" s="189"/>
      <c r="O267" s="189" t="s">
        <v>23</v>
      </c>
      <c r="P267" s="189"/>
      <c r="Q267" s="189"/>
      <c r="R267" s="189"/>
      <c r="S267" s="189"/>
      <c r="T267" s="189"/>
      <c r="U267" s="189"/>
      <c r="V267" s="189"/>
      <c r="W267" s="189"/>
      <c r="X267" s="189"/>
      <c r="Y267" s="189"/>
      <c r="Z267" s="189"/>
      <c r="AA267" s="189"/>
      <c r="AB267" s="189"/>
      <c r="AC267" s="189"/>
      <c r="AD267" s="189"/>
      <c r="AE267" s="189"/>
      <c r="AF267" s="189"/>
      <c r="AG267" s="189"/>
      <c r="AH267" s="189"/>
      <c r="AI267" s="189"/>
      <c r="AJ267" s="189"/>
      <c r="AK267" s="189"/>
      <c r="AL267" s="189"/>
      <c r="AM267" s="189"/>
      <c r="AN267" s="190" t="s">
        <v>1539</v>
      </c>
      <c r="AO267" s="190"/>
      <c r="AP267" s="190"/>
      <c r="AQ267" s="190"/>
      <c r="AR267" s="190"/>
      <c r="AS267" s="190" t="s">
        <v>23</v>
      </c>
      <c r="AT267" s="190"/>
      <c r="AU267" s="191">
        <v>7</v>
      </c>
      <c r="AV267" s="191">
        <v>0</v>
      </c>
      <c r="AW267" s="191">
        <v>0</v>
      </c>
      <c r="AX267" s="191">
        <v>91</v>
      </c>
      <c r="AY267" s="191">
        <v>0</v>
      </c>
    </row>
    <row r="268" spans="1:51">
      <c r="A268" s="12" t="s">
        <v>95</v>
      </c>
      <c r="B268" s="12" t="s">
        <v>620</v>
      </c>
      <c r="C268" s="13">
        <v>122386</v>
      </c>
      <c r="D268" s="12" t="s">
        <v>365</v>
      </c>
      <c r="E268" s="187">
        <v>38787</v>
      </c>
      <c r="F268" s="188" t="s">
        <v>182</v>
      </c>
      <c r="G268" s="189"/>
      <c r="H268" s="189"/>
      <c r="I268" s="189"/>
      <c r="J268" s="189"/>
      <c r="K268" s="189"/>
      <c r="L268" s="189"/>
      <c r="M268" s="189" t="s">
        <v>1539</v>
      </c>
      <c r="N268" s="189"/>
      <c r="O268" s="189" t="s">
        <v>23</v>
      </c>
      <c r="P268" s="189"/>
      <c r="Q268" s="189"/>
      <c r="R268" s="189"/>
      <c r="S268" s="189"/>
      <c r="T268" s="189"/>
      <c r="U268" s="189"/>
      <c r="V268" s="189"/>
      <c r="W268" s="189"/>
      <c r="X268" s="189"/>
      <c r="Y268" s="189"/>
      <c r="Z268" s="189"/>
      <c r="AA268" s="189"/>
      <c r="AB268" s="189"/>
      <c r="AC268" s="189"/>
      <c r="AD268" s="189"/>
      <c r="AE268" s="189"/>
      <c r="AF268" s="189"/>
      <c r="AG268" s="189"/>
      <c r="AH268" s="189"/>
      <c r="AI268" s="189"/>
      <c r="AJ268" s="189"/>
      <c r="AK268" s="189"/>
      <c r="AL268" s="189"/>
      <c r="AM268" s="189"/>
      <c r="AN268" s="190"/>
      <c r="AO268" s="190"/>
      <c r="AP268" s="190"/>
      <c r="AQ268" s="190"/>
      <c r="AR268" s="190"/>
      <c r="AS268" s="190"/>
      <c r="AT268" s="190"/>
      <c r="AU268" s="191">
        <v>5</v>
      </c>
      <c r="AV268" s="191">
        <v>0</v>
      </c>
      <c r="AW268" s="191">
        <v>0</v>
      </c>
      <c r="AX268" s="191">
        <v>0</v>
      </c>
      <c r="AY268" s="191">
        <v>0</v>
      </c>
    </row>
    <row r="269" spans="1:51">
      <c r="A269" s="12" t="s">
        <v>95</v>
      </c>
      <c r="B269" s="12" t="s">
        <v>621</v>
      </c>
      <c r="C269" s="13">
        <v>122394</v>
      </c>
      <c r="D269" s="12" t="s">
        <v>276</v>
      </c>
      <c r="E269" s="187">
        <v>49913</v>
      </c>
      <c r="F269" s="188" t="s">
        <v>182</v>
      </c>
      <c r="G269" s="189"/>
      <c r="H269" s="189"/>
      <c r="I269" s="189"/>
      <c r="J269" s="189"/>
      <c r="K269" s="189" t="s">
        <v>23</v>
      </c>
      <c r="L269" s="189"/>
      <c r="M269" s="189" t="s">
        <v>1539</v>
      </c>
      <c r="N269" s="189" t="s">
        <v>23</v>
      </c>
      <c r="O269" s="189"/>
      <c r="P269" s="189"/>
      <c r="Q269" s="189"/>
      <c r="R269" s="189"/>
      <c r="S269" s="189"/>
      <c r="T269" s="189"/>
      <c r="U269" s="189"/>
      <c r="V269" s="189"/>
      <c r="W269" s="189"/>
      <c r="X269" s="189"/>
      <c r="Y269" s="189"/>
      <c r="Z269" s="189"/>
      <c r="AA269" s="189"/>
      <c r="AB269" s="189"/>
      <c r="AC269" s="189"/>
      <c r="AD269" s="189"/>
      <c r="AE269" s="189"/>
      <c r="AF269" s="189"/>
      <c r="AG269" s="189"/>
      <c r="AH269" s="189"/>
      <c r="AI269" s="189"/>
      <c r="AJ269" s="189"/>
      <c r="AK269" s="189"/>
      <c r="AL269" s="189"/>
      <c r="AM269" s="189"/>
      <c r="AN269" s="190" t="s">
        <v>1538</v>
      </c>
      <c r="AO269" s="190"/>
      <c r="AP269" s="190"/>
      <c r="AQ269" s="190"/>
      <c r="AR269" s="190"/>
      <c r="AS269" s="190"/>
      <c r="AT269" s="190"/>
      <c r="AU269" s="191">
        <v>19</v>
      </c>
      <c r="AV269" s="191">
        <v>0</v>
      </c>
      <c r="AW269" s="191">
        <v>0</v>
      </c>
      <c r="AX269" s="191">
        <v>26</v>
      </c>
      <c r="AY269" s="191">
        <v>0</v>
      </c>
    </row>
    <row r="270" spans="1:51">
      <c r="A270" s="12" t="s">
        <v>68</v>
      </c>
      <c r="B270" s="12" t="s">
        <v>57</v>
      </c>
      <c r="C270" s="13">
        <v>130001</v>
      </c>
      <c r="D270" s="12" t="s">
        <v>622</v>
      </c>
      <c r="E270" s="187">
        <v>84012</v>
      </c>
      <c r="F270" s="188" t="s">
        <v>182</v>
      </c>
      <c r="G270" s="189" t="s">
        <v>23</v>
      </c>
      <c r="H270" s="189" t="s">
        <v>23</v>
      </c>
      <c r="I270" s="189" t="s">
        <v>23</v>
      </c>
      <c r="J270" s="189" t="s">
        <v>23</v>
      </c>
      <c r="K270" s="189" t="s">
        <v>23</v>
      </c>
      <c r="L270" s="189"/>
      <c r="M270" s="189" t="s">
        <v>1539</v>
      </c>
      <c r="N270" s="189"/>
      <c r="O270" s="189"/>
      <c r="P270" s="189"/>
      <c r="Q270" s="189"/>
      <c r="R270" s="189"/>
      <c r="S270" s="189" t="s">
        <v>23</v>
      </c>
      <c r="T270" s="189"/>
      <c r="U270" s="189"/>
      <c r="V270" s="189" t="s">
        <v>1539</v>
      </c>
      <c r="W270" s="189"/>
      <c r="X270" s="189"/>
      <c r="Y270" s="189"/>
      <c r="Z270" s="189"/>
      <c r="AA270" s="189"/>
      <c r="AB270" s="189" t="s">
        <v>23</v>
      </c>
      <c r="AC270" s="189"/>
      <c r="AD270" s="189"/>
      <c r="AE270" s="189" t="s">
        <v>1539</v>
      </c>
      <c r="AF270" s="189"/>
      <c r="AG270" s="189"/>
      <c r="AH270" s="189"/>
      <c r="AI270" s="189"/>
      <c r="AJ270" s="189"/>
      <c r="AK270" s="189" t="s">
        <v>23</v>
      </c>
      <c r="AL270" s="189"/>
      <c r="AM270" s="189"/>
      <c r="AN270" s="190" t="s">
        <v>1539</v>
      </c>
      <c r="AO270" s="190"/>
      <c r="AP270" s="190"/>
      <c r="AQ270" s="190"/>
      <c r="AR270" s="190"/>
      <c r="AS270" s="190" t="s">
        <v>23</v>
      </c>
      <c r="AT270" s="190"/>
      <c r="AU270" s="191">
        <v>97</v>
      </c>
      <c r="AV270" s="191">
        <v>13</v>
      </c>
      <c r="AW270" s="191">
        <v>39</v>
      </c>
      <c r="AX270" s="191">
        <v>59</v>
      </c>
      <c r="AY270" s="191">
        <v>0</v>
      </c>
    </row>
    <row r="271" spans="1:51">
      <c r="A271" s="12" t="s">
        <v>68</v>
      </c>
      <c r="B271" s="12" t="s">
        <v>623</v>
      </c>
      <c r="C271" s="13">
        <v>131016</v>
      </c>
      <c r="D271" s="12" t="s">
        <v>254</v>
      </c>
      <c r="E271" s="187">
        <v>61269</v>
      </c>
      <c r="F271" s="188" t="s">
        <v>182</v>
      </c>
      <c r="G271" s="189" t="s">
        <v>23</v>
      </c>
      <c r="H271" s="189" t="s">
        <v>23</v>
      </c>
      <c r="I271" s="189" t="s">
        <v>23</v>
      </c>
      <c r="J271" s="189" t="s">
        <v>23</v>
      </c>
      <c r="K271" s="189" t="s">
        <v>23</v>
      </c>
      <c r="L271" s="189"/>
      <c r="M271" s="189" t="s">
        <v>1538</v>
      </c>
      <c r="N271" s="189"/>
      <c r="O271" s="189"/>
      <c r="P271" s="189"/>
      <c r="Q271" s="189"/>
      <c r="R271" s="189"/>
      <c r="S271" s="189"/>
      <c r="T271" s="189"/>
      <c r="U271" s="189"/>
      <c r="V271" s="189" t="s">
        <v>1539</v>
      </c>
      <c r="W271" s="189"/>
      <c r="X271" s="189"/>
      <c r="Y271" s="189"/>
      <c r="Z271" s="189"/>
      <c r="AA271" s="189"/>
      <c r="AB271" s="189"/>
      <c r="AC271" s="189"/>
      <c r="AD271" s="189" t="s">
        <v>23</v>
      </c>
      <c r="AE271" s="189" t="s">
        <v>1538</v>
      </c>
      <c r="AF271" s="189"/>
      <c r="AG271" s="189"/>
      <c r="AH271" s="189"/>
      <c r="AI271" s="189"/>
      <c r="AJ271" s="189"/>
      <c r="AK271" s="189"/>
      <c r="AL271" s="189"/>
      <c r="AM271" s="189"/>
      <c r="AN271" s="190" t="s">
        <v>1539</v>
      </c>
      <c r="AO271" s="190"/>
      <c r="AP271" s="190"/>
      <c r="AQ271" s="190"/>
      <c r="AR271" s="190"/>
      <c r="AS271" s="190" t="s">
        <v>23</v>
      </c>
      <c r="AT271" s="190"/>
      <c r="AU271" s="191">
        <v>100</v>
      </c>
      <c r="AV271" s="191">
        <v>0</v>
      </c>
      <c r="AW271" s="191">
        <v>15</v>
      </c>
      <c r="AX271" s="191">
        <v>11</v>
      </c>
      <c r="AY271" s="191">
        <v>71</v>
      </c>
    </row>
    <row r="272" spans="1:51">
      <c r="A272" s="12" t="s">
        <v>68</v>
      </c>
      <c r="B272" s="12" t="s">
        <v>624</v>
      </c>
      <c r="C272" s="13">
        <v>131024</v>
      </c>
      <c r="D272" s="12" t="s">
        <v>625</v>
      </c>
      <c r="E272" s="187">
        <v>156823</v>
      </c>
      <c r="F272" s="188" t="s">
        <v>182</v>
      </c>
      <c r="G272" s="189"/>
      <c r="H272" s="189"/>
      <c r="I272" s="189" t="s">
        <v>23</v>
      </c>
      <c r="J272" s="189" t="s">
        <v>23</v>
      </c>
      <c r="K272" s="189" t="s">
        <v>23</v>
      </c>
      <c r="L272" s="189"/>
      <c r="M272" s="189" t="s">
        <v>1540</v>
      </c>
      <c r="N272" s="189"/>
      <c r="O272" s="189"/>
      <c r="P272" s="189"/>
      <c r="Q272" s="189"/>
      <c r="R272" s="189"/>
      <c r="S272" s="189"/>
      <c r="T272" s="189" t="s">
        <v>23</v>
      </c>
      <c r="U272" s="189"/>
      <c r="V272" s="189"/>
      <c r="W272" s="189"/>
      <c r="X272" s="189"/>
      <c r="Y272" s="189"/>
      <c r="Z272" s="189"/>
      <c r="AA272" s="189"/>
      <c r="AB272" s="189"/>
      <c r="AC272" s="189"/>
      <c r="AD272" s="189"/>
      <c r="AE272" s="189" t="s">
        <v>1540</v>
      </c>
      <c r="AF272" s="189"/>
      <c r="AG272" s="189"/>
      <c r="AH272" s="189"/>
      <c r="AI272" s="189"/>
      <c r="AJ272" s="189"/>
      <c r="AK272" s="189"/>
      <c r="AL272" s="189"/>
      <c r="AM272" s="189"/>
      <c r="AN272" s="190" t="s">
        <v>1540</v>
      </c>
      <c r="AO272" s="190"/>
      <c r="AP272" s="190"/>
      <c r="AQ272" s="190"/>
      <c r="AR272" s="190"/>
      <c r="AS272" s="190" t="s">
        <v>23</v>
      </c>
      <c r="AT272" s="190"/>
      <c r="AU272" s="191">
        <v>62</v>
      </c>
      <c r="AV272" s="191">
        <v>0</v>
      </c>
      <c r="AW272" s="191">
        <v>4</v>
      </c>
      <c r="AX272" s="191">
        <v>26</v>
      </c>
      <c r="AY272" s="191">
        <v>41</v>
      </c>
    </row>
    <row r="273" spans="1:51">
      <c r="A273" s="12" t="s">
        <v>68</v>
      </c>
      <c r="B273" s="12" t="s">
        <v>626</v>
      </c>
      <c r="C273" s="13">
        <v>131032</v>
      </c>
      <c r="D273" s="12" t="s">
        <v>627</v>
      </c>
      <c r="E273" s="187">
        <v>253639</v>
      </c>
      <c r="F273" s="188" t="s">
        <v>182</v>
      </c>
      <c r="G273" s="189" t="s">
        <v>23</v>
      </c>
      <c r="H273" s="189" t="s">
        <v>23</v>
      </c>
      <c r="I273" s="189" t="s">
        <v>23</v>
      </c>
      <c r="J273" s="189" t="s">
        <v>23</v>
      </c>
      <c r="K273" s="189" t="s">
        <v>23</v>
      </c>
      <c r="L273" s="189" t="s">
        <v>23</v>
      </c>
      <c r="M273" s="189" t="s">
        <v>1539</v>
      </c>
      <c r="N273" s="189"/>
      <c r="O273" s="189"/>
      <c r="P273" s="189"/>
      <c r="Q273" s="189"/>
      <c r="R273" s="189"/>
      <c r="S273" s="189"/>
      <c r="T273" s="189"/>
      <c r="U273" s="189" t="s">
        <v>23</v>
      </c>
      <c r="V273" s="189" t="s">
        <v>1539</v>
      </c>
      <c r="W273" s="189"/>
      <c r="X273" s="189"/>
      <c r="Y273" s="189"/>
      <c r="Z273" s="189"/>
      <c r="AA273" s="189" t="s">
        <v>23</v>
      </c>
      <c r="AB273" s="189"/>
      <c r="AC273" s="189"/>
      <c r="AD273" s="189"/>
      <c r="AE273" s="189" t="s">
        <v>1539</v>
      </c>
      <c r="AF273" s="189"/>
      <c r="AG273" s="189"/>
      <c r="AH273" s="189"/>
      <c r="AI273" s="189"/>
      <c r="AJ273" s="189"/>
      <c r="AK273" s="189"/>
      <c r="AL273" s="189"/>
      <c r="AM273" s="189" t="s">
        <v>23</v>
      </c>
      <c r="AN273" s="190" t="s">
        <v>1539</v>
      </c>
      <c r="AO273" s="190"/>
      <c r="AP273" s="190"/>
      <c r="AQ273" s="190"/>
      <c r="AR273" s="190"/>
      <c r="AS273" s="190" t="s">
        <v>23</v>
      </c>
      <c r="AT273" s="190"/>
      <c r="AU273" s="191">
        <v>67</v>
      </c>
      <c r="AV273" s="191">
        <v>3</v>
      </c>
      <c r="AW273" s="191">
        <v>46</v>
      </c>
      <c r="AX273" s="191">
        <v>66</v>
      </c>
      <c r="AY273" s="191">
        <v>0</v>
      </c>
    </row>
    <row r="274" spans="1:51">
      <c r="A274" s="12" t="s">
        <v>68</v>
      </c>
      <c r="B274" s="12" t="s">
        <v>628</v>
      </c>
      <c r="C274" s="13">
        <v>131041</v>
      </c>
      <c r="D274" s="12" t="s">
        <v>629</v>
      </c>
      <c r="E274" s="187">
        <v>342297</v>
      </c>
      <c r="F274" s="188" t="s">
        <v>182</v>
      </c>
      <c r="G274" s="189" t="s">
        <v>23</v>
      </c>
      <c r="H274" s="189" t="s">
        <v>23</v>
      </c>
      <c r="I274" s="189" t="s">
        <v>23</v>
      </c>
      <c r="J274" s="189" t="s">
        <v>23</v>
      </c>
      <c r="K274" s="189" t="s">
        <v>23</v>
      </c>
      <c r="L274" s="189"/>
      <c r="M274" s="189" t="s">
        <v>1539</v>
      </c>
      <c r="N274" s="189"/>
      <c r="O274" s="189"/>
      <c r="P274" s="189"/>
      <c r="Q274" s="189" t="s">
        <v>23</v>
      </c>
      <c r="R274" s="189"/>
      <c r="S274" s="189" t="s">
        <v>23</v>
      </c>
      <c r="T274" s="189"/>
      <c r="U274" s="189"/>
      <c r="V274" s="189" t="s">
        <v>1539</v>
      </c>
      <c r="W274" s="189"/>
      <c r="X274" s="189"/>
      <c r="Y274" s="189"/>
      <c r="Z274" s="189"/>
      <c r="AA274" s="189" t="s">
        <v>23</v>
      </c>
      <c r="AB274" s="189"/>
      <c r="AC274" s="189"/>
      <c r="AD274" s="189"/>
      <c r="AE274" s="189" t="s">
        <v>1539</v>
      </c>
      <c r="AF274" s="189"/>
      <c r="AG274" s="189"/>
      <c r="AH274" s="189"/>
      <c r="AI274" s="189" t="s">
        <v>23</v>
      </c>
      <c r="AJ274" s="189"/>
      <c r="AK274" s="189"/>
      <c r="AL274" s="189"/>
      <c r="AM274" s="189"/>
      <c r="AN274" s="190" t="s">
        <v>1539</v>
      </c>
      <c r="AO274" s="190"/>
      <c r="AP274" s="190"/>
      <c r="AQ274" s="190" t="s">
        <v>23</v>
      </c>
      <c r="AR274" s="190"/>
      <c r="AS274" s="190"/>
      <c r="AT274" s="190"/>
      <c r="AU274" s="191">
        <v>462</v>
      </c>
      <c r="AV274" s="191">
        <v>5</v>
      </c>
      <c r="AW274" s="191">
        <v>10</v>
      </c>
      <c r="AX274" s="191">
        <v>45</v>
      </c>
      <c r="AY274" s="191">
        <v>372</v>
      </c>
    </row>
    <row r="275" spans="1:51">
      <c r="A275" s="12" t="s">
        <v>68</v>
      </c>
      <c r="B275" s="12" t="s">
        <v>630</v>
      </c>
      <c r="C275" s="13">
        <v>131059</v>
      </c>
      <c r="D275" s="12" t="s">
        <v>314</v>
      </c>
      <c r="E275" s="187">
        <v>217419</v>
      </c>
      <c r="F275" s="188" t="s">
        <v>182</v>
      </c>
      <c r="G275" s="189" t="s">
        <v>23</v>
      </c>
      <c r="H275" s="189" t="s">
        <v>23</v>
      </c>
      <c r="I275" s="189" t="s">
        <v>23</v>
      </c>
      <c r="J275" s="189" t="s">
        <v>23</v>
      </c>
      <c r="K275" s="189" t="s">
        <v>23</v>
      </c>
      <c r="L275" s="189"/>
      <c r="M275" s="189" t="s">
        <v>1539</v>
      </c>
      <c r="N275" s="189"/>
      <c r="O275" s="189"/>
      <c r="P275" s="189"/>
      <c r="Q275" s="189"/>
      <c r="R275" s="189" t="s">
        <v>23</v>
      </c>
      <c r="S275" s="189"/>
      <c r="T275" s="189"/>
      <c r="U275" s="189"/>
      <c r="V275" s="189" t="s">
        <v>1539</v>
      </c>
      <c r="W275" s="189"/>
      <c r="X275" s="189"/>
      <c r="Y275" s="189"/>
      <c r="Z275" s="189"/>
      <c r="AA275" s="189" t="s">
        <v>23</v>
      </c>
      <c r="AB275" s="189"/>
      <c r="AC275" s="189"/>
      <c r="AD275" s="189"/>
      <c r="AE275" s="189" t="s">
        <v>1539</v>
      </c>
      <c r="AF275" s="189"/>
      <c r="AG275" s="189"/>
      <c r="AH275" s="189"/>
      <c r="AI275" s="189"/>
      <c r="AJ275" s="189" t="s">
        <v>23</v>
      </c>
      <c r="AK275" s="189"/>
      <c r="AL275" s="189"/>
      <c r="AM275" s="189"/>
      <c r="AN275" s="190" t="s">
        <v>1539</v>
      </c>
      <c r="AO275" s="190"/>
      <c r="AP275" s="190"/>
      <c r="AQ275" s="190"/>
      <c r="AR275" s="190" t="s">
        <v>23</v>
      </c>
      <c r="AS275" s="190"/>
      <c r="AT275" s="190"/>
      <c r="AU275" s="191">
        <v>90</v>
      </c>
      <c r="AV275" s="191">
        <v>4</v>
      </c>
      <c r="AW275" s="191">
        <v>33</v>
      </c>
      <c r="AX275" s="191">
        <v>69</v>
      </c>
      <c r="AY275" s="191">
        <v>35</v>
      </c>
    </row>
    <row r="276" spans="1:51">
      <c r="A276" s="12" t="s">
        <v>68</v>
      </c>
      <c r="B276" s="12" t="s">
        <v>631</v>
      </c>
      <c r="C276" s="13">
        <v>131067</v>
      </c>
      <c r="D276" s="12" t="s">
        <v>632</v>
      </c>
      <c r="E276" s="187">
        <v>196134</v>
      </c>
      <c r="F276" s="188" t="s">
        <v>182</v>
      </c>
      <c r="G276" s="189"/>
      <c r="H276" s="189"/>
      <c r="I276" s="189" t="s">
        <v>23</v>
      </c>
      <c r="J276" s="189"/>
      <c r="K276" s="189" t="s">
        <v>23</v>
      </c>
      <c r="L276" s="189"/>
      <c r="M276" s="189" t="s">
        <v>1538</v>
      </c>
      <c r="N276" s="189"/>
      <c r="O276" s="189"/>
      <c r="P276" s="189"/>
      <c r="Q276" s="189"/>
      <c r="R276" s="189"/>
      <c r="S276" s="189"/>
      <c r="T276" s="189"/>
      <c r="U276" s="189"/>
      <c r="V276" s="189"/>
      <c r="W276" s="189"/>
      <c r="X276" s="189"/>
      <c r="Y276" s="189"/>
      <c r="Z276" s="189"/>
      <c r="AA276" s="189"/>
      <c r="AB276" s="189"/>
      <c r="AC276" s="189"/>
      <c r="AD276" s="189"/>
      <c r="AE276" s="189"/>
      <c r="AF276" s="189"/>
      <c r="AG276" s="189"/>
      <c r="AH276" s="189"/>
      <c r="AI276" s="189"/>
      <c r="AJ276" s="189"/>
      <c r="AK276" s="189"/>
      <c r="AL276" s="189"/>
      <c r="AM276" s="189"/>
      <c r="AN276" s="190" t="s">
        <v>1538</v>
      </c>
      <c r="AO276" s="190"/>
      <c r="AP276" s="190"/>
      <c r="AQ276" s="190"/>
      <c r="AR276" s="190"/>
      <c r="AS276" s="190"/>
      <c r="AT276" s="190"/>
      <c r="AU276" s="191">
        <v>253</v>
      </c>
      <c r="AV276" s="191">
        <v>0</v>
      </c>
      <c r="AW276" s="191">
        <v>0</v>
      </c>
      <c r="AX276" s="191">
        <v>25</v>
      </c>
      <c r="AY276" s="191">
        <v>123</v>
      </c>
    </row>
    <row r="277" spans="1:51">
      <c r="A277" s="12" t="s">
        <v>68</v>
      </c>
      <c r="B277" s="12" t="s">
        <v>633</v>
      </c>
      <c r="C277" s="13">
        <v>131075</v>
      </c>
      <c r="D277" s="12" t="s">
        <v>634</v>
      </c>
      <c r="E277" s="187">
        <v>268898</v>
      </c>
      <c r="F277" s="188" t="s">
        <v>182</v>
      </c>
      <c r="G277" s="189" t="s">
        <v>23</v>
      </c>
      <c r="H277" s="189" t="s">
        <v>23</v>
      </c>
      <c r="I277" s="189" t="s">
        <v>23</v>
      </c>
      <c r="J277" s="189"/>
      <c r="K277" s="189" t="s">
        <v>23</v>
      </c>
      <c r="L277" s="189"/>
      <c r="M277" s="189" t="s">
        <v>1538</v>
      </c>
      <c r="N277" s="189"/>
      <c r="O277" s="189"/>
      <c r="P277" s="189"/>
      <c r="Q277" s="189"/>
      <c r="R277" s="189"/>
      <c r="S277" s="189"/>
      <c r="T277" s="189"/>
      <c r="U277" s="189"/>
      <c r="V277" s="189" t="s">
        <v>1539</v>
      </c>
      <c r="W277" s="189"/>
      <c r="X277" s="189"/>
      <c r="Y277" s="189"/>
      <c r="Z277" s="189"/>
      <c r="AA277" s="189"/>
      <c r="AB277" s="189"/>
      <c r="AC277" s="189"/>
      <c r="AD277" s="189" t="s">
        <v>23</v>
      </c>
      <c r="AE277" s="189"/>
      <c r="AF277" s="189"/>
      <c r="AG277" s="189"/>
      <c r="AH277" s="189"/>
      <c r="AI277" s="189"/>
      <c r="AJ277" s="189"/>
      <c r="AK277" s="189"/>
      <c r="AL277" s="189"/>
      <c r="AM277" s="189"/>
      <c r="AN277" s="190" t="s">
        <v>1539</v>
      </c>
      <c r="AO277" s="190"/>
      <c r="AP277" s="190"/>
      <c r="AQ277" s="190" t="s">
        <v>23</v>
      </c>
      <c r="AR277" s="190"/>
      <c r="AS277" s="190"/>
      <c r="AT277" s="190"/>
      <c r="AU277" s="191">
        <v>144</v>
      </c>
      <c r="AV277" s="191">
        <v>16</v>
      </c>
      <c r="AW277" s="191">
        <v>0</v>
      </c>
      <c r="AX277" s="191">
        <v>44</v>
      </c>
      <c r="AY277" s="191">
        <v>99</v>
      </c>
    </row>
    <row r="278" spans="1:51">
      <c r="A278" s="12" t="s">
        <v>68</v>
      </c>
      <c r="B278" s="12" t="s">
        <v>635</v>
      </c>
      <c r="C278" s="13">
        <v>131083</v>
      </c>
      <c r="D278" s="12" t="s">
        <v>636</v>
      </c>
      <c r="E278" s="187">
        <v>513197</v>
      </c>
      <c r="F278" s="188" t="s">
        <v>182</v>
      </c>
      <c r="G278" s="189" t="s">
        <v>23</v>
      </c>
      <c r="H278" s="189" t="s">
        <v>23</v>
      </c>
      <c r="I278" s="189" t="s">
        <v>23</v>
      </c>
      <c r="J278" s="189"/>
      <c r="K278" s="189" t="s">
        <v>23</v>
      </c>
      <c r="L278" s="189"/>
      <c r="M278" s="189" t="s">
        <v>1539</v>
      </c>
      <c r="N278" s="189"/>
      <c r="O278" s="189"/>
      <c r="P278" s="189"/>
      <c r="Q278" s="189"/>
      <c r="R278" s="189" t="s">
        <v>23</v>
      </c>
      <c r="S278" s="189"/>
      <c r="T278" s="189"/>
      <c r="U278" s="189"/>
      <c r="V278" s="189" t="s">
        <v>1539</v>
      </c>
      <c r="W278" s="189" t="s">
        <v>23</v>
      </c>
      <c r="X278" s="189"/>
      <c r="Y278" s="189"/>
      <c r="Z278" s="189"/>
      <c r="AA278" s="189"/>
      <c r="AB278" s="189"/>
      <c r="AC278" s="189"/>
      <c r="AD278" s="189"/>
      <c r="AE278" s="189"/>
      <c r="AF278" s="189"/>
      <c r="AG278" s="189"/>
      <c r="AH278" s="189"/>
      <c r="AI278" s="189"/>
      <c r="AJ278" s="189"/>
      <c r="AK278" s="189"/>
      <c r="AL278" s="189"/>
      <c r="AM278" s="189"/>
      <c r="AN278" s="190" t="s">
        <v>1539</v>
      </c>
      <c r="AO278" s="190"/>
      <c r="AP278" s="190"/>
      <c r="AQ278" s="190"/>
      <c r="AR278" s="190"/>
      <c r="AS278" s="190" t="s">
        <v>23</v>
      </c>
      <c r="AT278" s="190"/>
      <c r="AU278" s="191">
        <v>375</v>
      </c>
      <c r="AV278" s="191">
        <v>4</v>
      </c>
      <c r="AW278" s="191">
        <v>0</v>
      </c>
      <c r="AX278" s="191">
        <v>116</v>
      </c>
      <c r="AY278" s="191">
        <v>92</v>
      </c>
    </row>
    <row r="279" spans="1:51">
      <c r="A279" s="12" t="s">
        <v>68</v>
      </c>
      <c r="B279" s="12" t="s">
        <v>637</v>
      </c>
      <c r="C279" s="13">
        <v>131091</v>
      </c>
      <c r="D279" s="12" t="s">
        <v>314</v>
      </c>
      <c r="E279" s="187">
        <v>387622</v>
      </c>
      <c r="F279" s="188" t="s">
        <v>182</v>
      </c>
      <c r="G279" s="189" t="s">
        <v>23</v>
      </c>
      <c r="H279" s="189" t="s">
        <v>23</v>
      </c>
      <c r="I279" s="189" t="s">
        <v>23</v>
      </c>
      <c r="J279" s="189" t="s">
        <v>23</v>
      </c>
      <c r="K279" s="189" t="s">
        <v>23</v>
      </c>
      <c r="L279" s="189"/>
      <c r="M279" s="189" t="s">
        <v>1538</v>
      </c>
      <c r="N279" s="189"/>
      <c r="O279" s="189"/>
      <c r="P279" s="189"/>
      <c r="Q279" s="189"/>
      <c r="R279" s="189"/>
      <c r="S279" s="189"/>
      <c r="T279" s="189"/>
      <c r="U279" s="189"/>
      <c r="V279" s="189" t="s">
        <v>1539</v>
      </c>
      <c r="W279" s="189"/>
      <c r="X279" s="189"/>
      <c r="Y279" s="189"/>
      <c r="Z279" s="189"/>
      <c r="AA279" s="189"/>
      <c r="AB279" s="189"/>
      <c r="AC279" s="189"/>
      <c r="AD279" s="189" t="s">
        <v>23</v>
      </c>
      <c r="AE279" s="189" t="s">
        <v>1539</v>
      </c>
      <c r="AF279" s="189"/>
      <c r="AG279" s="189"/>
      <c r="AH279" s="189"/>
      <c r="AI279" s="189"/>
      <c r="AJ279" s="189"/>
      <c r="AK279" s="189"/>
      <c r="AL279" s="189"/>
      <c r="AM279" s="189" t="s">
        <v>23</v>
      </c>
      <c r="AN279" s="190" t="s">
        <v>1539</v>
      </c>
      <c r="AO279" s="190"/>
      <c r="AP279" s="190"/>
      <c r="AQ279" s="190"/>
      <c r="AR279" s="190"/>
      <c r="AS279" s="190"/>
      <c r="AT279" s="190" t="s">
        <v>23</v>
      </c>
      <c r="AU279" s="191">
        <v>138</v>
      </c>
      <c r="AV279" s="191">
        <v>4</v>
      </c>
      <c r="AW279" s="191">
        <v>12</v>
      </c>
      <c r="AX279" s="191">
        <v>10</v>
      </c>
      <c r="AY279" s="191">
        <v>36</v>
      </c>
    </row>
    <row r="280" spans="1:51">
      <c r="A280" s="12" t="s">
        <v>68</v>
      </c>
      <c r="B280" s="12" t="s">
        <v>638</v>
      </c>
      <c r="C280" s="13">
        <v>131105</v>
      </c>
      <c r="D280" s="12" t="s">
        <v>316</v>
      </c>
      <c r="E280" s="187">
        <v>276786</v>
      </c>
      <c r="F280" s="188" t="s">
        <v>182</v>
      </c>
      <c r="G280" s="189" t="s">
        <v>23</v>
      </c>
      <c r="H280" s="189" t="s">
        <v>23</v>
      </c>
      <c r="I280" s="189" t="s">
        <v>23</v>
      </c>
      <c r="J280" s="189" t="s">
        <v>23</v>
      </c>
      <c r="K280" s="189" t="s">
        <v>23</v>
      </c>
      <c r="L280" s="189"/>
      <c r="M280" s="189" t="s">
        <v>1538</v>
      </c>
      <c r="N280" s="189"/>
      <c r="O280" s="189"/>
      <c r="P280" s="189"/>
      <c r="Q280" s="189"/>
      <c r="R280" s="189"/>
      <c r="S280" s="189"/>
      <c r="T280" s="189"/>
      <c r="U280" s="189"/>
      <c r="V280" s="189" t="s">
        <v>1539</v>
      </c>
      <c r="W280" s="189"/>
      <c r="X280" s="189"/>
      <c r="Y280" s="189"/>
      <c r="Z280" s="189"/>
      <c r="AA280" s="189"/>
      <c r="AB280" s="189"/>
      <c r="AC280" s="189"/>
      <c r="AD280" s="189" t="s">
        <v>23</v>
      </c>
      <c r="AE280" s="189" t="s">
        <v>1539</v>
      </c>
      <c r="AF280" s="189"/>
      <c r="AG280" s="189"/>
      <c r="AH280" s="189"/>
      <c r="AI280" s="189"/>
      <c r="AJ280" s="189"/>
      <c r="AK280" s="189"/>
      <c r="AL280" s="189"/>
      <c r="AM280" s="189" t="s">
        <v>23</v>
      </c>
      <c r="AN280" s="190" t="s">
        <v>1540</v>
      </c>
      <c r="AO280" s="190"/>
      <c r="AP280" s="190"/>
      <c r="AQ280" s="190"/>
      <c r="AR280" s="190"/>
      <c r="AS280" s="190" t="s">
        <v>23</v>
      </c>
      <c r="AT280" s="190"/>
      <c r="AU280" s="191">
        <v>101</v>
      </c>
      <c r="AV280" s="191">
        <v>3</v>
      </c>
      <c r="AW280" s="191">
        <v>21</v>
      </c>
      <c r="AX280" s="191">
        <v>73</v>
      </c>
      <c r="AY280" s="191">
        <v>42</v>
      </c>
    </row>
    <row r="281" spans="1:51">
      <c r="A281" s="12" t="s">
        <v>68</v>
      </c>
      <c r="B281" s="12" t="s">
        <v>126</v>
      </c>
      <c r="C281" s="13">
        <v>131113</v>
      </c>
      <c r="D281" s="12" t="s">
        <v>639</v>
      </c>
      <c r="E281" s="187">
        <v>723341</v>
      </c>
      <c r="F281" s="188" t="s">
        <v>182</v>
      </c>
      <c r="G281" s="189" t="s">
        <v>23</v>
      </c>
      <c r="H281" s="189" t="s">
        <v>23</v>
      </c>
      <c r="I281" s="189" t="s">
        <v>23</v>
      </c>
      <c r="J281" s="189" t="s">
        <v>23</v>
      </c>
      <c r="K281" s="189" t="s">
        <v>23</v>
      </c>
      <c r="L281" s="189"/>
      <c r="M281" s="189" t="s">
        <v>1539</v>
      </c>
      <c r="N281" s="189" t="s">
        <v>23</v>
      </c>
      <c r="O281" s="189"/>
      <c r="P281" s="189"/>
      <c r="Q281" s="189"/>
      <c r="R281" s="189"/>
      <c r="S281" s="189"/>
      <c r="T281" s="189"/>
      <c r="U281" s="189"/>
      <c r="V281" s="189" t="s">
        <v>1539</v>
      </c>
      <c r="W281" s="189" t="s">
        <v>23</v>
      </c>
      <c r="X281" s="189"/>
      <c r="Y281" s="189"/>
      <c r="Z281" s="189"/>
      <c r="AA281" s="189"/>
      <c r="AB281" s="189"/>
      <c r="AC281" s="189"/>
      <c r="AD281" s="189"/>
      <c r="AE281" s="189" t="s">
        <v>1539</v>
      </c>
      <c r="AF281" s="189" t="s">
        <v>23</v>
      </c>
      <c r="AG281" s="189"/>
      <c r="AH281" s="189"/>
      <c r="AI281" s="189"/>
      <c r="AJ281" s="189"/>
      <c r="AK281" s="189"/>
      <c r="AL281" s="189"/>
      <c r="AM281" s="189"/>
      <c r="AN281" s="190" t="s">
        <v>1539</v>
      </c>
      <c r="AO281" s="190"/>
      <c r="AP281" s="190"/>
      <c r="AQ281" s="190"/>
      <c r="AR281" s="190"/>
      <c r="AS281" s="190" t="s">
        <v>23</v>
      </c>
      <c r="AT281" s="190"/>
      <c r="AU281" s="191">
        <v>572</v>
      </c>
      <c r="AV281" s="191">
        <v>33</v>
      </c>
      <c r="AW281" s="191">
        <v>51</v>
      </c>
      <c r="AX281" s="191">
        <v>159</v>
      </c>
      <c r="AY281" s="191">
        <v>67</v>
      </c>
    </row>
    <row r="282" spans="1:51">
      <c r="A282" s="12" t="s">
        <v>68</v>
      </c>
      <c r="B282" s="12" t="s">
        <v>74</v>
      </c>
      <c r="C282" s="13">
        <v>131121</v>
      </c>
      <c r="D282" s="12" t="s">
        <v>640</v>
      </c>
      <c r="E282" s="187">
        <v>900107</v>
      </c>
      <c r="F282" s="188" t="s">
        <v>182</v>
      </c>
      <c r="G282" s="189" t="s">
        <v>23</v>
      </c>
      <c r="H282" s="189" t="s">
        <v>23</v>
      </c>
      <c r="I282" s="189" t="s">
        <v>23</v>
      </c>
      <c r="J282" s="189" t="s">
        <v>23</v>
      </c>
      <c r="K282" s="189" t="s">
        <v>23</v>
      </c>
      <c r="L282" s="189"/>
      <c r="M282" s="189" t="s">
        <v>1540</v>
      </c>
      <c r="N282" s="189"/>
      <c r="O282" s="189" t="s">
        <v>23</v>
      </c>
      <c r="P282" s="189"/>
      <c r="Q282" s="189"/>
      <c r="R282" s="189" t="s">
        <v>23</v>
      </c>
      <c r="S282" s="189"/>
      <c r="T282" s="189"/>
      <c r="U282" s="189"/>
      <c r="V282" s="189" t="s">
        <v>1539</v>
      </c>
      <c r="W282" s="189"/>
      <c r="X282" s="189"/>
      <c r="Y282" s="189"/>
      <c r="Z282" s="189"/>
      <c r="AA282" s="189" t="s">
        <v>23</v>
      </c>
      <c r="AB282" s="189"/>
      <c r="AC282" s="189"/>
      <c r="AD282" s="189"/>
      <c r="AE282" s="189" t="s">
        <v>1539</v>
      </c>
      <c r="AF282" s="189"/>
      <c r="AG282" s="189" t="s">
        <v>23</v>
      </c>
      <c r="AH282" s="189"/>
      <c r="AI282" s="189"/>
      <c r="AJ282" s="189"/>
      <c r="AK282" s="189"/>
      <c r="AL282" s="189"/>
      <c r="AM282" s="189"/>
      <c r="AN282" s="190" t="s">
        <v>1539</v>
      </c>
      <c r="AO282" s="190"/>
      <c r="AP282" s="190" t="s">
        <v>23</v>
      </c>
      <c r="AQ282" s="190"/>
      <c r="AR282" s="190"/>
      <c r="AS282" s="190" t="s">
        <v>23</v>
      </c>
      <c r="AT282" s="190"/>
      <c r="AU282" s="191">
        <v>421</v>
      </c>
      <c r="AV282" s="191">
        <v>134</v>
      </c>
      <c r="AW282" s="191">
        <v>57</v>
      </c>
      <c r="AX282" s="191">
        <v>51</v>
      </c>
      <c r="AY282" s="191">
        <v>1</v>
      </c>
    </row>
    <row r="283" spans="1:51">
      <c r="A283" s="12" t="s">
        <v>68</v>
      </c>
      <c r="B283" s="12" t="s">
        <v>641</v>
      </c>
      <c r="C283" s="13">
        <v>131130</v>
      </c>
      <c r="D283" s="12" t="s">
        <v>642</v>
      </c>
      <c r="E283" s="187">
        <v>224680</v>
      </c>
      <c r="F283" s="188" t="s">
        <v>182</v>
      </c>
      <c r="G283" s="189" t="s">
        <v>23</v>
      </c>
      <c r="H283" s="189" t="s">
        <v>23</v>
      </c>
      <c r="I283" s="189" t="s">
        <v>23</v>
      </c>
      <c r="J283" s="189"/>
      <c r="K283" s="189" t="s">
        <v>23</v>
      </c>
      <c r="L283" s="189"/>
      <c r="M283" s="189" t="s">
        <v>1538</v>
      </c>
      <c r="N283" s="189"/>
      <c r="O283" s="189"/>
      <c r="P283" s="189"/>
      <c r="Q283" s="189"/>
      <c r="R283" s="189"/>
      <c r="S283" s="189"/>
      <c r="T283" s="189"/>
      <c r="U283" s="189"/>
      <c r="V283" s="189" t="s">
        <v>1540</v>
      </c>
      <c r="W283" s="189"/>
      <c r="X283" s="189"/>
      <c r="Y283" s="189"/>
      <c r="Z283" s="189"/>
      <c r="AA283" s="189" t="s">
        <v>23</v>
      </c>
      <c r="AB283" s="189"/>
      <c r="AC283" s="189"/>
      <c r="AD283" s="189"/>
      <c r="AE283" s="189"/>
      <c r="AF283" s="189"/>
      <c r="AG283" s="189"/>
      <c r="AH283" s="189"/>
      <c r="AI283" s="189"/>
      <c r="AJ283" s="189"/>
      <c r="AK283" s="189"/>
      <c r="AL283" s="189"/>
      <c r="AM283" s="189"/>
      <c r="AN283" s="190" t="s">
        <v>1538</v>
      </c>
      <c r="AO283" s="190"/>
      <c r="AP283" s="190"/>
      <c r="AQ283" s="190"/>
      <c r="AR283" s="190"/>
      <c r="AS283" s="190"/>
      <c r="AT283" s="190"/>
      <c r="AU283" s="191">
        <v>204</v>
      </c>
      <c r="AV283" s="191">
        <v>26</v>
      </c>
      <c r="AW283" s="191">
        <v>0</v>
      </c>
      <c r="AX283" s="191">
        <v>76</v>
      </c>
      <c r="AY283" s="191">
        <v>99</v>
      </c>
    </row>
    <row r="284" spans="1:51">
      <c r="A284" s="12" t="s">
        <v>68</v>
      </c>
      <c r="B284" s="12" t="s">
        <v>643</v>
      </c>
      <c r="C284" s="13">
        <v>131148</v>
      </c>
      <c r="D284" s="12" t="s">
        <v>644</v>
      </c>
      <c r="E284" s="187">
        <v>328683</v>
      </c>
      <c r="F284" s="188" t="s">
        <v>182</v>
      </c>
      <c r="G284" s="189" t="s">
        <v>23</v>
      </c>
      <c r="H284" s="189" t="s">
        <v>23</v>
      </c>
      <c r="I284" s="189" t="s">
        <v>23</v>
      </c>
      <c r="J284" s="189"/>
      <c r="K284" s="189" t="s">
        <v>23</v>
      </c>
      <c r="L284" s="189"/>
      <c r="M284" s="189" t="s">
        <v>1539</v>
      </c>
      <c r="N284" s="189"/>
      <c r="O284" s="189"/>
      <c r="P284" s="189"/>
      <c r="Q284" s="189"/>
      <c r="R284" s="189" t="s">
        <v>23</v>
      </c>
      <c r="S284" s="189"/>
      <c r="T284" s="189"/>
      <c r="U284" s="189"/>
      <c r="V284" s="189" t="s">
        <v>1539</v>
      </c>
      <c r="W284" s="189"/>
      <c r="X284" s="189"/>
      <c r="Y284" s="189"/>
      <c r="Z284" s="189"/>
      <c r="AA284" s="189" t="s">
        <v>23</v>
      </c>
      <c r="AB284" s="189"/>
      <c r="AC284" s="189"/>
      <c r="AD284" s="189"/>
      <c r="AE284" s="189"/>
      <c r="AF284" s="189"/>
      <c r="AG284" s="189"/>
      <c r="AH284" s="189"/>
      <c r="AI284" s="189"/>
      <c r="AJ284" s="189"/>
      <c r="AK284" s="189"/>
      <c r="AL284" s="189"/>
      <c r="AM284" s="189"/>
      <c r="AN284" s="190" t="s">
        <v>1539</v>
      </c>
      <c r="AO284" s="190"/>
      <c r="AP284" s="190" t="s">
        <v>23</v>
      </c>
      <c r="AQ284" s="190"/>
      <c r="AR284" s="190"/>
      <c r="AS284" s="190"/>
      <c r="AT284" s="190" t="s">
        <v>23</v>
      </c>
      <c r="AU284" s="191">
        <v>144</v>
      </c>
      <c r="AV284" s="191">
        <v>14</v>
      </c>
      <c r="AW284" s="191">
        <v>0</v>
      </c>
      <c r="AX284" s="191">
        <v>224</v>
      </c>
      <c r="AY284" s="191">
        <v>50</v>
      </c>
    </row>
    <row r="285" spans="1:51">
      <c r="A285" s="12" t="s">
        <v>68</v>
      </c>
      <c r="B285" s="12" t="s">
        <v>645</v>
      </c>
      <c r="C285" s="13">
        <v>131156</v>
      </c>
      <c r="D285" s="12" t="s">
        <v>646</v>
      </c>
      <c r="E285" s="187">
        <v>564489</v>
      </c>
      <c r="F285" s="188" t="s">
        <v>182</v>
      </c>
      <c r="G285" s="189" t="s">
        <v>23</v>
      </c>
      <c r="H285" s="189" t="s">
        <v>23</v>
      </c>
      <c r="I285" s="189" t="s">
        <v>23</v>
      </c>
      <c r="J285" s="189" t="s">
        <v>23</v>
      </c>
      <c r="K285" s="189" t="s">
        <v>23</v>
      </c>
      <c r="L285" s="189"/>
      <c r="M285" s="189" t="s">
        <v>1539</v>
      </c>
      <c r="N285" s="189"/>
      <c r="O285" s="189" t="s">
        <v>23</v>
      </c>
      <c r="P285" s="189"/>
      <c r="Q285" s="189"/>
      <c r="R285" s="189"/>
      <c r="S285" s="189"/>
      <c r="T285" s="189"/>
      <c r="U285" s="189"/>
      <c r="V285" s="189" t="s">
        <v>1539</v>
      </c>
      <c r="W285" s="189"/>
      <c r="X285" s="189"/>
      <c r="Y285" s="189"/>
      <c r="Z285" s="189"/>
      <c r="AA285" s="189"/>
      <c r="AB285" s="189" t="s">
        <v>23</v>
      </c>
      <c r="AC285" s="189"/>
      <c r="AD285" s="189"/>
      <c r="AE285" s="189" t="s">
        <v>1539</v>
      </c>
      <c r="AF285" s="189"/>
      <c r="AG285" s="189" t="s">
        <v>23</v>
      </c>
      <c r="AH285" s="189"/>
      <c r="AI285" s="189"/>
      <c r="AJ285" s="189"/>
      <c r="AK285" s="189"/>
      <c r="AL285" s="189"/>
      <c r="AM285" s="189"/>
      <c r="AN285" s="190" t="s">
        <v>1539</v>
      </c>
      <c r="AO285" s="190"/>
      <c r="AP285" s="190"/>
      <c r="AQ285" s="190"/>
      <c r="AR285" s="190"/>
      <c r="AS285" s="190" t="s">
        <v>23</v>
      </c>
      <c r="AT285" s="190"/>
      <c r="AU285" s="191">
        <v>136</v>
      </c>
      <c r="AV285" s="191">
        <v>6</v>
      </c>
      <c r="AW285" s="191">
        <v>43</v>
      </c>
      <c r="AX285" s="191">
        <v>58</v>
      </c>
      <c r="AY285" s="191">
        <v>23</v>
      </c>
    </row>
    <row r="286" spans="1:51">
      <c r="A286" s="12" t="s">
        <v>68</v>
      </c>
      <c r="B286" s="12" t="s">
        <v>134</v>
      </c>
      <c r="C286" s="13">
        <v>131164</v>
      </c>
      <c r="D286" s="12" t="s">
        <v>304</v>
      </c>
      <c r="E286" s="187">
        <v>287111</v>
      </c>
      <c r="F286" s="188" t="s">
        <v>182</v>
      </c>
      <c r="G286" s="189" t="s">
        <v>23</v>
      </c>
      <c r="H286" s="189" t="s">
        <v>23</v>
      </c>
      <c r="I286" s="189" t="s">
        <v>23</v>
      </c>
      <c r="J286" s="189" t="s">
        <v>23</v>
      </c>
      <c r="K286" s="189" t="s">
        <v>23</v>
      </c>
      <c r="L286" s="189" t="s">
        <v>23</v>
      </c>
      <c r="M286" s="189" t="s">
        <v>1539</v>
      </c>
      <c r="N286" s="189"/>
      <c r="O286" s="189" t="s">
        <v>23</v>
      </c>
      <c r="P286" s="189"/>
      <c r="Q286" s="189"/>
      <c r="R286" s="189" t="s">
        <v>23</v>
      </c>
      <c r="S286" s="189"/>
      <c r="T286" s="189"/>
      <c r="U286" s="189"/>
      <c r="V286" s="189" t="s">
        <v>1539</v>
      </c>
      <c r="W286" s="189"/>
      <c r="X286" s="189"/>
      <c r="Y286" s="189"/>
      <c r="Z286" s="189"/>
      <c r="AA286" s="189"/>
      <c r="AB286" s="189" t="s">
        <v>23</v>
      </c>
      <c r="AC286" s="189"/>
      <c r="AD286" s="189"/>
      <c r="AE286" s="189" t="s">
        <v>1539</v>
      </c>
      <c r="AF286" s="189"/>
      <c r="AG286" s="189" t="s">
        <v>23</v>
      </c>
      <c r="AH286" s="189"/>
      <c r="AI286" s="189"/>
      <c r="AJ286" s="189"/>
      <c r="AK286" s="189"/>
      <c r="AL286" s="189"/>
      <c r="AM286" s="189"/>
      <c r="AN286" s="190" t="s">
        <v>1539</v>
      </c>
      <c r="AO286" s="190"/>
      <c r="AP286" s="190" t="s">
        <v>23</v>
      </c>
      <c r="AQ286" s="190"/>
      <c r="AR286" s="190"/>
      <c r="AS286" s="190"/>
      <c r="AT286" s="190"/>
      <c r="AU286" s="191">
        <v>422</v>
      </c>
      <c r="AV286" s="191">
        <v>70</v>
      </c>
      <c r="AW286" s="191">
        <v>108</v>
      </c>
      <c r="AX286" s="191">
        <v>76</v>
      </c>
      <c r="AY286" s="191">
        <v>183</v>
      </c>
    </row>
    <row r="287" spans="1:51">
      <c r="A287" s="12" t="s">
        <v>68</v>
      </c>
      <c r="B287" s="12" t="s">
        <v>647</v>
      </c>
      <c r="C287" s="13">
        <v>131172</v>
      </c>
      <c r="D287" s="12" t="s">
        <v>316</v>
      </c>
      <c r="E287" s="187">
        <v>348030</v>
      </c>
      <c r="F287" s="188" t="s">
        <v>182</v>
      </c>
      <c r="G287" s="189" t="s">
        <v>23</v>
      </c>
      <c r="H287" s="189" t="s">
        <v>23</v>
      </c>
      <c r="I287" s="189" t="s">
        <v>23</v>
      </c>
      <c r="J287" s="189" t="s">
        <v>23</v>
      </c>
      <c r="K287" s="189" t="s">
        <v>23</v>
      </c>
      <c r="L287" s="189"/>
      <c r="M287" s="189" t="s">
        <v>1539</v>
      </c>
      <c r="N287" s="189"/>
      <c r="O287" s="189" t="s">
        <v>23</v>
      </c>
      <c r="P287" s="189"/>
      <c r="Q287" s="189"/>
      <c r="R287" s="189" t="s">
        <v>23</v>
      </c>
      <c r="S287" s="189"/>
      <c r="T287" s="189"/>
      <c r="U287" s="189"/>
      <c r="V287" s="189" t="s">
        <v>1539</v>
      </c>
      <c r="W287" s="189"/>
      <c r="X287" s="189"/>
      <c r="Y287" s="189"/>
      <c r="Z287" s="189"/>
      <c r="AA287" s="189" t="s">
        <v>23</v>
      </c>
      <c r="AB287" s="189"/>
      <c r="AC287" s="189"/>
      <c r="AD287" s="189"/>
      <c r="AE287" s="189" t="s">
        <v>1539</v>
      </c>
      <c r="AF287" s="189"/>
      <c r="AG287" s="189" t="s">
        <v>23</v>
      </c>
      <c r="AH287" s="189"/>
      <c r="AI287" s="189"/>
      <c r="AJ287" s="189"/>
      <c r="AK287" s="189"/>
      <c r="AL287" s="189"/>
      <c r="AM287" s="189"/>
      <c r="AN287" s="190" t="s">
        <v>1539</v>
      </c>
      <c r="AO287" s="190"/>
      <c r="AP287" s="190" t="s">
        <v>23</v>
      </c>
      <c r="AQ287" s="190"/>
      <c r="AR287" s="190"/>
      <c r="AS287" s="190"/>
      <c r="AT287" s="190"/>
      <c r="AU287" s="191">
        <v>148</v>
      </c>
      <c r="AV287" s="191">
        <v>14</v>
      </c>
      <c r="AW287" s="191">
        <v>47</v>
      </c>
      <c r="AX287" s="191">
        <v>37</v>
      </c>
      <c r="AY287" s="191">
        <v>61</v>
      </c>
    </row>
    <row r="288" spans="1:51">
      <c r="A288" s="12" t="s">
        <v>68</v>
      </c>
      <c r="B288" s="12" t="s">
        <v>648</v>
      </c>
      <c r="C288" s="13">
        <v>131181</v>
      </c>
      <c r="D288" s="12" t="s">
        <v>649</v>
      </c>
      <c r="E288" s="187">
        <v>214644</v>
      </c>
      <c r="F288" s="188" t="s">
        <v>182</v>
      </c>
      <c r="G288" s="189" t="s">
        <v>23</v>
      </c>
      <c r="H288" s="189" t="s">
        <v>23</v>
      </c>
      <c r="I288" s="189" t="s">
        <v>23</v>
      </c>
      <c r="J288" s="189"/>
      <c r="K288" s="189" t="s">
        <v>23</v>
      </c>
      <c r="L288" s="189"/>
      <c r="M288" s="189" t="s">
        <v>1538</v>
      </c>
      <c r="N288" s="189"/>
      <c r="O288" s="189"/>
      <c r="P288" s="189"/>
      <c r="Q288" s="189"/>
      <c r="R288" s="189"/>
      <c r="S288" s="189"/>
      <c r="T288" s="189"/>
      <c r="U288" s="189"/>
      <c r="V288" s="189" t="s">
        <v>1539</v>
      </c>
      <c r="W288" s="189"/>
      <c r="X288" s="189"/>
      <c r="Y288" s="189"/>
      <c r="Z288" s="189"/>
      <c r="AA288" s="189"/>
      <c r="AB288" s="189"/>
      <c r="AC288" s="189"/>
      <c r="AD288" s="189" t="s">
        <v>23</v>
      </c>
      <c r="AE288" s="189"/>
      <c r="AF288" s="189"/>
      <c r="AG288" s="189"/>
      <c r="AH288" s="189"/>
      <c r="AI288" s="189"/>
      <c r="AJ288" s="189"/>
      <c r="AK288" s="189"/>
      <c r="AL288" s="189"/>
      <c r="AM288" s="189"/>
      <c r="AN288" s="190" t="s">
        <v>1538</v>
      </c>
      <c r="AO288" s="190"/>
      <c r="AP288" s="190"/>
      <c r="AQ288" s="190"/>
      <c r="AR288" s="190"/>
      <c r="AS288" s="190"/>
      <c r="AT288" s="190"/>
      <c r="AU288" s="191">
        <v>124</v>
      </c>
      <c r="AV288" s="191">
        <v>27</v>
      </c>
      <c r="AW288" s="191">
        <v>0</v>
      </c>
      <c r="AX288" s="191">
        <v>31</v>
      </c>
      <c r="AY288" s="191">
        <v>27</v>
      </c>
    </row>
    <row r="289" spans="1:51">
      <c r="A289" s="12" t="s">
        <v>68</v>
      </c>
      <c r="B289" s="12" t="s">
        <v>650</v>
      </c>
      <c r="C289" s="13">
        <v>131199</v>
      </c>
      <c r="D289" s="12" t="s">
        <v>651</v>
      </c>
      <c r="E289" s="187">
        <v>561713</v>
      </c>
      <c r="F289" s="188" t="s">
        <v>182</v>
      </c>
      <c r="G289" s="189" t="s">
        <v>23</v>
      </c>
      <c r="H289" s="189" t="s">
        <v>23</v>
      </c>
      <c r="I289" s="189" t="s">
        <v>23</v>
      </c>
      <c r="J289" s="189" t="s">
        <v>23</v>
      </c>
      <c r="K289" s="189" t="s">
        <v>23</v>
      </c>
      <c r="L289" s="189" t="s">
        <v>23</v>
      </c>
      <c r="M289" s="189" t="s">
        <v>1539</v>
      </c>
      <c r="N289" s="189"/>
      <c r="O289" s="189"/>
      <c r="P289" s="189"/>
      <c r="Q289" s="189"/>
      <c r="R289" s="189"/>
      <c r="S289" s="189" t="s">
        <v>23</v>
      </c>
      <c r="T289" s="189"/>
      <c r="U289" s="189"/>
      <c r="V289" s="189" t="s">
        <v>1539</v>
      </c>
      <c r="W289" s="189"/>
      <c r="X289" s="189"/>
      <c r="Y289" s="189"/>
      <c r="Z289" s="189"/>
      <c r="AA289" s="189" t="s">
        <v>23</v>
      </c>
      <c r="AB289" s="189"/>
      <c r="AC289" s="189"/>
      <c r="AD289" s="189"/>
      <c r="AE289" s="189" t="s">
        <v>1539</v>
      </c>
      <c r="AF289" s="189"/>
      <c r="AG289" s="189"/>
      <c r="AH289" s="189"/>
      <c r="AI289" s="189"/>
      <c r="AJ289" s="189"/>
      <c r="AK289" s="189" t="s">
        <v>23</v>
      </c>
      <c r="AL289" s="189" t="s">
        <v>23</v>
      </c>
      <c r="AM289" s="189"/>
      <c r="AN289" s="190" t="s">
        <v>1539</v>
      </c>
      <c r="AO289" s="190"/>
      <c r="AP289" s="190"/>
      <c r="AQ289" s="190"/>
      <c r="AR289" s="190"/>
      <c r="AS289" s="190" t="s">
        <v>23</v>
      </c>
      <c r="AT289" s="190"/>
      <c r="AU289" s="191">
        <v>285</v>
      </c>
      <c r="AV289" s="191">
        <v>66</v>
      </c>
      <c r="AW289" s="191">
        <v>80</v>
      </c>
      <c r="AX289" s="191">
        <v>113</v>
      </c>
      <c r="AY289" s="191">
        <v>56</v>
      </c>
    </row>
    <row r="290" spans="1:51">
      <c r="A290" s="12" t="s">
        <v>68</v>
      </c>
      <c r="B290" s="12" t="s">
        <v>652</v>
      </c>
      <c r="C290" s="13">
        <v>131202</v>
      </c>
      <c r="D290" s="12" t="s">
        <v>314</v>
      </c>
      <c r="E290" s="187">
        <v>728479</v>
      </c>
      <c r="F290" s="188" t="s">
        <v>182</v>
      </c>
      <c r="G290" s="189" t="s">
        <v>23</v>
      </c>
      <c r="H290" s="189"/>
      <c r="I290" s="189" t="s">
        <v>23</v>
      </c>
      <c r="J290" s="189" t="s">
        <v>23</v>
      </c>
      <c r="K290" s="189" t="s">
        <v>23</v>
      </c>
      <c r="L290" s="189"/>
      <c r="M290" s="189" t="s">
        <v>1540</v>
      </c>
      <c r="N290" s="189"/>
      <c r="O290" s="189" t="s">
        <v>23</v>
      </c>
      <c r="P290" s="189"/>
      <c r="Q290" s="189"/>
      <c r="R290" s="189"/>
      <c r="S290" s="189"/>
      <c r="T290" s="189"/>
      <c r="U290" s="189"/>
      <c r="V290" s="189" t="s">
        <v>1539</v>
      </c>
      <c r="W290" s="189"/>
      <c r="X290" s="189"/>
      <c r="Y290" s="189"/>
      <c r="Z290" s="189" t="s">
        <v>23</v>
      </c>
      <c r="AA290" s="189"/>
      <c r="AB290" s="189"/>
      <c r="AC290" s="189"/>
      <c r="AD290" s="189"/>
      <c r="AE290" s="189" t="s">
        <v>1539</v>
      </c>
      <c r="AF290" s="189"/>
      <c r="AG290" s="189" t="s">
        <v>23</v>
      </c>
      <c r="AH290" s="189"/>
      <c r="AI290" s="189"/>
      <c r="AJ290" s="189"/>
      <c r="AK290" s="189"/>
      <c r="AL290" s="189"/>
      <c r="AM290" s="189"/>
      <c r="AN290" s="190" t="s">
        <v>1539</v>
      </c>
      <c r="AO290" s="190"/>
      <c r="AP290" s="190"/>
      <c r="AQ290" s="190"/>
      <c r="AR290" s="190"/>
      <c r="AS290" s="190" t="s">
        <v>23</v>
      </c>
      <c r="AT290" s="190" t="s">
        <v>23</v>
      </c>
      <c r="AU290" s="191">
        <v>137</v>
      </c>
      <c r="AV290" s="191">
        <v>6</v>
      </c>
      <c r="AW290" s="191">
        <v>26</v>
      </c>
      <c r="AX290" s="191">
        <v>341</v>
      </c>
      <c r="AY290" s="191">
        <v>21</v>
      </c>
    </row>
    <row r="291" spans="1:51">
      <c r="A291" s="12" t="s">
        <v>68</v>
      </c>
      <c r="B291" s="12" t="s">
        <v>653</v>
      </c>
      <c r="C291" s="13">
        <v>131211</v>
      </c>
      <c r="D291" s="12" t="s">
        <v>654</v>
      </c>
      <c r="E291" s="187">
        <v>685447</v>
      </c>
      <c r="F291" s="188" t="s">
        <v>182</v>
      </c>
      <c r="G291" s="189" t="s">
        <v>23</v>
      </c>
      <c r="H291" s="189" t="s">
        <v>23</v>
      </c>
      <c r="I291" s="189" t="s">
        <v>23</v>
      </c>
      <c r="J291" s="189"/>
      <c r="K291" s="189" t="s">
        <v>23</v>
      </c>
      <c r="L291" s="189"/>
      <c r="M291" s="189" t="s">
        <v>1540</v>
      </c>
      <c r="N291" s="189"/>
      <c r="O291" s="189"/>
      <c r="P291" s="189"/>
      <c r="Q291" s="189"/>
      <c r="R291" s="189"/>
      <c r="S291" s="189" t="s">
        <v>23</v>
      </c>
      <c r="T291" s="189"/>
      <c r="U291" s="189" t="s">
        <v>23</v>
      </c>
      <c r="V291" s="189" t="s">
        <v>1539</v>
      </c>
      <c r="W291" s="189"/>
      <c r="X291" s="189"/>
      <c r="Y291" s="189"/>
      <c r="Z291" s="189"/>
      <c r="AA291" s="189"/>
      <c r="AB291" s="189" t="s">
        <v>23</v>
      </c>
      <c r="AC291" s="189"/>
      <c r="AD291" s="189"/>
      <c r="AE291" s="189"/>
      <c r="AF291" s="189"/>
      <c r="AG291" s="189"/>
      <c r="AH291" s="189"/>
      <c r="AI291" s="189"/>
      <c r="AJ291" s="189"/>
      <c r="AK291" s="189"/>
      <c r="AL291" s="189"/>
      <c r="AM291" s="189"/>
      <c r="AN291" s="190" t="s">
        <v>1539</v>
      </c>
      <c r="AO291" s="190"/>
      <c r="AP291" s="190"/>
      <c r="AQ291" s="190"/>
      <c r="AR291" s="190"/>
      <c r="AS291" s="190" t="s">
        <v>23</v>
      </c>
      <c r="AT291" s="190"/>
      <c r="AU291" s="191">
        <v>381</v>
      </c>
      <c r="AV291" s="191">
        <v>15</v>
      </c>
      <c r="AW291" s="191">
        <v>0</v>
      </c>
      <c r="AX291" s="191">
        <v>278</v>
      </c>
      <c r="AY291" s="191">
        <v>90</v>
      </c>
    </row>
    <row r="292" spans="1:51">
      <c r="A292" s="12" t="s">
        <v>68</v>
      </c>
      <c r="B292" s="12" t="s">
        <v>655</v>
      </c>
      <c r="C292" s="13">
        <v>131229</v>
      </c>
      <c r="D292" s="12" t="s">
        <v>656</v>
      </c>
      <c r="E292" s="187">
        <v>460423</v>
      </c>
      <c r="F292" s="188" t="s">
        <v>182</v>
      </c>
      <c r="G292" s="189" t="s">
        <v>23</v>
      </c>
      <c r="H292" s="189"/>
      <c r="I292" s="189" t="s">
        <v>23</v>
      </c>
      <c r="J292" s="189" t="s">
        <v>23</v>
      </c>
      <c r="K292" s="189" t="s">
        <v>23</v>
      </c>
      <c r="L292" s="189"/>
      <c r="M292" s="189" t="s">
        <v>1539</v>
      </c>
      <c r="N292" s="189" t="s">
        <v>23</v>
      </c>
      <c r="O292" s="189"/>
      <c r="P292" s="189"/>
      <c r="Q292" s="189"/>
      <c r="R292" s="189"/>
      <c r="S292" s="189"/>
      <c r="T292" s="189"/>
      <c r="U292" s="189"/>
      <c r="V292" s="189" t="s">
        <v>1539</v>
      </c>
      <c r="W292" s="189" t="s">
        <v>23</v>
      </c>
      <c r="X292" s="189"/>
      <c r="Y292" s="189"/>
      <c r="Z292" s="189"/>
      <c r="AA292" s="189"/>
      <c r="AB292" s="189"/>
      <c r="AC292" s="189"/>
      <c r="AD292" s="189"/>
      <c r="AE292" s="189" t="s">
        <v>1539</v>
      </c>
      <c r="AF292" s="189" t="s">
        <v>23</v>
      </c>
      <c r="AG292" s="189"/>
      <c r="AH292" s="189"/>
      <c r="AI292" s="189"/>
      <c r="AJ292" s="189"/>
      <c r="AK292" s="189"/>
      <c r="AL292" s="189"/>
      <c r="AM292" s="189"/>
      <c r="AN292" s="190" t="s">
        <v>1539</v>
      </c>
      <c r="AO292" s="190"/>
      <c r="AP292" s="190"/>
      <c r="AQ292" s="190" t="s">
        <v>23</v>
      </c>
      <c r="AR292" s="190"/>
      <c r="AS292" s="190" t="s">
        <v>23</v>
      </c>
      <c r="AT292" s="190" t="s">
        <v>23</v>
      </c>
      <c r="AU292" s="191">
        <v>290</v>
      </c>
      <c r="AV292" s="191">
        <v>15</v>
      </c>
      <c r="AW292" s="191">
        <v>99</v>
      </c>
      <c r="AX292" s="191">
        <v>485</v>
      </c>
      <c r="AY292" s="191">
        <v>53</v>
      </c>
    </row>
    <row r="293" spans="1:51">
      <c r="A293" s="12" t="s">
        <v>68</v>
      </c>
      <c r="B293" s="12" t="s">
        <v>657</v>
      </c>
      <c r="C293" s="13">
        <v>131237</v>
      </c>
      <c r="D293" s="12" t="s">
        <v>658</v>
      </c>
      <c r="E293" s="187">
        <v>695366</v>
      </c>
      <c r="F293" s="188" t="s">
        <v>182</v>
      </c>
      <c r="G293" s="189" t="s">
        <v>23</v>
      </c>
      <c r="H293" s="189"/>
      <c r="I293" s="189" t="s">
        <v>23</v>
      </c>
      <c r="J293" s="189" t="s">
        <v>23</v>
      </c>
      <c r="K293" s="189" t="s">
        <v>23</v>
      </c>
      <c r="L293" s="189"/>
      <c r="M293" s="189" t="s">
        <v>1539</v>
      </c>
      <c r="N293" s="189"/>
      <c r="O293" s="189"/>
      <c r="P293" s="189"/>
      <c r="Q293" s="189"/>
      <c r="R293" s="189"/>
      <c r="S293" s="189"/>
      <c r="T293" s="189"/>
      <c r="U293" s="189" t="s">
        <v>23</v>
      </c>
      <c r="V293" s="189" t="s">
        <v>1539</v>
      </c>
      <c r="W293" s="189"/>
      <c r="X293" s="189"/>
      <c r="Y293" s="189"/>
      <c r="Z293" s="189"/>
      <c r="AA293" s="189"/>
      <c r="AB293" s="189"/>
      <c r="AC293" s="189"/>
      <c r="AD293" s="189" t="s">
        <v>23</v>
      </c>
      <c r="AE293" s="189" t="s">
        <v>1539</v>
      </c>
      <c r="AF293" s="189"/>
      <c r="AG293" s="189"/>
      <c r="AH293" s="189"/>
      <c r="AI293" s="189"/>
      <c r="AJ293" s="189"/>
      <c r="AK293" s="189"/>
      <c r="AL293" s="189"/>
      <c r="AM293" s="189" t="s">
        <v>23</v>
      </c>
      <c r="AN293" s="190" t="s">
        <v>1539</v>
      </c>
      <c r="AO293" s="190"/>
      <c r="AP293" s="190"/>
      <c r="AQ293" s="190"/>
      <c r="AR293" s="190"/>
      <c r="AS293" s="190" t="s">
        <v>23</v>
      </c>
      <c r="AT293" s="190"/>
      <c r="AU293" s="191">
        <v>329</v>
      </c>
      <c r="AV293" s="191">
        <v>15</v>
      </c>
      <c r="AW293" s="191">
        <v>33</v>
      </c>
      <c r="AX293" s="191">
        <v>35</v>
      </c>
      <c r="AY293" s="191">
        <v>50</v>
      </c>
    </row>
    <row r="294" spans="1:51">
      <c r="A294" s="12" t="s">
        <v>68</v>
      </c>
      <c r="B294" s="12" t="s">
        <v>69</v>
      </c>
      <c r="C294" s="13">
        <v>132012</v>
      </c>
      <c r="D294" s="12" t="s">
        <v>527</v>
      </c>
      <c r="E294" s="187">
        <v>563178</v>
      </c>
      <c r="F294" s="188" t="s">
        <v>182</v>
      </c>
      <c r="G294" s="189" t="s">
        <v>23</v>
      </c>
      <c r="H294" s="189" t="s">
        <v>23</v>
      </c>
      <c r="I294" s="189"/>
      <c r="J294" s="189" t="s">
        <v>23</v>
      </c>
      <c r="K294" s="189" t="s">
        <v>23</v>
      </c>
      <c r="L294" s="189" t="s">
        <v>23</v>
      </c>
      <c r="M294" s="189" t="s">
        <v>1540</v>
      </c>
      <c r="N294" s="189"/>
      <c r="O294" s="189" t="s">
        <v>23</v>
      </c>
      <c r="P294" s="189"/>
      <c r="Q294" s="189"/>
      <c r="R294" s="189" t="s">
        <v>23</v>
      </c>
      <c r="S294" s="189"/>
      <c r="T294" s="189"/>
      <c r="U294" s="189"/>
      <c r="V294" s="189" t="s">
        <v>1539</v>
      </c>
      <c r="W294" s="189"/>
      <c r="X294" s="189"/>
      <c r="Y294" s="189"/>
      <c r="Z294" s="189"/>
      <c r="AA294" s="189"/>
      <c r="AB294" s="189" t="s">
        <v>23</v>
      </c>
      <c r="AC294" s="189"/>
      <c r="AD294" s="189"/>
      <c r="AE294" s="189" t="s">
        <v>1539</v>
      </c>
      <c r="AF294" s="189"/>
      <c r="AG294" s="189"/>
      <c r="AH294" s="189"/>
      <c r="AI294" s="189"/>
      <c r="AJ294" s="189"/>
      <c r="AK294" s="189"/>
      <c r="AL294" s="189"/>
      <c r="AM294" s="189"/>
      <c r="AN294" s="190" t="s">
        <v>1540</v>
      </c>
      <c r="AO294" s="190"/>
      <c r="AP294" s="190"/>
      <c r="AQ294" s="190" t="s">
        <v>23</v>
      </c>
      <c r="AR294" s="190"/>
      <c r="AS294" s="190" t="s">
        <v>23</v>
      </c>
      <c r="AT294" s="190"/>
      <c r="AU294" s="191">
        <v>292</v>
      </c>
      <c r="AV294" s="191">
        <v>17</v>
      </c>
      <c r="AW294" s="191">
        <v>42</v>
      </c>
      <c r="AX294" s="191">
        <v>256</v>
      </c>
      <c r="AY294" s="191">
        <v>0</v>
      </c>
    </row>
    <row r="295" spans="1:51">
      <c r="A295" s="12" t="s">
        <v>68</v>
      </c>
      <c r="B295" s="12" t="s">
        <v>659</v>
      </c>
      <c r="C295" s="13">
        <v>132021</v>
      </c>
      <c r="D295" s="12" t="s">
        <v>634</v>
      </c>
      <c r="E295" s="187">
        <v>182658</v>
      </c>
      <c r="F295" s="188" t="s">
        <v>182</v>
      </c>
      <c r="G295" s="189"/>
      <c r="H295" s="189"/>
      <c r="I295" s="189"/>
      <c r="J295" s="189"/>
      <c r="K295" s="189" t="s">
        <v>23</v>
      </c>
      <c r="L295" s="189"/>
      <c r="M295" s="189" t="s">
        <v>1539</v>
      </c>
      <c r="N295" s="189"/>
      <c r="O295" s="189" t="s">
        <v>23</v>
      </c>
      <c r="P295" s="189"/>
      <c r="Q295" s="189"/>
      <c r="R295" s="189" t="s">
        <v>23</v>
      </c>
      <c r="S295" s="189"/>
      <c r="T295" s="189"/>
      <c r="U295" s="189"/>
      <c r="V295" s="189"/>
      <c r="W295" s="189"/>
      <c r="X295" s="189"/>
      <c r="Y295" s="189"/>
      <c r="Z295" s="189"/>
      <c r="AA295" s="189"/>
      <c r="AB295" s="189"/>
      <c r="AC295" s="189"/>
      <c r="AD295" s="189"/>
      <c r="AE295" s="189"/>
      <c r="AF295" s="189"/>
      <c r="AG295" s="189"/>
      <c r="AH295" s="189"/>
      <c r="AI295" s="189"/>
      <c r="AJ295" s="189"/>
      <c r="AK295" s="189"/>
      <c r="AL295" s="189"/>
      <c r="AM295" s="189"/>
      <c r="AN295" s="190" t="s">
        <v>1539</v>
      </c>
      <c r="AO295" s="190"/>
      <c r="AP295" s="190"/>
      <c r="AQ295" s="190"/>
      <c r="AR295" s="190"/>
      <c r="AS295" s="190" t="s">
        <v>23</v>
      </c>
      <c r="AT295" s="190"/>
      <c r="AU295" s="191">
        <v>62</v>
      </c>
      <c r="AV295" s="191">
        <v>0</v>
      </c>
      <c r="AW295" s="191">
        <v>0</v>
      </c>
      <c r="AX295" s="191">
        <v>27</v>
      </c>
      <c r="AY295" s="191">
        <v>0</v>
      </c>
    </row>
    <row r="296" spans="1:51">
      <c r="A296" s="12" t="s">
        <v>68</v>
      </c>
      <c r="B296" s="12" t="s">
        <v>660</v>
      </c>
      <c r="C296" s="13">
        <v>132039</v>
      </c>
      <c r="D296" s="12" t="s">
        <v>661</v>
      </c>
      <c r="E296" s="187">
        <v>144902</v>
      </c>
      <c r="F296" s="188" t="s">
        <v>182</v>
      </c>
      <c r="G296" s="189" t="s">
        <v>23</v>
      </c>
      <c r="H296" s="189" t="s">
        <v>23</v>
      </c>
      <c r="I296" s="189"/>
      <c r="J296" s="189"/>
      <c r="K296" s="189" t="s">
        <v>23</v>
      </c>
      <c r="L296" s="189"/>
      <c r="M296" s="189" t="s">
        <v>1539</v>
      </c>
      <c r="N296" s="189"/>
      <c r="O296" s="189"/>
      <c r="P296" s="189"/>
      <c r="Q296" s="189" t="s">
        <v>23</v>
      </c>
      <c r="R296" s="189"/>
      <c r="S296" s="189"/>
      <c r="T296" s="189"/>
      <c r="U296" s="189"/>
      <c r="V296" s="189" t="s">
        <v>1539</v>
      </c>
      <c r="W296" s="189" t="s">
        <v>23</v>
      </c>
      <c r="X296" s="189"/>
      <c r="Y296" s="189"/>
      <c r="Z296" s="189"/>
      <c r="AA296" s="189"/>
      <c r="AB296" s="189"/>
      <c r="AC296" s="189"/>
      <c r="AD296" s="189"/>
      <c r="AE296" s="189"/>
      <c r="AF296" s="189"/>
      <c r="AG296" s="189"/>
      <c r="AH296" s="189"/>
      <c r="AI296" s="189"/>
      <c r="AJ296" s="189"/>
      <c r="AK296" s="189"/>
      <c r="AL296" s="189"/>
      <c r="AM296" s="189"/>
      <c r="AN296" s="190" t="s">
        <v>1539</v>
      </c>
      <c r="AO296" s="190"/>
      <c r="AP296" s="190"/>
      <c r="AQ296" s="190"/>
      <c r="AR296" s="190" t="s">
        <v>23</v>
      </c>
      <c r="AS296" s="190"/>
      <c r="AT296" s="190"/>
      <c r="AU296" s="191">
        <v>40</v>
      </c>
      <c r="AV296" s="191">
        <v>6</v>
      </c>
      <c r="AW296" s="191">
        <v>0</v>
      </c>
      <c r="AX296" s="191">
        <v>10</v>
      </c>
      <c r="AY296" s="191">
        <v>0</v>
      </c>
    </row>
    <row r="297" spans="1:51">
      <c r="A297" s="12" t="s">
        <v>68</v>
      </c>
      <c r="B297" s="12" t="s">
        <v>662</v>
      </c>
      <c r="C297" s="13">
        <v>132047</v>
      </c>
      <c r="D297" s="12" t="s">
        <v>316</v>
      </c>
      <c r="E297" s="187">
        <v>186375</v>
      </c>
      <c r="F297" s="188" t="s">
        <v>182</v>
      </c>
      <c r="G297" s="189" t="s">
        <v>23</v>
      </c>
      <c r="H297" s="189"/>
      <c r="I297" s="189"/>
      <c r="J297" s="189" t="s">
        <v>23</v>
      </c>
      <c r="K297" s="189" t="s">
        <v>23</v>
      </c>
      <c r="L297" s="189"/>
      <c r="M297" s="189" t="s">
        <v>1539</v>
      </c>
      <c r="N297" s="189" t="s">
        <v>23</v>
      </c>
      <c r="O297" s="189"/>
      <c r="P297" s="189"/>
      <c r="Q297" s="189"/>
      <c r="R297" s="189"/>
      <c r="S297" s="189"/>
      <c r="T297" s="189"/>
      <c r="U297" s="189"/>
      <c r="V297" s="189" t="s">
        <v>1539</v>
      </c>
      <c r="W297" s="189" t="s">
        <v>23</v>
      </c>
      <c r="X297" s="189"/>
      <c r="Y297" s="189"/>
      <c r="Z297" s="189"/>
      <c r="AA297" s="189"/>
      <c r="AB297" s="189"/>
      <c r="AC297" s="189"/>
      <c r="AD297" s="189"/>
      <c r="AE297" s="189" t="s">
        <v>1539</v>
      </c>
      <c r="AF297" s="189" t="s">
        <v>23</v>
      </c>
      <c r="AG297" s="189"/>
      <c r="AH297" s="189"/>
      <c r="AI297" s="189"/>
      <c r="AJ297" s="189"/>
      <c r="AK297" s="189"/>
      <c r="AL297" s="189"/>
      <c r="AM297" s="189"/>
      <c r="AN297" s="190" t="s">
        <v>1539</v>
      </c>
      <c r="AO297" s="190"/>
      <c r="AP297" s="190"/>
      <c r="AQ297" s="190"/>
      <c r="AR297" s="190"/>
      <c r="AS297" s="190" t="s">
        <v>23</v>
      </c>
      <c r="AT297" s="190"/>
      <c r="AU297" s="191">
        <v>126</v>
      </c>
      <c r="AV297" s="191">
        <v>5</v>
      </c>
      <c r="AW297" s="191">
        <v>24</v>
      </c>
      <c r="AX297" s="191">
        <v>61</v>
      </c>
      <c r="AY297" s="191">
        <v>0</v>
      </c>
    </row>
    <row r="298" spans="1:51">
      <c r="A298" s="12" t="s">
        <v>57</v>
      </c>
      <c r="B298" s="12" t="s">
        <v>663</v>
      </c>
      <c r="C298" s="13">
        <v>132055</v>
      </c>
      <c r="D298" s="12" t="s">
        <v>664</v>
      </c>
      <c r="E298" s="187">
        <v>135248</v>
      </c>
      <c r="F298" s="188" t="s">
        <v>182</v>
      </c>
      <c r="G298" s="189"/>
      <c r="H298" s="189"/>
      <c r="I298" s="189"/>
      <c r="J298" s="189" t="s">
        <v>23</v>
      </c>
      <c r="K298" s="189" t="s">
        <v>23</v>
      </c>
      <c r="L298" s="189"/>
      <c r="M298" s="189" t="s">
        <v>1538</v>
      </c>
      <c r="N298" s="189"/>
      <c r="O298" s="189"/>
      <c r="P298" s="189"/>
      <c r="Q298" s="189"/>
      <c r="R298" s="189"/>
      <c r="S298" s="189"/>
      <c r="T298" s="189"/>
      <c r="U298" s="189"/>
      <c r="V298" s="189"/>
      <c r="W298" s="189"/>
      <c r="X298" s="189"/>
      <c r="Y298" s="189"/>
      <c r="Z298" s="189"/>
      <c r="AA298" s="189"/>
      <c r="AB298" s="189"/>
      <c r="AC298" s="189"/>
      <c r="AD298" s="189"/>
      <c r="AE298" s="189" t="s">
        <v>1538</v>
      </c>
      <c r="AF298" s="189"/>
      <c r="AG298" s="189"/>
      <c r="AH298" s="189"/>
      <c r="AI298" s="189"/>
      <c r="AJ298" s="189"/>
      <c r="AK298" s="189"/>
      <c r="AL298" s="189"/>
      <c r="AM298" s="189"/>
      <c r="AN298" s="190" t="s">
        <v>1539</v>
      </c>
      <c r="AO298" s="190"/>
      <c r="AP298" s="190" t="s">
        <v>23</v>
      </c>
      <c r="AQ298" s="190"/>
      <c r="AR298" s="190"/>
      <c r="AS298" s="190"/>
      <c r="AT298" s="190"/>
      <c r="AU298" s="191">
        <v>25</v>
      </c>
      <c r="AV298" s="191">
        <v>0</v>
      </c>
      <c r="AW298" s="191">
        <v>3</v>
      </c>
      <c r="AX298" s="191">
        <v>11</v>
      </c>
      <c r="AY298" s="191">
        <v>0</v>
      </c>
    </row>
    <row r="299" spans="1:51">
      <c r="A299" s="12" t="s">
        <v>68</v>
      </c>
      <c r="B299" s="12" t="s">
        <v>1591</v>
      </c>
      <c r="C299" s="13">
        <v>132063</v>
      </c>
      <c r="D299" s="12" t="s">
        <v>665</v>
      </c>
      <c r="E299" s="187">
        <v>258654</v>
      </c>
      <c r="F299" s="188" t="s">
        <v>182</v>
      </c>
      <c r="G299" s="189" t="s">
        <v>23</v>
      </c>
      <c r="H299" s="189" t="s">
        <v>23</v>
      </c>
      <c r="I299" s="189" t="s">
        <v>23</v>
      </c>
      <c r="J299" s="189" t="s">
        <v>23</v>
      </c>
      <c r="K299" s="189" t="s">
        <v>23</v>
      </c>
      <c r="L299" s="189"/>
      <c r="M299" s="189" t="s">
        <v>1540</v>
      </c>
      <c r="N299" s="189"/>
      <c r="O299" s="189"/>
      <c r="P299" s="189"/>
      <c r="Q299" s="189"/>
      <c r="R299" s="189" t="s">
        <v>23</v>
      </c>
      <c r="S299" s="189" t="s">
        <v>23</v>
      </c>
      <c r="T299" s="189"/>
      <c r="U299" s="189"/>
      <c r="V299" s="189" t="s">
        <v>1539</v>
      </c>
      <c r="W299" s="189"/>
      <c r="X299" s="189"/>
      <c r="Y299" s="189"/>
      <c r="Z299" s="189"/>
      <c r="AA299" s="189"/>
      <c r="AB299" s="189" t="s">
        <v>23</v>
      </c>
      <c r="AC299" s="189"/>
      <c r="AD299" s="189"/>
      <c r="AE299" s="189" t="s">
        <v>1539</v>
      </c>
      <c r="AF299" s="189"/>
      <c r="AG299" s="189"/>
      <c r="AH299" s="189"/>
      <c r="AI299" s="189"/>
      <c r="AJ299" s="189"/>
      <c r="AK299" s="189"/>
      <c r="AL299" s="189" t="s">
        <v>23</v>
      </c>
      <c r="AM299" s="189"/>
      <c r="AN299" s="190" t="s">
        <v>1540</v>
      </c>
      <c r="AO299" s="190"/>
      <c r="AP299" s="190"/>
      <c r="AQ299" s="190"/>
      <c r="AR299" s="190"/>
      <c r="AS299" s="190" t="s">
        <v>23</v>
      </c>
      <c r="AT299" s="190"/>
      <c r="AU299" s="191">
        <v>56</v>
      </c>
      <c r="AV299" s="191">
        <v>1</v>
      </c>
      <c r="AW299" s="191">
        <v>20</v>
      </c>
      <c r="AX299" s="191">
        <v>91</v>
      </c>
      <c r="AY299" s="191">
        <v>5</v>
      </c>
    </row>
    <row r="300" spans="1:51">
      <c r="A300" s="12" t="s">
        <v>68</v>
      </c>
      <c r="B300" s="12" t="s">
        <v>666</v>
      </c>
      <c r="C300" s="13">
        <v>132071</v>
      </c>
      <c r="D300" s="12" t="s">
        <v>667</v>
      </c>
      <c r="E300" s="187">
        <v>113244</v>
      </c>
      <c r="F300" s="188" t="s">
        <v>182</v>
      </c>
      <c r="G300" s="189"/>
      <c r="H300" s="189"/>
      <c r="I300" s="189"/>
      <c r="J300" s="189" t="s">
        <v>23</v>
      </c>
      <c r="K300" s="189" t="s">
        <v>23</v>
      </c>
      <c r="L300" s="189"/>
      <c r="M300" s="189" t="s">
        <v>1539</v>
      </c>
      <c r="N300" s="189"/>
      <c r="O300" s="189"/>
      <c r="P300" s="189"/>
      <c r="Q300" s="189"/>
      <c r="R300" s="189"/>
      <c r="S300" s="189"/>
      <c r="T300" s="189"/>
      <c r="U300" s="189" t="s">
        <v>23</v>
      </c>
      <c r="V300" s="189"/>
      <c r="W300" s="189"/>
      <c r="X300" s="189"/>
      <c r="Y300" s="189"/>
      <c r="Z300" s="189"/>
      <c r="AA300" s="189"/>
      <c r="AB300" s="189"/>
      <c r="AC300" s="189"/>
      <c r="AD300" s="189"/>
      <c r="AE300" s="189" t="s">
        <v>1539</v>
      </c>
      <c r="AF300" s="189"/>
      <c r="AG300" s="189"/>
      <c r="AH300" s="189"/>
      <c r="AI300" s="189"/>
      <c r="AJ300" s="189"/>
      <c r="AK300" s="189"/>
      <c r="AL300" s="189"/>
      <c r="AM300" s="189" t="s">
        <v>23</v>
      </c>
      <c r="AN300" s="190" t="s">
        <v>1539</v>
      </c>
      <c r="AO300" s="190"/>
      <c r="AP300" s="190" t="s">
        <v>23</v>
      </c>
      <c r="AQ300" s="190"/>
      <c r="AR300" s="190"/>
      <c r="AS300" s="190"/>
      <c r="AT300" s="190"/>
      <c r="AU300" s="191">
        <v>52</v>
      </c>
      <c r="AV300" s="191">
        <v>0</v>
      </c>
      <c r="AW300" s="191">
        <v>17</v>
      </c>
      <c r="AX300" s="191">
        <v>21</v>
      </c>
      <c r="AY300" s="191">
        <v>0</v>
      </c>
    </row>
    <row r="301" spans="1:51">
      <c r="A301" s="12" t="s">
        <v>68</v>
      </c>
      <c r="B301" s="12" t="s">
        <v>668</v>
      </c>
      <c r="C301" s="13">
        <v>132080</v>
      </c>
      <c r="D301" s="12" t="s">
        <v>669</v>
      </c>
      <c r="E301" s="187">
        <v>232473</v>
      </c>
      <c r="F301" s="188" t="s">
        <v>182</v>
      </c>
      <c r="G301" s="189"/>
      <c r="H301" s="189"/>
      <c r="I301" s="189"/>
      <c r="J301" s="189"/>
      <c r="K301" s="189" t="s">
        <v>23</v>
      </c>
      <c r="L301" s="189"/>
      <c r="M301" s="189" t="s">
        <v>1539</v>
      </c>
      <c r="N301" s="189"/>
      <c r="O301" s="189" t="s">
        <v>23</v>
      </c>
      <c r="P301" s="189"/>
      <c r="Q301" s="189"/>
      <c r="R301" s="189"/>
      <c r="S301" s="189"/>
      <c r="T301" s="189"/>
      <c r="U301" s="189"/>
      <c r="V301" s="189"/>
      <c r="W301" s="189"/>
      <c r="X301" s="189"/>
      <c r="Y301" s="189"/>
      <c r="Z301" s="189"/>
      <c r="AA301" s="189"/>
      <c r="AB301" s="189"/>
      <c r="AC301" s="189"/>
      <c r="AD301" s="189"/>
      <c r="AE301" s="189"/>
      <c r="AF301" s="189"/>
      <c r="AG301" s="189"/>
      <c r="AH301" s="189"/>
      <c r="AI301" s="189"/>
      <c r="AJ301" s="189"/>
      <c r="AK301" s="189"/>
      <c r="AL301" s="189"/>
      <c r="AM301" s="189"/>
      <c r="AN301" s="190" t="s">
        <v>1539</v>
      </c>
      <c r="AO301" s="190"/>
      <c r="AP301" s="190" t="s">
        <v>23</v>
      </c>
      <c r="AQ301" s="190"/>
      <c r="AR301" s="190"/>
      <c r="AS301" s="190"/>
      <c r="AT301" s="190"/>
      <c r="AU301" s="191">
        <v>52</v>
      </c>
      <c r="AV301" s="191">
        <v>0</v>
      </c>
      <c r="AW301" s="191">
        <v>0</v>
      </c>
      <c r="AX301" s="191">
        <v>20</v>
      </c>
      <c r="AY301" s="191">
        <v>0</v>
      </c>
    </row>
    <row r="302" spans="1:51">
      <c r="A302" s="12" t="s">
        <v>68</v>
      </c>
      <c r="B302" s="12" t="s">
        <v>670</v>
      </c>
      <c r="C302" s="13">
        <v>132098</v>
      </c>
      <c r="D302" s="12" t="s">
        <v>671</v>
      </c>
      <c r="E302" s="187">
        <v>428742</v>
      </c>
      <c r="F302" s="188" t="s">
        <v>182</v>
      </c>
      <c r="G302" s="189"/>
      <c r="H302" s="189"/>
      <c r="I302" s="189"/>
      <c r="J302" s="189" t="s">
        <v>23</v>
      </c>
      <c r="K302" s="189"/>
      <c r="L302" s="189"/>
      <c r="M302" s="189" t="s">
        <v>1538</v>
      </c>
      <c r="N302" s="189"/>
      <c r="O302" s="189"/>
      <c r="P302" s="189"/>
      <c r="Q302" s="189"/>
      <c r="R302" s="189"/>
      <c r="S302" s="189"/>
      <c r="T302" s="189"/>
      <c r="U302" s="189"/>
      <c r="V302" s="189"/>
      <c r="W302" s="189"/>
      <c r="X302" s="189"/>
      <c r="Y302" s="189"/>
      <c r="Z302" s="189"/>
      <c r="AA302" s="189"/>
      <c r="AB302" s="189"/>
      <c r="AC302" s="189"/>
      <c r="AD302" s="189"/>
      <c r="AE302" s="189" t="s">
        <v>1538</v>
      </c>
      <c r="AF302" s="189"/>
      <c r="AG302" s="189"/>
      <c r="AH302" s="189"/>
      <c r="AI302" s="189"/>
      <c r="AJ302" s="189"/>
      <c r="AK302" s="189"/>
      <c r="AL302" s="189"/>
      <c r="AM302" s="189"/>
      <c r="AN302" s="190"/>
      <c r="AO302" s="190"/>
      <c r="AP302" s="190"/>
      <c r="AQ302" s="190"/>
      <c r="AR302" s="190"/>
      <c r="AS302" s="190"/>
      <c r="AT302" s="190"/>
      <c r="AU302" s="191">
        <v>163</v>
      </c>
      <c r="AV302" s="191">
        <v>0</v>
      </c>
      <c r="AW302" s="191">
        <v>23</v>
      </c>
      <c r="AX302" s="191">
        <v>0</v>
      </c>
      <c r="AY302" s="191">
        <v>0</v>
      </c>
    </row>
    <row r="303" spans="1:51">
      <c r="A303" s="12" t="s">
        <v>68</v>
      </c>
      <c r="B303" s="12" t="s">
        <v>672</v>
      </c>
      <c r="C303" s="13">
        <v>132101</v>
      </c>
      <c r="D303" s="12" t="s">
        <v>673</v>
      </c>
      <c r="E303" s="187">
        <v>120268</v>
      </c>
      <c r="F303" s="188" t="s">
        <v>182</v>
      </c>
      <c r="G303" s="189"/>
      <c r="H303" s="189"/>
      <c r="I303" s="189"/>
      <c r="J303" s="189" t="s">
        <v>23</v>
      </c>
      <c r="K303" s="189" t="s">
        <v>23</v>
      </c>
      <c r="L303" s="189"/>
      <c r="M303" s="189" t="s">
        <v>1539</v>
      </c>
      <c r="N303" s="189"/>
      <c r="O303" s="189" t="s">
        <v>23</v>
      </c>
      <c r="P303" s="189"/>
      <c r="Q303" s="189"/>
      <c r="R303" s="189"/>
      <c r="S303" s="189"/>
      <c r="T303" s="189"/>
      <c r="U303" s="189"/>
      <c r="V303" s="189"/>
      <c r="W303" s="189"/>
      <c r="X303" s="189"/>
      <c r="Y303" s="189"/>
      <c r="Z303" s="189"/>
      <c r="AA303" s="189"/>
      <c r="AB303" s="189"/>
      <c r="AC303" s="189"/>
      <c r="AD303" s="189"/>
      <c r="AE303" s="189" t="s">
        <v>1539</v>
      </c>
      <c r="AF303" s="189"/>
      <c r="AG303" s="189" t="s">
        <v>23</v>
      </c>
      <c r="AH303" s="189"/>
      <c r="AI303" s="189"/>
      <c r="AJ303" s="189"/>
      <c r="AK303" s="189"/>
      <c r="AL303" s="189"/>
      <c r="AM303" s="189"/>
      <c r="AN303" s="190" t="s">
        <v>1539</v>
      </c>
      <c r="AO303" s="190"/>
      <c r="AP303" s="190"/>
      <c r="AQ303" s="190"/>
      <c r="AR303" s="190"/>
      <c r="AS303" s="190"/>
      <c r="AT303" s="190" t="s">
        <v>23</v>
      </c>
      <c r="AU303" s="191">
        <v>89</v>
      </c>
      <c r="AV303" s="191">
        <v>0</v>
      </c>
      <c r="AW303" s="191">
        <v>60</v>
      </c>
      <c r="AX303" s="191">
        <v>7</v>
      </c>
      <c r="AY303" s="191">
        <v>0</v>
      </c>
    </row>
    <row r="304" spans="1:51">
      <c r="A304" s="12" t="s">
        <v>68</v>
      </c>
      <c r="B304" s="12" t="s">
        <v>674</v>
      </c>
      <c r="C304" s="13">
        <v>132110</v>
      </c>
      <c r="D304" s="12" t="s">
        <v>540</v>
      </c>
      <c r="E304" s="187">
        <v>191308</v>
      </c>
      <c r="F304" s="188" t="s">
        <v>182</v>
      </c>
      <c r="G304" s="189"/>
      <c r="H304" s="189"/>
      <c r="I304" s="189"/>
      <c r="J304" s="189" t="s">
        <v>23</v>
      </c>
      <c r="K304" s="189" t="s">
        <v>23</v>
      </c>
      <c r="L304" s="189"/>
      <c r="M304" s="189" t="s">
        <v>1539</v>
      </c>
      <c r="N304" s="189"/>
      <c r="O304" s="189" t="s">
        <v>23</v>
      </c>
      <c r="P304" s="189"/>
      <c r="Q304" s="189"/>
      <c r="R304" s="189"/>
      <c r="S304" s="189"/>
      <c r="T304" s="189"/>
      <c r="U304" s="189"/>
      <c r="V304" s="189"/>
      <c r="W304" s="189"/>
      <c r="X304" s="189"/>
      <c r="Y304" s="189"/>
      <c r="Z304" s="189"/>
      <c r="AA304" s="189"/>
      <c r="AB304" s="189"/>
      <c r="AC304" s="189"/>
      <c r="AD304" s="189"/>
      <c r="AE304" s="189" t="s">
        <v>1539</v>
      </c>
      <c r="AF304" s="189"/>
      <c r="AG304" s="189" t="s">
        <v>23</v>
      </c>
      <c r="AH304" s="189"/>
      <c r="AI304" s="189"/>
      <c r="AJ304" s="189"/>
      <c r="AK304" s="189"/>
      <c r="AL304" s="189"/>
      <c r="AM304" s="189"/>
      <c r="AN304" s="190" t="s">
        <v>1539</v>
      </c>
      <c r="AO304" s="190"/>
      <c r="AP304" s="190" t="s">
        <v>23</v>
      </c>
      <c r="AQ304" s="190"/>
      <c r="AR304" s="190"/>
      <c r="AS304" s="190"/>
      <c r="AT304" s="190"/>
      <c r="AU304" s="191">
        <v>133</v>
      </c>
      <c r="AV304" s="191">
        <v>0</v>
      </c>
      <c r="AW304" s="191">
        <v>6</v>
      </c>
      <c r="AX304" s="191">
        <v>25</v>
      </c>
      <c r="AY304" s="191">
        <v>0</v>
      </c>
    </row>
    <row r="305" spans="1:51">
      <c r="A305" s="12" t="s">
        <v>68</v>
      </c>
      <c r="B305" s="12" t="s">
        <v>675</v>
      </c>
      <c r="C305" s="13">
        <v>132128</v>
      </c>
      <c r="D305" s="12" t="s">
        <v>676</v>
      </c>
      <c r="E305" s="187">
        <v>184667</v>
      </c>
      <c r="F305" s="188" t="s">
        <v>182</v>
      </c>
      <c r="G305" s="189"/>
      <c r="H305" s="189"/>
      <c r="I305" s="189"/>
      <c r="J305" s="189" t="s">
        <v>23</v>
      </c>
      <c r="K305" s="189" t="s">
        <v>23</v>
      </c>
      <c r="L305" s="189" t="s">
        <v>23</v>
      </c>
      <c r="M305" s="189" t="s">
        <v>1540</v>
      </c>
      <c r="N305" s="189" t="s">
        <v>23</v>
      </c>
      <c r="O305" s="189"/>
      <c r="P305" s="189"/>
      <c r="Q305" s="189"/>
      <c r="R305" s="189"/>
      <c r="S305" s="189"/>
      <c r="T305" s="189"/>
      <c r="U305" s="189"/>
      <c r="V305" s="189"/>
      <c r="W305" s="189"/>
      <c r="X305" s="189"/>
      <c r="Y305" s="189"/>
      <c r="Z305" s="189"/>
      <c r="AA305" s="189"/>
      <c r="AB305" s="189"/>
      <c r="AC305" s="189"/>
      <c r="AD305" s="189"/>
      <c r="AE305" s="189" t="s">
        <v>1539</v>
      </c>
      <c r="AF305" s="189"/>
      <c r="AG305" s="189"/>
      <c r="AH305" s="189"/>
      <c r="AI305" s="189"/>
      <c r="AJ305" s="189"/>
      <c r="AK305" s="189"/>
      <c r="AL305" s="189"/>
      <c r="AM305" s="189" t="s">
        <v>23</v>
      </c>
      <c r="AN305" s="190" t="s">
        <v>1539</v>
      </c>
      <c r="AO305" s="190" t="s">
        <v>23</v>
      </c>
      <c r="AP305" s="190" t="s">
        <v>23</v>
      </c>
      <c r="AQ305" s="190"/>
      <c r="AR305" s="190" t="s">
        <v>23</v>
      </c>
      <c r="AS305" s="190"/>
      <c r="AT305" s="190"/>
      <c r="AU305" s="191">
        <v>17</v>
      </c>
      <c r="AV305" s="191">
        <v>0</v>
      </c>
      <c r="AW305" s="191">
        <v>3</v>
      </c>
      <c r="AX305" s="191">
        <v>48</v>
      </c>
      <c r="AY305" s="191">
        <v>0</v>
      </c>
    </row>
    <row r="306" spans="1:51">
      <c r="A306" s="12" t="s">
        <v>68</v>
      </c>
      <c r="B306" s="12" t="s">
        <v>88</v>
      </c>
      <c r="C306" s="13">
        <v>132136</v>
      </c>
      <c r="D306" s="12" t="s">
        <v>316</v>
      </c>
      <c r="E306" s="187">
        <v>151018</v>
      </c>
      <c r="F306" s="188" t="s">
        <v>182</v>
      </c>
      <c r="G306" s="189" t="s">
        <v>23</v>
      </c>
      <c r="H306" s="189" t="s">
        <v>23</v>
      </c>
      <c r="I306" s="189"/>
      <c r="J306" s="189" t="s">
        <v>23</v>
      </c>
      <c r="K306" s="189" t="s">
        <v>23</v>
      </c>
      <c r="L306" s="189"/>
      <c r="M306" s="189" t="s">
        <v>1539</v>
      </c>
      <c r="N306" s="189"/>
      <c r="O306" s="189"/>
      <c r="P306" s="189"/>
      <c r="Q306" s="189"/>
      <c r="R306" s="189"/>
      <c r="S306" s="189"/>
      <c r="T306" s="189"/>
      <c r="U306" s="189" t="s">
        <v>23</v>
      </c>
      <c r="V306" s="189" t="s">
        <v>1539</v>
      </c>
      <c r="W306" s="189"/>
      <c r="X306" s="189"/>
      <c r="Y306" s="189"/>
      <c r="Z306" s="189"/>
      <c r="AA306" s="189"/>
      <c r="AB306" s="189"/>
      <c r="AC306" s="189"/>
      <c r="AD306" s="189" t="s">
        <v>23</v>
      </c>
      <c r="AE306" s="189" t="s">
        <v>1539</v>
      </c>
      <c r="AF306" s="189"/>
      <c r="AG306" s="189"/>
      <c r="AH306" s="189"/>
      <c r="AI306" s="189"/>
      <c r="AJ306" s="189"/>
      <c r="AK306" s="189"/>
      <c r="AL306" s="189"/>
      <c r="AM306" s="189" t="s">
        <v>23</v>
      </c>
      <c r="AN306" s="190" t="s">
        <v>1539</v>
      </c>
      <c r="AO306" s="190"/>
      <c r="AP306" s="190"/>
      <c r="AQ306" s="190"/>
      <c r="AR306" s="190"/>
      <c r="AS306" s="190"/>
      <c r="AT306" s="190" t="s">
        <v>23</v>
      </c>
      <c r="AU306" s="191">
        <v>221</v>
      </c>
      <c r="AV306" s="191">
        <v>7</v>
      </c>
      <c r="AW306" s="191">
        <v>115</v>
      </c>
      <c r="AX306" s="191">
        <v>98</v>
      </c>
      <c r="AY306" s="191">
        <v>0</v>
      </c>
    </row>
    <row r="307" spans="1:51">
      <c r="A307" s="12" t="s">
        <v>68</v>
      </c>
      <c r="B307" s="12" t="s">
        <v>677</v>
      </c>
      <c r="C307" s="13">
        <v>132144</v>
      </c>
      <c r="D307" s="12" t="s">
        <v>678</v>
      </c>
      <c r="E307" s="187">
        <v>121673</v>
      </c>
      <c r="F307" s="188" t="s">
        <v>182</v>
      </c>
      <c r="G307" s="189"/>
      <c r="H307" s="189"/>
      <c r="I307" s="189"/>
      <c r="J307" s="189"/>
      <c r="K307" s="189" t="s">
        <v>23</v>
      </c>
      <c r="L307" s="189"/>
      <c r="M307" s="189" t="s">
        <v>1539</v>
      </c>
      <c r="N307" s="189"/>
      <c r="O307" s="189" t="s">
        <v>23</v>
      </c>
      <c r="P307" s="189"/>
      <c r="Q307" s="189"/>
      <c r="R307" s="189"/>
      <c r="S307" s="189"/>
      <c r="T307" s="189"/>
      <c r="U307" s="189"/>
      <c r="V307" s="189"/>
      <c r="W307" s="189"/>
      <c r="X307" s="189"/>
      <c r="Y307" s="189"/>
      <c r="Z307" s="189"/>
      <c r="AA307" s="189"/>
      <c r="AB307" s="189"/>
      <c r="AC307" s="189"/>
      <c r="AD307" s="189"/>
      <c r="AE307" s="189"/>
      <c r="AF307" s="189"/>
      <c r="AG307" s="189"/>
      <c r="AH307" s="189"/>
      <c r="AI307" s="189"/>
      <c r="AJ307" s="189"/>
      <c r="AK307" s="189"/>
      <c r="AL307" s="189"/>
      <c r="AM307" s="189"/>
      <c r="AN307" s="190" t="s">
        <v>1540</v>
      </c>
      <c r="AO307" s="190"/>
      <c r="AP307" s="190" t="s">
        <v>23</v>
      </c>
      <c r="AQ307" s="190"/>
      <c r="AR307" s="190"/>
      <c r="AS307" s="190" t="s">
        <v>23</v>
      </c>
      <c r="AT307" s="190"/>
      <c r="AU307" s="191">
        <v>94</v>
      </c>
      <c r="AV307" s="191">
        <v>0</v>
      </c>
      <c r="AW307" s="191">
        <v>0</v>
      </c>
      <c r="AX307" s="191">
        <v>32</v>
      </c>
      <c r="AY307" s="191">
        <v>0</v>
      </c>
    </row>
    <row r="308" spans="1:51">
      <c r="A308" s="12" t="s">
        <v>68</v>
      </c>
      <c r="B308" s="12" t="s">
        <v>86</v>
      </c>
      <c r="C308" s="13">
        <v>132152</v>
      </c>
      <c r="D308" s="12" t="s">
        <v>679</v>
      </c>
      <c r="E308" s="187">
        <v>75723</v>
      </c>
      <c r="F308" s="188" t="s">
        <v>182</v>
      </c>
      <c r="G308" s="189" t="s">
        <v>23</v>
      </c>
      <c r="H308" s="189" t="s">
        <v>23</v>
      </c>
      <c r="I308" s="189"/>
      <c r="J308" s="189" t="s">
        <v>23</v>
      </c>
      <c r="K308" s="189" t="s">
        <v>23</v>
      </c>
      <c r="L308" s="189"/>
      <c r="M308" s="189" t="s">
        <v>1538</v>
      </c>
      <c r="N308" s="189"/>
      <c r="O308" s="189"/>
      <c r="P308" s="189"/>
      <c r="Q308" s="189"/>
      <c r="R308" s="189"/>
      <c r="S308" s="189"/>
      <c r="T308" s="189"/>
      <c r="U308" s="189"/>
      <c r="V308" s="189" t="s">
        <v>1539</v>
      </c>
      <c r="W308" s="189"/>
      <c r="X308" s="189"/>
      <c r="Y308" s="189"/>
      <c r="Z308" s="189"/>
      <c r="AA308" s="189"/>
      <c r="AB308" s="189" t="s">
        <v>23</v>
      </c>
      <c r="AC308" s="189"/>
      <c r="AD308" s="189"/>
      <c r="AE308" s="189" t="s">
        <v>1539</v>
      </c>
      <c r="AF308" s="189"/>
      <c r="AG308" s="189" t="s">
        <v>23</v>
      </c>
      <c r="AH308" s="189"/>
      <c r="AI308" s="189"/>
      <c r="AJ308" s="189"/>
      <c r="AK308" s="189"/>
      <c r="AL308" s="189"/>
      <c r="AM308" s="189"/>
      <c r="AN308" s="190" t="s">
        <v>1539</v>
      </c>
      <c r="AO308" s="190"/>
      <c r="AP308" s="190"/>
      <c r="AQ308" s="190"/>
      <c r="AR308" s="190"/>
      <c r="AS308" s="190" t="s">
        <v>23</v>
      </c>
      <c r="AT308" s="190"/>
      <c r="AU308" s="191">
        <v>41</v>
      </c>
      <c r="AV308" s="191">
        <v>4</v>
      </c>
      <c r="AW308" s="191">
        <v>12</v>
      </c>
      <c r="AX308" s="191">
        <v>11</v>
      </c>
      <c r="AY308" s="191">
        <v>5</v>
      </c>
    </row>
    <row r="309" spans="1:51">
      <c r="A309" s="12" t="s">
        <v>68</v>
      </c>
      <c r="B309" s="12" t="s">
        <v>680</v>
      </c>
      <c r="C309" s="13">
        <v>132187</v>
      </c>
      <c r="D309" s="12" t="s">
        <v>681</v>
      </c>
      <c r="E309" s="187">
        <v>58384</v>
      </c>
      <c r="F309" s="188" t="s">
        <v>182</v>
      </c>
      <c r="G309" s="189"/>
      <c r="H309" s="189"/>
      <c r="I309" s="189"/>
      <c r="J309" s="189"/>
      <c r="K309" s="189" t="s">
        <v>23</v>
      </c>
      <c r="L309" s="189"/>
      <c r="M309" s="189" t="s">
        <v>1538</v>
      </c>
      <c r="N309" s="189"/>
      <c r="O309" s="189"/>
      <c r="P309" s="189"/>
      <c r="Q309" s="189"/>
      <c r="R309" s="189"/>
      <c r="S309" s="189"/>
      <c r="T309" s="189"/>
      <c r="U309" s="189"/>
      <c r="V309" s="189"/>
      <c r="W309" s="189"/>
      <c r="X309" s="189"/>
      <c r="Y309" s="189"/>
      <c r="Z309" s="189"/>
      <c r="AA309" s="189"/>
      <c r="AB309" s="189"/>
      <c r="AC309" s="189"/>
      <c r="AD309" s="189"/>
      <c r="AE309" s="189"/>
      <c r="AF309" s="189"/>
      <c r="AG309" s="189"/>
      <c r="AH309" s="189"/>
      <c r="AI309" s="189"/>
      <c r="AJ309" s="189"/>
      <c r="AK309" s="189"/>
      <c r="AL309" s="189"/>
      <c r="AM309" s="189"/>
      <c r="AN309" s="190" t="s">
        <v>1539</v>
      </c>
      <c r="AO309" s="190"/>
      <c r="AP309" s="190"/>
      <c r="AQ309" s="190"/>
      <c r="AR309" s="190"/>
      <c r="AS309" s="190" t="s">
        <v>23</v>
      </c>
      <c r="AT309" s="190"/>
      <c r="AU309" s="191">
        <v>10</v>
      </c>
      <c r="AV309" s="191">
        <v>0</v>
      </c>
      <c r="AW309" s="191">
        <v>0</v>
      </c>
      <c r="AX309" s="191">
        <v>3</v>
      </c>
      <c r="AY309" s="191">
        <v>0</v>
      </c>
    </row>
    <row r="310" spans="1:51">
      <c r="A310" s="12" t="s">
        <v>68</v>
      </c>
      <c r="B310" s="12" t="s">
        <v>682</v>
      </c>
      <c r="C310" s="13">
        <v>132195</v>
      </c>
      <c r="D310" s="12" t="s">
        <v>683</v>
      </c>
      <c r="E310" s="187">
        <v>81788</v>
      </c>
      <c r="F310" s="188" t="s">
        <v>182</v>
      </c>
      <c r="G310" s="189" t="s">
        <v>23</v>
      </c>
      <c r="H310" s="189"/>
      <c r="I310" s="189"/>
      <c r="J310" s="189"/>
      <c r="K310" s="189" t="s">
        <v>23</v>
      </c>
      <c r="L310" s="189"/>
      <c r="M310" s="189" t="s">
        <v>1539</v>
      </c>
      <c r="N310" s="189"/>
      <c r="O310" s="189"/>
      <c r="P310" s="189"/>
      <c r="Q310" s="189" t="s">
        <v>23</v>
      </c>
      <c r="R310" s="189"/>
      <c r="S310" s="189"/>
      <c r="T310" s="189"/>
      <c r="U310" s="189"/>
      <c r="V310" s="189" t="s">
        <v>1539</v>
      </c>
      <c r="W310" s="189"/>
      <c r="X310" s="189"/>
      <c r="Y310" s="189"/>
      <c r="Z310" s="189" t="s">
        <v>23</v>
      </c>
      <c r="AA310" s="189"/>
      <c r="AB310" s="189"/>
      <c r="AC310" s="189"/>
      <c r="AD310" s="189"/>
      <c r="AE310" s="189"/>
      <c r="AF310" s="189"/>
      <c r="AG310" s="189"/>
      <c r="AH310" s="189"/>
      <c r="AI310" s="189"/>
      <c r="AJ310" s="189"/>
      <c r="AK310" s="189"/>
      <c r="AL310" s="189"/>
      <c r="AM310" s="189"/>
      <c r="AN310" s="190" t="s">
        <v>1539</v>
      </c>
      <c r="AO310" s="190"/>
      <c r="AP310" s="190"/>
      <c r="AQ310" s="190"/>
      <c r="AR310" s="190" t="s">
        <v>23</v>
      </c>
      <c r="AS310" s="190"/>
      <c r="AT310" s="190"/>
      <c r="AU310" s="191">
        <v>75</v>
      </c>
      <c r="AV310" s="191">
        <v>5</v>
      </c>
      <c r="AW310" s="191">
        <v>0</v>
      </c>
      <c r="AX310" s="191">
        <v>19</v>
      </c>
      <c r="AY310" s="191">
        <v>0</v>
      </c>
    </row>
    <row r="311" spans="1:51">
      <c r="A311" s="12" t="s">
        <v>68</v>
      </c>
      <c r="B311" s="12" t="s">
        <v>684</v>
      </c>
      <c r="C311" s="13">
        <v>132209</v>
      </c>
      <c r="D311" s="12" t="s">
        <v>314</v>
      </c>
      <c r="E311" s="187">
        <v>85718</v>
      </c>
      <c r="F311" s="188" t="s">
        <v>182</v>
      </c>
      <c r="G311" s="189" t="s">
        <v>23</v>
      </c>
      <c r="H311" s="189" t="s">
        <v>23</v>
      </c>
      <c r="I311" s="189"/>
      <c r="J311" s="189" t="s">
        <v>23</v>
      </c>
      <c r="K311" s="189" t="s">
        <v>23</v>
      </c>
      <c r="L311" s="189"/>
      <c r="M311" s="189" t="s">
        <v>1539</v>
      </c>
      <c r="N311" s="189"/>
      <c r="O311" s="189"/>
      <c r="P311" s="189"/>
      <c r="Q311" s="189"/>
      <c r="R311" s="189"/>
      <c r="S311" s="189"/>
      <c r="T311" s="189"/>
      <c r="U311" s="189" t="s">
        <v>23</v>
      </c>
      <c r="V311" s="189" t="s">
        <v>1539</v>
      </c>
      <c r="W311" s="189"/>
      <c r="X311" s="189"/>
      <c r="Y311" s="189"/>
      <c r="Z311" s="189"/>
      <c r="AA311" s="189"/>
      <c r="AB311" s="189"/>
      <c r="AC311" s="189"/>
      <c r="AD311" s="189" t="s">
        <v>23</v>
      </c>
      <c r="AE311" s="189" t="s">
        <v>1539</v>
      </c>
      <c r="AF311" s="189"/>
      <c r="AG311" s="189"/>
      <c r="AH311" s="189"/>
      <c r="AI311" s="189"/>
      <c r="AJ311" s="189"/>
      <c r="AK311" s="189"/>
      <c r="AL311" s="189"/>
      <c r="AM311" s="189" t="s">
        <v>23</v>
      </c>
      <c r="AN311" s="190" t="s">
        <v>1539</v>
      </c>
      <c r="AO311" s="190"/>
      <c r="AP311" s="190"/>
      <c r="AQ311" s="190"/>
      <c r="AR311" s="190"/>
      <c r="AS311" s="190"/>
      <c r="AT311" s="190" t="s">
        <v>23</v>
      </c>
      <c r="AU311" s="191">
        <v>127</v>
      </c>
      <c r="AV311" s="191">
        <v>15</v>
      </c>
      <c r="AW311" s="191">
        <v>25</v>
      </c>
      <c r="AX311" s="191">
        <v>8</v>
      </c>
      <c r="AY311" s="191">
        <v>3</v>
      </c>
    </row>
    <row r="312" spans="1:51">
      <c r="A312" s="12" t="s">
        <v>68</v>
      </c>
      <c r="B312" s="12" t="s">
        <v>685</v>
      </c>
      <c r="C312" s="13">
        <v>132217</v>
      </c>
      <c r="D312" s="12" t="s">
        <v>259</v>
      </c>
      <c r="E312" s="187">
        <v>74845</v>
      </c>
      <c r="F312" s="188" t="s">
        <v>182</v>
      </c>
      <c r="G312" s="189"/>
      <c r="H312" s="189"/>
      <c r="I312" s="189"/>
      <c r="J312" s="189"/>
      <c r="K312" s="189" t="s">
        <v>23</v>
      </c>
      <c r="L312" s="189"/>
      <c r="M312" s="189" t="s">
        <v>1539</v>
      </c>
      <c r="N312" s="189"/>
      <c r="O312" s="189" t="s">
        <v>23</v>
      </c>
      <c r="P312" s="189"/>
      <c r="Q312" s="189"/>
      <c r="R312" s="189"/>
      <c r="S312" s="189"/>
      <c r="T312" s="189"/>
      <c r="U312" s="189"/>
      <c r="V312" s="189"/>
      <c r="W312" s="189"/>
      <c r="X312" s="189"/>
      <c r="Y312" s="189"/>
      <c r="Z312" s="189"/>
      <c r="AA312" s="189"/>
      <c r="AB312" s="189"/>
      <c r="AC312" s="189"/>
      <c r="AD312" s="189"/>
      <c r="AE312" s="189"/>
      <c r="AF312" s="189"/>
      <c r="AG312" s="189"/>
      <c r="AH312" s="189"/>
      <c r="AI312" s="189"/>
      <c r="AJ312" s="189"/>
      <c r="AK312" s="189"/>
      <c r="AL312" s="189"/>
      <c r="AM312" s="189"/>
      <c r="AN312" s="190" t="s">
        <v>1539</v>
      </c>
      <c r="AO312" s="190"/>
      <c r="AP312" s="190"/>
      <c r="AQ312" s="190"/>
      <c r="AR312" s="190"/>
      <c r="AS312" s="190"/>
      <c r="AT312" s="190" t="s">
        <v>23</v>
      </c>
      <c r="AU312" s="191">
        <v>10</v>
      </c>
      <c r="AV312" s="191">
        <v>0</v>
      </c>
      <c r="AW312" s="191">
        <v>0</v>
      </c>
      <c r="AX312" s="191">
        <v>54</v>
      </c>
      <c r="AY312" s="191">
        <v>0</v>
      </c>
    </row>
    <row r="313" spans="1:51">
      <c r="A313" s="12" t="s">
        <v>68</v>
      </c>
      <c r="B313" s="12" t="s">
        <v>686</v>
      </c>
      <c r="C313" s="13">
        <v>132225</v>
      </c>
      <c r="D313" s="12" t="s">
        <v>370</v>
      </c>
      <c r="E313" s="187">
        <v>116830</v>
      </c>
      <c r="F313" s="188" t="s">
        <v>182</v>
      </c>
      <c r="G313" s="189"/>
      <c r="H313" s="189"/>
      <c r="I313" s="189"/>
      <c r="J313" s="189"/>
      <c r="K313" s="189" t="s">
        <v>23</v>
      </c>
      <c r="L313" s="189"/>
      <c r="M313" s="189" t="s">
        <v>1538</v>
      </c>
      <c r="N313" s="189"/>
      <c r="O313" s="189"/>
      <c r="P313" s="189"/>
      <c r="Q313" s="189"/>
      <c r="R313" s="189"/>
      <c r="S313" s="189"/>
      <c r="T313" s="189"/>
      <c r="U313" s="189"/>
      <c r="V313" s="189"/>
      <c r="W313" s="189"/>
      <c r="X313" s="189"/>
      <c r="Y313" s="189"/>
      <c r="Z313" s="189"/>
      <c r="AA313" s="189"/>
      <c r="AB313" s="189"/>
      <c r="AC313" s="189"/>
      <c r="AD313" s="189"/>
      <c r="AE313" s="189"/>
      <c r="AF313" s="189"/>
      <c r="AG313" s="189"/>
      <c r="AH313" s="189"/>
      <c r="AI313" s="189"/>
      <c r="AJ313" s="189"/>
      <c r="AK313" s="189"/>
      <c r="AL313" s="189"/>
      <c r="AM313" s="189"/>
      <c r="AN313" s="190" t="s">
        <v>1539</v>
      </c>
      <c r="AO313" s="190"/>
      <c r="AP313" s="190"/>
      <c r="AQ313" s="190"/>
      <c r="AR313" s="190"/>
      <c r="AS313" s="190"/>
      <c r="AT313" s="190" t="s">
        <v>23</v>
      </c>
      <c r="AU313" s="191">
        <v>80</v>
      </c>
      <c r="AV313" s="191">
        <v>0</v>
      </c>
      <c r="AW313" s="191">
        <v>0</v>
      </c>
      <c r="AX313" s="191">
        <v>5</v>
      </c>
      <c r="AY313" s="191">
        <v>0</v>
      </c>
    </row>
    <row r="314" spans="1:51">
      <c r="A314" s="12" t="s">
        <v>68</v>
      </c>
      <c r="B314" s="12" t="s">
        <v>687</v>
      </c>
      <c r="C314" s="13">
        <v>132233</v>
      </c>
      <c r="D314" s="12" t="s">
        <v>334</v>
      </c>
      <c r="E314" s="187">
        <v>72489</v>
      </c>
      <c r="F314" s="188" t="s">
        <v>182</v>
      </c>
      <c r="G314" s="189" t="s">
        <v>23</v>
      </c>
      <c r="H314" s="189" t="s">
        <v>23</v>
      </c>
      <c r="I314" s="189"/>
      <c r="J314" s="189"/>
      <c r="K314" s="189"/>
      <c r="L314" s="189" t="s">
        <v>23</v>
      </c>
      <c r="M314" s="189" t="s">
        <v>1538</v>
      </c>
      <c r="N314" s="189"/>
      <c r="O314" s="189"/>
      <c r="P314" s="189"/>
      <c r="Q314" s="189"/>
      <c r="R314" s="189"/>
      <c r="S314" s="189"/>
      <c r="T314" s="189"/>
      <c r="U314" s="189"/>
      <c r="V314" s="189" t="s">
        <v>1540</v>
      </c>
      <c r="W314" s="189"/>
      <c r="X314" s="189"/>
      <c r="Y314" s="189"/>
      <c r="Z314" s="189"/>
      <c r="AA314" s="189"/>
      <c r="AB314" s="189"/>
      <c r="AC314" s="189"/>
      <c r="AD314" s="189" t="s">
        <v>23</v>
      </c>
      <c r="AE314" s="189"/>
      <c r="AF314" s="189"/>
      <c r="AG314" s="189"/>
      <c r="AH314" s="189"/>
      <c r="AI314" s="189"/>
      <c r="AJ314" s="189"/>
      <c r="AK314" s="189"/>
      <c r="AL314" s="189"/>
      <c r="AM314" s="189"/>
      <c r="AN314" s="190"/>
      <c r="AO314" s="190"/>
      <c r="AP314" s="190"/>
      <c r="AQ314" s="190"/>
      <c r="AR314" s="190"/>
      <c r="AS314" s="190"/>
      <c r="AT314" s="190"/>
      <c r="AU314" s="191">
        <v>16</v>
      </c>
      <c r="AV314" s="191">
        <v>6</v>
      </c>
      <c r="AW314" s="191">
        <v>1</v>
      </c>
      <c r="AX314" s="191">
        <v>0</v>
      </c>
      <c r="AY314" s="191">
        <v>2</v>
      </c>
    </row>
    <row r="315" spans="1:51">
      <c r="A315" s="12" t="s">
        <v>68</v>
      </c>
      <c r="B315" s="12" t="s">
        <v>688</v>
      </c>
      <c r="C315" s="13">
        <v>132241</v>
      </c>
      <c r="D315" s="12" t="s">
        <v>320</v>
      </c>
      <c r="E315" s="187">
        <v>148724</v>
      </c>
      <c r="F315" s="188" t="s">
        <v>182</v>
      </c>
      <c r="G315" s="189"/>
      <c r="H315" s="189"/>
      <c r="I315" s="189"/>
      <c r="J315" s="189"/>
      <c r="K315" s="189" t="s">
        <v>23</v>
      </c>
      <c r="L315" s="189"/>
      <c r="M315" s="189" t="s">
        <v>1538</v>
      </c>
      <c r="N315" s="189"/>
      <c r="O315" s="189"/>
      <c r="P315" s="189"/>
      <c r="Q315" s="189"/>
      <c r="R315" s="189"/>
      <c r="S315" s="189"/>
      <c r="T315" s="189"/>
      <c r="U315" s="189"/>
      <c r="V315" s="189"/>
      <c r="W315" s="189"/>
      <c r="X315" s="189"/>
      <c r="Y315" s="189"/>
      <c r="Z315" s="189"/>
      <c r="AA315" s="189"/>
      <c r="AB315" s="189"/>
      <c r="AC315" s="189"/>
      <c r="AD315" s="189"/>
      <c r="AE315" s="189"/>
      <c r="AF315" s="189"/>
      <c r="AG315" s="189"/>
      <c r="AH315" s="189"/>
      <c r="AI315" s="189"/>
      <c r="AJ315" s="189"/>
      <c r="AK315" s="189"/>
      <c r="AL315" s="189"/>
      <c r="AM315" s="189"/>
      <c r="AN315" s="190" t="s">
        <v>1539</v>
      </c>
      <c r="AO315" s="190"/>
      <c r="AP315" s="190"/>
      <c r="AQ315" s="190" t="s">
        <v>23</v>
      </c>
      <c r="AR315" s="190"/>
      <c r="AS315" s="190"/>
      <c r="AT315" s="190"/>
      <c r="AU315" s="191">
        <v>30</v>
      </c>
      <c r="AV315" s="191">
        <v>0</v>
      </c>
      <c r="AW315" s="191">
        <v>0</v>
      </c>
      <c r="AX315" s="191">
        <v>26</v>
      </c>
      <c r="AY315" s="191">
        <v>0</v>
      </c>
    </row>
    <row r="316" spans="1:51">
      <c r="A316" s="12" t="s">
        <v>68</v>
      </c>
      <c r="B316" s="12" t="s">
        <v>689</v>
      </c>
      <c r="C316" s="13">
        <v>132250</v>
      </c>
      <c r="D316" s="12" t="s">
        <v>690</v>
      </c>
      <c r="E316" s="187">
        <v>89915</v>
      </c>
      <c r="F316" s="188" t="s">
        <v>182</v>
      </c>
      <c r="G316" s="189"/>
      <c r="H316" s="189"/>
      <c r="I316" s="189"/>
      <c r="J316" s="189"/>
      <c r="K316" s="189"/>
      <c r="L316" s="189"/>
      <c r="M316" s="189" t="s">
        <v>1538</v>
      </c>
      <c r="N316" s="189"/>
      <c r="O316" s="189"/>
      <c r="P316" s="189"/>
      <c r="Q316" s="189"/>
      <c r="R316" s="189"/>
      <c r="S316" s="189"/>
      <c r="T316" s="189"/>
      <c r="U316" s="189"/>
      <c r="V316" s="189"/>
      <c r="W316" s="189"/>
      <c r="X316" s="189"/>
      <c r="Y316" s="189"/>
      <c r="Z316" s="189"/>
      <c r="AA316" s="189"/>
      <c r="AB316" s="189"/>
      <c r="AC316" s="189"/>
      <c r="AD316" s="189"/>
      <c r="AE316" s="189"/>
      <c r="AF316" s="189"/>
      <c r="AG316" s="189"/>
      <c r="AH316" s="189"/>
      <c r="AI316" s="189"/>
      <c r="AJ316" s="189"/>
      <c r="AK316" s="189"/>
      <c r="AL316" s="189"/>
      <c r="AM316" s="189"/>
      <c r="AN316" s="190"/>
      <c r="AO316" s="190"/>
      <c r="AP316" s="190"/>
      <c r="AQ316" s="190"/>
      <c r="AR316" s="190"/>
      <c r="AS316" s="190"/>
      <c r="AT316" s="190"/>
      <c r="AU316" s="191">
        <v>50</v>
      </c>
      <c r="AV316" s="191">
        <v>0</v>
      </c>
      <c r="AW316" s="191">
        <v>0</v>
      </c>
      <c r="AX316" s="191">
        <v>0</v>
      </c>
      <c r="AY316" s="191">
        <v>0</v>
      </c>
    </row>
    <row r="317" spans="1:51">
      <c r="A317" s="12" t="s">
        <v>68</v>
      </c>
      <c r="B317" s="12" t="s">
        <v>691</v>
      </c>
      <c r="C317" s="13">
        <v>132276</v>
      </c>
      <c r="D317" s="12" t="s">
        <v>692</v>
      </c>
      <c r="E317" s="187">
        <v>55870</v>
      </c>
      <c r="F317" s="188" t="s">
        <v>182</v>
      </c>
      <c r="G317" s="189"/>
      <c r="H317" s="189"/>
      <c r="I317" s="189"/>
      <c r="J317" s="189" t="s">
        <v>23</v>
      </c>
      <c r="K317" s="189" t="s">
        <v>23</v>
      </c>
      <c r="L317" s="189"/>
      <c r="M317" s="189" t="s">
        <v>1538</v>
      </c>
      <c r="N317" s="189"/>
      <c r="O317" s="189"/>
      <c r="P317" s="189"/>
      <c r="Q317" s="189"/>
      <c r="R317" s="189"/>
      <c r="S317" s="189"/>
      <c r="T317" s="189"/>
      <c r="U317" s="189"/>
      <c r="V317" s="189"/>
      <c r="W317" s="189"/>
      <c r="X317" s="189"/>
      <c r="Y317" s="189"/>
      <c r="Z317" s="189"/>
      <c r="AA317" s="189"/>
      <c r="AB317" s="189"/>
      <c r="AC317" s="189"/>
      <c r="AD317" s="189"/>
      <c r="AE317" s="189" t="s">
        <v>1538</v>
      </c>
      <c r="AF317" s="189"/>
      <c r="AG317" s="189"/>
      <c r="AH317" s="189"/>
      <c r="AI317" s="189"/>
      <c r="AJ317" s="189"/>
      <c r="AK317" s="189"/>
      <c r="AL317" s="189"/>
      <c r="AM317" s="189"/>
      <c r="AN317" s="190" t="s">
        <v>1539</v>
      </c>
      <c r="AO317" s="190"/>
      <c r="AP317" s="190"/>
      <c r="AQ317" s="190"/>
      <c r="AR317" s="190"/>
      <c r="AS317" s="190" t="s">
        <v>23</v>
      </c>
      <c r="AT317" s="190"/>
      <c r="AU317" s="191">
        <v>31</v>
      </c>
      <c r="AV317" s="191">
        <v>0</v>
      </c>
      <c r="AW317" s="191">
        <v>4</v>
      </c>
      <c r="AX317" s="191">
        <v>6</v>
      </c>
      <c r="AY317" s="191">
        <v>0</v>
      </c>
    </row>
    <row r="318" spans="1:51">
      <c r="A318" s="12" t="s">
        <v>68</v>
      </c>
      <c r="B318" s="12" t="s">
        <v>693</v>
      </c>
      <c r="C318" s="13">
        <v>132284</v>
      </c>
      <c r="D318" s="12" t="s">
        <v>694</v>
      </c>
      <c r="E318" s="187">
        <v>80985</v>
      </c>
      <c r="F318" s="188" t="s">
        <v>182</v>
      </c>
      <c r="G318" s="189"/>
      <c r="H318" s="189"/>
      <c r="I318" s="189"/>
      <c r="J318" s="189" t="s">
        <v>23</v>
      </c>
      <c r="K318" s="189" t="s">
        <v>23</v>
      </c>
      <c r="L318" s="189"/>
      <c r="M318" s="189" t="s">
        <v>1538</v>
      </c>
      <c r="N318" s="189"/>
      <c r="O318" s="189"/>
      <c r="P318" s="189"/>
      <c r="Q318" s="189"/>
      <c r="R318" s="189"/>
      <c r="S318" s="189"/>
      <c r="T318" s="189"/>
      <c r="U318" s="189"/>
      <c r="V318" s="189"/>
      <c r="W318" s="189"/>
      <c r="X318" s="189"/>
      <c r="Y318" s="189"/>
      <c r="Z318" s="189"/>
      <c r="AA318" s="189"/>
      <c r="AB318" s="189"/>
      <c r="AC318" s="189"/>
      <c r="AD318" s="189"/>
      <c r="AE318" s="189" t="s">
        <v>1538</v>
      </c>
      <c r="AF318" s="189"/>
      <c r="AG318" s="189"/>
      <c r="AH318" s="189"/>
      <c r="AI318" s="189"/>
      <c r="AJ318" s="189"/>
      <c r="AK318" s="189"/>
      <c r="AL318" s="189"/>
      <c r="AM318" s="189"/>
      <c r="AN318" s="190" t="s">
        <v>1538</v>
      </c>
      <c r="AO318" s="190"/>
      <c r="AP318" s="190"/>
      <c r="AQ318" s="190"/>
      <c r="AR318" s="190"/>
      <c r="AS318" s="190"/>
      <c r="AT318" s="190"/>
      <c r="AU318" s="191">
        <v>36</v>
      </c>
      <c r="AV318" s="191">
        <v>0</v>
      </c>
      <c r="AW318" s="191">
        <v>7</v>
      </c>
      <c r="AX318" s="191">
        <v>150</v>
      </c>
      <c r="AY318" s="191">
        <v>0</v>
      </c>
    </row>
    <row r="319" spans="1:51">
      <c r="A319" s="12" t="s">
        <v>68</v>
      </c>
      <c r="B319" s="12" t="s">
        <v>695</v>
      </c>
      <c r="C319" s="13">
        <v>132292</v>
      </c>
      <c r="D319" s="12" t="s">
        <v>696</v>
      </c>
      <c r="E319" s="187">
        <v>201058</v>
      </c>
      <c r="F319" s="188" t="s">
        <v>182</v>
      </c>
      <c r="G319" s="189"/>
      <c r="H319" s="189"/>
      <c r="I319" s="189"/>
      <c r="J319" s="189"/>
      <c r="K319" s="189" t="s">
        <v>23</v>
      </c>
      <c r="L319" s="189" t="s">
        <v>23</v>
      </c>
      <c r="M319" s="189" t="s">
        <v>1539</v>
      </c>
      <c r="N319" s="189"/>
      <c r="O319" s="189" t="s">
        <v>23</v>
      </c>
      <c r="P319" s="189"/>
      <c r="Q319" s="189"/>
      <c r="R319" s="189"/>
      <c r="S319" s="189"/>
      <c r="T319" s="189"/>
      <c r="U319" s="189"/>
      <c r="V319" s="189"/>
      <c r="W319" s="189"/>
      <c r="X319" s="189"/>
      <c r="Y319" s="189"/>
      <c r="Z319" s="189"/>
      <c r="AA319" s="189"/>
      <c r="AB319" s="189"/>
      <c r="AC319" s="189"/>
      <c r="AD319" s="189"/>
      <c r="AE319" s="189"/>
      <c r="AF319" s="189"/>
      <c r="AG319" s="189"/>
      <c r="AH319" s="189"/>
      <c r="AI319" s="189"/>
      <c r="AJ319" s="189"/>
      <c r="AK319" s="189"/>
      <c r="AL319" s="189"/>
      <c r="AM319" s="189"/>
      <c r="AN319" s="190" t="s">
        <v>1540</v>
      </c>
      <c r="AO319" s="190"/>
      <c r="AP319" s="190"/>
      <c r="AQ319" s="190"/>
      <c r="AR319" s="190"/>
      <c r="AS319" s="190" t="s">
        <v>23</v>
      </c>
      <c r="AT319" s="190"/>
      <c r="AU319" s="191">
        <v>89</v>
      </c>
      <c r="AV319" s="191">
        <v>0</v>
      </c>
      <c r="AW319" s="191">
        <v>0</v>
      </c>
      <c r="AX319" s="191">
        <v>198</v>
      </c>
      <c r="AY319" s="191">
        <v>0</v>
      </c>
    </row>
    <row r="320" spans="1:51">
      <c r="A320" s="12" t="s">
        <v>75</v>
      </c>
      <c r="B320" s="12" t="s">
        <v>75</v>
      </c>
      <c r="C320" s="13">
        <v>140007</v>
      </c>
      <c r="D320" s="12" t="s">
        <v>697</v>
      </c>
      <c r="E320" s="187">
        <v>298452</v>
      </c>
      <c r="F320" s="188" t="s">
        <v>182</v>
      </c>
      <c r="G320" s="189" t="s">
        <v>23</v>
      </c>
      <c r="H320" s="189" t="s">
        <v>23</v>
      </c>
      <c r="I320" s="189"/>
      <c r="J320" s="189"/>
      <c r="K320" s="189" t="s">
        <v>23</v>
      </c>
      <c r="L320" s="189" t="s">
        <v>23</v>
      </c>
      <c r="M320" s="189" t="s">
        <v>1539</v>
      </c>
      <c r="N320" s="189"/>
      <c r="O320" s="189" t="s">
        <v>23</v>
      </c>
      <c r="P320" s="189"/>
      <c r="Q320" s="189"/>
      <c r="R320" s="189"/>
      <c r="S320" s="189"/>
      <c r="T320" s="189"/>
      <c r="U320" s="189"/>
      <c r="V320" s="189" t="s">
        <v>1539</v>
      </c>
      <c r="W320" s="189"/>
      <c r="X320" s="189"/>
      <c r="Y320" s="189"/>
      <c r="Z320" s="189"/>
      <c r="AA320" s="189"/>
      <c r="AB320" s="189" t="s">
        <v>23</v>
      </c>
      <c r="AC320" s="189"/>
      <c r="AD320" s="189"/>
      <c r="AE320" s="189"/>
      <c r="AF320" s="189"/>
      <c r="AG320" s="189"/>
      <c r="AH320" s="189"/>
      <c r="AI320" s="189"/>
      <c r="AJ320" s="189"/>
      <c r="AK320" s="189"/>
      <c r="AL320" s="189"/>
      <c r="AM320" s="189"/>
      <c r="AN320" s="190" t="s">
        <v>1540</v>
      </c>
      <c r="AO320" s="190" t="s">
        <v>23</v>
      </c>
      <c r="AP320" s="190"/>
      <c r="AQ320" s="190"/>
      <c r="AR320" s="190"/>
      <c r="AS320" s="190" t="s">
        <v>23</v>
      </c>
      <c r="AT320" s="190"/>
      <c r="AU320" s="191">
        <v>55</v>
      </c>
      <c r="AV320" s="191">
        <v>1</v>
      </c>
      <c r="AW320" s="191">
        <v>0</v>
      </c>
      <c r="AX320" s="191">
        <v>390</v>
      </c>
      <c r="AY320" s="191">
        <v>0</v>
      </c>
    </row>
    <row r="321" spans="1:51">
      <c r="A321" s="12" t="s">
        <v>75</v>
      </c>
      <c r="B321" s="12" t="s">
        <v>131</v>
      </c>
      <c r="C321" s="13">
        <v>141003</v>
      </c>
      <c r="D321" s="12" t="s">
        <v>698</v>
      </c>
      <c r="E321" s="187">
        <v>3737845</v>
      </c>
      <c r="F321" s="188" t="s">
        <v>182</v>
      </c>
      <c r="G321" s="189" t="s">
        <v>23</v>
      </c>
      <c r="H321" s="189" t="s">
        <v>23</v>
      </c>
      <c r="I321" s="189" t="s">
        <v>23</v>
      </c>
      <c r="J321" s="189" t="s">
        <v>23</v>
      </c>
      <c r="K321" s="189" t="s">
        <v>23</v>
      </c>
      <c r="L321" s="189" t="s">
        <v>23</v>
      </c>
      <c r="M321" s="189" t="s">
        <v>1540</v>
      </c>
      <c r="N321" s="189"/>
      <c r="O321" s="189"/>
      <c r="P321" s="189"/>
      <c r="Q321" s="189"/>
      <c r="R321" s="189" t="s">
        <v>23</v>
      </c>
      <c r="S321" s="189" t="s">
        <v>23</v>
      </c>
      <c r="T321" s="189"/>
      <c r="U321" s="189"/>
      <c r="V321" s="189" t="s">
        <v>1539</v>
      </c>
      <c r="W321" s="189"/>
      <c r="X321" s="189"/>
      <c r="Y321" s="189"/>
      <c r="Z321" s="189"/>
      <c r="AA321" s="189"/>
      <c r="AB321" s="189" t="s">
        <v>23</v>
      </c>
      <c r="AC321" s="189"/>
      <c r="AD321" s="189"/>
      <c r="AE321" s="189" t="s">
        <v>1539</v>
      </c>
      <c r="AF321" s="189"/>
      <c r="AG321" s="189"/>
      <c r="AH321" s="189"/>
      <c r="AI321" s="189"/>
      <c r="AJ321" s="189"/>
      <c r="AK321" s="189"/>
      <c r="AL321" s="189"/>
      <c r="AM321" s="189" t="s">
        <v>23</v>
      </c>
      <c r="AN321" s="190" t="s">
        <v>1539</v>
      </c>
      <c r="AO321" s="190" t="s">
        <v>23</v>
      </c>
      <c r="AP321" s="190"/>
      <c r="AQ321" s="190" t="s">
        <v>23</v>
      </c>
      <c r="AR321" s="190" t="s">
        <v>23</v>
      </c>
      <c r="AS321" s="190" t="s">
        <v>23</v>
      </c>
      <c r="AT321" s="190" t="s">
        <v>23</v>
      </c>
      <c r="AU321" s="191">
        <v>3016</v>
      </c>
      <c r="AV321" s="191">
        <v>20</v>
      </c>
      <c r="AW321" s="191">
        <v>604</v>
      </c>
      <c r="AX321" s="191">
        <v>1169</v>
      </c>
      <c r="AY321" s="191">
        <v>868</v>
      </c>
    </row>
    <row r="322" spans="1:51">
      <c r="A322" s="12" t="s">
        <v>75</v>
      </c>
      <c r="B322" s="12" t="s">
        <v>94</v>
      </c>
      <c r="C322" s="13">
        <v>141305</v>
      </c>
      <c r="D322" s="12" t="s">
        <v>699</v>
      </c>
      <c r="E322" s="187">
        <v>1488031</v>
      </c>
      <c r="F322" s="188" t="s">
        <v>182</v>
      </c>
      <c r="G322" s="189" t="s">
        <v>23</v>
      </c>
      <c r="H322" s="189" t="s">
        <v>23</v>
      </c>
      <c r="I322" s="189" t="s">
        <v>23</v>
      </c>
      <c r="J322" s="189"/>
      <c r="K322" s="189" t="s">
        <v>23</v>
      </c>
      <c r="L322" s="189"/>
      <c r="M322" s="189" t="s">
        <v>1539</v>
      </c>
      <c r="N322" s="189"/>
      <c r="O322" s="189"/>
      <c r="P322" s="189"/>
      <c r="Q322" s="189"/>
      <c r="R322" s="189" t="s">
        <v>23</v>
      </c>
      <c r="S322" s="189"/>
      <c r="T322" s="189"/>
      <c r="U322" s="189" t="s">
        <v>23</v>
      </c>
      <c r="V322" s="189" t="s">
        <v>1539</v>
      </c>
      <c r="W322" s="189"/>
      <c r="X322" s="189"/>
      <c r="Y322" s="189"/>
      <c r="Z322" s="189"/>
      <c r="AA322" s="189" t="s">
        <v>23</v>
      </c>
      <c r="AB322" s="189"/>
      <c r="AC322" s="189"/>
      <c r="AD322" s="189"/>
      <c r="AE322" s="189"/>
      <c r="AF322" s="189"/>
      <c r="AG322" s="189"/>
      <c r="AH322" s="189"/>
      <c r="AI322" s="189"/>
      <c r="AJ322" s="189"/>
      <c r="AK322" s="189"/>
      <c r="AL322" s="189"/>
      <c r="AM322" s="189"/>
      <c r="AN322" s="190" t="s">
        <v>1539</v>
      </c>
      <c r="AO322" s="190" t="s">
        <v>23</v>
      </c>
      <c r="AP322" s="190"/>
      <c r="AQ322" s="190"/>
      <c r="AR322" s="190"/>
      <c r="AS322" s="190" t="s">
        <v>23</v>
      </c>
      <c r="AT322" s="190" t="s">
        <v>23</v>
      </c>
      <c r="AU322" s="191">
        <v>1168</v>
      </c>
      <c r="AV322" s="191">
        <v>6</v>
      </c>
      <c r="AW322" s="191">
        <v>0</v>
      </c>
      <c r="AX322" s="191">
        <v>309</v>
      </c>
      <c r="AY322" s="191">
        <v>666</v>
      </c>
    </row>
    <row r="323" spans="1:51">
      <c r="A323" s="12" t="s">
        <v>75</v>
      </c>
      <c r="B323" s="12" t="s">
        <v>172</v>
      </c>
      <c r="C323" s="13">
        <v>141500</v>
      </c>
      <c r="D323" s="12" t="s">
        <v>345</v>
      </c>
      <c r="E323" s="187">
        <v>718192</v>
      </c>
      <c r="F323" s="188" t="s">
        <v>182</v>
      </c>
      <c r="G323" s="189" t="s">
        <v>23</v>
      </c>
      <c r="H323" s="189" t="s">
        <v>23</v>
      </c>
      <c r="I323" s="189" t="s">
        <v>23</v>
      </c>
      <c r="J323" s="189" t="s">
        <v>23</v>
      </c>
      <c r="K323" s="189" t="s">
        <v>23</v>
      </c>
      <c r="L323" s="189" t="s">
        <v>23</v>
      </c>
      <c r="M323" s="189" t="s">
        <v>1540</v>
      </c>
      <c r="N323" s="189"/>
      <c r="O323" s="189"/>
      <c r="P323" s="189"/>
      <c r="Q323" s="189"/>
      <c r="R323" s="189" t="s">
        <v>23</v>
      </c>
      <c r="S323" s="189"/>
      <c r="T323" s="189"/>
      <c r="U323" s="189"/>
      <c r="V323" s="189" t="s">
        <v>1539</v>
      </c>
      <c r="W323" s="189"/>
      <c r="X323" s="189"/>
      <c r="Y323" s="189"/>
      <c r="Z323" s="189"/>
      <c r="AA323" s="189" t="s">
        <v>23</v>
      </c>
      <c r="AB323" s="189"/>
      <c r="AC323" s="189"/>
      <c r="AD323" s="189"/>
      <c r="AE323" s="189" t="s">
        <v>1538</v>
      </c>
      <c r="AF323" s="189"/>
      <c r="AG323" s="189"/>
      <c r="AH323" s="189"/>
      <c r="AI323" s="189"/>
      <c r="AJ323" s="189"/>
      <c r="AK323" s="189"/>
      <c r="AL323" s="189"/>
      <c r="AM323" s="189"/>
      <c r="AN323" s="190" t="s">
        <v>1539</v>
      </c>
      <c r="AO323" s="190"/>
      <c r="AP323" s="190"/>
      <c r="AQ323" s="190"/>
      <c r="AR323" s="190"/>
      <c r="AS323" s="190" t="s">
        <v>23</v>
      </c>
      <c r="AT323" s="190"/>
      <c r="AU323" s="191">
        <v>230</v>
      </c>
      <c r="AV323" s="191">
        <v>51</v>
      </c>
      <c r="AW323" s="191">
        <v>1</v>
      </c>
      <c r="AX323" s="191">
        <v>252</v>
      </c>
      <c r="AY323" s="191">
        <v>13</v>
      </c>
    </row>
    <row r="324" spans="1:51">
      <c r="A324" s="12" t="s">
        <v>75</v>
      </c>
      <c r="B324" s="12" t="s">
        <v>700</v>
      </c>
      <c r="C324" s="13">
        <v>142018</v>
      </c>
      <c r="D324" s="12" t="s">
        <v>314</v>
      </c>
      <c r="E324" s="187">
        <v>408739</v>
      </c>
      <c r="F324" s="188" t="s">
        <v>182</v>
      </c>
      <c r="G324" s="189" t="s">
        <v>23</v>
      </c>
      <c r="H324" s="189" t="s">
        <v>23</v>
      </c>
      <c r="I324" s="189"/>
      <c r="J324" s="189" t="s">
        <v>23</v>
      </c>
      <c r="K324" s="189" t="s">
        <v>23</v>
      </c>
      <c r="L324" s="189"/>
      <c r="M324" s="189" t="s">
        <v>1538</v>
      </c>
      <c r="N324" s="189"/>
      <c r="O324" s="189"/>
      <c r="P324" s="189"/>
      <c r="Q324" s="189"/>
      <c r="R324" s="189"/>
      <c r="S324" s="189"/>
      <c r="T324" s="189"/>
      <c r="U324" s="189"/>
      <c r="V324" s="189" t="s">
        <v>1540</v>
      </c>
      <c r="W324" s="189"/>
      <c r="X324" s="189"/>
      <c r="Y324" s="189"/>
      <c r="Z324" s="189"/>
      <c r="AA324" s="189"/>
      <c r="AB324" s="189" t="s">
        <v>23</v>
      </c>
      <c r="AC324" s="189"/>
      <c r="AD324" s="189"/>
      <c r="AE324" s="189" t="s">
        <v>1538</v>
      </c>
      <c r="AF324" s="189"/>
      <c r="AG324" s="189"/>
      <c r="AH324" s="189"/>
      <c r="AI324" s="189"/>
      <c r="AJ324" s="189"/>
      <c r="AK324" s="189"/>
      <c r="AL324" s="189"/>
      <c r="AM324" s="189"/>
      <c r="AN324" s="190" t="s">
        <v>1540</v>
      </c>
      <c r="AO324" s="190"/>
      <c r="AP324" s="190"/>
      <c r="AQ324" s="190"/>
      <c r="AR324" s="190"/>
      <c r="AS324" s="190" t="s">
        <v>23</v>
      </c>
      <c r="AT324" s="190"/>
      <c r="AU324" s="191">
        <v>325</v>
      </c>
      <c r="AV324" s="191">
        <v>8</v>
      </c>
      <c r="AW324" s="191">
        <v>321</v>
      </c>
      <c r="AX324" s="191">
        <v>48</v>
      </c>
      <c r="AY324" s="191">
        <v>0</v>
      </c>
    </row>
    <row r="325" spans="1:51">
      <c r="A325" s="12" t="s">
        <v>75</v>
      </c>
      <c r="B325" s="12" t="s">
        <v>701</v>
      </c>
      <c r="C325" s="13">
        <v>142034</v>
      </c>
      <c r="D325" s="12" t="s">
        <v>435</v>
      </c>
      <c r="E325" s="187">
        <v>257615</v>
      </c>
      <c r="F325" s="188" t="s">
        <v>182</v>
      </c>
      <c r="G325" s="189"/>
      <c r="H325" s="189"/>
      <c r="I325" s="189"/>
      <c r="J325" s="189"/>
      <c r="K325" s="189" t="s">
        <v>23</v>
      </c>
      <c r="L325" s="189"/>
      <c r="M325" s="189" t="s">
        <v>1539</v>
      </c>
      <c r="N325" s="189"/>
      <c r="O325" s="189" t="s">
        <v>23</v>
      </c>
      <c r="P325" s="189"/>
      <c r="Q325" s="189"/>
      <c r="R325" s="189"/>
      <c r="S325" s="189"/>
      <c r="T325" s="189"/>
      <c r="U325" s="189"/>
      <c r="V325" s="189"/>
      <c r="W325" s="189"/>
      <c r="X325" s="189"/>
      <c r="Y325" s="189"/>
      <c r="Z325" s="189"/>
      <c r="AA325" s="189"/>
      <c r="AB325" s="189"/>
      <c r="AC325" s="189"/>
      <c r="AD325" s="189"/>
      <c r="AE325" s="189"/>
      <c r="AF325" s="189"/>
      <c r="AG325" s="189"/>
      <c r="AH325" s="189"/>
      <c r="AI325" s="189"/>
      <c r="AJ325" s="189"/>
      <c r="AK325" s="189"/>
      <c r="AL325" s="189"/>
      <c r="AM325" s="189"/>
      <c r="AN325" s="190" t="s">
        <v>1539</v>
      </c>
      <c r="AO325" s="190" t="s">
        <v>23</v>
      </c>
      <c r="AP325" s="190"/>
      <c r="AQ325" s="190"/>
      <c r="AR325" s="190"/>
      <c r="AS325" s="190"/>
      <c r="AT325" s="190"/>
      <c r="AU325" s="191">
        <v>77</v>
      </c>
      <c r="AV325" s="191">
        <v>0</v>
      </c>
      <c r="AW325" s="191">
        <v>0</v>
      </c>
      <c r="AX325" s="191">
        <v>14</v>
      </c>
      <c r="AY325" s="191">
        <v>0</v>
      </c>
    </row>
    <row r="326" spans="1:51">
      <c r="A326" s="12" t="s">
        <v>75</v>
      </c>
      <c r="B326" s="12" t="s">
        <v>702</v>
      </c>
      <c r="C326" s="13">
        <v>142042</v>
      </c>
      <c r="D326" s="12" t="s">
        <v>316</v>
      </c>
      <c r="E326" s="187">
        <v>176242</v>
      </c>
      <c r="F326" s="188" t="s">
        <v>182</v>
      </c>
      <c r="G326" s="189" t="s">
        <v>736</v>
      </c>
      <c r="H326" s="189" t="s">
        <v>736</v>
      </c>
      <c r="I326" s="189" t="s">
        <v>736</v>
      </c>
      <c r="J326" s="189" t="s">
        <v>736</v>
      </c>
      <c r="K326" s="189" t="s">
        <v>23</v>
      </c>
      <c r="L326" s="189" t="s">
        <v>736</v>
      </c>
      <c r="M326" s="189" t="s">
        <v>1539</v>
      </c>
      <c r="N326" s="189" t="s">
        <v>736</v>
      </c>
      <c r="O326" s="189" t="s">
        <v>736</v>
      </c>
      <c r="P326" s="189" t="s">
        <v>736</v>
      </c>
      <c r="Q326" s="189" t="s">
        <v>23</v>
      </c>
      <c r="R326" s="189" t="s">
        <v>736</v>
      </c>
      <c r="S326" s="189" t="s">
        <v>736</v>
      </c>
      <c r="T326" s="189" t="s">
        <v>736</v>
      </c>
      <c r="U326" s="189" t="s">
        <v>736</v>
      </c>
      <c r="V326" s="189"/>
      <c r="W326" s="189"/>
      <c r="X326" s="189"/>
      <c r="Y326" s="189"/>
      <c r="Z326" s="189"/>
      <c r="AA326" s="189"/>
      <c r="AB326" s="189"/>
      <c r="AC326" s="189"/>
      <c r="AD326" s="189"/>
      <c r="AE326" s="189"/>
      <c r="AF326" s="189"/>
      <c r="AG326" s="189"/>
      <c r="AH326" s="189"/>
      <c r="AI326" s="189"/>
      <c r="AJ326" s="189"/>
      <c r="AK326" s="189"/>
      <c r="AL326" s="189"/>
      <c r="AM326" s="189"/>
      <c r="AN326" s="190" t="s">
        <v>1539</v>
      </c>
      <c r="AO326" s="190" t="s">
        <v>736</v>
      </c>
      <c r="AP326" s="190" t="s">
        <v>736</v>
      </c>
      <c r="AQ326" s="190" t="s">
        <v>736</v>
      </c>
      <c r="AR326" s="190" t="s">
        <v>23</v>
      </c>
      <c r="AS326" s="190" t="s">
        <v>736</v>
      </c>
      <c r="AT326" s="190" t="s">
        <v>736</v>
      </c>
      <c r="AU326" s="191">
        <v>34</v>
      </c>
      <c r="AV326" s="191">
        <v>0</v>
      </c>
      <c r="AW326" s="191">
        <v>0</v>
      </c>
      <c r="AX326" s="191">
        <v>21</v>
      </c>
      <c r="AY326" s="191">
        <v>0</v>
      </c>
    </row>
    <row r="327" spans="1:51">
      <c r="A327" s="12" t="s">
        <v>75</v>
      </c>
      <c r="B327" s="12" t="s">
        <v>76</v>
      </c>
      <c r="C327" s="13">
        <v>142051</v>
      </c>
      <c r="D327" s="12" t="s">
        <v>703</v>
      </c>
      <c r="E327" s="187">
        <v>430685</v>
      </c>
      <c r="F327" s="188" t="s">
        <v>182</v>
      </c>
      <c r="G327" s="189" t="s">
        <v>23</v>
      </c>
      <c r="H327" s="189" t="s">
        <v>23</v>
      </c>
      <c r="I327" s="189"/>
      <c r="J327" s="189" t="s">
        <v>23</v>
      </c>
      <c r="K327" s="189" t="s">
        <v>23</v>
      </c>
      <c r="L327" s="189"/>
      <c r="M327" s="189" t="s">
        <v>1540</v>
      </c>
      <c r="N327" s="189"/>
      <c r="O327" s="189" t="s">
        <v>23</v>
      </c>
      <c r="P327" s="189"/>
      <c r="Q327" s="189"/>
      <c r="R327" s="189"/>
      <c r="S327" s="189"/>
      <c r="T327" s="189"/>
      <c r="U327" s="189"/>
      <c r="V327" s="189" t="s">
        <v>1539</v>
      </c>
      <c r="W327" s="189" t="s">
        <v>23</v>
      </c>
      <c r="X327" s="189"/>
      <c r="Y327" s="189"/>
      <c r="Z327" s="189" t="s">
        <v>23</v>
      </c>
      <c r="AA327" s="189"/>
      <c r="AB327" s="189"/>
      <c r="AC327" s="189"/>
      <c r="AD327" s="189"/>
      <c r="AE327" s="189" t="s">
        <v>1539</v>
      </c>
      <c r="AF327" s="189"/>
      <c r="AG327" s="189"/>
      <c r="AH327" s="189"/>
      <c r="AI327" s="189"/>
      <c r="AJ327" s="189"/>
      <c r="AK327" s="189" t="s">
        <v>23</v>
      </c>
      <c r="AL327" s="189" t="s">
        <v>23</v>
      </c>
      <c r="AM327" s="189"/>
      <c r="AN327" s="190" t="s">
        <v>1539</v>
      </c>
      <c r="AO327" s="190"/>
      <c r="AP327" s="190"/>
      <c r="AQ327" s="190"/>
      <c r="AR327" s="190"/>
      <c r="AS327" s="190" t="s">
        <v>23</v>
      </c>
      <c r="AT327" s="190"/>
      <c r="AU327" s="191">
        <v>127</v>
      </c>
      <c r="AV327" s="191">
        <v>17</v>
      </c>
      <c r="AW327" s="191">
        <v>44</v>
      </c>
      <c r="AX327" s="191">
        <v>103</v>
      </c>
      <c r="AY327" s="191">
        <v>0</v>
      </c>
    </row>
    <row r="328" spans="1:51">
      <c r="A328" s="12" t="s">
        <v>75</v>
      </c>
      <c r="B328" s="12" t="s">
        <v>704</v>
      </c>
      <c r="C328" s="13">
        <v>142069</v>
      </c>
      <c r="D328" s="12" t="s">
        <v>705</v>
      </c>
      <c r="E328" s="187">
        <v>192674</v>
      </c>
      <c r="F328" s="188" t="s">
        <v>182</v>
      </c>
      <c r="G328" s="189"/>
      <c r="H328" s="189" t="s">
        <v>23</v>
      </c>
      <c r="I328" s="189"/>
      <c r="J328" s="189"/>
      <c r="K328" s="189" t="s">
        <v>23</v>
      </c>
      <c r="L328" s="189"/>
      <c r="M328" s="189" t="s">
        <v>1538</v>
      </c>
      <c r="N328" s="189"/>
      <c r="O328" s="189"/>
      <c r="P328" s="189"/>
      <c r="Q328" s="189"/>
      <c r="R328" s="189"/>
      <c r="S328" s="189"/>
      <c r="T328" s="189"/>
      <c r="U328" s="189"/>
      <c r="V328" s="189"/>
      <c r="W328" s="189"/>
      <c r="X328" s="189"/>
      <c r="Y328" s="189"/>
      <c r="Z328" s="189"/>
      <c r="AA328" s="189"/>
      <c r="AB328" s="189"/>
      <c r="AC328" s="189"/>
      <c r="AD328" s="189"/>
      <c r="AE328" s="189"/>
      <c r="AF328" s="189"/>
      <c r="AG328" s="189"/>
      <c r="AH328" s="189"/>
      <c r="AI328" s="189"/>
      <c r="AJ328" s="189"/>
      <c r="AK328" s="189"/>
      <c r="AL328" s="189"/>
      <c r="AM328" s="189"/>
      <c r="AN328" s="190" t="s">
        <v>1539</v>
      </c>
      <c r="AO328" s="190"/>
      <c r="AP328" s="190"/>
      <c r="AQ328" s="190"/>
      <c r="AR328" s="190"/>
      <c r="AS328" s="190" t="s">
        <v>23</v>
      </c>
      <c r="AT328" s="190"/>
      <c r="AU328" s="191">
        <v>22</v>
      </c>
      <c r="AV328" s="191">
        <v>0</v>
      </c>
      <c r="AW328" s="191">
        <v>0</v>
      </c>
      <c r="AX328" s="191">
        <v>54</v>
      </c>
      <c r="AY328" s="191">
        <v>0</v>
      </c>
    </row>
    <row r="329" spans="1:51">
      <c r="A329" s="12" t="s">
        <v>75</v>
      </c>
      <c r="B329" s="12" t="s">
        <v>706</v>
      </c>
      <c r="C329" s="13">
        <v>142077</v>
      </c>
      <c r="D329" s="12" t="s">
        <v>530</v>
      </c>
      <c r="E329" s="187">
        <v>242792</v>
      </c>
      <c r="F329" s="188" t="s">
        <v>182</v>
      </c>
      <c r="G329" s="189"/>
      <c r="H329" s="189"/>
      <c r="I329" s="189"/>
      <c r="J329" s="189"/>
      <c r="K329" s="189" t="s">
        <v>23</v>
      </c>
      <c r="L329" s="189"/>
      <c r="M329" s="189" t="s">
        <v>1538</v>
      </c>
      <c r="N329" s="189"/>
      <c r="O329" s="189"/>
      <c r="P329" s="189"/>
      <c r="Q329" s="189"/>
      <c r="R329" s="189"/>
      <c r="S329" s="189"/>
      <c r="T329" s="189"/>
      <c r="U329" s="189"/>
      <c r="V329" s="189"/>
      <c r="W329" s="189"/>
      <c r="X329" s="189"/>
      <c r="Y329" s="189"/>
      <c r="Z329" s="189"/>
      <c r="AA329" s="189"/>
      <c r="AB329" s="189"/>
      <c r="AC329" s="189"/>
      <c r="AD329" s="189"/>
      <c r="AE329" s="189"/>
      <c r="AF329" s="189"/>
      <c r="AG329" s="189"/>
      <c r="AH329" s="189"/>
      <c r="AI329" s="189"/>
      <c r="AJ329" s="189"/>
      <c r="AK329" s="189"/>
      <c r="AL329" s="189"/>
      <c r="AM329" s="189"/>
      <c r="AN329" s="190" t="s">
        <v>1539</v>
      </c>
      <c r="AO329" s="190"/>
      <c r="AP329" s="190"/>
      <c r="AQ329" s="190"/>
      <c r="AR329" s="190"/>
      <c r="AS329" s="190" t="s">
        <v>23</v>
      </c>
      <c r="AT329" s="190"/>
      <c r="AU329" s="191">
        <v>60</v>
      </c>
      <c r="AV329" s="191">
        <v>0</v>
      </c>
      <c r="AW329" s="191">
        <v>0</v>
      </c>
      <c r="AX329" s="191">
        <v>26</v>
      </c>
      <c r="AY329" s="191">
        <v>0</v>
      </c>
    </row>
    <row r="330" spans="1:51">
      <c r="A330" s="12" t="s">
        <v>75</v>
      </c>
      <c r="B330" s="12" t="s">
        <v>707</v>
      </c>
      <c r="C330" s="13">
        <v>142085</v>
      </c>
      <c r="D330" s="12" t="s">
        <v>454</v>
      </c>
      <c r="E330" s="187">
        <v>59917</v>
      </c>
      <c r="F330" s="188" t="s">
        <v>182</v>
      </c>
      <c r="G330" s="189"/>
      <c r="H330" s="189"/>
      <c r="I330" s="189"/>
      <c r="J330" s="189" t="s">
        <v>23</v>
      </c>
      <c r="K330" s="189"/>
      <c r="L330" s="189"/>
      <c r="M330" s="189" t="s">
        <v>1539</v>
      </c>
      <c r="N330" s="189"/>
      <c r="O330" s="189" t="s">
        <v>23</v>
      </c>
      <c r="P330" s="189"/>
      <c r="Q330" s="189"/>
      <c r="R330" s="189"/>
      <c r="S330" s="189"/>
      <c r="T330" s="189"/>
      <c r="U330" s="189"/>
      <c r="V330" s="189"/>
      <c r="W330" s="189"/>
      <c r="X330" s="189"/>
      <c r="Y330" s="189"/>
      <c r="Z330" s="189"/>
      <c r="AA330" s="189"/>
      <c r="AB330" s="189"/>
      <c r="AC330" s="189"/>
      <c r="AD330" s="189"/>
      <c r="AE330" s="189" t="s">
        <v>1539</v>
      </c>
      <c r="AF330" s="189"/>
      <c r="AG330" s="189" t="s">
        <v>23</v>
      </c>
      <c r="AH330" s="189"/>
      <c r="AI330" s="189"/>
      <c r="AJ330" s="189"/>
      <c r="AK330" s="189"/>
      <c r="AL330" s="189"/>
      <c r="AM330" s="189"/>
      <c r="AN330" s="190"/>
      <c r="AO330" s="190"/>
      <c r="AP330" s="190"/>
      <c r="AQ330" s="190"/>
      <c r="AR330" s="190"/>
      <c r="AS330" s="190"/>
      <c r="AT330" s="190"/>
      <c r="AU330" s="191">
        <v>20</v>
      </c>
      <c r="AV330" s="191">
        <v>0</v>
      </c>
      <c r="AW330" s="191">
        <v>11</v>
      </c>
      <c r="AX330" s="191">
        <v>0</v>
      </c>
      <c r="AY330" s="191">
        <v>0</v>
      </c>
    </row>
    <row r="331" spans="1:51">
      <c r="A331" s="12" t="s">
        <v>75</v>
      </c>
      <c r="B331" s="12" t="s">
        <v>708</v>
      </c>
      <c r="C331" s="13">
        <v>142107</v>
      </c>
      <c r="D331" s="12" t="s">
        <v>365</v>
      </c>
      <c r="E331" s="187">
        <v>44451</v>
      </c>
      <c r="F331" s="188" t="s">
        <v>182</v>
      </c>
      <c r="G331" s="189"/>
      <c r="H331" s="189"/>
      <c r="I331" s="189"/>
      <c r="J331" s="189"/>
      <c r="K331" s="189"/>
      <c r="L331" s="189"/>
      <c r="M331" s="189" t="s">
        <v>1539</v>
      </c>
      <c r="N331" s="189"/>
      <c r="O331" s="189" t="s">
        <v>23</v>
      </c>
      <c r="P331" s="189"/>
      <c r="Q331" s="189"/>
      <c r="R331" s="189"/>
      <c r="S331" s="189"/>
      <c r="T331" s="189"/>
      <c r="U331" s="189"/>
      <c r="V331" s="189"/>
      <c r="W331" s="189"/>
      <c r="X331" s="189"/>
      <c r="Y331" s="189"/>
      <c r="Z331" s="189"/>
      <c r="AA331" s="189"/>
      <c r="AB331" s="189"/>
      <c r="AC331" s="189"/>
      <c r="AD331" s="189"/>
      <c r="AE331" s="189"/>
      <c r="AF331" s="189"/>
      <c r="AG331" s="189"/>
      <c r="AH331" s="189"/>
      <c r="AI331" s="189"/>
      <c r="AJ331" s="189"/>
      <c r="AK331" s="189"/>
      <c r="AL331" s="189"/>
      <c r="AM331" s="189"/>
      <c r="AN331" s="190"/>
      <c r="AO331" s="190"/>
      <c r="AP331" s="190"/>
      <c r="AQ331" s="190"/>
      <c r="AR331" s="190"/>
      <c r="AS331" s="190"/>
      <c r="AT331" s="190"/>
      <c r="AU331" s="191">
        <v>3</v>
      </c>
      <c r="AV331" s="191">
        <v>0</v>
      </c>
      <c r="AW331" s="191">
        <v>0</v>
      </c>
      <c r="AX331" s="191">
        <v>0</v>
      </c>
      <c r="AY331" s="191">
        <v>0</v>
      </c>
    </row>
    <row r="332" spans="1:51">
      <c r="A332" s="12" t="s">
        <v>75</v>
      </c>
      <c r="B332" s="12" t="s">
        <v>709</v>
      </c>
      <c r="C332" s="13">
        <v>142115</v>
      </c>
      <c r="D332" s="12" t="s">
        <v>314</v>
      </c>
      <c r="E332" s="187">
        <v>162296</v>
      </c>
      <c r="F332" s="188" t="s">
        <v>182</v>
      </c>
      <c r="G332" s="189"/>
      <c r="H332" s="189" t="s">
        <v>23</v>
      </c>
      <c r="I332" s="189"/>
      <c r="J332" s="189"/>
      <c r="K332" s="189" t="s">
        <v>23</v>
      </c>
      <c r="L332" s="189"/>
      <c r="M332" s="189" t="s">
        <v>1539</v>
      </c>
      <c r="N332" s="189"/>
      <c r="O332" s="189" t="s">
        <v>23</v>
      </c>
      <c r="P332" s="189"/>
      <c r="Q332" s="189"/>
      <c r="R332" s="189"/>
      <c r="S332" s="189"/>
      <c r="T332" s="189"/>
      <c r="U332" s="189"/>
      <c r="V332" s="189"/>
      <c r="W332" s="189"/>
      <c r="X332" s="189"/>
      <c r="Y332" s="189"/>
      <c r="Z332" s="189"/>
      <c r="AA332" s="189"/>
      <c r="AB332" s="189"/>
      <c r="AC332" s="189"/>
      <c r="AD332" s="189"/>
      <c r="AE332" s="189"/>
      <c r="AF332" s="189"/>
      <c r="AG332" s="189"/>
      <c r="AH332" s="189"/>
      <c r="AI332" s="189"/>
      <c r="AJ332" s="189"/>
      <c r="AK332" s="189"/>
      <c r="AL332" s="189"/>
      <c r="AM332" s="189"/>
      <c r="AN332" s="190" t="s">
        <v>1538</v>
      </c>
      <c r="AO332" s="190"/>
      <c r="AP332" s="190"/>
      <c r="AQ332" s="190"/>
      <c r="AR332" s="190"/>
      <c r="AS332" s="190"/>
      <c r="AT332" s="190"/>
      <c r="AU332" s="191">
        <v>23</v>
      </c>
      <c r="AV332" s="191">
        <v>0</v>
      </c>
      <c r="AW332" s="191">
        <v>0</v>
      </c>
      <c r="AX332" s="191">
        <v>47</v>
      </c>
      <c r="AY332" s="191">
        <v>0</v>
      </c>
    </row>
    <row r="333" spans="1:51">
      <c r="A333" s="12" t="s">
        <v>75</v>
      </c>
      <c r="B333" s="12" t="s">
        <v>710</v>
      </c>
      <c r="C333" s="13">
        <v>142123</v>
      </c>
      <c r="D333" s="12" t="s">
        <v>711</v>
      </c>
      <c r="E333" s="187">
        <v>225654</v>
      </c>
      <c r="F333" s="188" t="s">
        <v>182</v>
      </c>
      <c r="G333" s="189" t="s">
        <v>23</v>
      </c>
      <c r="H333" s="189"/>
      <c r="I333" s="189"/>
      <c r="J333" s="189"/>
      <c r="K333" s="189" t="s">
        <v>23</v>
      </c>
      <c r="L333" s="189"/>
      <c r="M333" s="189" t="s">
        <v>1538</v>
      </c>
      <c r="N333" s="189"/>
      <c r="O333" s="189"/>
      <c r="P333" s="189"/>
      <c r="Q333" s="189"/>
      <c r="R333" s="189"/>
      <c r="S333" s="189"/>
      <c r="T333" s="189"/>
      <c r="U333" s="189"/>
      <c r="V333" s="189" t="s">
        <v>1539</v>
      </c>
      <c r="W333" s="189" t="s">
        <v>23</v>
      </c>
      <c r="X333" s="189"/>
      <c r="Y333" s="189"/>
      <c r="Z333" s="189"/>
      <c r="AA333" s="189"/>
      <c r="AB333" s="189"/>
      <c r="AC333" s="189"/>
      <c r="AD333" s="189"/>
      <c r="AE333" s="189"/>
      <c r="AF333" s="189"/>
      <c r="AG333" s="189"/>
      <c r="AH333" s="189"/>
      <c r="AI333" s="189"/>
      <c r="AJ333" s="189"/>
      <c r="AK333" s="189"/>
      <c r="AL333" s="189"/>
      <c r="AM333" s="189"/>
      <c r="AN333" s="190" t="s">
        <v>1539</v>
      </c>
      <c r="AO333" s="190"/>
      <c r="AP333" s="190"/>
      <c r="AQ333" s="190"/>
      <c r="AR333" s="190"/>
      <c r="AS333" s="190" t="s">
        <v>23</v>
      </c>
      <c r="AT333" s="190"/>
      <c r="AU333" s="191">
        <v>97</v>
      </c>
      <c r="AV333" s="191">
        <v>12</v>
      </c>
      <c r="AW333" s="191">
        <v>0</v>
      </c>
      <c r="AX333" s="191">
        <v>23</v>
      </c>
      <c r="AY333" s="191">
        <v>0</v>
      </c>
    </row>
    <row r="334" spans="1:51">
      <c r="A334" s="12" t="s">
        <v>75</v>
      </c>
      <c r="B334" s="12" t="s">
        <v>712</v>
      </c>
      <c r="C334" s="13">
        <v>142131</v>
      </c>
      <c r="D334" s="12" t="s">
        <v>713</v>
      </c>
      <c r="E334" s="187">
        <v>236675</v>
      </c>
      <c r="F334" s="188" t="s">
        <v>182</v>
      </c>
      <c r="G334" s="189"/>
      <c r="H334" s="189"/>
      <c r="I334" s="189"/>
      <c r="J334" s="189"/>
      <c r="K334" s="189"/>
      <c r="L334" s="189"/>
      <c r="M334" s="189" t="s">
        <v>1539</v>
      </c>
      <c r="N334" s="189"/>
      <c r="O334" s="189" t="s">
        <v>23</v>
      </c>
      <c r="P334" s="189"/>
      <c r="Q334" s="189"/>
      <c r="R334" s="189"/>
      <c r="S334" s="189"/>
      <c r="T334" s="189"/>
      <c r="U334" s="189"/>
      <c r="V334" s="189"/>
      <c r="W334" s="189"/>
      <c r="X334" s="189"/>
      <c r="Y334" s="189"/>
      <c r="Z334" s="189"/>
      <c r="AA334" s="189"/>
      <c r="AB334" s="189"/>
      <c r="AC334" s="189"/>
      <c r="AD334" s="189"/>
      <c r="AE334" s="189"/>
      <c r="AF334" s="189"/>
      <c r="AG334" s="189"/>
      <c r="AH334" s="189"/>
      <c r="AI334" s="189"/>
      <c r="AJ334" s="189"/>
      <c r="AK334" s="189"/>
      <c r="AL334" s="189"/>
      <c r="AM334" s="189"/>
      <c r="AN334" s="190"/>
      <c r="AO334" s="190"/>
      <c r="AP334" s="190"/>
      <c r="AQ334" s="190"/>
      <c r="AR334" s="190"/>
      <c r="AS334" s="190"/>
      <c r="AT334" s="190"/>
      <c r="AU334" s="191">
        <v>18</v>
      </c>
      <c r="AV334" s="191">
        <v>0</v>
      </c>
      <c r="AW334" s="191">
        <v>0</v>
      </c>
      <c r="AX334" s="191">
        <v>0</v>
      </c>
      <c r="AY334" s="191">
        <v>0</v>
      </c>
    </row>
    <row r="335" spans="1:51">
      <c r="A335" s="12" t="s">
        <v>75</v>
      </c>
      <c r="B335" s="12" t="s">
        <v>714</v>
      </c>
      <c r="C335" s="13">
        <v>142140</v>
      </c>
      <c r="D335" s="12" t="s">
        <v>461</v>
      </c>
      <c r="E335" s="187">
        <v>100518</v>
      </c>
      <c r="F335" s="188" t="s">
        <v>182</v>
      </c>
      <c r="G335" s="189"/>
      <c r="H335" s="189"/>
      <c r="I335" s="189"/>
      <c r="J335" s="189"/>
      <c r="K335" s="189" t="s">
        <v>23</v>
      </c>
      <c r="L335" s="189"/>
      <c r="M335" s="189" t="s">
        <v>1538</v>
      </c>
      <c r="N335" s="189"/>
      <c r="O335" s="189"/>
      <c r="P335" s="189"/>
      <c r="Q335" s="189"/>
      <c r="R335" s="189"/>
      <c r="S335" s="189"/>
      <c r="T335" s="189"/>
      <c r="U335" s="189"/>
      <c r="V335" s="189"/>
      <c r="W335" s="189"/>
      <c r="X335" s="189"/>
      <c r="Y335" s="189"/>
      <c r="Z335" s="189"/>
      <c r="AA335" s="189"/>
      <c r="AB335" s="189"/>
      <c r="AC335" s="189"/>
      <c r="AD335" s="189"/>
      <c r="AE335" s="189"/>
      <c r="AF335" s="189"/>
      <c r="AG335" s="189"/>
      <c r="AH335" s="189"/>
      <c r="AI335" s="189"/>
      <c r="AJ335" s="189"/>
      <c r="AK335" s="189"/>
      <c r="AL335" s="189"/>
      <c r="AM335" s="189"/>
      <c r="AN335" s="190" t="s">
        <v>1539</v>
      </c>
      <c r="AO335" s="190"/>
      <c r="AP335" s="190"/>
      <c r="AQ335" s="190"/>
      <c r="AR335" s="190"/>
      <c r="AS335" s="190"/>
      <c r="AT335" s="190"/>
      <c r="AU335" s="191">
        <v>4</v>
      </c>
      <c r="AV335" s="191">
        <v>0</v>
      </c>
      <c r="AW335" s="191">
        <v>0</v>
      </c>
      <c r="AX335" s="191">
        <v>14</v>
      </c>
      <c r="AY335" s="191">
        <v>0</v>
      </c>
    </row>
    <row r="336" spans="1:51">
      <c r="A336" s="12" t="s">
        <v>75</v>
      </c>
      <c r="B336" s="12" t="s">
        <v>715</v>
      </c>
      <c r="C336" s="13">
        <v>142158</v>
      </c>
      <c r="D336" s="12" t="s">
        <v>254</v>
      </c>
      <c r="E336" s="187">
        <v>131789</v>
      </c>
      <c r="F336" s="188" t="s">
        <v>182</v>
      </c>
      <c r="G336" s="189"/>
      <c r="H336" s="189"/>
      <c r="I336" s="189"/>
      <c r="J336" s="189"/>
      <c r="K336" s="189"/>
      <c r="L336" s="189"/>
      <c r="M336" s="189" t="s">
        <v>1538</v>
      </c>
      <c r="N336" s="189"/>
      <c r="O336" s="189"/>
      <c r="P336" s="189"/>
      <c r="Q336" s="189"/>
      <c r="R336" s="189"/>
      <c r="S336" s="189"/>
      <c r="T336" s="189"/>
      <c r="U336" s="189"/>
      <c r="V336" s="189"/>
      <c r="W336" s="189"/>
      <c r="X336" s="189"/>
      <c r="Y336" s="189"/>
      <c r="Z336" s="189"/>
      <c r="AA336" s="189"/>
      <c r="AB336" s="189"/>
      <c r="AC336" s="189"/>
      <c r="AD336" s="189"/>
      <c r="AE336" s="189"/>
      <c r="AF336" s="189"/>
      <c r="AG336" s="189"/>
      <c r="AH336" s="189"/>
      <c r="AI336" s="189"/>
      <c r="AJ336" s="189"/>
      <c r="AK336" s="189"/>
      <c r="AL336" s="189"/>
      <c r="AM336" s="189"/>
      <c r="AN336" s="190"/>
      <c r="AO336" s="190"/>
      <c r="AP336" s="190"/>
      <c r="AQ336" s="190"/>
      <c r="AR336" s="190"/>
      <c r="AS336" s="190"/>
      <c r="AT336" s="190"/>
      <c r="AU336" s="191">
        <v>0</v>
      </c>
      <c r="AV336" s="191">
        <v>0</v>
      </c>
      <c r="AW336" s="191">
        <v>0</v>
      </c>
      <c r="AX336" s="191">
        <v>0</v>
      </c>
      <c r="AY336" s="191">
        <v>0</v>
      </c>
    </row>
    <row r="337" spans="1:51">
      <c r="A337" s="12" t="s">
        <v>75</v>
      </c>
      <c r="B337" s="12" t="s">
        <v>716</v>
      </c>
      <c r="C337" s="13">
        <v>142166</v>
      </c>
      <c r="D337" s="12" t="s">
        <v>717</v>
      </c>
      <c r="E337" s="187">
        <v>130519</v>
      </c>
      <c r="F337" s="188" t="s">
        <v>182</v>
      </c>
      <c r="G337" s="189" t="s">
        <v>23</v>
      </c>
      <c r="H337" s="189"/>
      <c r="I337" s="189"/>
      <c r="J337" s="189" t="s">
        <v>23</v>
      </c>
      <c r="K337" s="189" t="s">
        <v>23</v>
      </c>
      <c r="L337" s="189"/>
      <c r="M337" s="189" t="s">
        <v>1538</v>
      </c>
      <c r="N337" s="189"/>
      <c r="O337" s="189"/>
      <c r="P337" s="189"/>
      <c r="Q337" s="189"/>
      <c r="R337" s="189"/>
      <c r="S337" s="189"/>
      <c r="T337" s="189"/>
      <c r="U337" s="189"/>
      <c r="V337" s="189" t="s">
        <v>1539</v>
      </c>
      <c r="W337" s="189"/>
      <c r="X337" s="189"/>
      <c r="Y337" s="189"/>
      <c r="Z337" s="189"/>
      <c r="AA337" s="189"/>
      <c r="AB337" s="189" t="s">
        <v>23</v>
      </c>
      <c r="AC337" s="189" t="s">
        <v>23</v>
      </c>
      <c r="AD337" s="189"/>
      <c r="AE337" s="189" t="s">
        <v>1539</v>
      </c>
      <c r="AF337" s="189"/>
      <c r="AG337" s="189" t="s">
        <v>23</v>
      </c>
      <c r="AH337" s="189"/>
      <c r="AI337" s="189"/>
      <c r="AJ337" s="189"/>
      <c r="AK337" s="189"/>
      <c r="AL337" s="189"/>
      <c r="AM337" s="189"/>
      <c r="AN337" s="190" t="s">
        <v>1538</v>
      </c>
      <c r="AO337" s="190"/>
      <c r="AP337" s="190"/>
      <c r="AQ337" s="190"/>
      <c r="AR337" s="190"/>
      <c r="AS337" s="190"/>
      <c r="AT337" s="190"/>
      <c r="AU337" s="191">
        <v>124</v>
      </c>
      <c r="AV337" s="191">
        <v>5</v>
      </c>
      <c r="AW337" s="191">
        <v>40</v>
      </c>
      <c r="AX337" s="191">
        <v>56</v>
      </c>
      <c r="AY337" s="191">
        <v>0</v>
      </c>
    </row>
    <row r="338" spans="1:51">
      <c r="A338" s="12" t="s">
        <v>75</v>
      </c>
      <c r="B338" s="12" t="s">
        <v>718</v>
      </c>
      <c r="C338" s="13">
        <v>142174</v>
      </c>
      <c r="D338" s="12" t="s">
        <v>719</v>
      </c>
      <c r="E338" s="187">
        <v>43125</v>
      </c>
      <c r="F338" s="188" t="s">
        <v>182</v>
      </c>
      <c r="G338" s="189"/>
      <c r="H338" s="189"/>
      <c r="I338" s="189"/>
      <c r="J338" s="189"/>
      <c r="K338" s="189" t="s">
        <v>23</v>
      </c>
      <c r="L338" s="189"/>
      <c r="M338" s="189" t="s">
        <v>1538</v>
      </c>
      <c r="N338" s="189"/>
      <c r="O338" s="189"/>
      <c r="P338" s="189"/>
      <c r="Q338" s="189"/>
      <c r="R338" s="189"/>
      <c r="S338" s="189"/>
      <c r="T338" s="189"/>
      <c r="U338" s="189"/>
      <c r="V338" s="189"/>
      <c r="W338" s="189"/>
      <c r="X338" s="189"/>
      <c r="Y338" s="189"/>
      <c r="Z338" s="189"/>
      <c r="AA338" s="189"/>
      <c r="AB338" s="189"/>
      <c r="AC338" s="189"/>
      <c r="AD338" s="189"/>
      <c r="AE338" s="189"/>
      <c r="AF338" s="189"/>
      <c r="AG338" s="189"/>
      <c r="AH338" s="189"/>
      <c r="AI338" s="189"/>
      <c r="AJ338" s="189"/>
      <c r="AK338" s="189"/>
      <c r="AL338" s="189"/>
      <c r="AM338" s="189"/>
      <c r="AN338" s="190" t="s">
        <v>1539</v>
      </c>
      <c r="AO338" s="190" t="s">
        <v>23</v>
      </c>
      <c r="AP338" s="190"/>
      <c r="AQ338" s="190"/>
      <c r="AR338" s="190"/>
      <c r="AS338" s="190"/>
      <c r="AT338" s="190"/>
      <c r="AU338" s="191">
        <v>6</v>
      </c>
      <c r="AV338" s="191">
        <v>0</v>
      </c>
      <c r="AW338" s="191">
        <v>0</v>
      </c>
      <c r="AX338" s="191">
        <v>6</v>
      </c>
      <c r="AY338" s="191">
        <v>0</v>
      </c>
    </row>
    <row r="339" spans="1:51">
      <c r="A339" s="12" t="s">
        <v>75</v>
      </c>
      <c r="B339" s="12" t="s">
        <v>720</v>
      </c>
      <c r="C339" s="13">
        <v>142182</v>
      </c>
      <c r="D339" s="12" t="s">
        <v>721</v>
      </c>
      <c r="E339" s="187">
        <v>85063</v>
      </c>
      <c r="F339" s="188" t="s">
        <v>182</v>
      </c>
      <c r="G339" s="189"/>
      <c r="H339" s="189"/>
      <c r="I339" s="189"/>
      <c r="J339" s="189"/>
      <c r="K339" s="189" t="s">
        <v>23</v>
      </c>
      <c r="L339" s="189"/>
      <c r="M339" s="189" t="s">
        <v>1538</v>
      </c>
      <c r="N339" s="189"/>
      <c r="O339" s="189"/>
      <c r="P339" s="189"/>
      <c r="Q339" s="189"/>
      <c r="R339" s="189"/>
      <c r="S339" s="189"/>
      <c r="T339" s="189"/>
      <c r="U339" s="189"/>
      <c r="V339" s="189"/>
      <c r="W339" s="189"/>
      <c r="X339" s="189"/>
      <c r="Y339" s="189"/>
      <c r="Z339" s="189"/>
      <c r="AA339" s="189"/>
      <c r="AB339" s="189"/>
      <c r="AC339" s="189"/>
      <c r="AD339" s="189"/>
      <c r="AE339" s="189"/>
      <c r="AF339" s="189"/>
      <c r="AG339" s="189"/>
      <c r="AH339" s="189"/>
      <c r="AI339" s="189"/>
      <c r="AJ339" s="189"/>
      <c r="AK339" s="189"/>
      <c r="AL339" s="189"/>
      <c r="AM339" s="189"/>
      <c r="AN339" s="190" t="s">
        <v>1539</v>
      </c>
      <c r="AO339" s="190"/>
      <c r="AP339" s="190"/>
      <c r="AQ339" s="190"/>
      <c r="AR339" s="190"/>
      <c r="AS339" s="190" t="s">
        <v>23</v>
      </c>
      <c r="AT339" s="190"/>
      <c r="AU339" s="191">
        <v>24</v>
      </c>
      <c r="AV339" s="191">
        <v>0</v>
      </c>
      <c r="AW339" s="191">
        <v>0</v>
      </c>
      <c r="AX339" s="191">
        <v>33</v>
      </c>
      <c r="AY339" s="191">
        <v>0</v>
      </c>
    </row>
    <row r="340" spans="1:51">
      <c r="A340" s="12" t="s">
        <v>189</v>
      </c>
      <c r="B340" s="12" t="s">
        <v>189</v>
      </c>
      <c r="C340" s="13">
        <v>150002</v>
      </c>
      <c r="D340" s="12" t="s">
        <v>722</v>
      </c>
      <c r="E340" s="187">
        <v>79459</v>
      </c>
      <c r="F340" s="188" t="s">
        <v>182</v>
      </c>
      <c r="G340" s="189" t="s">
        <v>23</v>
      </c>
      <c r="H340" s="189"/>
      <c r="I340" s="189"/>
      <c r="J340" s="189" t="s">
        <v>23</v>
      </c>
      <c r="K340" s="189" t="s">
        <v>23</v>
      </c>
      <c r="L340" s="189" t="s">
        <v>23</v>
      </c>
      <c r="M340" s="189" t="s">
        <v>1539</v>
      </c>
      <c r="N340" s="189"/>
      <c r="O340" s="189"/>
      <c r="P340" s="189"/>
      <c r="Q340" s="189" t="s">
        <v>23</v>
      </c>
      <c r="R340" s="189"/>
      <c r="S340" s="189"/>
      <c r="T340" s="189"/>
      <c r="U340" s="189"/>
      <c r="V340" s="189" t="s">
        <v>1539</v>
      </c>
      <c r="W340" s="189"/>
      <c r="X340" s="189"/>
      <c r="Y340" s="189"/>
      <c r="Z340" s="189" t="s">
        <v>23</v>
      </c>
      <c r="AA340" s="189"/>
      <c r="AB340" s="189"/>
      <c r="AC340" s="189"/>
      <c r="AD340" s="189"/>
      <c r="AE340" s="189" t="s">
        <v>1539</v>
      </c>
      <c r="AF340" s="189"/>
      <c r="AG340" s="189"/>
      <c r="AH340" s="189"/>
      <c r="AI340" s="189" t="s">
        <v>23</v>
      </c>
      <c r="AJ340" s="189"/>
      <c r="AK340" s="189"/>
      <c r="AL340" s="189"/>
      <c r="AM340" s="189"/>
      <c r="AN340" s="190" t="s">
        <v>1539</v>
      </c>
      <c r="AO340" s="190"/>
      <c r="AP340" s="190"/>
      <c r="AQ340" s="190"/>
      <c r="AR340" s="190" t="s">
        <v>23</v>
      </c>
      <c r="AS340" s="190"/>
      <c r="AT340" s="190"/>
      <c r="AU340" s="191">
        <v>35</v>
      </c>
      <c r="AV340" s="191">
        <v>1</v>
      </c>
      <c r="AW340" s="191">
        <v>6</v>
      </c>
      <c r="AX340" s="191">
        <v>4</v>
      </c>
      <c r="AY340" s="191">
        <v>0</v>
      </c>
    </row>
    <row r="341" spans="1:51">
      <c r="A341" s="12" t="s">
        <v>189</v>
      </c>
      <c r="B341" s="12" t="s">
        <v>723</v>
      </c>
      <c r="C341" s="13">
        <v>151009</v>
      </c>
      <c r="D341" s="12" t="s">
        <v>724</v>
      </c>
      <c r="E341" s="187">
        <v>796773</v>
      </c>
      <c r="F341" s="188" t="s">
        <v>182</v>
      </c>
      <c r="G341" s="189" t="s">
        <v>23</v>
      </c>
      <c r="H341" s="189" t="s">
        <v>23</v>
      </c>
      <c r="I341" s="189" t="s">
        <v>23</v>
      </c>
      <c r="J341" s="189" t="s">
        <v>736</v>
      </c>
      <c r="K341" s="189" t="s">
        <v>23</v>
      </c>
      <c r="L341" s="189" t="s">
        <v>736</v>
      </c>
      <c r="M341" s="189" t="s">
        <v>1540</v>
      </c>
      <c r="N341" s="189" t="s">
        <v>736</v>
      </c>
      <c r="O341" s="189" t="s">
        <v>736</v>
      </c>
      <c r="P341" s="189" t="s">
        <v>736</v>
      </c>
      <c r="Q341" s="189" t="s">
        <v>23</v>
      </c>
      <c r="R341" s="189" t="s">
        <v>736</v>
      </c>
      <c r="S341" s="189" t="s">
        <v>736</v>
      </c>
      <c r="T341" s="189" t="s">
        <v>736</v>
      </c>
      <c r="U341" s="189" t="s">
        <v>736</v>
      </c>
      <c r="V341" s="189" t="s">
        <v>1539</v>
      </c>
      <c r="W341" s="189" t="s">
        <v>736</v>
      </c>
      <c r="X341" s="189" t="s">
        <v>736</v>
      </c>
      <c r="Y341" s="189" t="s">
        <v>736</v>
      </c>
      <c r="Z341" s="189" t="s">
        <v>736</v>
      </c>
      <c r="AA341" s="189" t="s">
        <v>736</v>
      </c>
      <c r="AB341" s="189" t="s">
        <v>23</v>
      </c>
      <c r="AC341" s="189" t="s">
        <v>736</v>
      </c>
      <c r="AD341" s="189" t="s">
        <v>23</v>
      </c>
      <c r="AE341" s="189"/>
      <c r="AF341" s="189"/>
      <c r="AG341" s="189"/>
      <c r="AH341" s="189"/>
      <c r="AI341" s="189"/>
      <c r="AJ341" s="189"/>
      <c r="AK341" s="189"/>
      <c r="AL341" s="189"/>
      <c r="AM341" s="189"/>
      <c r="AN341" s="190" t="s">
        <v>1540</v>
      </c>
      <c r="AO341" s="190" t="s">
        <v>736</v>
      </c>
      <c r="AP341" s="190" t="s">
        <v>23</v>
      </c>
      <c r="AQ341" s="190" t="s">
        <v>736</v>
      </c>
      <c r="AR341" s="190" t="s">
        <v>736</v>
      </c>
      <c r="AS341" s="190" t="s">
        <v>736</v>
      </c>
      <c r="AT341" s="190" t="s">
        <v>736</v>
      </c>
      <c r="AU341" s="191">
        <v>528</v>
      </c>
      <c r="AV341" s="191">
        <v>16</v>
      </c>
      <c r="AW341" s="191">
        <v>0</v>
      </c>
      <c r="AX341" s="191">
        <v>113</v>
      </c>
      <c r="AY341" s="191">
        <v>89</v>
      </c>
    </row>
    <row r="342" spans="1:51">
      <c r="A342" s="12" t="s">
        <v>189</v>
      </c>
      <c r="B342" s="12" t="s">
        <v>725</v>
      </c>
      <c r="C342" s="13">
        <v>152021</v>
      </c>
      <c r="D342" s="12" t="s">
        <v>625</v>
      </c>
      <c r="E342" s="187">
        <v>273296</v>
      </c>
      <c r="F342" s="188" t="s">
        <v>182</v>
      </c>
      <c r="G342" s="189" t="s">
        <v>23</v>
      </c>
      <c r="H342" s="189" t="s">
        <v>23</v>
      </c>
      <c r="I342" s="189"/>
      <c r="J342" s="189" t="s">
        <v>23</v>
      </c>
      <c r="K342" s="189" t="s">
        <v>23</v>
      </c>
      <c r="L342" s="189"/>
      <c r="M342" s="189" t="s">
        <v>1539</v>
      </c>
      <c r="N342" s="189"/>
      <c r="O342" s="189"/>
      <c r="P342" s="189"/>
      <c r="Q342" s="189" t="s">
        <v>23</v>
      </c>
      <c r="R342" s="189"/>
      <c r="S342" s="189"/>
      <c r="T342" s="189"/>
      <c r="U342" s="189"/>
      <c r="V342" s="189" t="s">
        <v>1539</v>
      </c>
      <c r="W342" s="189"/>
      <c r="X342" s="189"/>
      <c r="Y342" s="189"/>
      <c r="Z342" s="189"/>
      <c r="AA342" s="189"/>
      <c r="AB342" s="189" t="s">
        <v>23</v>
      </c>
      <c r="AC342" s="189"/>
      <c r="AD342" s="189"/>
      <c r="AE342" s="189" t="s">
        <v>1539</v>
      </c>
      <c r="AF342" s="189"/>
      <c r="AG342" s="189"/>
      <c r="AH342" s="189"/>
      <c r="AI342" s="189" t="s">
        <v>23</v>
      </c>
      <c r="AJ342" s="189"/>
      <c r="AK342" s="189"/>
      <c r="AL342" s="189"/>
      <c r="AM342" s="189"/>
      <c r="AN342" s="190" t="s">
        <v>1539</v>
      </c>
      <c r="AO342" s="190"/>
      <c r="AP342" s="190"/>
      <c r="AQ342" s="190"/>
      <c r="AR342" s="190"/>
      <c r="AS342" s="190" t="s">
        <v>23</v>
      </c>
      <c r="AT342" s="190"/>
      <c r="AU342" s="191">
        <v>95</v>
      </c>
      <c r="AV342" s="191">
        <v>0</v>
      </c>
      <c r="AW342" s="191">
        <v>18</v>
      </c>
      <c r="AX342" s="191">
        <v>5</v>
      </c>
      <c r="AY342" s="191">
        <v>0</v>
      </c>
    </row>
    <row r="343" spans="1:51">
      <c r="A343" s="12" t="s">
        <v>189</v>
      </c>
      <c r="B343" s="12" t="s">
        <v>726</v>
      </c>
      <c r="C343" s="13">
        <v>152048</v>
      </c>
      <c r="D343" s="12" t="s">
        <v>727</v>
      </c>
      <c r="E343" s="187">
        <v>99241</v>
      </c>
      <c r="F343" s="188" t="s">
        <v>182</v>
      </c>
      <c r="G343" s="189" t="s">
        <v>23</v>
      </c>
      <c r="H343" s="189" t="s">
        <v>23</v>
      </c>
      <c r="I343" s="189"/>
      <c r="J343" s="189"/>
      <c r="K343" s="189" t="s">
        <v>23</v>
      </c>
      <c r="L343" s="189"/>
      <c r="M343" s="189" t="s">
        <v>1538</v>
      </c>
      <c r="N343" s="189"/>
      <c r="O343" s="189"/>
      <c r="P343" s="189"/>
      <c r="Q343" s="189"/>
      <c r="R343" s="189"/>
      <c r="S343" s="189"/>
      <c r="T343" s="189"/>
      <c r="U343" s="189"/>
      <c r="V343" s="189" t="s">
        <v>1539</v>
      </c>
      <c r="W343" s="189"/>
      <c r="X343" s="189"/>
      <c r="Y343" s="189"/>
      <c r="Z343" s="189"/>
      <c r="AA343" s="189" t="s">
        <v>23</v>
      </c>
      <c r="AB343" s="189"/>
      <c r="AC343" s="189"/>
      <c r="AD343" s="189"/>
      <c r="AE343" s="189"/>
      <c r="AF343" s="189"/>
      <c r="AG343" s="189"/>
      <c r="AH343" s="189"/>
      <c r="AI343" s="189"/>
      <c r="AJ343" s="189"/>
      <c r="AK343" s="189"/>
      <c r="AL343" s="189"/>
      <c r="AM343" s="189"/>
      <c r="AN343" s="190" t="s">
        <v>1538</v>
      </c>
      <c r="AO343" s="190"/>
      <c r="AP343" s="190"/>
      <c r="AQ343" s="190"/>
      <c r="AR343" s="190"/>
      <c r="AS343" s="190"/>
      <c r="AT343" s="190"/>
      <c r="AU343" s="191">
        <v>16</v>
      </c>
      <c r="AV343" s="191">
        <v>1</v>
      </c>
      <c r="AW343" s="191">
        <v>0</v>
      </c>
      <c r="AX343" s="191">
        <v>107</v>
      </c>
      <c r="AY343" s="191">
        <v>0</v>
      </c>
    </row>
    <row r="344" spans="1:51">
      <c r="A344" s="12" t="s">
        <v>189</v>
      </c>
      <c r="B344" s="12" t="s">
        <v>728</v>
      </c>
      <c r="C344" s="13">
        <v>152056</v>
      </c>
      <c r="D344" s="12" t="s">
        <v>729</v>
      </c>
      <c r="E344" s="187">
        <v>85305</v>
      </c>
      <c r="F344" s="188" t="s">
        <v>182</v>
      </c>
      <c r="G344" s="189" t="s">
        <v>23</v>
      </c>
      <c r="H344" s="189"/>
      <c r="I344" s="189"/>
      <c r="J344" s="189" t="s">
        <v>23</v>
      </c>
      <c r="K344" s="189" t="s">
        <v>23</v>
      </c>
      <c r="L344" s="189"/>
      <c r="M344" s="189" t="s">
        <v>1539</v>
      </c>
      <c r="N344" s="189"/>
      <c r="O344" s="189" t="s">
        <v>23</v>
      </c>
      <c r="P344" s="189"/>
      <c r="Q344" s="189"/>
      <c r="R344" s="189"/>
      <c r="S344" s="189"/>
      <c r="T344" s="189"/>
      <c r="U344" s="189"/>
      <c r="V344" s="189" t="s">
        <v>1539</v>
      </c>
      <c r="W344" s="189"/>
      <c r="X344" s="189" t="s">
        <v>23</v>
      </c>
      <c r="Y344" s="189"/>
      <c r="Z344" s="189"/>
      <c r="AA344" s="189"/>
      <c r="AB344" s="189"/>
      <c r="AC344" s="189"/>
      <c r="AD344" s="189"/>
      <c r="AE344" s="189" t="s">
        <v>1539</v>
      </c>
      <c r="AF344" s="189"/>
      <c r="AG344" s="189" t="s">
        <v>23</v>
      </c>
      <c r="AH344" s="189"/>
      <c r="AI344" s="189"/>
      <c r="AJ344" s="189"/>
      <c r="AK344" s="189"/>
      <c r="AL344" s="189"/>
      <c r="AM344" s="189"/>
      <c r="AN344" s="190" t="s">
        <v>1539</v>
      </c>
      <c r="AO344" s="190"/>
      <c r="AP344" s="190" t="s">
        <v>23</v>
      </c>
      <c r="AQ344" s="190"/>
      <c r="AR344" s="190"/>
      <c r="AS344" s="190"/>
      <c r="AT344" s="190"/>
      <c r="AU344" s="191">
        <v>16</v>
      </c>
      <c r="AV344" s="191">
        <v>0</v>
      </c>
      <c r="AW344" s="191">
        <v>14</v>
      </c>
      <c r="AX344" s="191">
        <v>8</v>
      </c>
      <c r="AY344" s="191">
        <v>0</v>
      </c>
    </row>
    <row r="345" spans="1:51">
      <c r="A345" s="12" t="s">
        <v>189</v>
      </c>
      <c r="B345" s="12" t="s">
        <v>202</v>
      </c>
      <c r="C345" s="13">
        <v>152064</v>
      </c>
      <c r="D345" s="12" t="s">
        <v>730</v>
      </c>
      <c r="E345" s="187">
        <v>98912</v>
      </c>
      <c r="F345" s="188" t="s">
        <v>182</v>
      </c>
      <c r="G345" s="189" t="s">
        <v>23</v>
      </c>
      <c r="H345" s="189" t="s">
        <v>23</v>
      </c>
      <c r="I345" s="189"/>
      <c r="J345" s="189"/>
      <c r="K345" s="189" t="s">
        <v>23</v>
      </c>
      <c r="L345" s="189"/>
      <c r="M345" s="189" t="s">
        <v>1538</v>
      </c>
      <c r="N345" s="189"/>
      <c r="O345" s="189"/>
      <c r="P345" s="189"/>
      <c r="Q345" s="189"/>
      <c r="R345" s="189"/>
      <c r="S345" s="189"/>
      <c r="T345" s="189"/>
      <c r="U345" s="189"/>
      <c r="V345" s="189" t="s">
        <v>1539</v>
      </c>
      <c r="W345" s="189"/>
      <c r="X345" s="189" t="s">
        <v>23</v>
      </c>
      <c r="Y345" s="189"/>
      <c r="Z345" s="189"/>
      <c r="AA345" s="189"/>
      <c r="AB345" s="189"/>
      <c r="AC345" s="189"/>
      <c r="AD345" s="189"/>
      <c r="AE345" s="189"/>
      <c r="AF345" s="189"/>
      <c r="AG345" s="189"/>
      <c r="AH345" s="189"/>
      <c r="AI345" s="189"/>
      <c r="AJ345" s="189"/>
      <c r="AK345" s="189"/>
      <c r="AL345" s="189"/>
      <c r="AM345" s="189"/>
      <c r="AN345" s="190" t="s">
        <v>1538</v>
      </c>
      <c r="AO345" s="190"/>
      <c r="AP345" s="190"/>
      <c r="AQ345" s="190"/>
      <c r="AR345" s="190"/>
      <c r="AS345" s="190"/>
      <c r="AT345" s="190"/>
      <c r="AU345" s="191">
        <v>86</v>
      </c>
      <c r="AV345" s="191">
        <v>10</v>
      </c>
      <c r="AW345" s="191">
        <v>0</v>
      </c>
      <c r="AX345" s="191">
        <v>178</v>
      </c>
      <c r="AY345" s="191">
        <v>0</v>
      </c>
    </row>
    <row r="346" spans="1:51">
      <c r="A346" s="12" t="s">
        <v>189</v>
      </c>
      <c r="B346" s="12" t="s">
        <v>731</v>
      </c>
      <c r="C346" s="13">
        <v>152081</v>
      </c>
      <c r="D346" s="12" t="s">
        <v>276</v>
      </c>
      <c r="E346" s="187">
        <v>36192</v>
      </c>
      <c r="F346" s="188" t="s">
        <v>182</v>
      </c>
      <c r="G346" s="189" t="s">
        <v>23</v>
      </c>
      <c r="H346" s="189"/>
      <c r="I346" s="189"/>
      <c r="J346" s="189" t="s">
        <v>23</v>
      </c>
      <c r="K346" s="189"/>
      <c r="L346" s="189"/>
      <c r="M346" s="189" t="s">
        <v>1538</v>
      </c>
      <c r="N346" s="189"/>
      <c r="O346" s="189"/>
      <c r="P346" s="189"/>
      <c r="Q346" s="189"/>
      <c r="R346" s="189"/>
      <c r="S346" s="189"/>
      <c r="T346" s="189"/>
      <c r="U346" s="189"/>
      <c r="V346" s="189" t="s">
        <v>1538</v>
      </c>
      <c r="W346" s="189"/>
      <c r="X346" s="189"/>
      <c r="Y346" s="189"/>
      <c r="Z346" s="189"/>
      <c r="AA346" s="189"/>
      <c r="AB346" s="189"/>
      <c r="AC346" s="189"/>
      <c r="AD346" s="189"/>
      <c r="AE346" s="189" t="s">
        <v>1538</v>
      </c>
      <c r="AF346" s="189"/>
      <c r="AG346" s="189"/>
      <c r="AH346" s="189"/>
      <c r="AI346" s="189"/>
      <c r="AJ346" s="189"/>
      <c r="AK346" s="189"/>
      <c r="AL346" s="189"/>
      <c r="AM346" s="189"/>
      <c r="AN346" s="190"/>
      <c r="AO346" s="190"/>
      <c r="AP346" s="190"/>
      <c r="AQ346" s="190"/>
      <c r="AR346" s="190"/>
      <c r="AS346" s="190"/>
      <c r="AT346" s="190"/>
      <c r="AU346" s="191">
        <v>6</v>
      </c>
      <c r="AV346" s="191">
        <v>1</v>
      </c>
      <c r="AW346" s="191">
        <v>4</v>
      </c>
      <c r="AX346" s="191">
        <v>0</v>
      </c>
      <c r="AY346" s="191">
        <v>0</v>
      </c>
    </row>
    <row r="347" spans="1:51">
      <c r="A347" s="12" t="s">
        <v>189</v>
      </c>
      <c r="B347" s="12" t="s">
        <v>732</v>
      </c>
      <c r="C347" s="13">
        <v>152099</v>
      </c>
      <c r="D347" s="12" t="s">
        <v>403</v>
      </c>
      <c r="E347" s="187">
        <v>27757</v>
      </c>
      <c r="F347" s="188" t="s">
        <v>182</v>
      </c>
      <c r="G347" s="189"/>
      <c r="H347" s="189"/>
      <c r="I347" s="189"/>
      <c r="J347" s="189"/>
      <c r="K347" s="189"/>
      <c r="L347" s="189"/>
      <c r="M347" s="189" t="s">
        <v>1539</v>
      </c>
      <c r="N347" s="189"/>
      <c r="O347" s="189" t="s">
        <v>23</v>
      </c>
      <c r="P347" s="189"/>
      <c r="Q347" s="189"/>
      <c r="R347" s="189"/>
      <c r="S347" s="189"/>
      <c r="T347" s="189"/>
      <c r="U347" s="189"/>
      <c r="V347" s="189"/>
      <c r="W347" s="189"/>
      <c r="X347" s="189"/>
      <c r="Y347" s="189"/>
      <c r="Z347" s="189"/>
      <c r="AA347" s="189"/>
      <c r="AB347" s="189"/>
      <c r="AC347" s="189"/>
      <c r="AD347" s="189"/>
      <c r="AE347" s="189"/>
      <c r="AF347" s="189"/>
      <c r="AG347" s="189"/>
      <c r="AH347" s="189"/>
      <c r="AI347" s="189"/>
      <c r="AJ347" s="189"/>
      <c r="AK347" s="189"/>
      <c r="AL347" s="189"/>
      <c r="AM347" s="189"/>
      <c r="AN347" s="190"/>
      <c r="AO347" s="190"/>
      <c r="AP347" s="190"/>
      <c r="AQ347" s="190"/>
      <c r="AR347" s="190"/>
      <c r="AS347" s="190"/>
      <c r="AT347" s="190"/>
      <c r="AU347" s="191">
        <v>0</v>
      </c>
      <c r="AV347" s="191">
        <v>0</v>
      </c>
      <c r="AW347" s="191">
        <v>0</v>
      </c>
      <c r="AX347" s="191">
        <v>0</v>
      </c>
      <c r="AY347" s="191">
        <v>0</v>
      </c>
    </row>
    <row r="348" spans="1:51">
      <c r="A348" s="12" t="s">
        <v>189</v>
      </c>
      <c r="B348" s="12" t="s">
        <v>733</v>
      </c>
      <c r="C348" s="13">
        <v>152102</v>
      </c>
      <c r="D348" s="12" t="s">
        <v>372</v>
      </c>
      <c r="E348" s="187">
        <v>54167</v>
      </c>
      <c r="F348" s="188" t="s">
        <v>182</v>
      </c>
      <c r="G348" s="189" t="s">
        <v>23</v>
      </c>
      <c r="H348" s="189"/>
      <c r="I348" s="189"/>
      <c r="J348" s="189" t="s">
        <v>23</v>
      </c>
      <c r="K348" s="189"/>
      <c r="L348" s="189"/>
      <c r="M348" s="189" t="s">
        <v>1539</v>
      </c>
      <c r="N348" s="189"/>
      <c r="O348" s="189" t="s">
        <v>23</v>
      </c>
      <c r="P348" s="189"/>
      <c r="Q348" s="189"/>
      <c r="R348" s="189"/>
      <c r="S348" s="189"/>
      <c r="T348" s="189"/>
      <c r="U348" s="189"/>
      <c r="V348" s="189" t="s">
        <v>1538</v>
      </c>
      <c r="W348" s="189"/>
      <c r="X348" s="189"/>
      <c r="Y348" s="189"/>
      <c r="Z348" s="189"/>
      <c r="AA348" s="189"/>
      <c r="AB348" s="189"/>
      <c r="AC348" s="189"/>
      <c r="AD348" s="189"/>
      <c r="AE348" s="189" t="s">
        <v>1539</v>
      </c>
      <c r="AF348" s="189"/>
      <c r="AG348" s="189" t="s">
        <v>23</v>
      </c>
      <c r="AH348" s="189"/>
      <c r="AI348" s="189"/>
      <c r="AJ348" s="189"/>
      <c r="AK348" s="189"/>
      <c r="AL348" s="189"/>
      <c r="AM348" s="189"/>
      <c r="AN348" s="190"/>
      <c r="AO348" s="190"/>
      <c r="AP348" s="190"/>
      <c r="AQ348" s="190"/>
      <c r="AR348" s="190"/>
      <c r="AS348" s="190"/>
      <c r="AT348" s="190"/>
      <c r="AU348" s="191">
        <v>4</v>
      </c>
      <c r="AV348" s="191">
        <v>0</v>
      </c>
      <c r="AW348" s="191">
        <v>3</v>
      </c>
      <c r="AX348" s="191">
        <v>0</v>
      </c>
      <c r="AY348" s="191">
        <v>0</v>
      </c>
    </row>
    <row r="349" spans="1:51">
      <c r="A349" s="12" t="s">
        <v>189</v>
      </c>
      <c r="B349" s="12" t="s">
        <v>734</v>
      </c>
      <c r="C349" s="13">
        <v>152111</v>
      </c>
      <c r="D349" s="12" t="s">
        <v>491</v>
      </c>
      <c r="E349" s="187">
        <v>40854</v>
      </c>
      <c r="F349" s="188" t="s">
        <v>182</v>
      </c>
      <c r="G349" s="189" t="s">
        <v>23</v>
      </c>
      <c r="H349" s="189"/>
      <c r="I349" s="189"/>
      <c r="J349" s="189" t="s">
        <v>23</v>
      </c>
      <c r="K349" s="189"/>
      <c r="L349" s="189"/>
      <c r="M349" s="189" t="s">
        <v>1539</v>
      </c>
      <c r="N349" s="189"/>
      <c r="O349" s="189" t="s">
        <v>23</v>
      </c>
      <c r="P349" s="189"/>
      <c r="Q349" s="189"/>
      <c r="R349" s="189"/>
      <c r="S349" s="189"/>
      <c r="T349" s="189"/>
      <c r="U349" s="189"/>
      <c r="V349" s="189" t="s">
        <v>1539</v>
      </c>
      <c r="W349" s="189"/>
      <c r="X349" s="189" t="s">
        <v>23</v>
      </c>
      <c r="Y349" s="189"/>
      <c r="Z349" s="189"/>
      <c r="AA349" s="189"/>
      <c r="AB349" s="189"/>
      <c r="AC349" s="189"/>
      <c r="AD349" s="189"/>
      <c r="AE349" s="189" t="s">
        <v>1539</v>
      </c>
      <c r="AF349" s="189"/>
      <c r="AG349" s="189" t="s">
        <v>23</v>
      </c>
      <c r="AH349" s="189"/>
      <c r="AI349" s="189"/>
      <c r="AJ349" s="189"/>
      <c r="AK349" s="189"/>
      <c r="AL349" s="189"/>
      <c r="AM349" s="189"/>
      <c r="AN349" s="190"/>
      <c r="AO349" s="190"/>
      <c r="AP349" s="190"/>
      <c r="AQ349" s="190"/>
      <c r="AR349" s="190"/>
      <c r="AS349" s="190"/>
      <c r="AT349" s="190"/>
      <c r="AU349" s="191">
        <v>16</v>
      </c>
      <c r="AV349" s="191">
        <v>11</v>
      </c>
      <c r="AW349" s="191">
        <v>4</v>
      </c>
      <c r="AX349" s="191">
        <v>0</v>
      </c>
      <c r="AY349" s="191">
        <v>0</v>
      </c>
    </row>
    <row r="350" spans="1:51">
      <c r="A350" s="14" t="s">
        <v>189</v>
      </c>
      <c r="B350" s="14" t="s">
        <v>735</v>
      </c>
      <c r="C350" s="15">
        <v>152129</v>
      </c>
      <c r="D350" s="14" t="s">
        <v>365</v>
      </c>
      <c r="E350" s="187">
        <v>61475</v>
      </c>
      <c r="F350" s="188" t="s">
        <v>182</v>
      </c>
      <c r="G350" s="189" t="s">
        <v>23</v>
      </c>
      <c r="H350" s="189"/>
      <c r="I350" s="189"/>
      <c r="J350" s="189" t="s">
        <v>23</v>
      </c>
      <c r="K350" s="189" t="s">
        <v>23</v>
      </c>
      <c r="L350" s="189"/>
      <c r="M350" s="189" t="s">
        <v>1539</v>
      </c>
      <c r="N350" s="189"/>
      <c r="O350" s="189" t="s">
        <v>23</v>
      </c>
      <c r="P350" s="189"/>
      <c r="Q350" s="189"/>
      <c r="R350" s="189"/>
      <c r="S350" s="189"/>
      <c r="T350" s="189"/>
      <c r="U350" s="189"/>
      <c r="V350" s="189" t="s">
        <v>1539</v>
      </c>
      <c r="W350" s="189"/>
      <c r="X350" s="189" t="s">
        <v>23</v>
      </c>
      <c r="Y350" s="189"/>
      <c r="Z350" s="189"/>
      <c r="AA350" s="189"/>
      <c r="AB350" s="189"/>
      <c r="AC350" s="189"/>
      <c r="AD350" s="189"/>
      <c r="AE350" s="189" t="s">
        <v>1539</v>
      </c>
      <c r="AF350" s="189"/>
      <c r="AG350" s="189" t="s">
        <v>23</v>
      </c>
      <c r="AH350" s="189"/>
      <c r="AI350" s="189"/>
      <c r="AJ350" s="189"/>
      <c r="AK350" s="189"/>
      <c r="AL350" s="189"/>
      <c r="AM350" s="189"/>
      <c r="AN350" s="190" t="s">
        <v>1539</v>
      </c>
      <c r="AO350" s="190"/>
      <c r="AP350" s="190" t="s">
        <v>23</v>
      </c>
      <c r="AQ350" s="190"/>
      <c r="AR350" s="190"/>
      <c r="AS350" s="190"/>
      <c r="AT350" s="190"/>
      <c r="AU350" s="191">
        <v>25</v>
      </c>
      <c r="AV350" s="191">
        <v>2</v>
      </c>
      <c r="AW350" s="191">
        <v>12</v>
      </c>
      <c r="AX350" s="191">
        <v>2</v>
      </c>
      <c r="AY350" s="191">
        <v>0</v>
      </c>
    </row>
    <row r="351" spans="1:51">
      <c r="A351" s="12" t="s">
        <v>189</v>
      </c>
      <c r="B351" s="12" t="s">
        <v>737</v>
      </c>
      <c r="C351" s="13">
        <v>152137</v>
      </c>
      <c r="D351" s="12" t="s">
        <v>738</v>
      </c>
      <c r="E351" s="187">
        <v>80579</v>
      </c>
      <c r="F351" s="188" t="s">
        <v>182</v>
      </c>
      <c r="G351" s="189" t="s">
        <v>23</v>
      </c>
      <c r="H351" s="189"/>
      <c r="I351" s="189"/>
      <c r="J351" s="189" t="s">
        <v>23</v>
      </c>
      <c r="K351" s="189"/>
      <c r="L351" s="189"/>
      <c r="M351" s="189" t="s">
        <v>1538</v>
      </c>
      <c r="N351" s="189"/>
      <c r="O351" s="189"/>
      <c r="P351" s="189"/>
      <c r="Q351" s="189"/>
      <c r="R351" s="189"/>
      <c r="S351" s="189"/>
      <c r="T351" s="189"/>
      <c r="U351" s="189"/>
      <c r="V351" s="189" t="s">
        <v>1538</v>
      </c>
      <c r="W351" s="189"/>
      <c r="X351" s="189"/>
      <c r="Y351" s="189"/>
      <c r="Z351" s="189"/>
      <c r="AA351" s="189"/>
      <c r="AB351" s="189"/>
      <c r="AC351" s="189"/>
      <c r="AD351" s="189"/>
      <c r="AE351" s="189" t="s">
        <v>1538</v>
      </c>
      <c r="AF351" s="189"/>
      <c r="AG351" s="189"/>
      <c r="AH351" s="189"/>
      <c r="AI351" s="189"/>
      <c r="AJ351" s="189"/>
      <c r="AK351" s="189"/>
      <c r="AL351" s="189"/>
      <c r="AM351" s="189"/>
      <c r="AN351" s="190"/>
      <c r="AO351" s="190"/>
      <c r="AP351" s="190"/>
      <c r="AQ351" s="190"/>
      <c r="AR351" s="190"/>
      <c r="AS351" s="190"/>
      <c r="AT351" s="190"/>
      <c r="AU351" s="191">
        <v>20</v>
      </c>
      <c r="AV351" s="191">
        <v>0</v>
      </c>
      <c r="AW351" s="191">
        <v>0</v>
      </c>
      <c r="AX351" s="191">
        <v>0</v>
      </c>
      <c r="AY351" s="191">
        <v>0</v>
      </c>
    </row>
    <row r="352" spans="1:51">
      <c r="A352" s="12" t="s">
        <v>189</v>
      </c>
      <c r="B352" s="12" t="s">
        <v>739</v>
      </c>
      <c r="C352" s="13">
        <v>152161</v>
      </c>
      <c r="D352" s="12" t="s">
        <v>740</v>
      </c>
      <c r="E352" s="187">
        <v>43678</v>
      </c>
      <c r="F352" s="188" t="s">
        <v>182</v>
      </c>
      <c r="G352" s="189"/>
      <c r="H352" s="189"/>
      <c r="I352" s="189"/>
      <c r="J352" s="189" t="s">
        <v>23</v>
      </c>
      <c r="K352" s="189"/>
      <c r="L352" s="189"/>
      <c r="M352" s="189" t="s">
        <v>1538</v>
      </c>
      <c r="N352" s="189"/>
      <c r="O352" s="189"/>
      <c r="P352" s="189"/>
      <c r="Q352" s="189"/>
      <c r="R352" s="189"/>
      <c r="S352" s="189"/>
      <c r="T352" s="189"/>
      <c r="U352" s="189"/>
      <c r="V352" s="189"/>
      <c r="W352" s="189"/>
      <c r="X352" s="189"/>
      <c r="Y352" s="189"/>
      <c r="Z352" s="189"/>
      <c r="AA352" s="189"/>
      <c r="AB352" s="189"/>
      <c r="AC352" s="189"/>
      <c r="AD352" s="189"/>
      <c r="AE352" s="189" t="s">
        <v>1538</v>
      </c>
      <c r="AF352" s="189"/>
      <c r="AG352" s="189"/>
      <c r="AH352" s="189"/>
      <c r="AI352" s="189"/>
      <c r="AJ352" s="189"/>
      <c r="AK352" s="189"/>
      <c r="AL352" s="189"/>
      <c r="AM352" s="189"/>
      <c r="AN352" s="190"/>
      <c r="AO352" s="190"/>
      <c r="AP352" s="190"/>
      <c r="AQ352" s="190"/>
      <c r="AR352" s="190"/>
      <c r="AS352" s="190"/>
      <c r="AT352" s="190"/>
      <c r="AU352" s="191">
        <v>14</v>
      </c>
      <c r="AV352" s="191">
        <v>0</v>
      </c>
      <c r="AW352" s="191">
        <v>4</v>
      </c>
      <c r="AX352" s="191">
        <v>0</v>
      </c>
      <c r="AY352" s="191">
        <v>0</v>
      </c>
    </row>
    <row r="353" spans="1:51">
      <c r="A353" s="12" t="s">
        <v>189</v>
      </c>
      <c r="B353" s="12" t="s">
        <v>741</v>
      </c>
      <c r="C353" s="13">
        <v>152170</v>
      </c>
      <c r="D353" s="12" t="s">
        <v>742</v>
      </c>
      <c r="E353" s="187">
        <v>33073</v>
      </c>
      <c r="F353" s="188" t="s">
        <v>182</v>
      </c>
      <c r="G353" s="189" t="s">
        <v>23</v>
      </c>
      <c r="H353" s="189" t="s">
        <v>23</v>
      </c>
      <c r="I353" s="189"/>
      <c r="J353" s="189" t="s">
        <v>23</v>
      </c>
      <c r="K353" s="189" t="s">
        <v>23</v>
      </c>
      <c r="L353" s="189"/>
      <c r="M353" s="189" t="s">
        <v>1538</v>
      </c>
      <c r="N353" s="189"/>
      <c r="O353" s="189"/>
      <c r="P353" s="189"/>
      <c r="Q353" s="189"/>
      <c r="R353" s="189"/>
      <c r="S353" s="189"/>
      <c r="T353" s="189"/>
      <c r="U353" s="189"/>
      <c r="V353" s="189" t="s">
        <v>1538</v>
      </c>
      <c r="W353" s="189"/>
      <c r="X353" s="189"/>
      <c r="Y353" s="189"/>
      <c r="Z353" s="189"/>
      <c r="AA353" s="189"/>
      <c r="AB353" s="189"/>
      <c r="AC353" s="189"/>
      <c r="AD353" s="189"/>
      <c r="AE353" s="189" t="s">
        <v>1538</v>
      </c>
      <c r="AF353" s="189"/>
      <c r="AG353" s="189"/>
      <c r="AH353" s="189"/>
      <c r="AI353" s="189"/>
      <c r="AJ353" s="189"/>
      <c r="AK353" s="189"/>
      <c r="AL353" s="189"/>
      <c r="AM353" s="189"/>
      <c r="AN353" s="190" t="s">
        <v>1538</v>
      </c>
      <c r="AO353" s="190"/>
      <c r="AP353" s="190"/>
      <c r="AQ353" s="190"/>
      <c r="AR353" s="190"/>
      <c r="AS353" s="190"/>
      <c r="AT353" s="190"/>
      <c r="AU353" s="191">
        <v>23</v>
      </c>
      <c r="AV353" s="191">
        <v>6</v>
      </c>
      <c r="AW353" s="191">
        <v>2</v>
      </c>
      <c r="AX353" s="191">
        <v>0</v>
      </c>
      <c r="AY353" s="191">
        <v>0</v>
      </c>
    </row>
    <row r="354" spans="1:51">
      <c r="A354" s="12" t="s">
        <v>189</v>
      </c>
      <c r="B354" s="12" t="s">
        <v>743</v>
      </c>
      <c r="C354" s="13">
        <v>152188</v>
      </c>
      <c r="D354" s="12" t="s">
        <v>744</v>
      </c>
      <c r="E354" s="187">
        <v>51292</v>
      </c>
      <c r="F354" s="188" t="s">
        <v>182</v>
      </c>
      <c r="G354" s="189"/>
      <c r="H354" s="189"/>
      <c r="I354" s="189"/>
      <c r="J354" s="189" t="s">
        <v>23</v>
      </c>
      <c r="K354" s="189"/>
      <c r="L354" s="189"/>
      <c r="M354" s="189" t="s">
        <v>1539</v>
      </c>
      <c r="N354" s="189"/>
      <c r="O354" s="189" t="s">
        <v>23</v>
      </c>
      <c r="P354" s="189"/>
      <c r="Q354" s="189"/>
      <c r="R354" s="189"/>
      <c r="S354" s="189"/>
      <c r="T354" s="189"/>
      <c r="U354" s="189"/>
      <c r="V354" s="189"/>
      <c r="W354" s="189"/>
      <c r="X354" s="189"/>
      <c r="Y354" s="189"/>
      <c r="Z354" s="189"/>
      <c r="AA354" s="189"/>
      <c r="AB354" s="189"/>
      <c r="AC354" s="189"/>
      <c r="AD354" s="189"/>
      <c r="AE354" s="189" t="s">
        <v>1539</v>
      </c>
      <c r="AF354" s="189"/>
      <c r="AG354" s="189" t="s">
        <v>23</v>
      </c>
      <c r="AH354" s="189"/>
      <c r="AI354" s="189"/>
      <c r="AJ354" s="189"/>
      <c r="AK354" s="189"/>
      <c r="AL354" s="189"/>
      <c r="AM354" s="189"/>
      <c r="AN354" s="190"/>
      <c r="AO354" s="190"/>
      <c r="AP354" s="190"/>
      <c r="AQ354" s="190"/>
      <c r="AR354" s="190"/>
      <c r="AS354" s="190"/>
      <c r="AT354" s="190"/>
      <c r="AU354" s="191">
        <v>13</v>
      </c>
      <c r="AV354" s="191">
        <v>0</v>
      </c>
      <c r="AW354" s="191">
        <v>5</v>
      </c>
      <c r="AX354" s="191">
        <v>0</v>
      </c>
      <c r="AY354" s="191">
        <v>0</v>
      </c>
    </row>
    <row r="355" spans="1:51">
      <c r="A355" s="12" t="s">
        <v>189</v>
      </c>
      <c r="B355" s="12" t="s">
        <v>745</v>
      </c>
      <c r="C355" s="13">
        <v>152226</v>
      </c>
      <c r="D355" s="12" t="s">
        <v>327</v>
      </c>
      <c r="E355" s="187">
        <v>195200</v>
      </c>
      <c r="F355" s="188" t="s">
        <v>182</v>
      </c>
      <c r="G355" s="189" t="s">
        <v>23</v>
      </c>
      <c r="H355" s="189" t="s">
        <v>23</v>
      </c>
      <c r="I355" s="189"/>
      <c r="J355" s="189" t="s">
        <v>23</v>
      </c>
      <c r="K355" s="189"/>
      <c r="L355" s="189" t="s">
        <v>23</v>
      </c>
      <c r="M355" s="189" t="s">
        <v>1539</v>
      </c>
      <c r="N355" s="189"/>
      <c r="O355" s="189"/>
      <c r="P355" s="189"/>
      <c r="Q355" s="189" t="s">
        <v>23</v>
      </c>
      <c r="R355" s="189"/>
      <c r="S355" s="189"/>
      <c r="T355" s="189"/>
      <c r="U355" s="189"/>
      <c r="V355" s="189" t="s">
        <v>1539</v>
      </c>
      <c r="W355" s="189"/>
      <c r="X355" s="189"/>
      <c r="Y355" s="189"/>
      <c r="Z355" s="189" t="s">
        <v>23</v>
      </c>
      <c r="AA355" s="189"/>
      <c r="AB355" s="189"/>
      <c r="AC355" s="189"/>
      <c r="AD355" s="189"/>
      <c r="AE355" s="189" t="s">
        <v>1539</v>
      </c>
      <c r="AF355" s="189"/>
      <c r="AG355" s="189"/>
      <c r="AH355" s="189"/>
      <c r="AI355" s="189" t="s">
        <v>23</v>
      </c>
      <c r="AJ355" s="189"/>
      <c r="AK355" s="189"/>
      <c r="AL355" s="189"/>
      <c r="AM355" s="189"/>
      <c r="AN355" s="190"/>
      <c r="AO355" s="190"/>
      <c r="AP355" s="190"/>
      <c r="AQ355" s="190"/>
      <c r="AR355" s="190"/>
      <c r="AS355" s="190"/>
      <c r="AT355" s="190"/>
      <c r="AU355" s="191">
        <v>200</v>
      </c>
      <c r="AV355" s="191">
        <v>73</v>
      </c>
      <c r="AW355" s="191">
        <v>141</v>
      </c>
      <c r="AX355" s="191">
        <v>0</v>
      </c>
      <c r="AY355" s="191">
        <v>0</v>
      </c>
    </row>
    <row r="356" spans="1:51">
      <c r="A356" s="12" t="s">
        <v>189</v>
      </c>
      <c r="B356" s="12" t="s">
        <v>746</v>
      </c>
      <c r="C356" s="13">
        <v>152234</v>
      </c>
      <c r="D356" s="12" t="s">
        <v>306</v>
      </c>
      <c r="E356" s="187">
        <v>43165</v>
      </c>
      <c r="F356" s="188" t="s">
        <v>182</v>
      </c>
      <c r="G356" s="189" t="s">
        <v>23</v>
      </c>
      <c r="H356" s="189"/>
      <c r="I356" s="189"/>
      <c r="J356" s="189" t="s">
        <v>23</v>
      </c>
      <c r="K356" s="189" t="s">
        <v>23</v>
      </c>
      <c r="L356" s="189"/>
      <c r="M356" s="189" t="s">
        <v>1539</v>
      </c>
      <c r="N356" s="189"/>
      <c r="O356" s="189" t="s">
        <v>23</v>
      </c>
      <c r="P356" s="189"/>
      <c r="Q356" s="189"/>
      <c r="R356" s="189"/>
      <c r="S356" s="189"/>
      <c r="T356" s="189"/>
      <c r="U356" s="189"/>
      <c r="V356" s="189" t="s">
        <v>1539</v>
      </c>
      <c r="W356" s="189"/>
      <c r="X356" s="189" t="s">
        <v>23</v>
      </c>
      <c r="Y356" s="189"/>
      <c r="Z356" s="189"/>
      <c r="AA356" s="189"/>
      <c r="AB356" s="189"/>
      <c r="AC356" s="189"/>
      <c r="AD356" s="189"/>
      <c r="AE356" s="189" t="s">
        <v>1539</v>
      </c>
      <c r="AF356" s="189"/>
      <c r="AG356" s="189" t="s">
        <v>23</v>
      </c>
      <c r="AH356" s="189"/>
      <c r="AI356" s="189"/>
      <c r="AJ356" s="189"/>
      <c r="AK356" s="189"/>
      <c r="AL356" s="189"/>
      <c r="AM356" s="189"/>
      <c r="AN356" s="190" t="s">
        <v>1538</v>
      </c>
      <c r="AO356" s="190"/>
      <c r="AP356" s="190"/>
      <c r="AQ356" s="190"/>
      <c r="AR356" s="190"/>
      <c r="AS356" s="190"/>
      <c r="AT356" s="190"/>
      <c r="AU356" s="191">
        <v>45</v>
      </c>
      <c r="AV356" s="191">
        <v>3</v>
      </c>
      <c r="AW356" s="191">
        <v>11</v>
      </c>
      <c r="AX356" s="191">
        <v>90</v>
      </c>
      <c r="AY356" s="191">
        <v>0</v>
      </c>
    </row>
    <row r="357" spans="1:51">
      <c r="A357" s="12" t="s">
        <v>189</v>
      </c>
      <c r="B357" s="12" t="s">
        <v>747</v>
      </c>
      <c r="C357" s="13">
        <v>152242</v>
      </c>
      <c r="D357" s="12" t="s">
        <v>286</v>
      </c>
      <c r="E357" s="187">
        <v>56510</v>
      </c>
      <c r="F357" s="188" t="s">
        <v>182</v>
      </c>
      <c r="G357" s="189" t="s">
        <v>23</v>
      </c>
      <c r="H357" s="189"/>
      <c r="I357" s="189"/>
      <c r="J357" s="189" t="s">
        <v>23</v>
      </c>
      <c r="K357" s="189" t="s">
        <v>23</v>
      </c>
      <c r="L357" s="189"/>
      <c r="M357" s="189" t="s">
        <v>1539</v>
      </c>
      <c r="N357" s="189"/>
      <c r="O357" s="189" t="s">
        <v>23</v>
      </c>
      <c r="P357" s="189"/>
      <c r="Q357" s="189"/>
      <c r="R357" s="189"/>
      <c r="S357" s="189"/>
      <c r="T357" s="189"/>
      <c r="U357" s="189"/>
      <c r="V357" s="189" t="s">
        <v>1539</v>
      </c>
      <c r="W357" s="189"/>
      <c r="X357" s="189" t="s">
        <v>23</v>
      </c>
      <c r="Y357" s="189"/>
      <c r="Z357" s="189"/>
      <c r="AA357" s="189"/>
      <c r="AB357" s="189"/>
      <c r="AC357" s="189"/>
      <c r="AD357" s="189"/>
      <c r="AE357" s="189" t="s">
        <v>1539</v>
      </c>
      <c r="AF357" s="189"/>
      <c r="AG357" s="189" t="s">
        <v>23</v>
      </c>
      <c r="AH357" s="189"/>
      <c r="AI357" s="189"/>
      <c r="AJ357" s="189"/>
      <c r="AK357" s="189"/>
      <c r="AL357" s="189"/>
      <c r="AM357" s="189"/>
      <c r="AN357" s="190" t="s">
        <v>1538</v>
      </c>
      <c r="AO357" s="190" t="s">
        <v>736</v>
      </c>
      <c r="AP357" s="190" t="s">
        <v>736</v>
      </c>
      <c r="AQ357" s="190" t="s">
        <v>736</v>
      </c>
      <c r="AR357" s="190" t="s">
        <v>736</v>
      </c>
      <c r="AS357" s="190" t="s">
        <v>736</v>
      </c>
      <c r="AT357" s="190" t="s">
        <v>736</v>
      </c>
      <c r="AU357" s="191">
        <v>23</v>
      </c>
      <c r="AV357" s="191">
        <v>0</v>
      </c>
      <c r="AW357" s="191">
        <v>9</v>
      </c>
      <c r="AX357" s="191">
        <v>15</v>
      </c>
      <c r="AY357" s="191">
        <v>0</v>
      </c>
    </row>
    <row r="358" spans="1:51">
      <c r="A358" s="12" t="s">
        <v>189</v>
      </c>
      <c r="B358" s="12" t="s">
        <v>748</v>
      </c>
      <c r="C358" s="13">
        <v>152251</v>
      </c>
      <c r="D358" s="12" t="s">
        <v>749</v>
      </c>
      <c r="E358" s="187">
        <v>36951</v>
      </c>
      <c r="F358" s="188" t="s">
        <v>182</v>
      </c>
      <c r="G358" s="189" t="s">
        <v>23</v>
      </c>
      <c r="H358" s="189"/>
      <c r="I358" s="189"/>
      <c r="J358" s="189" t="s">
        <v>23</v>
      </c>
      <c r="K358" s="189"/>
      <c r="L358" s="189"/>
      <c r="M358" s="189" t="s">
        <v>1539</v>
      </c>
      <c r="N358" s="189"/>
      <c r="O358" s="189" t="s">
        <v>23</v>
      </c>
      <c r="P358" s="189"/>
      <c r="Q358" s="189"/>
      <c r="R358" s="189"/>
      <c r="S358" s="189"/>
      <c r="T358" s="189"/>
      <c r="U358" s="189"/>
      <c r="V358" s="189" t="s">
        <v>1539</v>
      </c>
      <c r="W358" s="189"/>
      <c r="X358" s="189" t="s">
        <v>23</v>
      </c>
      <c r="Y358" s="189"/>
      <c r="Z358" s="189"/>
      <c r="AA358" s="189"/>
      <c r="AB358" s="189"/>
      <c r="AC358" s="189"/>
      <c r="AD358" s="189"/>
      <c r="AE358" s="189" t="s">
        <v>1539</v>
      </c>
      <c r="AF358" s="189"/>
      <c r="AG358" s="189" t="s">
        <v>23</v>
      </c>
      <c r="AH358" s="189"/>
      <c r="AI358" s="189"/>
      <c r="AJ358" s="189"/>
      <c r="AK358" s="189"/>
      <c r="AL358" s="189"/>
      <c r="AM358" s="189"/>
      <c r="AN358" s="190"/>
      <c r="AO358" s="190"/>
      <c r="AP358" s="190"/>
      <c r="AQ358" s="190"/>
      <c r="AR358" s="190"/>
      <c r="AS358" s="190"/>
      <c r="AT358" s="190"/>
      <c r="AU358" s="191">
        <v>14</v>
      </c>
      <c r="AV358" s="191">
        <v>0</v>
      </c>
      <c r="AW358" s="191">
        <v>6</v>
      </c>
      <c r="AX358" s="191">
        <v>0</v>
      </c>
      <c r="AY358" s="191">
        <v>0</v>
      </c>
    </row>
    <row r="359" spans="1:51">
      <c r="A359" s="12" t="s">
        <v>189</v>
      </c>
      <c r="B359" s="12" t="s">
        <v>750</v>
      </c>
      <c r="C359" s="13">
        <v>152269</v>
      </c>
      <c r="D359" s="12" t="s">
        <v>751</v>
      </c>
      <c r="E359" s="187">
        <v>57647</v>
      </c>
      <c r="F359" s="188" t="s">
        <v>182</v>
      </c>
      <c r="G359" s="189"/>
      <c r="H359" s="189"/>
      <c r="I359" s="189"/>
      <c r="J359" s="189" t="s">
        <v>23</v>
      </c>
      <c r="K359" s="189" t="s">
        <v>23</v>
      </c>
      <c r="L359" s="189"/>
      <c r="M359" s="189" t="s">
        <v>1539</v>
      </c>
      <c r="N359" s="189"/>
      <c r="O359" s="189" t="s">
        <v>23</v>
      </c>
      <c r="P359" s="189"/>
      <c r="Q359" s="189"/>
      <c r="R359" s="189"/>
      <c r="S359" s="189"/>
      <c r="T359" s="189"/>
      <c r="U359" s="189"/>
      <c r="V359" s="189"/>
      <c r="W359" s="189"/>
      <c r="X359" s="189"/>
      <c r="Y359" s="189"/>
      <c r="Z359" s="189"/>
      <c r="AA359" s="189"/>
      <c r="AB359" s="189"/>
      <c r="AC359" s="189"/>
      <c r="AD359" s="189"/>
      <c r="AE359" s="189" t="s">
        <v>1539</v>
      </c>
      <c r="AF359" s="189"/>
      <c r="AG359" s="189" t="s">
        <v>23</v>
      </c>
      <c r="AH359" s="189"/>
      <c r="AI359" s="189"/>
      <c r="AJ359" s="189"/>
      <c r="AK359" s="189"/>
      <c r="AL359" s="189"/>
      <c r="AM359" s="189"/>
      <c r="AN359" s="190" t="s">
        <v>1539</v>
      </c>
      <c r="AO359" s="190"/>
      <c r="AP359" s="190" t="s">
        <v>23</v>
      </c>
      <c r="AQ359" s="190"/>
      <c r="AR359" s="190"/>
      <c r="AS359" s="190"/>
      <c r="AT359" s="190"/>
      <c r="AU359" s="191">
        <v>19</v>
      </c>
      <c r="AV359" s="191">
        <v>0</v>
      </c>
      <c r="AW359" s="191">
        <v>12</v>
      </c>
      <c r="AX359" s="191">
        <v>12</v>
      </c>
      <c r="AY359" s="191">
        <v>0</v>
      </c>
    </row>
    <row r="360" spans="1:51">
      <c r="A360" s="12" t="s">
        <v>189</v>
      </c>
      <c r="B360" s="12" t="s">
        <v>752</v>
      </c>
      <c r="C360" s="13">
        <v>152277</v>
      </c>
      <c r="D360" s="12" t="s">
        <v>742</v>
      </c>
      <c r="E360" s="187">
        <v>29765</v>
      </c>
      <c r="F360" s="188" t="s">
        <v>182</v>
      </c>
      <c r="G360" s="189" t="s">
        <v>23</v>
      </c>
      <c r="H360" s="189"/>
      <c r="I360" s="189"/>
      <c r="J360" s="189" t="s">
        <v>23</v>
      </c>
      <c r="K360" s="189" t="s">
        <v>23</v>
      </c>
      <c r="L360" s="189"/>
      <c r="M360" s="189" t="s">
        <v>1539</v>
      </c>
      <c r="N360" s="189"/>
      <c r="O360" s="189" t="s">
        <v>23</v>
      </c>
      <c r="P360" s="189"/>
      <c r="Q360" s="189"/>
      <c r="R360" s="189"/>
      <c r="S360" s="189"/>
      <c r="T360" s="189"/>
      <c r="U360" s="189"/>
      <c r="V360" s="189" t="s">
        <v>1539</v>
      </c>
      <c r="W360" s="189"/>
      <c r="X360" s="189" t="s">
        <v>23</v>
      </c>
      <c r="Y360" s="189"/>
      <c r="Z360" s="189"/>
      <c r="AA360" s="189"/>
      <c r="AB360" s="189"/>
      <c r="AC360" s="189"/>
      <c r="AD360" s="189"/>
      <c r="AE360" s="189" t="s">
        <v>1539</v>
      </c>
      <c r="AF360" s="189"/>
      <c r="AG360" s="189" t="s">
        <v>23</v>
      </c>
      <c r="AH360" s="189"/>
      <c r="AI360" s="189"/>
      <c r="AJ360" s="189"/>
      <c r="AK360" s="189"/>
      <c r="AL360" s="189"/>
      <c r="AM360" s="189"/>
      <c r="AN360" s="190" t="s">
        <v>1539</v>
      </c>
      <c r="AO360" s="190"/>
      <c r="AP360" s="190" t="s">
        <v>23</v>
      </c>
      <c r="AQ360" s="190"/>
      <c r="AR360" s="190"/>
      <c r="AS360" s="190"/>
      <c r="AT360" s="190"/>
      <c r="AU360" s="191">
        <v>39</v>
      </c>
      <c r="AV360" s="191">
        <v>3</v>
      </c>
      <c r="AW360" s="191">
        <v>18</v>
      </c>
      <c r="AX360" s="191">
        <v>9</v>
      </c>
      <c r="AY360" s="191">
        <v>0</v>
      </c>
    </row>
    <row r="361" spans="1:51">
      <c r="A361" s="12" t="s">
        <v>753</v>
      </c>
      <c r="B361" s="12" t="s">
        <v>753</v>
      </c>
      <c r="C361" s="13">
        <v>160008</v>
      </c>
      <c r="D361" s="12" t="s">
        <v>754</v>
      </c>
      <c r="E361" s="187">
        <v>87830</v>
      </c>
      <c r="F361" s="188" t="s">
        <v>182</v>
      </c>
      <c r="G361" s="189" t="s">
        <v>23</v>
      </c>
      <c r="H361" s="189" t="s">
        <v>23</v>
      </c>
      <c r="I361" s="189" t="s">
        <v>23</v>
      </c>
      <c r="J361" s="189"/>
      <c r="K361" s="189"/>
      <c r="L361" s="189"/>
      <c r="M361" s="189" t="s">
        <v>1539</v>
      </c>
      <c r="N361" s="189"/>
      <c r="O361" s="189" t="s">
        <v>23</v>
      </c>
      <c r="P361" s="189"/>
      <c r="Q361" s="189"/>
      <c r="R361" s="189"/>
      <c r="S361" s="189"/>
      <c r="T361" s="189"/>
      <c r="U361" s="189"/>
      <c r="V361" s="189" t="s">
        <v>1539</v>
      </c>
      <c r="W361" s="189"/>
      <c r="X361" s="189" t="s">
        <v>23</v>
      </c>
      <c r="Y361" s="189"/>
      <c r="Z361" s="189"/>
      <c r="AA361" s="189"/>
      <c r="AB361" s="189"/>
      <c r="AC361" s="189"/>
      <c r="AD361" s="189"/>
      <c r="AE361" s="189"/>
      <c r="AF361" s="189"/>
      <c r="AG361" s="189"/>
      <c r="AH361" s="189"/>
      <c r="AI361" s="189"/>
      <c r="AJ361" s="189"/>
      <c r="AK361" s="189"/>
      <c r="AL361" s="189"/>
      <c r="AM361" s="189"/>
      <c r="AN361" s="190"/>
      <c r="AO361" s="190"/>
      <c r="AP361" s="190"/>
      <c r="AQ361" s="190"/>
      <c r="AR361" s="190"/>
      <c r="AS361" s="190"/>
      <c r="AT361" s="190"/>
      <c r="AU361" s="191">
        <v>16</v>
      </c>
      <c r="AV361" s="191">
        <v>9</v>
      </c>
      <c r="AW361" s="191">
        <v>0</v>
      </c>
      <c r="AX361" s="191">
        <v>0</v>
      </c>
      <c r="AY361" s="191">
        <v>0</v>
      </c>
    </row>
    <row r="362" spans="1:51">
      <c r="A362" s="12" t="s">
        <v>753</v>
      </c>
      <c r="B362" s="12" t="s">
        <v>755</v>
      </c>
      <c r="C362" s="13">
        <v>162019</v>
      </c>
      <c r="D362" s="12" t="s">
        <v>756</v>
      </c>
      <c r="E362" s="187">
        <v>418045</v>
      </c>
      <c r="F362" s="188" t="s">
        <v>182</v>
      </c>
      <c r="G362" s="189"/>
      <c r="H362" s="189"/>
      <c r="I362" s="189"/>
      <c r="J362" s="189" t="s">
        <v>23</v>
      </c>
      <c r="K362" s="189" t="s">
        <v>23</v>
      </c>
      <c r="L362" s="189"/>
      <c r="M362" s="189" t="s">
        <v>1539</v>
      </c>
      <c r="N362" s="189"/>
      <c r="O362" s="189" t="s">
        <v>23</v>
      </c>
      <c r="P362" s="189"/>
      <c r="Q362" s="189"/>
      <c r="R362" s="189"/>
      <c r="S362" s="189"/>
      <c r="T362" s="189"/>
      <c r="U362" s="189"/>
      <c r="V362" s="189"/>
      <c r="W362" s="189"/>
      <c r="X362" s="189"/>
      <c r="Y362" s="189"/>
      <c r="Z362" s="189"/>
      <c r="AA362" s="189"/>
      <c r="AB362" s="189"/>
      <c r="AC362" s="189"/>
      <c r="AD362" s="189"/>
      <c r="AE362" s="189" t="s">
        <v>1539</v>
      </c>
      <c r="AF362" s="189"/>
      <c r="AG362" s="189" t="s">
        <v>23</v>
      </c>
      <c r="AH362" s="189"/>
      <c r="AI362" s="189"/>
      <c r="AJ362" s="189"/>
      <c r="AK362" s="189"/>
      <c r="AL362" s="189"/>
      <c r="AM362" s="189"/>
      <c r="AN362" s="190" t="s">
        <v>1538</v>
      </c>
      <c r="AO362" s="190"/>
      <c r="AP362" s="190"/>
      <c r="AQ362" s="190"/>
      <c r="AR362" s="190"/>
      <c r="AS362" s="190"/>
      <c r="AT362" s="190"/>
      <c r="AU362" s="191">
        <v>31</v>
      </c>
      <c r="AV362" s="191">
        <v>0</v>
      </c>
      <c r="AW362" s="191">
        <v>10</v>
      </c>
      <c r="AX362" s="191">
        <v>26</v>
      </c>
      <c r="AY362" s="191">
        <v>0</v>
      </c>
    </row>
    <row r="363" spans="1:51">
      <c r="A363" s="12" t="s">
        <v>753</v>
      </c>
      <c r="B363" s="12" t="s">
        <v>757</v>
      </c>
      <c r="C363" s="13">
        <v>162027</v>
      </c>
      <c r="D363" s="12" t="s">
        <v>758</v>
      </c>
      <c r="E363" s="187">
        <v>173192</v>
      </c>
      <c r="F363" s="188" t="s">
        <v>182</v>
      </c>
      <c r="G363" s="189"/>
      <c r="H363" s="189"/>
      <c r="I363" s="189"/>
      <c r="J363" s="189"/>
      <c r="K363" s="189"/>
      <c r="L363" s="189"/>
      <c r="M363" s="189" t="s">
        <v>1538</v>
      </c>
      <c r="N363" s="189"/>
      <c r="O363" s="189"/>
      <c r="P363" s="189"/>
      <c r="Q363" s="189"/>
      <c r="R363" s="189"/>
      <c r="S363" s="189"/>
      <c r="T363" s="189"/>
      <c r="U363" s="189"/>
      <c r="V363" s="189"/>
      <c r="W363" s="189"/>
      <c r="X363" s="189"/>
      <c r="Y363" s="189"/>
      <c r="Z363" s="189"/>
      <c r="AA363" s="189"/>
      <c r="AB363" s="189"/>
      <c r="AC363" s="189"/>
      <c r="AD363" s="189"/>
      <c r="AE363" s="189"/>
      <c r="AF363" s="189"/>
      <c r="AG363" s="189"/>
      <c r="AH363" s="189"/>
      <c r="AI363" s="189"/>
      <c r="AJ363" s="189"/>
      <c r="AK363" s="189"/>
      <c r="AL363" s="189"/>
      <c r="AM363" s="189"/>
      <c r="AN363" s="190"/>
      <c r="AO363" s="190"/>
      <c r="AP363" s="190"/>
      <c r="AQ363" s="190"/>
      <c r="AR363" s="190"/>
      <c r="AS363" s="190"/>
      <c r="AT363" s="190"/>
      <c r="AU363" s="191">
        <v>7</v>
      </c>
      <c r="AV363" s="191">
        <v>0</v>
      </c>
      <c r="AW363" s="191">
        <v>0</v>
      </c>
      <c r="AX363" s="191">
        <v>0</v>
      </c>
      <c r="AY363" s="191">
        <v>0</v>
      </c>
    </row>
    <row r="364" spans="1:51">
      <c r="A364" s="12" t="s">
        <v>753</v>
      </c>
      <c r="B364" s="12" t="s">
        <v>759</v>
      </c>
      <c r="C364" s="13">
        <v>162043</v>
      </c>
      <c r="D364" s="12" t="s">
        <v>276</v>
      </c>
      <c r="E364" s="187">
        <v>42340</v>
      </c>
      <c r="F364" s="188" t="s">
        <v>182</v>
      </c>
      <c r="G364" s="189" t="s">
        <v>23</v>
      </c>
      <c r="H364" s="189" t="s">
        <v>23</v>
      </c>
      <c r="I364" s="189" t="s">
        <v>23</v>
      </c>
      <c r="J364" s="189"/>
      <c r="K364" s="189"/>
      <c r="L364" s="189"/>
      <c r="M364" s="189" t="s">
        <v>1539</v>
      </c>
      <c r="N364" s="189"/>
      <c r="O364" s="189" t="s">
        <v>23</v>
      </c>
      <c r="P364" s="189"/>
      <c r="Q364" s="189"/>
      <c r="R364" s="189"/>
      <c r="S364" s="189"/>
      <c r="T364" s="189"/>
      <c r="U364" s="189"/>
      <c r="V364" s="189" t="s">
        <v>1539</v>
      </c>
      <c r="W364" s="189"/>
      <c r="X364" s="189" t="s">
        <v>23</v>
      </c>
      <c r="Y364" s="189"/>
      <c r="Z364" s="189"/>
      <c r="AA364" s="189"/>
      <c r="AB364" s="189"/>
      <c r="AC364" s="189"/>
      <c r="AD364" s="189"/>
      <c r="AE364" s="189"/>
      <c r="AF364" s="189"/>
      <c r="AG364" s="189"/>
      <c r="AH364" s="189"/>
      <c r="AI364" s="189"/>
      <c r="AJ364" s="189"/>
      <c r="AK364" s="189"/>
      <c r="AL364" s="189"/>
      <c r="AM364" s="189"/>
      <c r="AN364" s="190"/>
      <c r="AO364" s="190"/>
      <c r="AP364" s="190"/>
      <c r="AQ364" s="190"/>
      <c r="AR364" s="190"/>
      <c r="AS364" s="190"/>
      <c r="AT364" s="190"/>
      <c r="AU364" s="191">
        <v>8</v>
      </c>
      <c r="AV364" s="191">
        <v>4</v>
      </c>
      <c r="AW364" s="191">
        <v>0</v>
      </c>
      <c r="AX364" s="191">
        <v>0</v>
      </c>
      <c r="AY364" s="191">
        <v>1</v>
      </c>
    </row>
    <row r="365" spans="1:51">
      <c r="A365" s="12" t="s">
        <v>753</v>
      </c>
      <c r="B365" s="12" t="s">
        <v>760</v>
      </c>
      <c r="C365" s="13">
        <v>162051</v>
      </c>
      <c r="D365" s="12" t="s">
        <v>761</v>
      </c>
      <c r="E365" s="187">
        <v>48410</v>
      </c>
      <c r="F365" s="188" t="s">
        <v>182</v>
      </c>
      <c r="G365" s="189" t="s">
        <v>23</v>
      </c>
      <c r="H365" s="189"/>
      <c r="I365" s="189"/>
      <c r="J365" s="189" t="s">
        <v>23</v>
      </c>
      <c r="K365" s="189" t="s">
        <v>23</v>
      </c>
      <c r="L365" s="189"/>
      <c r="M365" s="189" t="s">
        <v>1539</v>
      </c>
      <c r="N365" s="189"/>
      <c r="O365" s="189" t="s">
        <v>23</v>
      </c>
      <c r="P365" s="189"/>
      <c r="Q365" s="189"/>
      <c r="R365" s="189"/>
      <c r="S365" s="189"/>
      <c r="T365" s="189"/>
      <c r="U365" s="189"/>
      <c r="V365" s="189" t="s">
        <v>1539</v>
      </c>
      <c r="W365" s="189"/>
      <c r="X365" s="189"/>
      <c r="Y365" s="189"/>
      <c r="Z365" s="189"/>
      <c r="AA365" s="189"/>
      <c r="AB365" s="189" t="s">
        <v>23</v>
      </c>
      <c r="AC365" s="189"/>
      <c r="AD365" s="189"/>
      <c r="AE365" s="189" t="s">
        <v>1539</v>
      </c>
      <c r="AF365" s="189"/>
      <c r="AG365" s="189" t="s">
        <v>23</v>
      </c>
      <c r="AH365" s="189"/>
      <c r="AI365" s="189"/>
      <c r="AJ365" s="189"/>
      <c r="AK365" s="189"/>
      <c r="AL365" s="189"/>
      <c r="AM365" s="189"/>
      <c r="AN365" s="190" t="s">
        <v>1539</v>
      </c>
      <c r="AO365" s="190"/>
      <c r="AP365" s="190" t="s">
        <v>23</v>
      </c>
      <c r="AQ365" s="190"/>
      <c r="AR365" s="190"/>
      <c r="AS365" s="190"/>
      <c r="AT365" s="190"/>
      <c r="AU365" s="191">
        <v>37</v>
      </c>
      <c r="AV365" s="191">
        <v>1</v>
      </c>
      <c r="AW365" s="191">
        <v>9</v>
      </c>
      <c r="AX365" s="191">
        <v>13</v>
      </c>
      <c r="AY365" s="191">
        <v>0</v>
      </c>
    </row>
    <row r="366" spans="1:51">
      <c r="A366" s="12" t="s">
        <v>753</v>
      </c>
      <c r="B366" s="12" t="s">
        <v>762</v>
      </c>
      <c r="C366" s="13">
        <v>162060</v>
      </c>
      <c r="D366" s="12" t="s">
        <v>763</v>
      </c>
      <c r="E366" s="187">
        <v>33337</v>
      </c>
      <c r="F366" s="188" t="s">
        <v>182</v>
      </c>
      <c r="G366" s="189" t="s">
        <v>23</v>
      </c>
      <c r="H366" s="189" t="s">
        <v>23</v>
      </c>
      <c r="I366" s="189" t="s">
        <v>23</v>
      </c>
      <c r="J366" s="189"/>
      <c r="K366" s="189"/>
      <c r="L366" s="189" t="s">
        <v>23</v>
      </c>
      <c r="M366" s="189" t="s">
        <v>1539</v>
      </c>
      <c r="N366" s="189"/>
      <c r="O366" s="189" t="s">
        <v>23</v>
      </c>
      <c r="P366" s="189"/>
      <c r="Q366" s="189"/>
      <c r="R366" s="189"/>
      <c r="S366" s="189"/>
      <c r="T366" s="189"/>
      <c r="U366" s="189"/>
      <c r="V366" s="189" t="s">
        <v>1539</v>
      </c>
      <c r="W366" s="189"/>
      <c r="X366" s="189" t="s">
        <v>23</v>
      </c>
      <c r="Y366" s="189"/>
      <c r="Z366" s="189"/>
      <c r="AA366" s="189"/>
      <c r="AB366" s="189"/>
      <c r="AC366" s="189"/>
      <c r="AD366" s="189"/>
      <c r="AE366" s="189"/>
      <c r="AF366" s="189"/>
      <c r="AG366" s="189"/>
      <c r="AH366" s="189"/>
      <c r="AI366" s="189"/>
      <c r="AJ366" s="189"/>
      <c r="AK366" s="189"/>
      <c r="AL366" s="189"/>
      <c r="AM366" s="189"/>
      <c r="AN366" s="190"/>
      <c r="AO366" s="190"/>
      <c r="AP366" s="190"/>
      <c r="AQ366" s="190"/>
      <c r="AR366" s="190"/>
      <c r="AS366" s="190"/>
      <c r="AT366" s="190"/>
      <c r="AU366" s="191">
        <v>9</v>
      </c>
      <c r="AV366" s="191">
        <v>7</v>
      </c>
      <c r="AW366" s="191">
        <v>0</v>
      </c>
      <c r="AX366" s="191">
        <v>0</v>
      </c>
      <c r="AY366" s="191">
        <v>3</v>
      </c>
    </row>
    <row r="367" spans="1:51">
      <c r="A367" s="12" t="s">
        <v>753</v>
      </c>
      <c r="B367" s="12" t="s">
        <v>764</v>
      </c>
      <c r="C367" s="13">
        <v>162078</v>
      </c>
      <c r="D367" s="12" t="s">
        <v>365</v>
      </c>
      <c r="E367" s="187">
        <v>41680</v>
      </c>
      <c r="F367" s="188" t="s">
        <v>182</v>
      </c>
      <c r="G367" s="189" t="s">
        <v>23</v>
      </c>
      <c r="H367" s="189"/>
      <c r="I367" s="189" t="s">
        <v>23</v>
      </c>
      <c r="J367" s="189"/>
      <c r="K367" s="189"/>
      <c r="L367" s="189"/>
      <c r="M367" s="189" t="s">
        <v>1539</v>
      </c>
      <c r="N367" s="189"/>
      <c r="O367" s="189" t="s">
        <v>23</v>
      </c>
      <c r="P367" s="189"/>
      <c r="Q367" s="189"/>
      <c r="R367" s="189"/>
      <c r="S367" s="189"/>
      <c r="T367" s="189"/>
      <c r="U367" s="189"/>
      <c r="V367" s="189" t="s">
        <v>1539</v>
      </c>
      <c r="W367" s="189"/>
      <c r="X367" s="189" t="s">
        <v>23</v>
      </c>
      <c r="Y367" s="189"/>
      <c r="Z367" s="189"/>
      <c r="AA367" s="189"/>
      <c r="AB367" s="189"/>
      <c r="AC367" s="189"/>
      <c r="AD367" s="189"/>
      <c r="AE367" s="189"/>
      <c r="AF367" s="189"/>
      <c r="AG367" s="189"/>
      <c r="AH367" s="189"/>
      <c r="AI367" s="189"/>
      <c r="AJ367" s="189"/>
      <c r="AK367" s="189"/>
      <c r="AL367" s="189"/>
      <c r="AM367" s="189"/>
      <c r="AN367" s="190"/>
      <c r="AO367" s="190"/>
      <c r="AP367" s="190"/>
      <c r="AQ367" s="190"/>
      <c r="AR367" s="190"/>
      <c r="AS367" s="190"/>
      <c r="AT367" s="190"/>
      <c r="AU367" s="191">
        <v>6</v>
      </c>
      <c r="AV367" s="191">
        <v>3</v>
      </c>
      <c r="AW367" s="191">
        <v>0</v>
      </c>
      <c r="AX367" s="191">
        <v>0</v>
      </c>
      <c r="AY367" s="191">
        <v>0</v>
      </c>
    </row>
    <row r="368" spans="1:51">
      <c r="A368" s="12" t="s">
        <v>753</v>
      </c>
      <c r="B368" s="12" t="s">
        <v>765</v>
      </c>
      <c r="C368" s="13">
        <v>162086</v>
      </c>
      <c r="D368" s="12" t="s">
        <v>766</v>
      </c>
      <c r="E368" s="187">
        <v>48840</v>
      </c>
      <c r="F368" s="188" t="s">
        <v>182</v>
      </c>
      <c r="G368" s="189"/>
      <c r="H368" s="189"/>
      <c r="I368" s="189"/>
      <c r="J368" s="189" t="s">
        <v>23</v>
      </c>
      <c r="K368" s="189"/>
      <c r="L368" s="189"/>
      <c r="M368" s="189" t="s">
        <v>1538</v>
      </c>
      <c r="N368" s="189"/>
      <c r="O368" s="189"/>
      <c r="P368" s="189"/>
      <c r="Q368" s="189"/>
      <c r="R368" s="189"/>
      <c r="S368" s="189"/>
      <c r="T368" s="189"/>
      <c r="U368" s="189"/>
      <c r="V368" s="189"/>
      <c r="W368" s="189"/>
      <c r="X368" s="189"/>
      <c r="Y368" s="189"/>
      <c r="Z368" s="189"/>
      <c r="AA368" s="189"/>
      <c r="AB368" s="189"/>
      <c r="AC368" s="189"/>
      <c r="AD368" s="189"/>
      <c r="AE368" s="189" t="s">
        <v>1539</v>
      </c>
      <c r="AF368" s="189"/>
      <c r="AG368" s="189" t="s">
        <v>23</v>
      </c>
      <c r="AH368" s="189"/>
      <c r="AI368" s="189"/>
      <c r="AJ368" s="189"/>
      <c r="AK368" s="189"/>
      <c r="AL368" s="189"/>
      <c r="AM368" s="189"/>
      <c r="AN368" s="190"/>
      <c r="AO368" s="190"/>
      <c r="AP368" s="190"/>
      <c r="AQ368" s="190"/>
      <c r="AR368" s="190"/>
      <c r="AS368" s="190"/>
      <c r="AT368" s="190"/>
      <c r="AU368" s="191">
        <v>3</v>
      </c>
      <c r="AV368" s="191">
        <v>0</v>
      </c>
      <c r="AW368" s="191">
        <v>2</v>
      </c>
      <c r="AX368" s="191">
        <v>0</v>
      </c>
      <c r="AY368" s="191">
        <v>0</v>
      </c>
    </row>
    <row r="369" spans="1:51">
      <c r="A369" s="12" t="s">
        <v>753</v>
      </c>
      <c r="B369" s="12" t="s">
        <v>767</v>
      </c>
      <c r="C369" s="13">
        <v>162094</v>
      </c>
      <c r="D369" s="12" t="s">
        <v>306</v>
      </c>
      <c r="E369" s="187">
        <v>30453</v>
      </c>
      <c r="F369" s="188" t="s">
        <v>182</v>
      </c>
      <c r="G369" s="189"/>
      <c r="H369" s="189"/>
      <c r="I369" s="189"/>
      <c r="J369" s="189"/>
      <c r="K369" s="189"/>
      <c r="L369" s="189"/>
      <c r="M369" s="189" t="s">
        <v>1539</v>
      </c>
      <c r="N369" s="189"/>
      <c r="O369" s="189" t="s">
        <v>23</v>
      </c>
      <c r="P369" s="189"/>
      <c r="Q369" s="189"/>
      <c r="R369" s="189"/>
      <c r="S369" s="189"/>
      <c r="T369" s="189"/>
      <c r="U369" s="189"/>
      <c r="V369" s="189"/>
      <c r="W369" s="189"/>
      <c r="X369" s="189"/>
      <c r="Y369" s="189"/>
      <c r="Z369" s="189"/>
      <c r="AA369" s="189"/>
      <c r="AB369" s="189"/>
      <c r="AC369" s="189"/>
      <c r="AD369" s="189"/>
      <c r="AE369" s="189"/>
      <c r="AF369" s="189"/>
      <c r="AG369" s="189"/>
      <c r="AH369" s="189"/>
      <c r="AI369" s="189"/>
      <c r="AJ369" s="189"/>
      <c r="AK369" s="189"/>
      <c r="AL369" s="189"/>
      <c r="AM369" s="189"/>
      <c r="AN369" s="190"/>
      <c r="AO369" s="190"/>
      <c r="AP369" s="190"/>
      <c r="AQ369" s="190"/>
      <c r="AR369" s="190"/>
      <c r="AS369" s="190"/>
      <c r="AT369" s="190"/>
      <c r="AU369" s="191">
        <v>2</v>
      </c>
      <c r="AV369" s="191">
        <v>0</v>
      </c>
      <c r="AW369" s="191">
        <v>0</v>
      </c>
      <c r="AX369" s="191">
        <v>0</v>
      </c>
      <c r="AY369" s="191">
        <v>0</v>
      </c>
    </row>
    <row r="370" spans="1:51">
      <c r="A370" s="12" t="s">
        <v>753</v>
      </c>
      <c r="B370" s="12" t="s">
        <v>768</v>
      </c>
      <c r="C370" s="13">
        <v>162108</v>
      </c>
      <c r="D370" s="12" t="s">
        <v>769</v>
      </c>
      <c r="E370" s="187">
        <v>51813</v>
      </c>
      <c r="F370" s="188" t="s">
        <v>182</v>
      </c>
      <c r="G370" s="189"/>
      <c r="H370" s="189"/>
      <c r="I370" s="189"/>
      <c r="J370" s="189" t="s">
        <v>23</v>
      </c>
      <c r="K370" s="189"/>
      <c r="L370" s="189"/>
      <c r="M370" s="189" t="s">
        <v>1538</v>
      </c>
      <c r="N370" s="189"/>
      <c r="O370" s="189"/>
      <c r="P370" s="189"/>
      <c r="Q370" s="189"/>
      <c r="R370" s="189"/>
      <c r="S370" s="189"/>
      <c r="T370" s="189"/>
      <c r="U370" s="189"/>
      <c r="V370" s="189"/>
      <c r="W370" s="189"/>
      <c r="X370" s="189"/>
      <c r="Y370" s="189"/>
      <c r="Z370" s="189"/>
      <c r="AA370" s="189"/>
      <c r="AB370" s="189"/>
      <c r="AC370" s="189"/>
      <c r="AD370" s="189"/>
      <c r="AE370" s="189" t="s">
        <v>1539</v>
      </c>
      <c r="AF370" s="189"/>
      <c r="AG370" s="189" t="s">
        <v>23</v>
      </c>
      <c r="AH370" s="189"/>
      <c r="AI370" s="189"/>
      <c r="AJ370" s="189"/>
      <c r="AK370" s="189"/>
      <c r="AL370" s="189"/>
      <c r="AM370" s="189"/>
      <c r="AN370" s="190"/>
      <c r="AO370" s="190"/>
      <c r="AP370" s="190"/>
      <c r="AQ370" s="190"/>
      <c r="AR370" s="190"/>
      <c r="AS370" s="190"/>
      <c r="AT370" s="190"/>
      <c r="AU370" s="191">
        <v>5</v>
      </c>
      <c r="AV370" s="191">
        <v>0</v>
      </c>
      <c r="AW370" s="191">
        <v>4</v>
      </c>
      <c r="AX370" s="191">
        <v>0</v>
      </c>
      <c r="AY370" s="191">
        <v>0</v>
      </c>
    </row>
    <row r="371" spans="1:51">
      <c r="A371" s="12" t="s">
        <v>753</v>
      </c>
      <c r="B371" s="12" t="s">
        <v>770</v>
      </c>
      <c r="C371" s="13">
        <v>162116</v>
      </c>
      <c r="D371" s="12" t="s">
        <v>276</v>
      </c>
      <c r="E371" s="187">
        <v>93572</v>
      </c>
      <c r="F371" s="188" t="s">
        <v>182</v>
      </c>
      <c r="G371" s="189"/>
      <c r="H371" s="189"/>
      <c r="I371" s="189"/>
      <c r="J371" s="189"/>
      <c r="K371" s="189"/>
      <c r="L371" s="189"/>
      <c r="M371" s="189" t="s">
        <v>1539</v>
      </c>
      <c r="N371" s="189"/>
      <c r="O371" s="189" t="s">
        <v>23</v>
      </c>
      <c r="P371" s="189"/>
      <c r="Q371" s="189"/>
      <c r="R371" s="189"/>
      <c r="S371" s="189"/>
      <c r="T371" s="189"/>
      <c r="U371" s="189"/>
      <c r="V371" s="189"/>
      <c r="W371" s="189"/>
      <c r="X371" s="189"/>
      <c r="Y371" s="189"/>
      <c r="Z371" s="189"/>
      <c r="AA371" s="189"/>
      <c r="AB371" s="189"/>
      <c r="AC371" s="189"/>
      <c r="AD371" s="189"/>
      <c r="AE371" s="189"/>
      <c r="AF371" s="189"/>
      <c r="AG371" s="189"/>
      <c r="AH371" s="189"/>
      <c r="AI371" s="189"/>
      <c r="AJ371" s="189"/>
      <c r="AK371" s="189"/>
      <c r="AL371" s="189"/>
      <c r="AM371" s="189"/>
      <c r="AN371" s="190"/>
      <c r="AO371" s="190"/>
      <c r="AP371" s="190"/>
      <c r="AQ371" s="190"/>
      <c r="AR371" s="190"/>
      <c r="AS371" s="190"/>
      <c r="AT371" s="190"/>
      <c r="AU371" s="191">
        <v>18</v>
      </c>
      <c r="AV371" s="191">
        <v>0</v>
      </c>
      <c r="AW371" s="191">
        <v>0</v>
      </c>
      <c r="AX371" s="191">
        <v>0</v>
      </c>
      <c r="AY371" s="191">
        <v>0</v>
      </c>
    </row>
    <row r="372" spans="1:51">
      <c r="A372" s="12" t="s">
        <v>771</v>
      </c>
      <c r="B372" s="12" t="s">
        <v>771</v>
      </c>
      <c r="C372" s="13">
        <v>170003</v>
      </c>
      <c r="D372" s="12" t="s">
        <v>772</v>
      </c>
      <c r="E372" s="187">
        <v>149956</v>
      </c>
      <c r="F372" s="188" t="s">
        <v>182</v>
      </c>
      <c r="G372" s="189" t="s">
        <v>23</v>
      </c>
      <c r="H372" s="189" t="s">
        <v>23</v>
      </c>
      <c r="I372" s="189"/>
      <c r="J372" s="189"/>
      <c r="K372" s="189" t="s">
        <v>23</v>
      </c>
      <c r="L372" s="189"/>
      <c r="M372" s="189" t="s">
        <v>1538</v>
      </c>
      <c r="N372" s="189"/>
      <c r="O372" s="189"/>
      <c r="P372" s="189"/>
      <c r="Q372" s="189"/>
      <c r="R372" s="189"/>
      <c r="S372" s="189"/>
      <c r="T372" s="189"/>
      <c r="U372" s="189"/>
      <c r="V372" s="189" t="s">
        <v>1539</v>
      </c>
      <c r="W372" s="189"/>
      <c r="X372" s="189"/>
      <c r="Y372" s="189"/>
      <c r="Z372" s="189"/>
      <c r="AA372" s="189"/>
      <c r="AB372" s="189"/>
      <c r="AC372" s="189"/>
      <c r="AD372" s="189" t="s">
        <v>23</v>
      </c>
      <c r="AE372" s="189"/>
      <c r="AF372" s="189"/>
      <c r="AG372" s="189"/>
      <c r="AH372" s="189"/>
      <c r="AI372" s="189"/>
      <c r="AJ372" s="189"/>
      <c r="AK372" s="189"/>
      <c r="AL372" s="189"/>
      <c r="AM372" s="189"/>
      <c r="AN372" s="190" t="s">
        <v>1539</v>
      </c>
      <c r="AO372" s="190"/>
      <c r="AP372" s="190" t="s">
        <v>23</v>
      </c>
      <c r="AQ372" s="190"/>
      <c r="AR372" s="190"/>
      <c r="AS372" s="190"/>
      <c r="AT372" s="190"/>
      <c r="AU372" s="191">
        <v>7</v>
      </c>
      <c r="AV372" s="191">
        <v>1</v>
      </c>
      <c r="AW372" s="191">
        <v>0</v>
      </c>
      <c r="AX372" s="191">
        <v>108</v>
      </c>
      <c r="AY372" s="191">
        <v>0</v>
      </c>
    </row>
    <row r="373" spans="1:51">
      <c r="A373" s="12" t="s">
        <v>771</v>
      </c>
      <c r="B373" s="12" t="s">
        <v>773</v>
      </c>
      <c r="C373" s="13">
        <v>172014</v>
      </c>
      <c r="D373" s="12" t="s">
        <v>774</v>
      </c>
      <c r="E373" s="187">
        <v>454416</v>
      </c>
      <c r="F373" s="188" t="s">
        <v>182</v>
      </c>
      <c r="G373" s="189" t="s">
        <v>23</v>
      </c>
      <c r="H373" s="189" t="s">
        <v>23</v>
      </c>
      <c r="I373" s="189"/>
      <c r="J373" s="189"/>
      <c r="K373" s="189" t="s">
        <v>23</v>
      </c>
      <c r="L373" s="189"/>
      <c r="M373" s="189" t="s">
        <v>1540</v>
      </c>
      <c r="N373" s="189"/>
      <c r="O373" s="189" t="s">
        <v>23</v>
      </c>
      <c r="P373" s="189"/>
      <c r="Q373" s="189"/>
      <c r="R373" s="189"/>
      <c r="S373" s="189"/>
      <c r="T373" s="189"/>
      <c r="U373" s="189"/>
      <c r="V373" s="189" t="s">
        <v>1539</v>
      </c>
      <c r="W373" s="189"/>
      <c r="X373" s="189"/>
      <c r="Y373" s="189"/>
      <c r="Z373" s="189"/>
      <c r="AA373" s="189" t="s">
        <v>23</v>
      </c>
      <c r="AB373" s="189"/>
      <c r="AC373" s="189"/>
      <c r="AD373" s="189"/>
      <c r="AE373" s="189"/>
      <c r="AF373" s="189"/>
      <c r="AG373" s="189"/>
      <c r="AH373" s="189"/>
      <c r="AI373" s="189"/>
      <c r="AJ373" s="189"/>
      <c r="AK373" s="189"/>
      <c r="AL373" s="189"/>
      <c r="AM373" s="189"/>
      <c r="AN373" s="190" t="s">
        <v>1539</v>
      </c>
      <c r="AO373" s="190"/>
      <c r="AP373" s="190" t="s">
        <v>23</v>
      </c>
      <c r="AQ373" s="190"/>
      <c r="AR373" s="190"/>
      <c r="AS373" s="190"/>
      <c r="AT373" s="190"/>
      <c r="AU373" s="191">
        <v>76</v>
      </c>
      <c r="AV373" s="191">
        <v>2</v>
      </c>
      <c r="AW373" s="191">
        <v>0</v>
      </c>
      <c r="AX373" s="191">
        <v>31</v>
      </c>
      <c r="AY373" s="191">
        <v>0</v>
      </c>
    </row>
    <row r="374" spans="1:51">
      <c r="A374" s="12" t="s">
        <v>771</v>
      </c>
      <c r="B374" s="12" t="s">
        <v>775</v>
      </c>
      <c r="C374" s="13">
        <v>172022</v>
      </c>
      <c r="D374" s="12" t="s">
        <v>343</v>
      </c>
      <c r="E374" s="187">
        <v>53927</v>
      </c>
      <c r="F374" s="188" t="s">
        <v>182</v>
      </c>
      <c r="G374" s="189"/>
      <c r="H374" s="189"/>
      <c r="I374" s="189"/>
      <c r="J374" s="189"/>
      <c r="K374" s="189" t="s">
        <v>23</v>
      </c>
      <c r="L374" s="189"/>
      <c r="M374" s="189" t="s">
        <v>1539</v>
      </c>
      <c r="N374" s="189"/>
      <c r="O374" s="189" t="s">
        <v>23</v>
      </c>
      <c r="P374" s="189"/>
      <c r="Q374" s="189"/>
      <c r="R374" s="189"/>
      <c r="S374" s="189"/>
      <c r="T374" s="189"/>
      <c r="U374" s="189"/>
      <c r="V374" s="189"/>
      <c r="W374" s="189"/>
      <c r="X374" s="189"/>
      <c r="Y374" s="189"/>
      <c r="Z374" s="189"/>
      <c r="AA374" s="189"/>
      <c r="AB374" s="189"/>
      <c r="AC374" s="189"/>
      <c r="AD374" s="189"/>
      <c r="AE374" s="189"/>
      <c r="AF374" s="189"/>
      <c r="AG374" s="189"/>
      <c r="AH374" s="189"/>
      <c r="AI374" s="189"/>
      <c r="AJ374" s="189"/>
      <c r="AK374" s="189"/>
      <c r="AL374" s="189"/>
      <c r="AM374" s="189"/>
      <c r="AN374" s="190" t="s">
        <v>1538</v>
      </c>
      <c r="AO374" s="190"/>
      <c r="AP374" s="190"/>
      <c r="AQ374" s="190"/>
      <c r="AR374" s="190"/>
      <c r="AS374" s="190"/>
      <c r="AT374" s="190"/>
      <c r="AU374" s="191">
        <v>25</v>
      </c>
      <c r="AV374" s="191">
        <v>0</v>
      </c>
      <c r="AW374" s="191">
        <v>0</v>
      </c>
      <c r="AX374" s="191">
        <v>20</v>
      </c>
      <c r="AY374" s="191">
        <v>0</v>
      </c>
    </row>
    <row r="375" spans="1:51">
      <c r="A375" s="12" t="s">
        <v>771</v>
      </c>
      <c r="B375" s="12" t="s">
        <v>776</v>
      </c>
      <c r="C375" s="13">
        <v>172031</v>
      </c>
      <c r="D375" s="12" t="s">
        <v>777</v>
      </c>
      <c r="E375" s="187">
        <v>108583</v>
      </c>
      <c r="F375" s="188" t="s">
        <v>182</v>
      </c>
      <c r="G375" s="189" t="s">
        <v>23</v>
      </c>
      <c r="H375" s="189" t="s">
        <v>23</v>
      </c>
      <c r="I375" s="189"/>
      <c r="J375" s="189"/>
      <c r="K375" s="189" t="s">
        <v>23</v>
      </c>
      <c r="L375" s="189"/>
      <c r="M375" s="189" t="s">
        <v>1539</v>
      </c>
      <c r="N375" s="189"/>
      <c r="O375" s="189" t="s">
        <v>23</v>
      </c>
      <c r="P375" s="189"/>
      <c r="Q375" s="189"/>
      <c r="R375" s="189"/>
      <c r="S375" s="189"/>
      <c r="T375" s="189"/>
      <c r="U375" s="189"/>
      <c r="V375" s="189" t="s">
        <v>1539</v>
      </c>
      <c r="W375" s="189" t="s">
        <v>23</v>
      </c>
      <c r="X375" s="189"/>
      <c r="Y375" s="189"/>
      <c r="Z375" s="189"/>
      <c r="AA375" s="189"/>
      <c r="AB375" s="189"/>
      <c r="AC375" s="189"/>
      <c r="AD375" s="189"/>
      <c r="AE375" s="189"/>
      <c r="AF375" s="189"/>
      <c r="AG375" s="189"/>
      <c r="AH375" s="189"/>
      <c r="AI375" s="189"/>
      <c r="AJ375" s="189"/>
      <c r="AK375" s="189"/>
      <c r="AL375" s="189"/>
      <c r="AM375" s="189"/>
      <c r="AN375" s="190" t="s">
        <v>1538</v>
      </c>
      <c r="AO375" s="190"/>
      <c r="AP375" s="190"/>
      <c r="AQ375" s="190"/>
      <c r="AR375" s="190"/>
      <c r="AS375" s="190"/>
      <c r="AT375" s="190"/>
      <c r="AU375" s="191">
        <v>42</v>
      </c>
      <c r="AV375" s="191">
        <v>4</v>
      </c>
      <c r="AW375" s="191">
        <v>0</v>
      </c>
      <c r="AX375" s="191">
        <v>55</v>
      </c>
      <c r="AY375" s="191">
        <v>0</v>
      </c>
    </row>
    <row r="376" spans="1:51">
      <c r="A376" s="12" t="s">
        <v>771</v>
      </c>
      <c r="B376" s="12" t="s">
        <v>778</v>
      </c>
      <c r="C376" s="13">
        <v>172049</v>
      </c>
      <c r="D376" s="12" t="s">
        <v>779</v>
      </c>
      <c r="E376" s="187">
        <v>27757</v>
      </c>
      <c r="F376" s="188" t="s">
        <v>182</v>
      </c>
      <c r="G376" s="189"/>
      <c r="H376" s="189"/>
      <c r="I376" s="189"/>
      <c r="J376" s="189"/>
      <c r="K376" s="189"/>
      <c r="L376" s="189"/>
      <c r="M376" s="189" t="s">
        <v>1539</v>
      </c>
      <c r="N376" s="189"/>
      <c r="O376" s="189" t="s">
        <v>23</v>
      </c>
      <c r="P376" s="189"/>
      <c r="Q376" s="189"/>
      <c r="R376" s="189"/>
      <c r="S376" s="189"/>
      <c r="T376" s="189"/>
      <c r="U376" s="189"/>
      <c r="V376" s="189"/>
      <c r="W376" s="189"/>
      <c r="X376" s="189"/>
      <c r="Y376" s="189"/>
      <c r="Z376" s="189"/>
      <c r="AA376" s="189"/>
      <c r="AB376" s="189"/>
      <c r="AC376" s="189"/>
      <c r="AD376" s="189"/>
      <c r="AE376" s="189"/>
      <c r="AF376" s="189"/>
      <c r="AG376" s="189"/>
      <c r="AH376" s="189"/>
      <c r="AI376" s="189"/>
      <c r="AJ376" s="189"/>
      <c r="AK376" s="189"/>
      <c r="AL376" s="189"/>
      <c r="AM376" s="189"/>
      <c r="AN376" s="190"/>
      <c r="AO376" s="190"/>
      <c r="AP376" s="190"/>
      <c r="AQ376" s="190"/>
      <c r="AR376" s="190"/>
      <c r="AS376" s="190"/>
      <c r="AT376" s="190"/>
      <c r="AU376" s="191">
        <v>13</v>
      </c>
      <c r="AV376" s="191">
        <v>0</v>
      </c>
      <c r="AW376" s="191">
        <v>0</v>
      </c>
      <c r="AX376" s="191">
        <v>0</v>
      </c>
      <c r="AY376" s="191">
        <v>0</v>
      </c>
    </row>
    <row r="377" spans="1:51">
      <c r="A377" s="12" t="s">
        <v>771</v>
      </c>
      <c r="B377" s="12" t="s">
        <v>780</v>
      </c>
      <c r="C377" s="13">
        <v>172057</v>
      </c>
      <c r="D377" s="12" t="s">
        <v>365</v>
      </c>
      <c r="E377" s="187">
        <v>14752</v>
      </c>
      <c r="F377" s="188" t="s">
        <v>182</v>
      </c>
      <c r="G377" s="189"/>
      <c r="H377" s="189"/>
      <c r="I377" s="189"/>
      <c r="J377" s="189"/>
      <c r="K377" s="189" t="s">
        <v>23</v>
      </c>
      <c r="L377" s="189"/>
      <c r="M377" s="189" t="s">
        <v>1538</v>
      </c>
      <c r="N377" s="189"/>
      <c r="O377" s="189"/>
      <c r="P377" s="189"/>
      <c r="Q377" s="189"/>
      <c r="R377" s="189"/>
      <c r="S377" s="189"/>
      <c r="T377" s="189"/>
      <c r="U377" s="189"/>
      <c r="V377" s="189"/>
      <c r="W377" s="189"/>
      <c r="X377" s="189"/>
      <c r="Y377" s="189"/>
      <c r="Z377" s="189"/>
      <c r="AA377" s="189"/>
      <c r="AB377" s="189"/>
      <c r="AC377" s="189"/>
      <c r="AD377" s="189"/>
      <c r="AE377" s="189"/>
      <c r="AF377" s="189"/>
      <c r="AG377" s="189"/>
      <c r="AH377" s="189"/>
      <c r="AI377" s="189"/>
      <c r="AJ377" s="189"/>
      <c r="AK377" s="189"/>
      <c r="AL377" s="189"/>
      <c r="AM377" s="189"/>
      <c r="AN377" s="190" t="s">
        <v>1538</v>
      </c>
      <c r="AO377" s="190"/>
      <c r="AP377" s="190"/>
      <c r="AQ377" s="190"/>
      <c r="AR377" s="190"/>
      <c r="AS377" s="190"/>
      <c r="AT377" s="190"/>
      <c r="AU377" s="191">
        <v>0</v>
      </c>
      <c r="AV377" s="191">
        <v>0</v>
      </c>
      <c r="AW377" s="191">
        <v>0</v>
      </c>
      <c r="AX377" s="191">
        <v>0</v>
      </c>
      <c r="AY377" s="191">
        <v>0</v>
      </c>
    </row>
    <row r="378" spans="1:51">
      <c r="A378" s="12" t="s">
        <v>771</v>
      </c>
      <c r="B378" s="12" t="s">
        <v>781</v>
      </c>
      <c r="C378" s="13">
        <v>172065</v>
      </c>
      <c r="D378" s="12" t="s">
        <v>782</v>
      </c>
      <c r="E378" s="187">
        <v>67993</v>
      </c>
      <c r="F378" s="188" t="s">
        <v>182</v>
      </c>
      <c r="G378" s="189" t="s">
        <v>23</v>
      </c>
      <c r="H378" s="189"/>
      <c r="I378" s="189"/>
      <c r="J378" s="189"/>
      <c r="K378" s="189" t="s">
        <v>23</v>
      </c>
      <c r="L378" s="189"/>
      <c r="M378" s="189" t="s">
        <v>1540</v>
      </c>
      <c r="N378" s="189"/>
      <c r="O378" s="189" t="s">
        <v>23</v>
      </c>
      <c r="P378" s="189"/>
      <c r="Q378" s="189"/>
      <c r="R378" s="189"/>
      <c r="S378" s="189"/>
      <c r="T378" s="189"/>
      <c r="U378" s="189"/>
      <c r="V378" s="189" t="s">
        <v>1539</v>
      </c>
      <c r="W378" s="189"/>
      <c r="X378" s="189"/>
      <c r="Y378" s="189"/>
      <c r="Z378" s="189"/>
      <c r="AA378" s="189"/>
      <c r="AB378" s="189" t="s">
        <v>23</v>
      </c>
      <c r="AC378" s="189"/>
      <c r="AD378" s="189"/>
      <c r="AE378" s="189"/>
      <c r="AF378" s="189"/>
      <c r="AG378" s="189"/>
      <c r="AH378" s="189"/>
      <c r="AI378" s="189"/>
      <c r="AJ378" s="189"/>
      <c r="AK378" s="189"/>
      <c r="AL378" s="189"/>
      <c r="AM378" s="189"/>
      <c r="AN378" s="190" t="s">
        <v>1539</v>
      </c>
      <c r="AO378" s="190"/>
      <c r="AP378" s="190" t="s">
        <v>23</v>
      </c>
      <c r="AQ378" s="190"/>
      <c r="AR378" s="190" t="s">
        <v>23</v>
      </c>
      <c r="AS378" s="190"/>
      <c r="AT378" s="190"/>
      <c r="AU378" s="191">
        <v>43</v>
      </c>
      <c r="AV378" s="191">
        <v>11</v>
      </c>
      <c r="AW378" s="191">
        <v>0</v>
      </c>
      <c r="AX378" s="191">
        <v>61</v>
      </c>
      <c r="AY378" s="191">
        <v>0</v>
      </c>
    </row>
    <row r="379" spans="1:51">
      <c r="A379" s="12" t="s">
        <v>771</v>
      </c>
      <c r="B379" s="12" t="s">
        <v>783</v>
      </c>
      <c r="C379" s="13">
        <v>172073</v>
      </c>
      <c r="D379" s="12" t="s">
        <v>784</v>
      </c>
      <c r="E379" s="187">
        <v>22088</v>
      </c>
      <c r="F379" s="188" t="s">
        <v>182</v>
      </c>
      <c r="G379" s="189"/>
      <c r="H379" s="189"/>
      <c r="I379" s="189"/>
      <c r="J379" s="189"/>
      <c r="K379" s="189" t="s">
        <v>23</v>
      </c>
      <c r="L379" s="189"/>
      <c r="M379" s="189" t="s">
        <v>1539</v>
      </c>
      <c r="N379" s="189" t="s">
        <v>23</v>
      </c>
      <c r="O379" s="189"/>
      <c r="P379" s="189"/>
      <c r="Q379" s="189"/>
      <c r="R379" s="189"/>
      <c r="S379" s="189"/>
      <c r="T379" s="189"/>
      <c r="U379" s="189"/>
      <c r="V379" s="189"/>
      <c r="W379" s="189"/>
      <c r="X379" s="189"/>
      <c r="Y379" s="189"/>
      <c r="Z379" s="189"/>
      <c r="AA379" s="189"/>
      <c r="AB379" s="189"/>
      <c r="AC379" s="189"/>
      <c r="AD379" s="189"/>
      <c r="AE379" s="189"/>
      <c r="AF379" s="189"/>
      <c r="AG379" s="189"/>
      <c r="AH379" s="189"/>
      <c r="AI379" s="189"/>
      <c r="AJ379" s="189"/>
      <c r="AK379" s="189"/>
      <c r="AL379" s="189"/>
      <c r="AM379" s="189"/>
      <c r="AN379" s="190" t="s">
        <v>1538</v>
      </c>
      <c r="AO379" s="190"/>
      <c r="AP379" s="190"/>
      <c r="AQ379" s="190"/>
      <c r="AR379" s="190"/>
      <c r="AS379" s="190"/>
      <c r="AT379" s="190"/>
      <c r="AU379" s="191">
        <v>5</v>
      </c>
      <c r="AV379" s="191">
        <v>0</v>
      </c>
      <c r="AW379" s="191">
        <v>0</v>
      </c>
      <c r="AX379" s="191">
        <v>0</v>
      </c>
      <c r="AY379" s="191">
        <v>0</v>
      </c>
    </row>
    <row r="380" spans="1:51">
      <c r="A380" s="12" t="s">
        <v>771</v>
      </c>
      <c r="B380" s="12" t="s">
        <v>785</v>
      </c>
      <c r="C380" s="13">
        <v>172090</v>
      </c>
      <c r="D380" s="12" t="s">
        <v>786</v>
      </c>
      <c r="E380" s="187">
        <v>35184</v>
      </c>
      <c r="F380" s="188" t="s">
        <v>182</v>
      </c>
      <c r="G380" s="189" t="s">
        <v>23</v>
      </c>
      <c r="H380" s="189" t="s">
        <v>23</v>
      </c>
      <c r="I380" s="189"/>
      <c r="J380" s="189"/>
      <c r="K380" s="189" t="s">
        <v>23</v>
      </c>
      <c r="L380" s="189"/>
      <c r="M380" s="189" t="s">
        <v>1539</v>
      </c>
      <c r="N380" s="189"/>
      <c r="O380" s="189" t="s">
        <v>23</v>
      </c>
      <c r="P380" s="189"/>
      <c r="Q380" s="189"/>
      <c r="R380" s="189"/>
      <c r="S380" s="189"/>
      <c r="T380" s="189"/>
      <c r="U380" s="189"/>
      <c r="V380" s="189" t="s">
        <v>1539</v>
      </c>
      <c r="W380" s="189"/>
      <c r="X380" s="189" t="s">
        <v>23</v>
      </c>
      <c r="Y380" s="189"/>
      <c r="Z380" s="189"/>
      <c r="AA380" s="189"/>
      <c r="AB380" s="189"/>
      <c r="AC380" s="189"/>
      <c r="AD380" s="189"/>
      <c r="AE380" s="189"/>
      <c r="AF380" s="189"/>
      <c r="AG380" s="189"/>
      <c r="AH380" s="189"/>
      <c r="AI380" s="189"/>
      <c r="AJ380" s="189"/>
      <c r="AK380" s="189"/>
      <c r="AL380" s="189"/>
      <c r="AM380" s="189"/>
      <c r="AN380" s="190" t="s">
        <v>1538</v>
      </c>
      <c r="AO380" s="190"/>
      <c r="AP380" s="190"/>
      <c r="AQ380" s="190"/>
      <c r="AR380" s="190"/>
      <c r="AS380" s="190"/>
      <c r="AT380" s="190"/>
      <c r="AU380" s="191">
        <v>14</v>
      </c>
      <c r="AV380" s="191">
        <v>3</v>
      </c>
      <c r="AW380" s="191">
        <v>0</v>
      </c>
      <c r="AX380" s="191">
        <v>14</v>
      </c>
      <c r="AY380" s="191">
        <v>0</v>
      </c>
    </row>
    <row r="381" spans="1:51">
      <c r="A381" s="12" t="s">
        <v>771</v>
      </c>
      <c r="B381" s="12" t="s">
        <v>787</v>
      </c>
      <c r="C381" s="13">
        <v>172103</v>
      </c>
      <c r="D381" s="12" t="s">
        <v>530</v>
      </c>
      <c r="E381" s="187">
        <v>113410</v>
      </c>
      <c r="F381" s="188" t="s">
        <v>182</v>
      </c>
      <c r="G381" s="189"/>
      <c r="H381" s="189"/>
      <c r="I381" s="189"/>
      <c r="J381" s="189"/>
      <c r="K381" s="189" t="s">
        <v>23</v>
      </c>
      <c r="L381" s="189"/>
      <c r="M381" s="189" t="s">
        <v>1539</v>
      </c>
      <c r="N381" s="189"/>
      <c r="O381" s="189" t="s">
        <v>23</v>
      </c>
      <c r="P381" s="189"/>
      <c r="Q381" s="189"/>
      <c r="R381" s="189"/>
      <c r="S381" s="189"/>
      <c r="T381" s="189"/>
      <c r="U381" s="189"/>
      <c r="V381" s="189"/>
      <c r="W381" s="189"/>
      <c r="X381" s="189"/>
      <c r="Y381" s="189"/>
      <c r="Z381" s="189"/>
      <c r="AA381" s="189"/>
      <c r="AB381" s="189"/>
      <c r="AC381" s="189"/>
      <c r="AD381" s="189"/>
      <c r="AE381" s="189"/>
      <c r="AF381" s="189"/>
      <c r="AG381" s="189"/>
      <c r="AH381" s="189"/>
      <c r="AI381" s="189"/>
      <c r="AJ381" s="189"/>
      <c r="AK381" s="189"/>
      <c r="AL381" s="189"/>
      <c r="AM381" s="189"/>
      <c r="AN381" s="190" t="s">
        <v>1539</v>
      </c>
      <c r="AO381" s="190"/>
      <c r="AP381" s="190" t="s">
        <v>23</v>
      </c>
      <c r="AQ381" s="190"/>
      <c r="AR381" s="190"/>
      <c r="AS381" s="190"/>
      <c r="AT381" s="190"/>
      <c r="AU381" s="191">
        <v>8</v>
      </c>
      <c r="AV381" s="191">
        <v>0</v>
      </c>
      <c r="AW381" s="191">
        <v>0</v>
      </c>
      <c r="AX381" s="191">
        <v>0</v>
      </c>
      <c r="AY381" s="191">
        <v>0</v>
      </c>
    </row>
    <row r="382" spans="1:51">
      <c r="A382" s="12" t="s">
        <v>771</v>
      </c>
      <c r="B382" s="12" t="s">
        <v>788</v>
      </c>
      <c r="C382" s="13">
        <v>172111</v>
      </c>
      <c r="D382" s="12" t="s">
        <v>365</v>
      </c>
      <c r="E382" s="187">
        <v>50184</v>
      </c>
      <c r="F382" s="188" t="s">
        <v>182</v>
      </c>
      <c r="G382" s="189"/>
      <c r="H382" s="189"/>
      <c r="I382" s="189"/>
      <c r="J382" s="189"/>
      <c r="K382" s="189" t="s">
        <v>23</v>
      </c>
      <c r="L382" s="189"/>
      <c r="M382" s="189" t="s">
        <v>1538</v>
      </c>
      <c r="N382" s="189"/>
      <c r="O382" s="189"/>
      <c r="P382" s="189"/>
      <c r="Q382" s="189"/>
      <c r="R382" s="189"/>
      <c r="S382" s="189"/>
      <c r="T382" s="189"/>
      <c r="U382" s="189"/>
      <c r="V382" s="189"/>
      <c r="W382" s="189"/>
      <c r="X382" s="189"/>
      <c r="Y382" s="189"/>
      <c r="Z382" s="189"/>
      <c r="AA382" s="189"/>
      <c r="AB382" s="189"/>
      <c r="AC382" s="189"/>
      <c r="AD382" s="189"/>
      <c r="AE382" s="189"/>
      <c r="AF382" s="189"/>
      <c r="AG382" s="189"/>
      <c r="AH382" s="189"/>
      <c r="AI382" s="189"/>
      <c r="AJ382" s="189"/>
      <c r="AK382" s="189"/>
      <c r="AL382" s="189"/>
      <c r="AM382" s="189"/>
      <c r="AN382" s="190" t="s">
        <v>1538</v>
      </c>
      <c r="AO382" s="190"/>
      <c r="AP382" s="190"/>
      <c r="AQ382" s="190"/>
      <c r="AR382" s="190"/>
      <c r="AS382" s="190"/>
      <c r="AT382" s="190"/>
      <c r="AU382" s="191">
        <v>1</v>
      </c>
      <c r="AV382" s="191">
        <v>0</v>
      </c>
      <c r="AW382" s="191">
        <v>0</v>
      </c>
      <c r="AX382" s="191">
        <v>12</v>
      </c>
      <c r="AY382" s="191">
        <v>0</v>
      </c>
    </row>
    <row r="383" spans="1:51">
      <c r="A383" s="12" t="s">
        <v>771</v>
      </c>
      <c r="B383" s="12" t="s">
        <v>789</v>
      </c>
      <c r="C383" s="13">
        <v>172120</v>
      </c>
      <c r="D383" s="12" t="s">
        <v>790</v>
      </c>
      <c r="E383" s="187">
        <v>52148</v>
      </c>
      <c r="F383" s="188" t="s">
        <v>182</v>
      </c>
      <c r="G383" s="189"/>
      <c r="H383" s="189"/>
      <c r="I383" s="189"/>
      <c r="J383" s="189"/>
      <c r="K383" s="189" t="s">
        <v>23</v>
      </c>
      <c r="L383" s="189"/>
      <c r="M383" s="189" t="s">
        <v>1539</v>
      </c>
      <c r="N383" s="189"/>
      <c r="O383" s="189" t="s">
        <v>23</v>
      </c>
      <c r="P383" s="189"/>
      <c r="Q383" s="189"/>
      <c r="R383" s="189"/>
      <c r="S383" s="189"/>
      <c r="T383" s="189"/>
      <c r="U383" s="189"/>
      <c r="V383" s="189"/>
      <c r="W383" s="189"/>
      <c r="X383" s="189"/>
      <c r="Y383" s="189"/>
      <c r="Z383" s="189"/>
      <c r="AA383" s="189"/>
      <c r="AB383" s="189"/>
      <c r="AC383" s="189"/>
      <c r="AD383" s="189"/>
      <c r="AE383" s="189"/>
      <c r="AF383" s="189"/>
      <c r="AG383" s="189"/>
      <c r="AH383" s="189"/>
      <c r="AI383" s="189"/>
      <c r="AJ383" s="189"/>
      <c r="AK383" s="189"/>
      <c r="AL383" s="189"/>
      <c r="AM383" s="189"/>
      <c r="AN383" s="190" t="s">
        <v>1539</v>
      </c>
      <c r="AO383" s="190"/>
      <c r="AP383" s="190"/>
      <c r="AQ383" s="190"/>
      <c r="AR383" s="190"/>
      <c r="AS383" s="190" t="s">
        <v>23</v>
      </c>
      <c r="AT383" s="190"/>
      <c r="AU383" s="191">
        <v>7</v>
      </c>
      <c r="AV383" s="191">
        <v>0</v>
      </c>
      <c r="AW383" s="191">
        <v>0</v>
      </c>
      <c r="AX383" s="191">
        <v>4</v>
      </c>
      <c r="AY383" s="191">
        <v>0</v>
      </c>
    </row>
    <row r="384" spans="1:51">
      <c r="A384" s="12" t="s">
        <v>155</v>
      </c>
      <c r="B384" s="12" t="s">
        <v>155</v>
      </c>
      <c r="C384" s="13">
        <v>180009</v>
      </c>
      <c r="D384" s="12" t="s">
        <v>334</v>
      </c>
      <c r="E384" s="187">
        <v>98115</v>
      </c>
      <c r="F384" s="188" t="s">
        <v>182</v>
      </c>
      <c r="G384" s="189" t="s">
        <v>23</v>
      </c>
      <c r="H384" s="189"/>
      <c r="I384" s="189" t="s">
        <v>23</v>
      </c>
      <c r="J384" s="189" t="s">
        <v>23</v>
      </c>
      <c r="K384" s="189" t="s">
        <v>23</v>
      </c>
      <c r="L384" s="189" t="s">
        <v>23</v>
      </c>
      <c r="M384" s="189" t="s">
        <v>1538</v>
      </c>
      <c r="N384" s="189"/>
      <c r="O384" s="189"/>
      <c r="P384" s="189"/>
      <c r="Q384" s="189"/>
      <c r="R384" s="189"/>
      <c r="S384" s="189"/>
      <c r="T384" s="189"/>
      <c r="U384" s="189"/>
      <c r="V384" s="189" t="s">
        <v>1538</v>
      </c>
      <c r="W384" s="189"/>
      <c r="X384" s="189"/>
      <c r="Y384" s="189"/>
      <c r="Z384" s="189"/>
      <c r="AA384" s="189"/>
      <c r="AB384" s="189"/>
      <c r="AC384" s="189"/>
      <c r="AD384" s="189"/>
      <c r="AE384" s="189" t="s">
        <v>1538</v>
      </c>
      <c r="AF384" s="189"/>
      <c r="AG384" s="189"/>
      <c r="AH384" s="189"/>
      <c r="AI384" s="189"/>
      <c r="AJ384" s="189"/>
      <c r="AK384" s="189"/>
      <c r="AL384" s="189"/>
      <c r="AM384" s="189"/>
      <c r="AN384" s="190" t="s">
        <v>1538</v>
      </c>
      <c r="AO384" s="190"/>
      <c r="AP384" s="190"/>
      <c r="AQ384" s="190"/>
      <c r="AR384" s="190"/>
      <c r="AS384" s="190"/>
      <c r="AT384" s="190"/>
      <c r="AU384" s="191">
        <v>6</v>
      </c>
      <c r="AV384" s="191">
        <v>0</v>
      </c>
      <c r="AW384" s="191">
        <v>1</v>
      </c>
      <c r="AX384" s="191">
        <v>67</v>
      </c>
      <c r="AY384" s="191">
        <v>1</v>
      </c>
    </row>
    <row r="385" spans="1:51">
      <c r="A385" s="12" t="s">
        <v>155</v>
      </c>
      <c r="B385" s="12" t="s">
        <v>791</v>
      </c>
      <c r="C385" s="13">
        <v>182010</v>
      </c>
      <c r="D385" s="12" t="s">
        <v>345</v>
      </c>
      <c r="E385" s="187">
        <v>265260</v>
      </c>
      <c r="F385" s="188" t="s">
        <v>182</v>
      </c>
      <c r="G385" s="189" t="s">
        <v>23</v>
      </c>
      <c r="H385" s="189"/>
      <c r="I385" s="189" t="s">
        <v>23</v>
      </c>
      <c r="J385" s="189"/>
      <c r="K385" s="189" t="s">
        <v>23</v>
      </c>
      <c r="L385" s="189" t="s">
        <v>23</v>
      </c>
      <c r="M385" s="189" t="s">
        <v>1538</v>
      </c>
      <c r="N385" s="189"/>
      <c r="O385" s="189"/>
      <c r="P385" s="189"/>
      <c r="Q385" s="189"/>
      <c r="R385" s="189"/>
      <c r="S385" s="189"/>
      <c r="T385" s="189"/>
      <c r="U385" s="189"/>
      <c r="V385" s="189" t="s">
        <v>1538</v>
      </c>
      <c r="W385" s="189"/>
      <c r="X385" s="189"/>
      <c r="Y385" s="189"/>
      <c r="Z385" s="189"/>
      <c r="AA385" s="189"/>
      <c r="AB385" s="189"/>
      <c r="AC385" s="189"/>
      <c r="AD385" s="189"/>
      <c r="AE385" s="189"/>
      <c r="AF385" s="189"/>
      <c r="AG385" s="189"/>
      <c r="AH385" s="189"/>
      <c r="AI385" s="189"/>
      <c r="AJ385" s="189"/>
      <c r="AK385" s="189"/>
      <c r="AL385" s="189"/>
      <c r="AM385" s="189"/>
      <c r="AN385" s="190" t="s">
        <v>1538</v>
      </c>
      <c r="AO385" s="190"/>
      <c r="AP385" s="190"/>
      <c r="AQ385" s="190"/>
      <c r="AR385" s="190"/>
      <c r="AS385" s="190"/>
      <c r="AT385" s="190"/>
      <c r="AU385" s="191">
        <v>25</v>
      </c>
      <c r="AV385" s="191">
        <v>1</v>
      </c>
      <c r="AW385" s="191">
        <v>0</v>
      </c>
      <c r="AX385" s="191">
        <v>56</v>
      </c>
      <c r="AY385" s="191">
        <v>1</v>
      </c>
    </row>
    <row r="386" spans="1:51">
      <c r="A386" s="12" t="s">
        <v>155</v>
      </c>
      <c r="B386" s="12" t="s">
        <v>792</v>
      </c>
      <c r="C386" s="13">
        <v>182028</v>
      </c>
      <c r="D386" s="12" t="s">
        <v>345</v>
      </c>
      <c r="E386" s="187">
        <v>66558</v>
      </c>
      <c r="F386" s="188" t="s">
        <v>182</v>
      </c>
      <c r="G386" s="189" t="s">
        <v>23</v>
      </c>
      <c r="H386" s="189"/>
      <c r="I386" s="189" t="s">
        <v>23</v>
      </c>
      <c r="J386" s="189"/>
      <c r="K386" s="189" t="s">
        <v>23</v>
      </c>
      <c r="L386" s="189"/>
      <c r="M386" s="189" t="s">
        <v>1539</v>
      </c>
      <c r="N386" s="189" t="s">
        <v>23</v>
      </c>
      <c r="O386" s="189"/>
      <c r="P386" s="189"/>
      <c r="Q386" s="189"/>
      <c r="R386" s="189"/>
      <c r="S386" s="189"/>
      <c r="T386" s="189"/>
      <c r="U386" s="189"/>
      <c r="V386" s="189" t="s">
        <v>1539</v>
      </c>
      <c r="W386" s="189" t="s">
        <v>23</v>
      </c>
      <c r="X386" s="189"/>
      <c r="Y386" s="189"/>
      <c r="Z386" s="189"/>
      <c r="AA386" s="189"/>
      <c r="AB386" s="189"/>
      <c r="AC386" s="189"/>
      <c r="AD386" s="189"/>
      <c r="AE386" s="189"/>
      <c r="AF386" s="189"/>
      <c r="AG386" s="189"/>
      <c r="AH386" s="189"/>
      <c r="AI386" s="189"/>
      <c r="AJ386" s="189"/>
      <c r="AK386" s="189"/>
      <c r="AL386" s="189"/>
      <c r="AM386" s="189"/>
      <c r="AN386" s="190" t="s">
        <v>1539</v>
      </c>
      <c r="AO386" s="190"/>
      <c r="AP386" s="190"/>
      <c r="AQ386" s="190"/>
      <c r="AR386" s="190"/>
      <c r="AS386" s="190"/>
      <c r="AT386" s="190"/>
      <c r="AU386" s="191">
        <v>32</v>
      </c>
      <c r="AV386" s="191">
        <v>2</v>
      </c>
      <c r="AW386" s="191">
        <v>0</v>
      </c>
      <c r="AX386" s="191">
        <v>3</v>
      </c>
      <c r="AY386" s="191">
        <v>3</v>
      </c>
    </row>
    <row r="387" spans="1:51">
      <c r="A387" s="12" t="s">
        <v>155</v>
      </c>
      <c r="B387" s="12" t="s">
        <v>793</v>
      </c>
      <c r="C387" s="13">
        <v>182044</v>
      </c>
      <c r="D387" s="12" t="s">
        <v>794</v>
      </c>
      <c r="E387" s="187">
        <v>29743</v>
      </c>
      <c r="F387" s="188" t="s">
        <v>182</v>
      </c>
      <c r="G387" s="189"/>
      <c r="H387" s="189"/>
      <c r="I387" s="189" t="s">
        <v>23</v>
      </c>
      <c r="J387" s="189"/>
      <c r="K387" s="189" t="s">
        <v>23</v>
      </c>
      <c r="L387" s="189"/>
      <c r="M387" s="189" t="s">
        <v>1538</v>
      </c>
      <c r="N387" s="189"/>
      <c r="O387" s="189"/>
      <c r="P387" s="189"/>
      <c r="Q387" s="189"/>
      <c r="R387" s="189"/>
      <c r="S387" s="189"/>
      <c r="T387" s="189"/>
      <c r="U387" s="189"/>
      <c r="V387" s="189"/>
      <c r="W387" s="189"/>
      <c r="X387" s="189"/>
      <c r="Y387" s="189"/>
      <c r="Z387" s="189"/>
      <c r="AA387" s="189"/>
      <c r="AB387" s="189"/>
      <c r="AC387" s="189"/>
      <c r="AD387" s="189"/>
      <c r="AE387" s="189"/>
      <c r="AF387" s="189"/>
      <c r="AG387" s="189"/>
      <c r="AH387" s="189"/>
      <c r="AI387" s="189"/>
      <c r="AJ387" s="189"/>
      <c r="AK387" s="189"/>
      <c r="AL387" s="189"/>
      <c r="AM387" s="189"/>
      <c r="AN387" s="190" t="s">
        <v>1539</v>
      </c>
      <c r="AO387" s="190"/>
      <c r="AP387" s="190"/>
      <c r="AQ387" s="190" t="s">
        <v>23</v>
      </c>
      <c r="AR387" s="190"/>
      <c r="AS387" s="190"/>
      <c r="AT387" s="190"/>
      <c r="AU387" s="191">
        <v>2</v>
      </c>
      <c r="AV387" s="191">
        <v>0</v>
      </c>
      <c r="AW387" s="191">
        <v>0</v>
      </c>
      <c r="AX387" s="191">
        <v>1</v>
      </c>
      <c r="AY387" s="191">
        <v>1</v>
      </c>
    </row>
    <row r="388" spans="1:51">
      <c r="A388" s="12" t="s">
        <v>155</v>
      </c>
      <c r="B388" s="12" t="s">
        <v>795</v>
      </c>
      <c r="C388" s="13">
        <v>182052</v>
      </c>
      <c r="D388" s="12" t="s">
        <v>796</v>
      </c>
      <c r="E388" s="187">
        <v>33896</v>
      </c>
      <c r="F388" s="188" t="s">
        <v>182</v>
      </c>
      <c r="G388" s="189"/>
      <c r="H388" s="189"/>
      <c r="I388" s="189" t="s">
        <v>23</v>
      </c>
      <c r="J388" s="189"/>
      <c r="K388" s="189"/>
      <c r="L388" s="189"/>
      <c r="M388" s="189" t="s">
        <v>1539</v>
      </c>
      <c r="N388" s="189" t="s">
        <v>23</v>
      </c>
      <c r="O388" s="189"/>
      <c r="P388" s="189"/>
      <c r="Q388" s="189"/>
      <c r="R388" s="189"/>
      <c r="S388" s="189"/>
      <c r="T388" s="189"/>
      <c r="U388" s="189"/>
      <c r="V388" s="189"/>
      <c r="W388" s="189"/>
      <c r="X388" s="189"/>
      <c r="Y388" s="189"/>
      <c r="Z388" s="189"/>
      <c r="AA388" s="189"/>
      <c r="AB388" s="189"/>
      <c r="AC388" s="189"/>
      <c r="AD388" s="189"/>
      <c r="AE388" s="189"/>
      <c r="AF388" s="189"/>
      <c r="AG388" s="189"/>
      <c r="AH388" s="189"/>
      <c r="AI388" s="189"/>
      <c r="AJ388" s="189"/>
      <c r="AK388" s="189"/>
      <c r="AL388" s="189"/>
      <c r="AM388" s="189"/>
      <c r="AN388" s="190"/>
      <c r="AO388" s="190"/>
      <c r="AP388" s="190"/>
      <c r="AQ388" s="190"/>
      <c r="AR388" s="190"/>
      <c r="AS388" s="190"/>
      <c r="AT388" s="190"/>
      <c r="AU388" s="191">
        <v>30</v>
      </c>
      <c r="AV388" s="191">
        <v>0</v>
      </c>
      <c r="AW388" s="191">
        <v>0</v>
      </c>
      <c r="AX388" s="191">
        <v>0</v>
      </c>
      <c r="AY388" s="191">
        <v>0</v>
      </c>
    </row>
    <row r="389" spans="1:51">
      <c r="A389" s="12" t="s">
        <v>155</v>
      </c>
      <c r="B389" s="12" t="s">
        <v>797</v>
      </c>
      <c r="C389" s="13">
        <v>182061</v>
      </c>
      <c r="D389" s="12" t="s">
        <v>798</v>
      </c>
      <c r="E389" s="187">
        <v>23756</v>
      </c>
      <c r="F389" s="188" t="s">
        <v>182</v>
      </c>
      <c r="G389" s="189"/>
      <c r="H389" s="189"/>
      <c r="I389" s="189"/>
      <c r="J389" s="189"/>
      <c r="K389" s="189"/>
      <c r="L389" s="189"/>
      <c r="M389" s="189" t="s">
        <v>1539</v>
      </c>
      <c r="N389" s="189"/>
      <c r="O389" s="189" t="s">
        <v>23</v>
      </c>
      <c r="P389" s="189"/>
      <c r="Q389" s="189"/>
      <c r="R389" s="189"/>
      <c r="S389" s="189"/>
      <c r="T389" s="189"/>
      <c r="U389" s="189"/>
      <c r="V389" s="189"/>
      <c r="W389" s="189"/>
      <c r="X389" s="189"/>
      <c r="Y389" s="189"/>
      <c r="Z389" s="189"/>
      <c r="AA389" s="189"/>
      <c r="AB389" s="189"/>
      <c r="AC389" s="189"/>
      <c r="AD389" s="189"/>
      <c r="AE389" s="189"/>
      <c r="AF389" s="189"/>
      <c r="AG389" s="189"/>
      <c r="AH389" s="189"/>
      <c r="AI389" s="189"/>
      <c r="AJ389" s="189"/>
      <c r="AK389" s="189"/>
      <c r="AL389" s="189"/>
      <c r="AM389" s="189"/>
      <c r="AN389" s="190"/>
      <c r="AO389" s="190"/>
      <c r="AP389" s="190"/>
      <c r="AQ389" s="190"/>
      <c r="AR389" s="190"/>
      <c r="AS389" s="190"/>
      <c r="AT389" s="190"/>
      <c r="AU389" s="191">
        <v>8</v>
      </c>
      <c r="AV389" s="191">
        <v>0</v>
      </c>
      <c r="AW389" s="191">
        <v>0</v>
      </c>
      <c r="AX389" s="191">
        <v>0</v>
      </c>
      <c r="AY389" s="191">
        <v>0</v>
      </c>
    </row>
    <row r="390" spans="1:51">
      <c r="A390" s="12" t="s">
        <v>155</v>
      </c>
      <c r="B390" s="12" t="s">
        <v>799</v>
      </c>
      <c r="C390" s="13">
        <v>182079</v>
      </c>
      <c r="D390" s="12" t="s">
        <v>276</v>
      </c>
      <c r="E390" s="187">
        <v>69297</v>
      </c>
      <c r="F390" s="188" t="s">
        <v>182</v>
      </c>
      <c r="G390" s="189"/>
      <c r="H390" s="189"/>
      <c r="I390" s="189" t="s">
        <v>23</v>
      </c>
      <c r="J390" s="189"/>
      <c r="K390" s="189" t="s">
        <v>23</v>
      </c>
      <c r="L390" s="189"/>
      <c r="M390" s="189" t="s">
        <v>1538</v>
      </c>
      <c r="N390" s="189"/>
      <c r="O390" s="189"/>
      <c r="P390" s="189"/>
      <c r="Q390" s="189"/>
      <c r="R390" s="189"/>
      <c r="S390" s="189"/>
      <c r="T390" s="189"/>
      <c r="U390" s="189"/>
      <c r="V390" s="189"/>
      <c r="W390" s="189"/>
      <c r="X390" s="189"/>
      <c r="Y390" s="189"/>
      <c r="Z390" s="189"/>
      <c r="AA390" s="189"/>
      <c r="AB390" s="189"/>
      <c r="AC390" s="189"/>
      <c r="AD390" s="189"/>
      <c r="AE390" s="189"/>
      <c r="AF390" s="189"/>
      <c r="AG390" s="189"/>
      <c r="AH390" s="189"/>
      <c r="AI390" s="189"/>
      <c r="AJ390" s="189"/>
      <c r="AK390" s="189"/>
      <c r="AL390" s="189"/>
      <c r="AM390" s="189"/>
      <c r="AN390" s="190" t="s">
        <v>1538</v>
      </c>
      <c r="AO390" s="190"/>
      <c r="AP390" s="190"/>
      <c r="AQ390" s="190"/>
      <c r="AR390" s="190"/>
      <c r="AS390" s="190"/>
      <c r="AT390" s="190"/>
      <c r="AU390" s="191">
        <v>50</v>
      </c>
      <c r="AV390" s="191">
        <v>0</v>
      </c>
      <c r="AW390" s="191">
        <v>0</v>
      </c>
      <c r="AX390" s="191">
        <v>23</v>
      </c>
      <c r="AY390" s="191">
        <v>0</v>
      </c>
    </row>
    <row r="391" spans="1:51">
      <c r="A391" s="12" t="s">
        <v>155</v>
      </c>
      <c r="B391" s="12" t="s">
        <v>800</v>
      </c>
      <c r="C391" s="13">
        <v>182087</v>
      </c>
      <c r="D391" s="12" t="s">
        <v>801</v>
      </c>
      <c r="E391" s="187">
        <v>28564</v>
      </c>
      <c r="F391" s="188" t="s">
        <v>182</v>
      </c>
      <c r="G391" s="189"/>
      <c r="H391" s="189"/>
      <c r="I391" s="189"/>
      <c r="J391" s="189"/>
      <c r="K391" s="189" t="s">
        <v>23</v>
      </c>
      <c r="L391" s="189"/>
      <c r="M391" s="189" t="s">
        <v>1539</v>
      </c>
      <c r="N391" s="189"/>
      <c r="O391" s="189" t="s">
        <v>23</v>
      </c>
      <c r="P391" s="189"/>
      <c r="Q391" s="189"/>
      <c r="R391" s="189"/>
      <c r="S391" s="189"/>
      <c r="T391" s="189"/>
      <c r="U391" s="189"/>
      <c r="V391" s="189"/>
      <c r="W391" s="189"/>
      <c r="X391" s="189"/>
      <c r="Y391" s="189"/>
      <c r="Z391" s="189"/>
      <c r="AA391" s="189"/>
      <c r="AB391" s="189"/>
      <c r="AC391" s="189"/>
      <c r="AD391" s="189"/>
      <c r="AE391" s="189"/>
      <c r="AF391" s="189"/>
      <c r="AG391" s="189"/>
      <c r="AH391" s="189"/>
      <c r="AI391" s="189"/>
      <c r="AJ391" s="189"/>
      <c r="AK391" s="189"/>
      <c r="AL391" s="189"/>
      <c r="AM391" s="189"/>
      <c r="AN391" s="190" t="s">
        <v>1539</v>
      </c>
      <c r="AO391" s="190" t="s">
        <v>23</v>
      </c>
      <c r="AP391" s="190"/>
      <c r="AQ391" s="190"/>
      <c r="AR391" s="190"/>
      <c r="AS391" s="190"/>
      <c r="AT391" s="190"/>
      <c r="AU391" s="191">
        <v>11</v>
      </c>
      <c r="AV391" s="191">
        <v>0</v>
      </c>
      <c r="AW391" s="191">
        <v>0</v>
      </c>
      <c r="AX391" s="191">
        <v>15</v>
      </c>
      <c r="AY391" s="191">
        <v>0</v>
      </c>
    </row>
    <row r="392" spans="1:51">
      <c r="A392" s="12" t="s">
        <v>155</v>
      </c>
      <c r="B392" s="12" t="s">
        <v>802</v>
      </c>
      <c r="C392" s="13">
        <v>182095</v>
      </c>
      <c r="D392" s="12" t="s">
        <v>286</v>
      </c>
      <c r="E392" s="187">
        <v>83061</v>
      </c>
      <c r="F392" s="188" t="s">
        <v>182</v>
      </c>
      <c r="G392" s="189" t="s">
        <v>23</v>
      </c>
      <c r="H392" s="189" t="s">
        <v>23</v>
      </c>
      <c r="I392" s="189"/>
      <c r="J392" s="189"/>
      <c r="K392" s="189" t="s">
        <v>23</v>
      </c>
      <c r="L392" s="189"/>
      <c r="M392" s="189" t="s">
        <v>1539</v>
      </c>
      <c r="N392" s="189"/>
      <c r="O392" s="189" t="s">
        <v>23</v>
      </c>
      <c r="P392" s="189"/>
      <c r="Q392" s="189"/>
      <c r="R392" s="189"/>
      <c r="S392" s="189"/>
      <c r="T392" s="189"/>
      <c r="U392" s="189"/>
      <c r="V392" s="189" t="s">
        <v>1539</v>
      </c>
      <c r="W392" s="189"/>
      <c r="X392" s="189"/>
      <c r="Y392" s="189"/>
      <c r="Z392" s="189"/>
      <c r="AA392" s="189"/>
      <c r="AB392" s="189" t="s">
        <v>23</v>
      </c>
      <c r="AC392" s="189"/>
      <c r="AD392" s="189"/>
      <c r="AE392" s="189"/>
      <c r="AF392" s="189"/>
      <c r="AG392" s="189"/>
      <c r="AH392" s="189"/>
      <c r="AI392" s="189"/>
      <c r="AJ392" s="189"/>
      <c r="AK392" s="189"/>
      <c r="AL392" s="189"/>
      <c r="AM392" s="189"/>
      <c r="AN392" s="190" t="s">
        <v>1539</v>
      </c>
      <c r="AO392" s="190" t="s">
        <v>23</v>
      </c>
      <c r="AP392" s="190"/>
      <c r="AQ392" s="190"/>
      <c r="AR392" s="190"/>
      <c r="AS392" s="190"/>
      <c r="AT392" s="190"/>
      <c r="AU392" s="191">
        <v>42</v>
      </c>
      <c r="AV392" s="191">
        <v>7</v>
      </c>
      <c r="AW392" s="191">
        <v>0</v>
      </c>
      <c r="AX392" s="191">
        <v>9</v>
      </c>
      <c r="AY392" s="191">
        <v>0</v>
      </c>
    </row>
    <row r="393" spans="1:51">
      <c r="A393" s="12" t="s">
        <v>155</v>
      </c>
      <c r="B393" s="12" t="s">
        <v>161</v>
      </c>
      <c r="C393" s="13">
        <v>182109</v>
      </c>
      <c r="D393" s="12" t="s">
        <v>803</v>
      </c>
      <c r="E393" s="187">
        <v>92508</v>
      </c>
      <c r="F393" s="188" t="s">
        <v>182</v>
      </c>
      <c r="G393" s="189" t="s">
        <v>23</v>
      </c>
      <c r="H393" s="189" t="s">
        <v>23</v>
      </c>
      <c r="I393" s="189" t="s">
        <v>23</v>
      </c>
      <c r="J393" s="189" t="s">
        <v>23</v>
      </c>
      <c r="K393" s="189" t="s">
        <v>23</v>
      </c>
      <c r="L393" s="189"/>
      <c r="M393" s="189" t="s">
        <v>1540</v>
      </c>
      <c r="N393" s="189"/>
      <c r="O393" s="189" t="s">
        <v>23</v>
      </c>
      <c r="P393" s="189"/>
      <c r="Q393" s="189"/>
      <c r="R393" s="189"/>
      <c r="S393" s="189"/>
      <c r="T393" s="189"/>
      <c r="U393" s="189"/>
      <c r="V393" s="189" t="s">
        <v>1539</v>
      </c>
      <c r="W393" s="189" t="s">
        <v>23</v>
      </c>
      <c r="X393" s="189"/>
      <c r="Y393" s="189"/>
      <c r="Z393" s="189"/>
      <c r="AA393" s="189"/>
      <c r="AB393" s="189"/>
      <c r="AC393" s="189"/>
      <c r="AD393" s="189"/>
      <c r="AE393" s="189" t="s">
        <v>1539</v>
      </c>
      <c r="AF393" s="189"/>
      <c r="AG393" s="189" t="s">
        <v>23</v>
      </c>
      <c r="AH393" s="189"/>
      <c r="AI393" s="189"/>
      <c r="AJ393" s="189"/>
      <c r="AK393" s="189"/>
      <c r="AL393" s="189"/>
      <c r="AM393" s="189"/>
      <c r="AN393" s="190" t="s">
        <v>1538</v>
      </c>
      <c r="AO393" s="190"/>
      <c r="AP393" s="190"/>
      <c r="AQ393" s="190"/>
      <c r="AR393" s="190"/>
      <c r="AS393" s="190"/>
      <c r="AT393" s="190"/>
      <c r="AU393" s="191">
        <v>66</v>
      </c>
      <c r="AV393" s="191">
        <v>6</v>
      </c>
      <c r="AW393" s="191">
        <v>22</v>
      </c>
      <c r="AX393" s="191">
        <v>4</v>
      </c>
      <c r="AY393" s="191">
        <v>2</v>
      </c>
    </row>
    <row r="394" spans="1:51">
      <c r="A394" s="12" t="s">
        <v>804</v>
      </c>
      <c r="B394" s="12" t="s">
        <v>804</v>
      </c>
      <c r="C394" s="13">
        <v>190004</v>
      </c>
      <c r="D394" s="12" t="s">
        <v>805</v>
      </c>
      <c r="E394" s="187">
        <v>125534</v>
      </c>
      <c r="F394" s="188" t="s">
        <v>182</v>
      </c>
      <c r="G394" s="189"/>
      <c r="H394" s="189"/>
      <c r="I394" s="189"/>
      <c r="J394" s="189" t="s">
        <v>23</v>
      </c>
      <c r="K394" s="189" t="s">
        <v>23</v>
      </c>
      <c r="L394" s="189"/>
      <c r="M394" s="189" t="s">
        <v>1539</v>
      </c>
      <c r="N394" s="189"/>
      <c r="O394" s="189" t="s">
        <v>23</v>
      </c>
      <c r="P394" s="189"/>
      <c r="Q394" s="189"/>
      <c r="R394" s="189"/>
      <c r="S394" s="189"/>
      <c r="T394" s="189"/>
      <c r="U394" s="189"/>
      <c r="V394" s="189"/>
      <c r="W394" s="189"/>
      <c r="X394" s="189"/>
      <c r="Y394" s="189"/>
      <c r="Z394" s="189"/>
      <c r="AA394" s="189"/>
      <c r="AB394" s="189"/>
      <c r="AC394" s="189"/>
      <c r="AD394" s="189"/>
      <c r="AE394" s="189" t="s">
        <v>1539</v>
      </c>
      <c r="AF394" s="189"/>
      <c r="AG394" s="189" t="s">
        <v>23</v>
      </c>
      <c r="AH394" s="189"/>
      <c r="AI394" s="189"/>
      <c r="AJ394" s="189"/>
      <c r="AK394" s="189"/>
      <c r="AL394" s="189"/>
      <c r="AM394" s="189"/>
      <c r="AN394" s="190" t="s">
        <v>1539</v>
      </c>
      <c r="AO394" s="190"/>
      <c r="AP394" s="190"/>
      <c r="AQ394" s="190" t="s">
        <v>23</v>
      </c>
      <c r="AR394" s="190"/>
      <c r="AS394" s="190"/>
      <c r="AT394" s="190"/>
      <c r="AU394" s="191">
        <v>13</v>
      </c>
      <c r="AV394" s="191">
        <v>0</v>
      </c>
      <c r="AW394" s="191">
        <v>1</v>
      </c>
      <c r="AX394" s="191">
        <v>45</v>
      </c>
      <c r="AY394" s="191">
        <v>0</v>
      </c>
    </row>
    <row r="395" spans="1:51">
      <c r="A395" s="12" t="s">
        <v>804</v>
      </c>
      <c r="B395" s="12" t="s">
        <v>806</v>
      </c>
      <c r="C395" s="13">
        <v>192015</v>
      </c>
      <c r="D395" s="12" t="s">
        <v>807</v>
      </c>
      <c r="E395" s="187">
        <v>190122</v>
      </c>
      <c r="F395" s="188" t="s">
        <v>182</v>
      </c>
      <c r="G395" s="189"/>
      <c r="H395" s="189"/>
      <c r="I395" s="189" t="s">
        <v>23</v>
      </c>
      <c r="J395" s="189" t="s">
        <v>23</v>
      </c>
      <c r="K395" s="189" t="s">
        <v>23</v>
      </c>
      <c r="L395" s="189"/>
      <c r="M395" s="189" t="s">
        <v>1540</v>
      </c>
      <c r="N395" s="189"/>
      <c r="O395" s="189"/>
      <c r="P395" s="189"/>
      <c r="Q395" s="189"/>
      <c r="R395" s="189"/>
      <c r="S395" s="189" t="s">
        <v>23</v>
      </c>
      <c r="T395" s="189"/>
      <c r="U395" s="189"/>
      <c r="V395" s="189"/>
      <c r="W395" s="189"/>
      <c r="X395" s="189"/>
      <c r="Y395" s="189"/>
      <c r="Z395" s="189"/>
      <c r="AA395" s="189"/>
      <c r="AB395" s="189"/>
      <c r="AC395" s="189"/>
      <c r="AD395" s="189"/>
      <c r="AE395" s="189" t="s">
        <v>1538</v>
      </c>
      <c r="AF395" s="189"/>
      <c r="AG395" s="189"/>
      <c r="AH395" s="189"/>
      <c r="AI395" s="189"/>
      <c r="AJ395" s="189"/>
      <c r="AK395" s="189"/>
      <c r="AL395" s="189"/>
      <c r="AM395" s="189"/>
      <c r="AN395" s="190" t="s">
        <v>1538</v>
      </c>
      <c r="AO395" s="190"/>
      <c r="AP395" s="190"/>
      <c r="AQ395" s="190"/>
      <c r="AR395" s="190"/>
      <c r="AS395" s="190"/>
      <c r="AT395" s="190"/>
      <c r="AU395" s="191">
        <v>102</v>
      </c>
      <c r="AV395" s="191">
        <v>0</v>
      </c>
      <c r="AW395" s="191">
        <v>13</v>
      </c>
      <c r="AX395" s="191">
        <v>15</v>
      </c>
      <c r="AY395" s="191">
        <v>27</v>
      </c>
    </row>
    <row r="396" spans="1:51">
      <c r="A396" s="12" t="s">
        <v>804</v>
      </c>
      <c r="B396" s="12" t="s">
        <v>808</v>
      </c>
      <c r="C396" s="13">
        <v>192023</v>
      </c>
      <c r="D396" s="12" t="s">
        <v>809</v>
      </c>
      <c r="E396" s="187">
        <v>49598</v>
      </c>
      <c r="F396" s="188" t="s">
        <v>182</v>
      </c>
      <c r="G396" s="189"/>
      <c r="H396" s="189"/>
      <c r="I396" s="189" t="s">
        <v>23</v>
      </c>
      <c r="J396" s="189"/>
      <c r="K396" s="189"/>
      <c r="L396" s="189"/>
      <c r="M396" s="189" t="s">
        <v>1540</v>
      </c>
      <c r="N396" s="189"/>
      <c r="O396" s="189" t="s">
        <v>23</v>
      </c>
      <c r="P396" s="189"/>
      <c r="Q396" s="189"/>
      <c r="R396" s="189"/>
      <c r="S396" s="189"/>
      <c r="T396" s="189"/>
      <c r="U396" s="189"/>
      <c r="V396" s="189"/>
      <c r="W396" s="189"/>
      <c r="X396" s="189"/>
      <c r="Y396" s="189"/>
      <c r="Z396" s="189"/>
      <c r="AA396" s="189"/>
      <c r="AB396" s="189"/>
      <c r="AC396" s="189"/>
      <c r="AD396" s="189"/>
      <c r="AE396" s="189"/>
      <c r="AF396" s="189"/>
      <c r="AG396" s="189"/>
      <c r="AH396" s="189"/>
      <c r="AI396" s="189"/>
      <c r="AJ396" s="189"/>
      <c r="AK396" s="189"/>
      <c r="AL396" s="189"/>
      <c r="AM396" s="189"/>
      <c r="AN396" s="190"/>
      <c r="AO396" s="190"/>
      <c r="AP396" s="190"/>
      <c r="AQ396" s="190"/>
      <c r="AR396" s="190"/>
      <c r="AS396" s="190"/>
      <c r="AT396" s="190"/>
      <c r="AU396" s="191">
        <v>18</v>
      </c>
      <c r="AV396" s="191">
        <v>0</v>
      </c>
      <c r="AW396" s="191">
        <v>0</v>
      </c>
      <c r="AX396" s="191">
        <v>0</v>
      </c>
      <c r="AY396" s="191">
        <v>4</v>
      </c>
    </row>
    <row r="397" spans="1:51">
      <c r="A397" s="12" t="s">
        <v>804</v>
      </c>
      <c r="B397" s="12" t="s">
        <v>810</v>
      </c>
      <c r="C397" s="13">
        <v>192040</v>
      </c>
      <c r="D397" s="12" t="s">
        <v>811</v>
      </c>
      <c r="E397" s="187">
        <v>30951</v>
      </c>
      <c r="F397" s="188" t="s">
        <v>182</v>
      </c>
      <c r="G397" s="189"/>
      <c r="H397" s="189"/>
      <c r="I397" s="189" t="s">
        <v>23</v>
      </c>
      <c r="J397" s="189"/>
      <c r="K397" s="189"/>
      <c r="L397" s="189"/>
      <c r="M397" s="189" t="s">
        <v>1540</v>
      </c>
      <c r="N397" s="189" t="s">
        <v>23</v>
      </c>
      <c r="O397" s="189"/>
      <c r="P397" s="189"/>
      <c r="Q397" s="189"/>
      <c r="R397" s="189"/>
      <c r="S397" s="189"/>
      <c r="T397" s="189"/>
      <c r="U397" s="189"/>
      <c r="V397" s="189"/>
      <c r="W397" s="189"/>
      <c r="X397" s="189"/>
      <c r="Y397" s="189"/>
      <c r="Z397" s="189"/>
      <c r="AA397" s="189"/>
      <c r="AB397" s="189"/>
      <c r="AC397" s="189"/>
      <c r="AD397" s="189"/>
      <c r="AE397" s="189"/>
      <c r="AF397" s="189"/>
      <c r="AG397" s="189"/>
      <c r="AH397" s="189"/>
      <c r="AI397" s="189"/>
      <c r="AJ397" s="189"/>
      <c r="AK397" s="189"/>
      <c r="AL397" s="189"/>
      <c r="AM397" s="189"/>
      <c r="AN397" s="190"/>
      <c r="AO397" s="190"/>
      <c r="AP397" s="190"/>
      <c r="AQ397" s="190"/>
      <c r="AR397" s="190"/>
      <c r="AS397" s="190"/>
      <c r="AT397" s="190"/>
      <c r="AU397" s="191">
        <v>10</v>
      </c>
      <c r="AV397" s="191">
        <v>0</v>
      </c>
      <c r="AW397" s="191">
        <v>0</v>
      </c>
      <c r="AX397" s="191">
        <v>0</v>
      </c>
      <c r="AY397" s="191">
        <v>0</v>
      </c>
    </row>
    <row r="398" spans="1:51">
      <c r="A398" s="12" t="s">
        <v>804</v>
      </c>
      <c r="B398" s="12" t="s">
        <v>812</v>
      </c>
      <c r="C398" s="13">
        <v>192058</v>
      </c>
      <c r="D398" s="12" t="s">
        <v>813</v>
      </c>
      <c r="E398" s="187">
        <v>35432</v>
      </c>
      <c r="F398" s="188" t="s">
        <v>182</v>
      </c>
      <c r="G398" s="189"/>
      <c r="H398" s="189"/>
      <c r="I398" s="189" t="s">
        <v>23</v>
      </c>
      <c r="J398" s="189" t="s">
        <v>23</v>
      </c>
      <c r="K398" s="189" t="s">
        <v>23</v>
      </c>
      <c r="L398" s="189" t="s">
        <v>23</v>
      </c>
      <c r="M398" s="189" t="s">
        <v>1540</v>
      </c>
      <c r="N398" s="189"/>
      <c r="O398" s="189"/>
      <c r="P398" s="189"/>
      <c r="Q398" s="189"/>
      <c r="R398" s="189"/>
      <c r="S398" s="189" t="s">
        <v>23</v>
      </c>
      <c r="T398" s="189"/>
      <c r="U398" s="189"/>
      <c r="V398" s="189"/>
      <c r="W398" s="189"/>
      <c r="X398" s="189"/>
      <c r="Y398" s="189"/>
      <c r="Z398" s="189"/>
      <c r="AA398" s="189"/>
      <c r="AB398" s="189"/>
      <c r="AC398" s="189"/>
      <c r="AD398" s="189"/>
      <c r="AE398" s="189" t="s">
        <v>1539</v>
      </c>
      <c r="AF398" s="189"/>
      <c r="AG398" s="189" t="s">
        <v>23</v>
      </c>
      <c r="AH398" s="189"/>
      <c r="AI398" s="189"/>
      <c r="AJ398" s="189"/>
      <c r="AK398" s="189"/>
      <c r="AL398" s="189"/>
      <c r="AM398" s="189"/>
      <c r="AN398" s="190" t="s">
        <v>1539</v>
      </c>
      <c r="AO398" s="190"/>
      <c r="AP398" s="190"/>
      <c r="AQ398" s="190"/>
      <c r="AR398" s="190"/>
      <c r="AS398" s="190" t="s">
        <v>23</v>
      </c>
      <c r="AT398" s="190"/>
      <c r="AU398" s="191">
        <v>38</v>
      </c>
      <c r="AV398" s="191">
        <v>0</v>
      </c>
      <c r="AW398" s="191">
        <v>3</v>
      </c>
      <c r="AX398" s="191">
        <v>14</v>
      </c>
      <c r="AY398" s="191">
        <v>1</v>
      </c>
    </row>
    <row r="399" spans="1:51">
      <c r="A399" s="12" t="s">
        <v>804</v>
      </c>
      <c r="B399" s="12" t="s">
        <v>814</v>
      </c>
      <c r="C399" s="13">
        <v>192066</v>
      </c>
      <c r="D399" s="12" t="s">
        <v>815</v>
      </c>
      <c r="E399" s="187">
        <v>24928</v>
      </c>
      <c r="F399" s="188" t="s">
        <v>182</v>
      </c>
      <c r="G399" s="189"/>
      <c r="H399" s="189"/>
      <c r="I399" s="189"/>
      <c r="J399" s="189"/>
      <c r="K399" s="189"/>
      <c r="L399" s="189"/>
      <c r="M399" s="189" t="s">
        <v>1539</v>
      </c>
      <c r="N399" s="189"/>
      <c r="O399" s="189"/>
      <c r="P399" s="189"/>
      <c r="Q399" s="189"/>
      <c r="R399" s="189"/>
      <c r="S399" s="189" t="s">
        <v>23</v>
      </c>
      <c r="T399" s="189"/>
      <c r="U399" s="189"/>
      <c r="V399" s="189"/>
      <c r="W399" s="189"/>
      <c r="X399" s="189"/>
      <c r="Y399" s="189"/>
      <c r="Z399" s="189"/>
      <c r="AA399" s="189"/>
      <c r="AB399" s="189"/>
      <c r="AC399" s="189"/>
      <c r="AD399" s="189"/>
      <c r="AE399" s="189"/>
      <c r="AF399" s="189"/>
      <c r="AG399" s="189"/>
      <c r="AH399" s="189"/>
      <c r="AI399" s="189"/>
      <c r="AJ399" s="189"/>
      <c r="AK399" s="189"/>
      <c r="AL399" s="189"/>
      <c r="AM399" s="189"/>
      <c r="AN399" s="190"/>
      <c r="AO399" s="190"/>
      <c r="AP399" s="190"/>
      <c r="AQ399" s="190"/>
      <c r="AR399" s="190"/>
      <c r="AS399" s="190"/>
      <c r="AT399" s="190"/>
      <c r="AU399" s="191">
        <v>15</v>
      </c>
      <c r="AV399" s="191">
        <v>0</v>
      </c>
      <c r="AW399" s="191">
        <v>0</v>
      </c>
      <c r="AX399" s="191">
        <v>0</v>
      </c>
      <c r="AY399" s="191">
        <v>0</v>
      </c>
    </row>
    <row r="400" spans="1:51">
      <c r="A400" s="12" t="s">
        <v>804</v>
      </c>
      <c r="B400" s="12" t="s">
        <v>816</v>
      </c>
      <c r="C400" s="13">
        <v>192074</v>
      </c>
      <c r="D400" s="12" t="s">
        <v>817</v>
      </c>
      <c r="E400" s="187">
        <v>30045</v>
      </c>
      <c r="F400" s="188" t="s">
        <v>182</v>
      </c>
      <c r="G400" s="189"/>
      <c r="H400" s="189"/>
      <c r="I400" s="189"/>
      <c r="J400" s="189"/>
      <c r="K400" s="189" t="s">
        <v>23</v>
      </c>
      <c r="L400" s="189"/>
      <c r="M400" s="189" t="s">
        <v>1538</v>
      </c>
      <c r="N400" s="189"/>
      <c r="O400" s="189"/>
      <c r="P400" s="189"/>
      <c r="Q400" s="189"/>
      <c r="R400" s="189"/>
      <c r="S400" s="189"/>
      <c r="T400" s="189"/>
      <c r="U400" s="189"/>
      <c r="V400" s="189"/>
      <c r="W400" s="189"/>
      <c r="X400" s="189"/>
      <c r="Y400" s="189"/>
      <c r="Z400" s="189"/>
      <c r="AA400" s="189"/>
      <c r="AB400" s="189"/>
      <c r="AC400" s="189"/>
      <c r="AD400" s="189"/>
      <c r="AE400" s="189"/>
      <c r="AF400" s="189"/>
      <c r="AG400" s="189"/>
      <c r="AH400" s="189"/>
      <c r="AI400" s="189"/>
      <c r="AJ400" s="189"/>
      <c r="AK400" s="189"/>
      <c r="AL400" s="189"/>
      <c r="AM400" s="189"/>
      <c r="AN400" s="190" t="s">
        <v>1539</v>
      </c>
      <c r="AO400" s="190"/>
      <c r="AP400" s="190"/>
      <c r="AQ400" s="190"/>
      <c r="AR400" s="190"/>
      <c r="AS400" s="190"/>
      <c r="AT400" s="190" t="s">
        <v>23</v>
      </c>
      <c r="AU400" s="191">
        <v>21</v>
      </c>
      <c r="AV400" s="191">
        <v>0</v>
      </c>
      <c r="AW400" s="191">
        <v>0</v>
      </c>
      <c r="AX400" s="191">
        <v>15</v>
      </c>
      <c r="AY400" s="191">
        <v>0</v>
      </c>
    </row>
    <row r="401" spans="1:51">
      <c r="A401" s="12" t="s">
        <v>804</v>
      </c>
      <c r="B401" s="12" t="s">
        <v>818</v>
      </c>
      <c r="C401" s="13">
        <v>192082</v>
      </c>
      <c r="D401" s="12" t="s">
        <v>819</v>
      </c>
      <c r="E401" s="187">
        <v>72105</v>
      </c>
      <c r="F401" s="188" t="s">
        <v>182</v>
      </c>
      <c r="G401" s="189"/>
      <c r="H401" s="189"/>
      <c r="I401" s="189" t="s">
        <v>23</v>
      </c>
      <c r="J401" s="189"/>
      <c r="K401" s="189" t="s">
        <v>23</v>
      </c>
      <c r="L401" s="189"/>
      <c r="M401" s="189" t="s">
        <v>1538</v>
      </c>
      <c r="N401" s="189"/>
      <c r="O401" s="189"/>
      <c r="P401" s="189"/>
      <c r="Q401" s="189"/>
      <c r="R401" s="189"/>
      <c r="S401" s="189"/>
      <c r="T401" s="189"/>
      <c r="U401" s="189"/>
      <c r="V401" s="189"/>
      <c r="W401" s="189"/>
      <c r="X401" s="189"/>
      <c r="Y401" s="189"/>
      <c r="Z401" s="189"/>
      <c r="AA401" s="189"/>
      <c r="AB401" s="189"/>
      <c r="AC401" s="189"/>
      <c r="AD401" s="189"/>
      <c r="AE401" s="189"/>
      <c r="AF401" s="189"/>
      <c r="AG401" s="189"/>
      <c r="AH401" s="189"/>
      <c r="AI401" s="189"/>
      <c r="AJ401" s="189"/>
      <c r="AK401" s="189"/>
      <c r="AL401" s="189"/>
      <c r="AM401" s="189"/>
      <c r="AN401" s="190" t="s">
        <v>1539</v>
      </c>
      <c r="AO401" s="190"/>
      <c r="AP401" s="190"/>
      <c r="AQ401" s="190"/>
      <c r="AR401" s="190"/>
      <c r="AS401" s="190" t="s">
        <v>23</v>
      </c>
      <c r="AT401" s="190"/>
      <c r="AU401" s="191">
        <v>20</v>
      </c>
      <c r="AV401" s="191">
        <v>0</v>
      </c>
      <c r="AW401" s="191">
        <v>0</v>
      </c>
      <c r="AX401" s="191">
        <v>30</v>
      </c>
      <c r="AY401" s="191">
        <v>7</v>
      </c>
    </row>
    <row r="402" spans="1:51">
      <c r="A402" s="12" t="s">
        <v>804</v>
      </c>
      <c r="B402" s="12" t="s">
        <v>820</v>
      </c>
      <c r="C402" s="13">
        <v>192091</v>
      </c>
      <c r="D402" s="12" t="s">
        <v>375</v>
      </c>
      <c r="E402" s="187">
        <v>47587</v>
      </c>
      <c r="F402" s="188" t="s">
        <v>182</v>
      </c>
      <c r="G402" s="189"/>
      <c r="H402" s="189"/>
      <c r="I402" s="189" t="s">
        <v>23</v>
      </c>
      <c r="J402" s="189" t="s">
        <v>23</v>
      </c>
      <c r="K402" s="189" t="s">
        <v>23</v>
      </c>
      <c r="L402" s="189"/>
      <c r="M402" s="189" t="s">
        <v>1538</v>
      </c>
      <c r="N402" s="189"/>
      <c r="O402" s="189"/>
      <c r="P402" s="189"/>
      <c r="Q402" s="189"/>
      <c r="R402" s="189"/>
      <c r="S402" s="189"/>
      <c r="T402" s="189"/>
      <c r="U402" s="189"/>
      <c r="V402" s="189"/>
      <c r="W402" s="189"/>
      <c r="X402" s="189"/>
      <c r="Y402" s="189"/>
      <c r="Z402" s="189"/>
      <c r="AA402" s="189"/>
      <c r="AB402" s="189"/>
      <c r="AC402" s="189"/>
      <c r="AD402" s="189"/>
      <c r="AE402" s="189" t="s">
        <v>1539</v>
      </c>
      <c r="AF402" s="189"/>
      <c r="AG402" s="189" t="s">
        <v>23</v>
      </c>
      <c r="AH402" s="189"/>
      <c r="AI402" s="189"/>
      <c r="AJ402" s="189"/>
      <c r="AK402" s="189"/>
      <c r="AL402" s="189"/>
      <c r="AM402" s="189"/>
      <c r="AN402" s="190" t="s">
        <v>1538</v>
      </c>
      <c r="AO402" s="190"/>
      <c r="AP402" s="190"/>
      <c r="AQ402" s="190"/>
      <c r="AR402" s="190"/>
      <c r="AS402" s="190"/>
      <c r="AT402" s="190"/>
      <c r="AU402" s="191">
        <v>48</v>
      </c>
      <c r="AV402" s="191">
        <v>0</v>
      </c>
      <c r="AW402" s="191">
        <v>16</v>
      </c>
      <c r="AX402" s="191">
        <v>15</v>
      </c>
      <c r="AY402" s="191">
        <v>0</v>
      </c>
    </row>
    <row r="403" spans="1:51">
      <c r="A403" s="12" t="s">
        <v>804</v>
      </c>
      <c r="B403" s="12" t="s">
        <v>821</v>
      </c>
      <c r="C403" s="13">
        <v>192104</v>
      </c>
      <c r="D403" s="12" t="s">
        <v>822</v>
      </c>
      <c r="E403" s="187">
        <v>75545</v>
      </c>
      <c r="F403" s="188" t="s">
        <v>182</v>
      </c>
      <c r="G403" s="189"/>
      <c r="H403" s="189"/>
      <c r="I403" s="189" t="s">
        <v>23</v>
      </c>
      <c r="J403" s="189"/>
      <c r="K403" s="189"/>
      <c r="L403" s="189"/>
      <c r="M403" s="189" t="s">
        <v>1539</v>
      </c>
      <c r="N403" s="189"/>
      <c r="O403" s="189" t="s">
        <v>23</v>
      </c>
      <c r="P403" s="189"/>
      <c r="Q403" s="189"/>
      <c r="R403" s="189"/>
      <c r="S403" s="189"/>
      <c r="T403" s="189"/>
      <c r="U403" s="189"/>
      <c r="V403" s="189"/>
      <c r="W403" s="189"/>
      <c r="X403" s="189"/>
      <c r="Y403" s="189"/>
      <c r="Z403" s="189"/>
      <c r="AA403" s="189"/>
      <c r="AB403" s="189"/>
      <c r="AC403" s="189"/>
      <c r="AD403" s="189"/>
      <c r="AE403" s="189"/>
      <c r="AF403" s="189"/>
      <c r="AG403" s="189"/>
      <c r="AH403" s="189"/>
      <c r="AI403" s="189"/>
      <c r="AJ403" s="189"/>
      <c r="AK403" s="189"/>
      <c r="AL403" s="189"/>
      <c r="AM403" s="189"/>
      <c r="AN403" s="190"/>
      <c r="AO403" s="190"/>
      <c r="AP403" s="190"/>
      <c r="AQ403" s="190"/>
      <c r="AR403" s="190"/>
      <c r="AS403" s="190"/>
      <c r="AT403" s="190"/>
      <c r="AU403" s="191">
        <v>33</v>
      </c>
      <c r="AV403" s="191">
        <v>0</v>
      </c>
      <c r="AW403" s="191">
        <v>0</v>
      </c>
      <c r="AX403" s="191">
        <v>0</v>
      </c>
      <c r="AY403" s="191">
        <v>3</v>
      </c>
    </row>
    <row r="404" spans="1:51">
      <c r="A404" s="12" t="s">
        <v>804</v>
      </c>
      <c r="B404" s="12" t="s">
        <v>823</v>
      </c>
      <c r="C404" s="13">
        <v>192112</v>
      </c>
      <c r="D404" s="12" t="s">
        <v>824</v>
      </c>
      <c r="E404" s="187">
        <v>70069</v>
      </c>
      <c r="F404" s="188" t="s">
        <v>182</v>
      </c>
      <c r="G404" s="189"/>
      <c r="H404" s="189"/>
      <c r="I404" s="189" t="s">
        <v>23</v>
      </c>
      <c r="J404" s="189"/>
      <c r="K404" s="189" t="s">
        <v>23</v>
      </c>
      <c r="L404" s="189"/>
      <c r="M404" s="189" t="s">
        <v>1540</v>
      </c>
      <c r="N404" s="189"/>
      <c r="O404" s="189"/>
      <c r="P404" s="189"/>
      <c r="Q404" s="189"/>
      <c r="R404" s="189"/>
      <c r="S404" s="189" t="s">
        <v>23</v>
      </c>
      <c r="T404" s="189"/>
      <c r="U404" s="189"/>
      <c r="V404" s="189"/>
      <c r="W404" s="189"/>
      <c r="X404" s="189"/>
      <c r="Y404" s="189"/>
      <c r="Z404" s="189"/>
      <c r="AA404" s="189"/>
      <c r="AB404" s="189"/>
      <c r="AC404" s="189"/>
      <c r="AD404" s="189"/>
      <c r="AE404" s="189"/>
      <c r="AF404" s="189"/>
      <c r="AG404" s="189"/>
      <c r="AH404" s="189"/>
      <c r="AI404" s="189"/>
      <c r="AJ404" s="189"/>
      <c r="AK404" s="189"/>
      <c r="AL404" s="189"/>
      <c r="AM404" s="189"/>
      <c r="AN404" s="190" t="s">
        <v>1539</v>
      </c>
      <c r="AO404" s="190"/>
      <c r="AP404" s="190"/>
      <c r="AQ404" s="190"/>
      <c r="AR404" s="190"/>
      <c r="AS404" s="190" t="s">
        <v>23</v>
      </c>
      <c r="AT404" s="190"/>
      <c r="AU404" s="191">
        <v>38</v>
      </c>
      <c r="AV404" s="191">
        <v>0</v>
      </c>
      <c r="AW404" s="191">
        <v>0</v>
      </c>
      <c r="AX404" s="191">
        <v>15</v>
      </c>
      <c r="AY404" s="191">
        <v>7</v>
      </c>
    </row>
    <row r="405" spans="1:51">
      <c r="A405" s="12" t="s">
        <v>804</v>
      </c>
      <c r="B405" s="12" t="s">
        <v>825</v>
      </c>
      <c r="C405" s="13">
        <v>192121</v>
      </c>
      <c r="D405" s="12" t="s">
        <v>826</v>
      </c>
      <c r="E405" s="187">
        <v>23707</v>
      </c>
      <c r="F405" s="188" t="s">
        <v>182</v>
      </c>
      <c r="G405" s="189"/>
      <c r="H405" s="189"/>
      <c r="I405" s="189"/>
      <c r="J405" s="189"/>
      <c r="K405" s="189" t="s">
        <v>23</v>
      </c>
      <c r="L405" s="189"/>
      <c r="M405" s="189" t="s">
        <v>1539</v>
      </c>
      <c r="N405" s="189"/>
      <c r="O405" s="189" t="s">
        <v>23</v>
      </c>
      <c r="P405" s="189"/>
      <c r="Q405" s="189"/>
      <c r="R405" s="189"/>
      <c r="S405" s="189"/>
      <c r="T405" s="189"/>
      <c r="U405" s="189"/>
      <c r="V405" s="189"/>
      <c r="W405" s="189"/>
      <c r="X405" s="189"/>
      <c r="Y405" s="189"/>
      <c r="Z405" s="189"/>
      <c r="AA405" s="189"/>
      <c r="AB405" s="189"/>
      <c r="AC405" s="189"/>
      <c r="AD405" s="189"/>
      <c r="AE405" s="189"/>
      <c r="AF405" s="189"/>
      <c r="AG405" s="189"/>
      <c r="AH405" s="189"/>
      <c r="AI405" s="189"/>
      <c r="AJ405" s="189"/>
      <c r="AK405" s="189"/>
      <c r="AL405" s="189"/>
      <c r="AM405" s="189"/>
      <c r="AN405" s="190" t="s">
        <v>1539</v>
      </c>
      <c r="AO405" s="190"/>
      <c r="AP405" s="190" t="s">
        <v>23</v>
      </c>
      <c r="AQ405" s="190"/>
      <c r="AR405" s="190"/>
      <c r="AS405" s="190"/>
      <c r="AT405" s="190"/>
      <c r="AU405" s="191">
        <v>3</v>
      </c>
      <c r="AV405" s="191">
        <v>0</v>
      </c>
      <c r="AW405" s="191">
        <v>0</v>
      </c>
      <c r="AX405" s="191">
        <v>25</v>
      </c>
      <c r="AY405" s="191">
        <v>0</v>
      </c>
    </row>
    <row r="406" spans="1:51">
      <c r="A406" s="12" t="s">
        <v>804</v>
      </c>
      <c r="B406" s="12" t="s">
        <v>827</v>
      </c>
      <c r="C406" s="13">
        <v>192139</v>
      </c>
      <c r="D406" s="12" t="s">
        <v>365</v>
      </c>
      <c r="E406" s="187">
        <v>32384</v>
      </c>
      <c r="F406" s="188" t="s">
        <v>182</v>
      </c>
      <c r="G406" s="189" t="s">
        <v>736</v>
      </c>
      <c r="H406" s="189" t="s">
        <v>736</v>
      </c>
      <c r="I406" s="189" t="s">
        <v>23</v>
      </c>
      <c r="J406" s="189" t="s">
        <v>736</v>
      </c>
      <c r="K406" s="189" t="s">
        <v>23</v>
      </c>
      <c r="L406" s="189" t="s">
        <v>23</v>
      </c>
      <c r="M406" s="189" t="s">
        <v>1539</v>
      </c>
      <c r="N406" s="189"/>
      <c r="O406" s="189" t="s">
        <v>23</v>
      </c>
      <c r="P406" s="189"/>
      <c r="Q406" s="189"/>
      <c r="R406" s="189"/>
      <c r="S406" s="189"/>
      <c r="T406" s="189"/>
      <c r="U406" s="189"/>
      <c r="V406" s="189"/>
      <c r="W406" s="189"/>
      <c r="X406" s="189"/>
      <c r="Y406" s="189"/>
      <c r="Z406" s="189"/>
      <c r="AA406" s="189"/>
      <c r="AB406" s="189"/>
      <c r="AC406" s="189"/>
      <c r="AD406" s="189"/>
      <c r="AE406" s="189"/>
      <c r="AF406" s="189"/>
      <c r="AG406" s="189"/>
      <c r="AH406" s="189"/>
      <c r="AI406" s="189"/>
      <c r="AJ406" s="189"/>
      <c r="AK406" s="189"/>
      <c r="AL406" s="189"/>
      <c r="AM406" s="189"/>
      <c r="AN406" s="190" t="s">
        <v>1538</v>
      </c>
      <c r="AO406" s="190" t="s">
        <v>736</v>
      </c>
      <c r="AP406" s="190" t="s">
        <v>736</v>
      </c>
      <c r="AQ406" s="190" t="s">
        <v>736</v>
      </c>
      <c r="AR406" s="190" t="s">
        <v>736</v>
      </c>
      <c r="AS406" s="190" t="s">
        <v>736</v>
      </c>
      <c r="AT406" s="190" t="s">
        <v>736</v>
      </c>
      <c r="AU406" s="191">
        <v>15</v>
      </c>
      <c r="AV406" s="191">
        <v>0</v>
      </c>
      <c r="AW406" s="191">
        <v>0</v>
      </c>
      <c r="AX406" s="191">
        <v>14</v>
      </c>
      <c r="AY406" s="191">
        <v>0</v>
      </c>
    </row>
    <row r="407" spans="1:51">
      <c r="A407" s="12" t="s">
        <v>804</v>
      </c>
      <c r="B407" s="12" t="s">
        <v>828</v>
      </c>
      <c r="C407" s="13">
        <v>192147</v>
      </c>
      <c r="D407" s="12" t="s">
        <v>365</v>
      </c>
      <c r="E407" s="187">
        <v>30816</v>
      </c>
      <c r="F407" s="188" t="s">
        <v>182</v>
      </c>
      <c r="G407" s="189"/>
      <c r="H407" s="189"/>
      <c r="I407" s="189" t="s">
        <v>23</v>
      </c>
      <c r="J407" s="189"/>
      <c r="K407" s="189"/>
      <c r="L407" s="189"/>
      <c r="M407" s="189" t="s">
        <v>1539</v>
      </c>
      <c r="N407" s="189"/>
      <c r="O407" s="189" t="s">
        <v>23</v>
      </c>
      <c r="P407" s="189"/>
      <c r="Q407" s="189"/>
      <c r="R407" s="189"/>
      <c r="S407" s="189" t="s">
        <v>23</v>
      </c>
      <c r="T407" s="189"/>
      <c r="U407" s="189"/>
      <c r="V407" s="189"/>
      <c r="W407" s="189"/>
      <c r="X407" s="189"/>
      <c r="Y407" s="189"/>
      <c r="Z407" s="189"/>
      <c r="AA407" s="189"/>
      <c r="AB407" s="189"/>
      <c r="AC407" s="189"/>
      <c r="AD407" s="189"/>
      <c r="AE407" s="189"/>
      <c r="AF407" s="189"/>
      <c r="AG407" s="189"/>
      <c r="AH407" s="189"/>
      <c r="AI407" s="189"/>
      <c r="AJ407" s="189"/>
      <c r="AK407" s="189"/>
      <c r="AL407" s="189"/>
      <c r="AM407" s="189"/>
      <c r="AN407" s="190"/>
      <c r="AO407" s="190"/>
      <c r="AP407" s="190"/>
      <c r="AQ407" s="190"/>
      <c r="AR407" s="190"/>
      <c r="AS407" s="190"/>
      <c r="AT407" s="190"/>
      <c r="AU407" s="191">
        <v>8</v>
      </c>
      <c r="AV407" s="191">
        <v>0</v>
      </c>
      <c r="AW407" s="191">
        <v>0</v>
      </c>
      <c r="AX407" s="191">
        <v>0</v>
      </c>
      <c r="AY407" s="191">
        <v>2</v>
      </c>
    </row>
    <row r="408" spans="1:51">
      <c r="A408" s="12" t="s">
        <v>99</v>
      </c>
      <c r="B408" s="12" t="s">
        <v>99</v>
      </c>
      <c r="C408" s="13">
        <v>200000</v>
      </c>
      <c r="D408" s="12" t="s">
        <v>334</v>
      </c>
      <c r="E408" s="187">
        <v>429167</v>
      </c>
      <c r="F408" s="188" t="s">
        <v>182</v>
      </c>
      <c r="G408" s="189" t="s">
        <v>23</v>
      </c>
      <c r="H408" s="189" t="s">
        <v>23</v>
      </c>
      <c r="I408" s="189" t="s">
        <v>23</v>
      </c>
      <c r="J408" s="189" t="s">
        <v>23</v>
      </c>
      <c r="K408" s="189" t="s">
        <v>23</v>
      </c>
      <c r="L408" s="189" t="s">
        <v>23</v>
      </c>
      <c r="M408" s="189" t="s">
        <v>1539</v>
      </c>
      <c r="N408" s="189"/>
      <c r="O408" s="189" t="s">
        <v>23</v>
      </c>
      <c r="P408" s="189"/>
      <c r="Q408" s="189"/>
      <c r="R408" s="189"/>
      <c r="S408" s="189"/>
      <c r="T408" s="189"/>
      <c r="U408" s="189"/>
      <c r="V408" s="189" t="s">
        <v>1539</v>
      </c>
      <c r="W408" s="189"/>
      <c r="X408" s="189"/>
      <c r="Y408" s="189"/>
      <c r="Z408" s="189"/>
      <c r="AA408" s="189"/>
      <c r="AB408" s="189" t="s">
        <v>23</v>
      </c>
      <c r="AC408" s="189"/>
      <c r="AD408" s="189" t="s">
        <v>23</v>
      </c>
      <c r="AE408" s="189" t="s">
        <v>1539</v>
      </c>
      <c r="AF408" s="189"/>
      <c r="AG408" s="189" t="s">
        <v>23</v>
      </c>
      <c r="AH408" s="189"/>
      <c r="AI408" s="189"/>
      <c r="AJ408" s="189"/>
      <c r="AK408" s="189"/>
      <c r="AL408" s="189"/>
      <c r="AM408" s="189"/>
      <c r="AN408" s="190" t="s">
        <v>1540</v>
      </c>
      <c r="AO408" s="190"/>
      <c r="AP408" s="190" t="s">
        <v>23</v>
      </c>
      <c r="AQ408" s="190"/>
      <c r="AR408" s="190"/>
      <c r="AS408" s="190"/>
      <c r="AT408" s="190"/>
      <c r="AU408" s="191">
        <v>310</v>
      </c>
      <c r="AV408" s="191">
        <v>3</v>
      </c>
      <c r="AW408" s="191">
        <v>47</v>
      </c>
      <c r="AX408" s="191">
        <v>12</v>
      </c>
      <c r="AY408" s="191">
        <v>7</v>
      </c>
    </row>
    <row r="409" spans="1:51">
      <c r="A409" s="12" t="s">
        <v>99</v>
      </c>
      <c r="B409" s="12" t="s">
        <v>221</v>
      </c>
      <c r="C409" s="13">
        <v>202011</v>
      </c>
      <c r="D409" s="12" t="s">
        <v>254</v>
      </c>
      <c r="E409" s="187">
        <v>380459</v>
      </c>
      <c r="F409" s="188" t="s">
        <v>182</v>
      </c>
      <c r="G409" s="189" t="s">
        <v>23</v>
      </c>
      <c r="H409" s="189" t="s">
        <v>23</v>
      </c>
      <c r="I409" s="189" t="s">
        <v>23</v>
      </c>
      <c r="J409" s="189" t="s">
        <v>23</v>
      </c>
      <c r="K409" s="189" t="s">
        <v>23</v>
      </c>
      <c r="L409" s="189" t="s">
        <v>23</v>
      </c>
      <c r="M409" s="189" t="s">
        <v>1539</v>
      </c>
      <c r="N409" s="189"/>
      <c r="O409" s="189" t="s">
        <v>23</v>
      </c>
      <c r="P409" s="189"/>
      <c r="Q409" s="189"/>
      <c r="R409" s="189"/>
      <c r="S409" s="189"/>
      <c r="T409" s="189"/>
      <c r="U409" s="189"/>
      <c r="V409" s="189" t="s">
        <v>1539</v>
      </c>
      <c r="W409" s="189"/>
      <c r="X409" s="189"/>
      <c r="Y409" s="189"/>
      <c r="Z409" s="189"/>
      <c r="AA409" s="189"/>
      <c r="AB409" s="189" t="s">
        <v>23</v>
      </c>
      <c r="AC409" s="189"/>
      <c r="AD409" s="189"/>
      <c r="AE409" s="189" t="s">
        <v>1539</v>
      </c>
      <c r="AF409" s="189"/>
      <c r="AG409" s="189" t="s">
        <v>23</v>
      </c>
      <c r="AH409" s="189"/>
      <c r="AI409" s="189"/>
      <c r="AJ409" s="189"/>
      <c r="AK409" s="189"/>
      <c r="AL409" s="189"/>
      <c r="AM409" s="189"/>
      <c r="AN409" s="190" t="s">
        <v>1539</v>
      </c>
      <c r="AO409" s="190"/>
      <c r="AP409" s="190"/>
      <c r="AQ409" s="190"/>
      <c r="AR409" s="190" t="s">
        <v>23</v>
      </c>
      <c r="AS409" s="190" t="s">
        <v>23</v>
      </c>
      <c r="AT409" s="190"/>
      <c r="AU409" s="191">
        <v>167</v>
      </c>
      <c r="AV409" s="191">
        <v>1</v>
      </c>
      <c r="AW409" s="191">
        <v>23</v>
      </c>
      <c r="AX409" s="191">
        <v>31</v>
      </c>
      <c r="AY409" s="191">
        <v>5</v>
      </c>
    </row>
    <row r="410" spans="1:51">
      <c r="A410" s="12" t="s">
        <v>99</v>
      </c>
      <c r="B410" s="12" t="s">
        <v>829</v>
      </c>
      <c r="C410" s="13">
        <v>202029</v>
      </c>
      <c r="D410" s="12" t="s">
        <v>830</v>
      </c>
      <c r="E410" s="187">
        <v>240342</v>
      </c>
      <c r="F410" s="188" t="s">
        <v>182</v>
      </c>
      <c r="G410" s="189" t="s">
        <v>23</v>
      </c>
      <c r="H410" s="189"/>
      <c r="I410" s="189" t="s">
        <v>23</v>
      </c>
      <c r="J410" s="189" t="s">
        <v>23</v>
      </c>
      <c r="K410" s="189" t="s">
        <v>23</v>
      </c>
      <c r="L410" s="189"/>
      <c r="M410" s="189" t="s">
        <v>1539</v>
      </c>
      <c r="N410" s="189"/>
      <c r="O410" s="189" t="s">
        <v>23</v>
      </c>
      <c r="P410" s="189"/>
      <c r="Q410" s="189"/>
      <c r="R410" s="189"/>
      <c r="S410" s="189"/>
      <c r="T410" s="189"/>
      <c r="U410" s="189"/>
      <c r="V410" s="189" t="s">
        <v>1539</v>
      </c>
      <c r="W410" s="189"/>
      <c r="X410" s="189"/>
      <c r="Y410" s="189"/>
      <c r="Z410" s="189"/>
      <c r="AA410" s="189"/>
      <c r="AB410" s="189"/>
      <c r="AC410" s="189" t="s">
        <v>23</v>
      </c>
      <c r="AD410" s="189"/>
      <c r="AE410" s="189" t="s">
        <v>1539</v>
      </c>
      <c r="AF410" s="189"/>
      <c r="AG410" s="189" t="s">
        <v>23</v>
      </c>
      <c r="AH410" s="189"/>
      <c r="AI410" s="189"/>
      <c r="AJ410" s="189"/>
      <c r="AK410" s="189"/>
      <c r="AL410" s="189"/>
      <c r="AM410" s="189"/>
      <c r="AN410" s="190" t="s">
        <v>1538</v>
      </c>
      <c r="AO410" s="190"/>
      <c r="AP410" s="190"/>
      <c r="AQ410" s="190"/>
      <c r="AR410" s="190"/>
      <c r="AS410" s="190"/>
      <c r="AT410" s="190"/>
      <c r="AU410" s="191">
        <v>122</v>
      </c>
      <c r="AV410" s="191">
        <v>0</v>
      </c>
      <c r="AW410" s="191">
        <v>65</v>
      </c>
      <c r="AX410" s="191">
        <v>7</v>
      </c>
      <c r="AY410" s="191">
        <v>10</v>
      </c>
    </row>
    <row r="411" spans="1:51">
      <c r="A411" s="12" t="s">
        <v>99</v>
      </c>
      <c r="B411" s="12" t="s">
        <v>831</v>
      </c>
      <c r="C411" s="13">
        <v>202037</v>
      </c>
      <c r="D411" s="12" t="s">
        <v>822</v>
      </c>
      <c r="E411" s="187">
        <v>158537</v>
      </c>
      <c r="F411" s="188" t="s">
        <v>182</v>
      </c>
      <c r="G411" s="189" t="s">
        <v>23</v>
      </c>
      <c r="H411" s="189" t="s">
        <v>23</v>
      </c>
      <c r="I411" s="189" t="s">
        <v>23</v>
      </c>
      <c r="J411" s="189" t="s">
        <v>23</v>
      </c>
      <c r="K411" s="189" t="s">
        <v>23</v>
      </c>
      <c r="L411" s="189"/>
      <c r="M411" s="189" t="s">
        <v>1539</v>
      </c>
      <c r="N411" s="189"/>
      <c r="O411" s="189" t="s">
        <v>23</v>
      </c>
      <c r="P411" s="189"/>
      <c r="Q411" s="189"/>
      <c r="R411" s="189"/>
      <c r="S411" s="189"/>
      <c r="T411" s="189"/>
      <c r="U411" s="189"/>
      <c r="V411" s="189" t="s">
        <v>1539</v>
      </c>
      <c r="W411" s="189"/>
      <c r="X411" s="189"/>
      <c r="Y411" s="189"/>
      <c r="Z411" s="189"/>
      <c r="AA411" s="189"/>
      <c r="AB411" s="189"/>
      <c r="AC411" s="189" t="s">
        <v>23</v>
      </c>
      <c r="AD411" s="189"/>
      <c r="AE411" s="189" t="s">
        <v>1539</v>
      </c>
      <c r="AF411" s="189"/>
      <c r="AG411" s="189" t="s">
        <v>23</v>
      </c>
      <c r="AH411" s="189"/>
      <c r="AI411" s="189"/>
      <c r="AJ411" s="189"/>
      <c r="AK411" s="189"/>
      <c r="AL411" s="189"/>
      <c r="AM411" s="189"/>
      <c r="AN411" s="190" t="s">
        <v>1539</v>
      </c>
      <c r="AO411" s="190"/>
      <c r="AP411" s="190"/>
      <c r="AQ411" s="190"/>
      <c r="AR411" s="190"/>
      <c r="AS411" s="190"/>
      <c r="AT411" s="190"/>
      <c r="AU411" s="191">
        <v>177</v>
      </c>
      <c r="AV411" s="191">
        <v>6</v>
      </c>
      <c r="AW411" s="191">
        <v>24</v>
      </c>
      <c r="AX411" s="191">
        <v>4</v>
      </c>
      <c r="AY411" s="191">
        <v>0</v>
      </c>
    </row>
    <row r="412" spans="1:51">
      <c r="A412" s="12" t="s">
        <v>99</v>
      </c>
      <c r="B412" s="12" t="s">
        <v>832</v>
      </c>
      <c r="C412" s="13">
        <v>202045</v>
      </c>
      <c r="D412" s="12" t="s">
        <v>386</v>
      </c>
      <c r="E412" s="187">
        <v>50412</v>
      </c>
      <c r="F412" s="188" t="s">
        <v>182</v>
      </c>
      <c r="G412" s="189" t="s">
        <v>23</v>
      </c>
      <c r="H412" s="189" t="s">
        <v>23</v>
      </c>
      <c r="I412" s="189"/>
      <c r="J412" s="189"/>
      <c r="K412" s="189"/>
      <c r="L412" s="189"/>
      <c r="M412" s="189" t="s">
        <v>1538</v>
      </c>
      <c r="N412" s="189"/>
      <c r="O412" s="189"/>
      <c r="P412" s="189"/>
      <c r="Q412" s="189"/>
      <c r="R412" s="189"/>
      <c r="S412" s="189"/>
      <c r="T412" s="189"/>
      <c r="U412" s="189"/>
      <c r="V412" s="189" t="s">
        <v>1539</v>
      </c>
      <c r="W412" s="189"/>
      <c r="X412" s="189"/>
      <c r="Y412" s="189"/>
      <c r="Z412" s="189"/>
      <c r="AA412" s="189"/>
      <c r="AB412" s="189"/>
      <c r="AC412" s="189" t="s">
        <v>23</v>
      </c>
      <c r="AD412" s="189"/>
      <c r="AE412" s="189"/>
      <c r="AF412" s="189"/>
      <c r="AG412" s="189"/>
      <c r="AH412" s="189"/>
      <c r="AI412" s="189"/>
      <c r="AJ412" s="189"/>
      <c r="AK412" s="189"/>
      <c r="AL412" s="189"/>
      <c r="AM412" s="189"/>
      <c r="AN412" s="190"/>
      <c r="AO412" s="190"/>
      <c r="AP412" s="190"/>
      <c r="AQ412" s="190"/>
      <c r="AR412" s="190"/>
      <c r="AS412" s="190"/>
      <c r="AT412" s="190"/>
      <c r="AU412" s="191">
        <v>30</v>
      </c>
      <c r="AV412" s="191">
        <v>1</v>
      </c>
      <c r="AW412" s="191">
        <v>0</v>
      </c>
      <c r="AX412" s="191">
        <v>0</v>
      </c>
      <c r="AY412" s="191">
        <v>0</v>
      </c>
    </row>
    <row r="413" spans="1:51">
      <c r="A413" s="12" t="s">
        <v>99</v>
      </c>
      <c r="B413" s="12" t="s">
        <v>833</v>
      </c>
      <c r="C413" s="13">
        <v>202053</v>
      </c>
      <c r="D413" s="12" t="s">
        <v>327</v>
      </c>
      <c r="E413" s="187">
        <v>102628</v>
      </c>
      <c r="F413" s="188" t="s">
        <v>182</v>
      </c>
      <c r="G413" s="189"/>
      <c r="H413" s="189"/>
      <c r="I413" s="189" t="s">
        <v>23</v>
      </c>
      <c r="J413" s="189" t="s">
        <v>23</v>
      </c>
      <c r="K413" s="189"/>
      <c r="L413" s="189"/>
      <c r="M413" s="189" t="s">
        <v>1539</v>
      </c>
      <c r="N413" s="189"/>
      <c r="O413" s="189" t="s">
        <v>23</v>
      </c>
      <c r="P413" s="189"/>
      <c r="Q413" s="189"/>
      <c r="R413" s="189"/>
      <c r="S413" s="189"/>
      <c r="T413" s="189"/>
      <c r="U413" s="189"/>
      <c r="V413" s="189"/>
      <c r="W413" s="189"/>
      <c r="X413" s="189"/>
      <c r="Y413" s="189"/>
      <c r="Z413" s="189"/>
      <c r="AA413" s="189"/>
      <c r="AB413" s="189"/>
      <c r="AC413" s="189"/>
      <c r="AD413" s="189"/>
      <c r="AE413" s="189" t="s">
        <v>1539</v>
      </c>
      <c r="AF413" s="189"/>
      <c r="AG413" s="189" t="s">
        <v>23</v>
      </c>
      <c r="AH413" s="189"/>
      <c r="AI413" s="189"/>
      <c r="AJ413" s="189"/>
      <c r="AK413" s="189"/>
      <c r="AL413" s="189"/>
      <c r="AM413" s="189"/>
      <c r="AN413" s="190"/>
      <c r="AO413" s="190"/>
      <c r="AP413" s="190"/>
      <c r="AQ413" s="190"/>
      <c r="AR413" s="190"/>
      <c r="AS413" s="190"/>
      <c r="AT413" s="190"/>
      <c r="AU413" s="191">
        <v>107</v>
      </c>
      <c r="AV413" s="191">
        <v>0</v>
      </c>
      <c r="AW413" s="191">
        <v>24</v>
      </c>
      <c r="AX413" s="191">
        <v>0</v>
      </c>
      <c r="AY413" s="191">
        <v>1</v>
      </c>
    </row>
    <row r="414" spans="1:51">
      <c r="A414" s="12" t="s">
        <v>99</v>
      </c>
      <c r="B414" s="12" t="s">
        <v>834</v>
      </c>
      <c r="C414" s="13">
        <v>202061</v>
      </c>
      <c r="D414" s="12" t="s">
        <v>835</v>
      </c>
      <c r="E414" s="187">
        <v>50164</v>
      </c>
      <c r="F414" s="188" t="s">
        <v>182</v>
      </c>
      <c r="G414" s="189" t="s">
        <v>23</v>
      </c>
      <c r="H414" s="189" t="s">
        <v>23</v>
      </c>
      <c r="I414" s="189" t="s">
        <v>23</v>
      </c>
      <c r="J414" s="189"/>
      <c r="K414" s="189"/>
      <c r="L414" s="189"/>
      <c r="M414" s="189" t="s">
        <v>1538</v>
      </c>
      <c r="N414" s="189"/>
      <c r="O414" s="189"/>
      <c r="P414" s="189"/>
      <c r="Q414" s="189"/>
      <c r="R414" s="189"/>
      <c r="S414" s="189"/>
      <c r="T414" s="189"/>
      <c r="U414" s="189"/>
      <c r="V414" s="189" t="s">
        <v>1539</v>
      </c>
      <c r="W414" s="189"/>
      <c r="X414" s="189"/>
      <c r="Y414" s="189"/>
      <c r="Z414" s="189"/>
      <c r="AA414" s="189"/>
      <c r="AB414" s="189"/>
      <c r="AC414" s="189" t="s">
        <v>23</v>
      </c>
      <c r="AD414" s="189"/>
      <c r="AE414" s="189"/>
      <c r="AF414" s="189"/>
      <c r="AG414" s="189"/>
      <c r="AH414" s="189"/>
      <c r="AI414" s="189"/>
      <c r="AJ414" s="189"/>
      <c r="AK414" s="189"/>
      <c r="AL414" s="189"/>
      <c r="AM414" s="189"/>
      <c r="AN414" s="190"/>
      <c r="AO414" s="190"/>
      <c r="AP414" s="190"/>
      <c r="AQ414" s="190"/>
      <c r="AR414" s="190"/>
      <c r="AS414" s="190"/>
      <c r="AT414" s="190"/>
      <c r="AU414" s="191">
        <v>41</v>
      </c>
      <c r="AV414" s="191">
        <v>0</v>
      </c>
      <c r="AW414" s="191">
        <v>0</v>
      </c>
      <c r="AX414" s="191">
        <v>0</v>
      </c>
      <c r="AY414" s="191">
        <v>5</v>
      </c>
    </row>
    <row r="415" spans="1:51">
      <c r="A415" s="12" t="s">
        <v>99</v>
      </c>
      <c r="B415" s="12" t="s">
        <v>836</v>
      </c>
      <c r="C415" s="13">
        <v>202070</v>
      </c>
      <c r="D415" s="12" t="s">
        <v>327</v>
      </c>
      <c r="E415" s="187">
        <v>51132</v>
      </c>
      <c r="F415" s="188" t="s">
        <v>182</v>
      </c>
      <c r="G415" s="189" t="s">
        <v>23</v>
      </c>
      <c r="H415" s="189" t="s">
        <v>23</v>
      </c>
      <c r="I415" s="189"/>
      <c r="J415" s="189" t="s">
        <v>23</v>
      </c>
      <c r="K415" s="189"/>
      <c r="L415" s="189"/>
      <c r="M415" s="189" t="s">
        <v>1539</v>
      </c>
      <c r="N415" s="189"/>
      <c r="O415" s="189" t="s">
        <v>23</v>
      </c>
      <c r="P415" s="189"/>
      <c r="Q415" s="189"/>
      <c r="R415" s="189"/>
      <c r="S415" s="189"/>
      <c r="T415" s="189"/>
      <c r="U415" s="189"/>
      <c r="V415" s="189" t="s">
        <v>1539</v>
      </c>
      <c r="W415" s="189"/>
      <c r="X415" s="189"/>
      <c r="Y415" s="189"/>
      <c r="Z415" s="189"/>
      <c r="AA415" s="189" t="s">
        <v>23</v>
      </c>
      <c r="AB415" s="189" t="s">
        <v>23</v>
      </c>
      <c r="AC415" s="189"/>
      <c r="AD415" s="189"/>
      <c r="AE415" s="189" t="s">
        <v>1539</v>
      </c>
      <c r="AF415" s="189"/>
      <c r="AG415" s="189" t="s">
        <v>23</v>
      </c>
      <c r="AH415" s="189"/>
      <c r="AI415" s="189"/>
      <c r="AJ415" s="189"/>
      <c r="AK415" s="189"/>
      <c r="AL415" s="189"/>
      <c r="AM415" s="189"/>
      <c r="AN415" s="190"/>
      <c r="AO415" s="190"/>
      <c r="AP415" s="190"/>
      <c r="AQ415" s="190"/>
      <c r="AR415" s="190"/>
      <c r="AS415" s="190"/>
      <c r="AT415" s="190"/>
      <c r="AU415" s="191">
        <v>11</v>
      </c>
      <c r="AV415" s="191">
        <v>4</v>
      </c>
      <c r="AW415" s="191">
        <v>3</v>
      </c>
      <c r="AX415" s="191">
        <v>0</v>
      </c>
      <c r="AY415" s="191">
        <v>0</v>
      </c>
    </row>
    <row r="416" spans="1:51">
      <c r="A416" s="12" t="s">
        <v>99</v>
      </c>
      <c r="B416" s="12" t="s">
        <v>837</v>
      </c>
      <c r="C416" s="13">
        <v>202088</v>
      </c>
      <c r="D416" s="12" t="s">
        <v>838</v>
      </c>
      <c r="E416" s="187">
        <v>42648</v>
      </c>
      <c r="F416" s="188" t="s">
        <v>182</v>
      </c>
      <c r="G416" s="189" t="s">
        <v>23</v>
      </c>
      <c r="H416" s="189"/>
      <c r="I416" s="189"/>
      <c r="J416" s="189" t="s">
        <v>23</v>
      </c>
      <c r="K416" s="189"/>
      <c r="L416" s="189"/>
      <c r="M416" s="189" t="s">
        <v>1539</v>
      </c>
      <c r="N416" s="189"/>
      <c r="O416" s="189" t="s">
        <v>23</v>
      </c>
      <c r="P416" s="189"/>
      <c r="Q416" s="189"/>
      <c r="R416" s="189"/>
      <c r="S416" s="189"/>
      <c r="T416" s="189"/>
      <c r="U416" s="189"/>
      <c r="V416" s="189" t="s">
        <v>1539</v>
      </c>
      <c r="W416" s="189"/>
      <c r="X416" s="189"/>
      <c r="Y416" s="189"/>
      <c r="Z416" s="189"/>
      <c r="AA416" s="189"/>
      <c r="AB416" s="189"/>
      <c r="AC416" s="189"/>
      <c r="AD416" s="189" t="s">
        <v>23</v>
      </c>
      <c r="AE416" s="189" t="s">
        <v>1539</v>
      </c>
      <c r="AF416" s="189" t="s">
        <v>23</v>
      </c>
      <c r="AG416" s="189" t="s">
        <v>736</v>
      </c>
      <c r="AH416" s="189" t="s">
        <v>736</v>
      </c>
      <c r="AI416" s="189" t="s">
        <v>736</v>
      </c>
      <c r="AJ416" s="189" t="s">
        <v>736</v>
      </c>
      <c r="AK416" s="189" t="s">
        <v>736</v>
      </c>
      <c r="AL416" s="189" t="s">
        <v>736</v>
      </c>
      <c r="AM416" s="189" t="s">
        <v>736</v>
      </c>
      <c r="AN416" s="190"/>
      <c r="AO416" s="190"/>
      <c r="AP416" s="190"/>
      <c r="AQ416" s="190"/>
      <c r="AR416" s="190"/>
      <c r="AS416" s="190"/>
      <c r="AT416" s="190"/>
      <c r="AU416" s="191">
        <v>37</v>
      </c>
      <c r="AV416" s="191">
        <v>6</v>
      </c>
      <c r="AW416" s="191">
        <v>7</v>
      </c>
      <c r="AX416" s="191">
        <v>0</v>
      </c>
      <c r="AY416" s="191">
        <v>0</v>
      </c>
    </row>
    <row r="417" spans="1:51">
      <c r="A417" s="12" t="s">
        <v>99</v>
      </c>
      <c r="B417" s="12" t="s">
        <v>839</v>
      </c>
      <c r="C417" s="13">
        <v>202096</v>
      </c>
      <c r="D417" s="12" t="s">
        <v>840</v>
      </c>
      <c r="E417" s="187">
        <v>68652</v>
      </c>
      <c r="F417" s="188" t="s">
        <v>182</v>
      </c>
      <c r="G417" s="189" t="s">
        <v>23</v>
      </c>
      <c r="H417" s="189" t="s">
        <v>23</v>
      </c>
      <c r="I417" s="189" t="s">
        <v>23</v>
      </c>
      <c r="J417" s="189" t="s">
        <v>23</v>
      </c>
      <c r="K417" s="189"/>
      <c r="L417" s="189"/>
      <c r="M417" s="189" t="s">
        <v>1539</v>
      </c>
      <c r="N417" s="189"/>
      <c r="O417" s="189" t="s">
        <v>23</v>
      </c>
      <c r="P417" s="189"/>
      <c r="Q417" s="189"/>
      <c r="R417" s="189"/>
      <c r="S417" s="189"/>
      <c r="T417" s="189"/>
      <c r="U417" s="189"/>
      <c r="V417" s="189" t="s">
        <v>1539</v>
      </c>
      <c r="W417" s="189"/>
      <c r="X417" s="189"/>
      <c r="Y417" s="189"/>
      <c r="Z417" s="189"/>
      <c r="AA417" s="189" t="s">
        <v>23</v>
      </c>
      <c r="AB417" s="189"/>
      <c r="AC417" s="189"/>
      <c r="AD417" s="189"/>
      <c r="AE417" s="189" t="s">
        <v>1539</v>
      </c>
      <c r="AF417" s="189"/>
      <c r="AG417" s="189" t="s">
        <v>23</v>
      </c>
      <c r="AH417" s="189"/>
      <c r="AI417" s="189"/>
      <c r="AJ417" s="189"/>
      <c r="AK417" s="189"/>
      <c r="AL417" s="189"/>
      <c r="AM417" s="189"/>
      <c r="AN417" s="190"/>
      <c r="AO417" s="190"/>
      <c r="AP417" s="190"/>
      <c r="AQ417" s="190"/>
      <c r="AR417" s="190"/>
      <c r="AS417" s="190"/>
      <c r="AT417" s="190"/>
      <c r="AU417" s="191">
        <v>21</v>
      </c>
      <c r="AV417" s="191">
        <v>0</v>
      </c>
      <c r="AW417" s="191">
        <v>2</v>
      </c>
      <c r="AX417" s="191">
        <v>0</v>
      </c>
      <c r="AY417" s="191">
        <v>5</v>
      </c>
    </row>
    <row r="418" spans="1:51">
      <c r="A418" s="12" t="s">
        <v>99</v>
      </c>
      <c r="B418" s="12" t="s">
        <v>100</v>
      </c>
      <c r="C418" s="13">
        <v>202100</v>
      </c>
      <c r="D418" s="12" t="s">
        <v>841</v>
      </c>
      <c r="E418" s="187">
        <v>33080</v>
      </c>
      <c r="F418" s="188" t="s">
        <v>182</v>
      </c>
      <c r="G418" s="189" t="s">
        <v>23</v>
      </c>
      <c r="H418" s="189" t="s">
        <v>23</v>
      </c>
      <c r="I418" s="189" t="s">
        <v>23</v>
      </c>
      <c r="J418" s="189" t="s">
        <v>23</v>
      </c>
      <c r="K418" s="189" t="s">
        <v>23</v>
      </c>
      <c r="L418" s="189"/>
      <c r="M418" s="189" t="s">
        <v>1538</v>
      </c>
      <c r="N418" s="189"/>
      <c r="O418" s="189"/>
      <c r="P418" s="189"/>
      <c r="Q418" s="189"/>
      <c r="R418" s="189"/>
      <c r="S418" s="189"/>
      <c r="T418" s="189"/>
      <c r="U418" s="189"/>
      <c r="V418" s="189" t="s">
        <v>1539</v>
      </c>
      <c r="W418" s="189"/>
      <c r="X418" s="189"/>
      <c r="Y418" s="189"/>
      <c r="Z418" s="189"/>
      <c r="AA418" s="189" t="s">
        <v>23</v>
      </c>
      <c r="AB418" s="189"/>
      <c r="AC418" s="189"/>
      <c r="AD418" s="189"/>
      <c r="AE418" s="189" t="s">
        <v>1538</v>
      </c>
      <c r="AF418" s="189"/>
      <c r="AG418" s="189"/>
      <c r="AH418" s="189"/>
      <c r="AI418" s="189"/>
      <c r="AJ418" s="189"/>
      <c r="AK418" s="189"/>
      <c r="AL418" s="189"/>
      <c r="AM418" s="189"/>
      <c r="AN418" s="190" t="s">
        <v>1538</v>
      </c>
      <c r="AO418" s="190"/>
      <c r="AP418" s="190"/>
      <c r="AQ418" s="190"/>
      <c r="AR418" s="190"/>
      <c r="AS418" s="190"/>
      <c r="AT418" s="190"/>
      <c r="AU418" s="191">
        <v>40</v>
      </c>
      <c r="AV418" s="191">
        <v>10</v>
      </c>
      <c r="AW418" s="191">
        <v>0</v>
      </c>
      <c r="AX418" s="191">
        <v>4</v>
      </c>
      <c r="AY418" s="191">
        <v>0</v>
      </c>
    </row>
    <row r="419" spans="1:51">
      <c r="A419" s="12" t="s">
        <v>99</v>
      </c>
      <c r="B419" s="12" t="s">
        <v>842</v>
      </c>
      <c r="C419" s="13">
        <v>202118</v>
      </c>
      <c r="D419" s="12" t="s">
        <v>843</v>
      </c>
      <c r="E419" s="187">
        <v>44984</v>
      </c>
      <c r="F419" s="188" t="s">
        <v>182</v>
      </c>
      <c r="G419" s="189" t="s">
        <v>23</v>
      </c>
      <c r="H419" s="189" t="s">
        <v>23</v>
      </c>
      <c r="I419" s="189" t="s">
        <v>23</v>
      </c>
      <c r="J419" s="189" t="s">
        <v>23</v>
      </c>
      <c r="K419" s="189" t="s">
        <v>23</v>
      </c>
      <c r="L419" s="189"/>
      <c r="M419" s="189" t="s">
        <v>1538</v>
      </c>
      <c r="N419" s="189"/>
      <c r="O419" s="189"/>
      <c r="P419" s="189"/>
      <c r="Q419" s="189"/>
      <c r="R419" s="189"/>
      <c r="S419" s="189"/>
      <c r="T419" s="189"/>
      <c r="U419" s="189"/>
      <c r="V419" s="189" t="s">
        <v>1539</v>
      </c>
      <c r="W419" s="189"/>
      <c r="X419" s="189"/>
      <c r="Y419" s="189"/>
      <c r="Z419" s="189"/>
      <c r="AA419" s="189"/>
      <c r="AB419" s="189" t="s">
        <v>23</v>
      </c>
      <c r="AC419" s="189"/>
      <c r="AD419" s="189"/>
      <c r="AE419" s="189" t="s">
        <v>1538</v>
      </c>
      <c r="AF419" s="189"/>
      <c r="AG419" s="189"/>
      <c r="AH419" s="189"/>
      <c r="AI419" s="189"/>
      <c r="AJ419" s="189"/>
      <c r="AK419" s="189"/>
      <c r="AL419" s="189"/>
      <c r="AM419" s="189"/>
      <c r="AN419" s="190" t="s">
        <v>1539</v>
      </c>
      <c r="AO419" s="190"/>
      <c r="AP419" s="190"/>
      <c r="AQ419" s="190"/>
      <c r="AR419" s="190"/>
      <c r="AS419" s="190" t="s">
        <v>23</v>
      </c>
      <c r="AT419" s="190"/>
      <c r="AU419" s="191">
        <v>31</v>
      </c>
      <c r="AV419" s="191">
        <v>0</v>
      </c>
      <c r="AW419" s="191">
        <v>6</v>
      </c>
      <c r="AX419" s="191">
        <v>11</v>
      </c>
      <c r="AY419" s="191">
        <v>1</v>
      </c>
    </row>
    <row r="420" spans="1:51">
      <c r="A420" s="12" t="s">
        <v>99</v>
      </c>
      <c r="B420" s="12" t="s">
        <v>844</v>
      </c>
      <c r="C420" s="13">
        <v>202126</v>
      </c>
      <c r="D420" s="12" t="s">
        <v>845</v>
      </c>
      <c r="E420" s="187">
        <v>28047</v>
      </c>
      <c r="F420" s="188" t="s">
        <v>182</v>
      </c>
      <c r="G420" s="189"/>
      <c r="H420" s="189"/>
      <c r="I420" s="189" t="s">
        <v>23</v>
      </c>
      <c r="J420" s="189"/>
      <c r="K420" s="189"/>
      <c r="L420" s="189"/>
      <c r="M420" s="189" t="s">
        <v>1539</v>
      </c>
      <c r="N420" s="189"/>
      <c r="O420" s="189" t="s">
        <v>23</v>
      </c>
      <c r="P420" s="189"/>
      <c r="Q420" s="189"/>
      <c r="R420" s="189"/>
      <c r="S420" s="189"/>
      <c r="T420" s="189"/>
      <c r="U420" s="189"/>
      <c r="V420" s="189"/>
      <c r="W420" s="189"/>
      <c r="X420" s="189"/>
      <c r="Y420" s="189"/>
      <c r="Z420" s="189"/>
      <c r="AA420" s="189"/>
      <c r="AB420" s="189"/>
      <c r="AC420" s="189"/>
      <c r="AD420" s="189"/>
      <c r="AE420" s="189"/>
      <c r="AF420" s="189"/>
      <c r="AG420" s="189"/>
      <c r="AH420" s="189"/>
      <c r="AI420" s="189"/>
      <c r="AJ420" s="189"/>
      <c r="AK420" s="189"/>
      <c r="AL420" s="189"/>
      <c r="AM420" s="189"/>
      <c r="AN420" s="190"/>
      <c r="AO420" s="190"/>
      <c r="AP420" s="190"/>
      <c r="AQ420" s="190"/>
      <c r="AR420" s="190"/>
      <c r="AS420" s="190"/>
      <c r="AT420" s="190"/>
      <c r="AU420" s="191">
        <v>22</v>
      </c>
      <c r="AV420" s="191">
        <v>0</v>
      </c>
      <c r="AW420" s="191">
        <v>0</v>
      </c>
      <c r="AX420" s="191">
        <v>0</v>
      </c>
      <c r="AY420" s="191">
        <v>0</v>
      </c>
    </row>
    <row r="421" spans="1:51">
      <c r="A421" s="12" t="s">
        <v>99</v>
      </c>
      <c r="B421" s="12" t="s">
        <v>846</v>
      </c>
      <c r="C421" s="13">
        <v>202134</v>
      </c>
      <c r="D421" s="12" t="s">
        <v>847</v>
      </c>
      <c r="E421" s="187">
        <v>21484</v>
      </c>
      <c r="F421" s="188" t="s">
        <v>182</v>
      </c>
      <c r="G421" s="189" t="s">
        <v>23</v>
      </c>
      <c r="H421" s="189" t="s">
        <v>23</v>
      </c>
      <c r="I421" s="189"/>
      <c r="J421" s="189" t="s">
        <v>23</v>
      </c>
      <c r="K421" s="189" t="s">
        <v>23</v>
      </c>
      <c r="L421" s="189"/>
      <c r="M421" s="189" t="s">
        <v>1539</v>
      </c>
      <c r="N421" s="189"/>
      <c r="O421" s="189" t="s">
        <v>23</v>
      </c>
      <c r="P421" s="189"/>
      <c r="Q421" s="189"/>
      <c r="R421" s="189"/>
      <c r="S421" s="189"/>
      <c r="T421" s="189"/>
      <c r="U421" s="189"/>
      <c r="V421" s="189" t="s">
        <v>1539</v>
      </c>
      <c r="W421" s="189"/>
      <c r="X421" s="189"/>
      <c r="Y421" s="189"/>
      <c r="Z421" s="189"/>
      <c r="AA421" s="189"/>
      <c r="AB421" s="189" t="s">
        <v>23</v>
      </c>
      <c r="AC421" s="189"/>
      <c r="AD421" s="189"/>
      <c r="AE421" s="189" t="s">
        <v>1539</v>
      </c>
      <c r="AF421" s="189"/>
      <c r="AG421" s="189" t="s">
        <v>23</v>
      </c>
      <c r="AH421" s="189"/>
      <c r="AI421" s="189"/>
      <c r="AJ421" s="189"/>
      <c r="AK421" s="189"/>
      <c r="AL421" s="189"/>
      <c r="AM421" s="189"/>
      <c r="AN421" s="190" t="s">
        <v>1539</v>
      </c>
      <c r="AO421" s="190"/>
      <c r="AP421" s="190"/>
      <c r="AQ421" s="190"/>
      <c r="AR421" s="190"/>
      <c r="AS421" s="190" t="s">
        <v>23</v>
      </c>
      <c r="AT421" s="190"/>
      <c r="AU421" s="191">
        <v>18</v>
      </c>
      <c r="AV421" s="191">
        <v>0</v>
      </c>
      <c r="AW421" s="191">
        <v>10</v>
      </c>
      <c r="AX421" s="191">
        <v>1</v>
      </c>
      <c r="AY421" s="191">
        <v>0</v>
      </c>
    </row>
    <row r="422" spans="1:51">
      <c r="A422" s="12" t="s">
        <v>99</v>
      </c>
      <c r="B422" s="12" t="s">
        <v>848</v>
      </c>
      <c r="C422" s="13">
        <v>202142</v>
      </c>
      <c r="D422" s="12" t="s">
        <v>334</v>
      </c>
      <c r="E422" s="187">
        <v>56107</v>
      </c>
      <c r="F422" s="188" t="s">
        <v>182</v>
      </c>
      <c r="G422" s="189" t="s">
        <v>23</v>
      </c>
      <c r="H422" s="189" t="s">
        <v>23</v>
      </c>
      <c r="I422" s="189" t="s">
        <v>23</v>
      </c>
      <c r="J422" s="189" t="s">
        <v>23</v>
      </c>
      <c r="K422" s="189"/>
      <c r="L422" s="189"/>
      <c r="M422" s="189" t="s">
        <v>1538</v>
      </c>
      <c r="N422" s="189"/>
      <c r="O422" s="189"/>
      <c r="P422" s="189"/>
      <c r="Q422" s="189"/>
      <c r="R422" s="189"/>
      <c r="S422" s="189"/>
      <c r="T422" s="189"/>
      <c r="U422" s="189"/>
      <c r="V422" s="189" t="s">
        <v>1539</v>
      </c>
      <c r="W422" s="189"/>
      <c r="X422" s="189"/>
      <c r="Y422" s="189"/>
      <c r="Z422" s="189"/>
      <c r="AA422" s="189" t="s">
        <v>23</v>
      </c>
      <c r="AB422" s="189"/>
      <c r="AC422" s="189"/>
      <c r="AD422" s="189"/>
      <c r="AE422" s="189" t="s">
        <v>1539</v>
      </c>
      <c r="AF422" s="189"/>
      <c r="AG422" s="189" t="s">
        <v>23</v>
      </c>
      <c r="AH422" s="189"/>
      <c r="AI422" s="189"/>
      <c r="AJ422" s="189"/>
      <c r="AK422" s="189"/>
      <c r="AL422" s="189"/>
      <c r="AM422" s="189"/>
      <c r="AN422" s="190"/>
      <c r="AO422" s="190"/>
      <c r="AP422" s="190"/>
      <c r="AQ422" s="190"/>
      <c r="AR422" s="190"/>
      <c r="AS422" s="190"/>
      <c r="AT422" s="190"/>
      <c r="AU422" s="191">
        <v>34</v>
      </c>
      <c r="AV422" s="191">
        <v>2</v>
      </c>
      <c r="AW422" s="191">
        <v>4</v>
      </c>
      <c r="AX422" s="191">
        <v>0</v>
      </c>
      <c r="AY422" s="191">
        <v>1</v>
      </c>
    </row>
    <row r="423" spans="1:51">
      <c r="A423" s="12" t="s">
        <v>99</v>
      </c>
      <c r="B423" s="12" t="s">
        <v>849</v>
      </c>
      <c r="C423" s="13">
        <v>202151</v>
      </c>
      <c r="D423" s="12" t="s">
        <v>850</v>
      </c>
      <c r="E423" s="187">
        <v>67459</v>
      </c>
      <c r="F423" s="188" t="s">
        <v>182</v>
      </c>
      <c r="G423" s="189"/>
      <c r="H423" s="189"/>
      <c r="I423" s="189"/>
      <c r="J423" s="189"/>
      <c r="K423" s="189"/>
      <c r="L423" s="189"/>
      <c r="M423" s="189" t="s">
        <v>1539</v>
      </c>
      <c r="N423" s="189"/>
      <c r="O423" s="189" t="s">
        <v>23</v>
      </c>
      <c r="P423" s="189"/>
      <c r="Q423" s="189"/>
      <c r="R423" s="189"/>
      <c r="S423" s="189"/>
      <c r="T423" s="189"/>
      <c r="U423" s="189"/>
      <c r="V423" s="189"/>
      <c r="W423" s="189"/>
      <c r="X423" s="189"/>
      <c r="Y423" s="189"/>
      <c r="Z423" s="189"/>
      <c r="AA423" s="189"/>
      <c r="AB423" s="189"/>
      <c r="AC423" s="189"/>
      <c r="AD423" s="189"/>
      <c r="AE423" s="189"/>
      <c r="AF423" s="189"/>
      <c r="AG423" s="189"/>
      <c r="AH423" s="189"/>
      <c r="AI423" s="189"/>
      <c r="AJ423" s="189"/>
      <c r="AK423" s="189"/>
      <c r="AL423" s="189"/>
      <c r="AM423" s="189"/>
      <c r="AN423" s="190"/>
      <c r="AO423" s="190"/>
      <c r="AP423" s="190"/>
      <c r="AQ423" s="190"/>
      <c r="AR423" s="190"/>
      <c r="AS423" s="190"/>
      <c r="AT423" s="190"/>
      <c r="AU423" s="191">
        <v>37</v>
      </c>
      <c r="AV423" s="191">
        <v>0</v>
      </c>
      <c r="AW423" s="191">
        <v>0</v>
      </c>
      <c r="AX423" s="191">
        <v>0</v>
      </c>
      <c r="AY423" s="191">
        <v>0</v>
      </c>
    </row>
    <row r="424" spans="1:51">
      <c r="A424" s="12" t="s">
        <v>99</v>
      </c>
      <c r="B424" s="12" t="s">
        <v>851</v>
      </c>
      <c r="C424" s="13">
        <v>202177</v>
      </c>
      <c r="D424" s="12" t="s">
        <v>721</v>
      </c>
      <c r="E424" s="187">
        <v>99341</v>
      </c>
      <c r="F424" s="188" t="s">
        <v>182</v>
      </c>
      <c r="G424" s="189" t="s">
        <v>23</v>
      </c>
      <c r="H424" s="189" t="s">
        <v>23</v>
      </c>
      <c r="I424" s="189" t="s">
        <v>23</v>
      </c>
      <c r="J424" s="189"/>
      <c r="K424" s="189"/>
      <c r="L424" s="189"/>
      <c r="M424" s="189" t="s">
        <v>1539</v>
      </c>
      <c r="N424" s="189"/>
      <c r="O424" s="189" t="s">
        <v>23</v>
      </c>
      <c r="P424" s="189"/>
      <c r="Q424" s="189"/>
      <c r="R424" s="189"/>
      <c r="S424" s="189"/>
      <c r="T424" s="189"/>
      <c r="U424" s="189"/>
      <c r="V424" s="189" t="s">
        <v>1539</v>
      </c>
      <c r="W424" s="189"/>
      <c r="X424" s="189" t="s">
        <v>23</v>
      </c>
      <c r="Y424" s="189"/>
      <c r="Z424" s="189"/>
      <c r="AA424" s="189"/>
      <c r="AB424" s="189"/>
      <c r="AC424" s="189"/>
      <c r="AD424" s="189"/>
      <c r="AE424" s="189"/>
      <c r="AF424" s="189"/>
      <c r="AG424" s="189"/>
      <c r="AH424" s="189"/>
      <c r="AI424" s="189"/>
      <c r="AJ424" s="189"/>
      <c r="AK424" s="189"/>
      <c r="AL424" s="189"/>
      <c r="AM424" s="189"/>
      <c r="AN424" s="190"/>
      <c r="AO424" s="190"/>
      <c r="AP424" s="190"/>
      <c r="AQ424" s="190"/>
      <c r="AR424" s="190"/>
      <c r="AS424" s="190"/>
      <c r="AT424" s="190"/>
      <c r="AU424" s="191">
        <v>61</v>
      </c>
      <c r="AV424" s="191">
        <v>2</v>
      </c>
      <c r="AW424" s="191">
        <v>0</v>
      </c>
      <c r="AX424" s="191">
        <v>0</v>
      </c>
      <c r="AY424" s="191">
        <v>2</v>
      </c>
    </row>
    <row r="425" spans="1:51">
      <c r="A425" s="12" t="s">
        <v>99</v>
      </c>
      <c r="B425" s="12" t="s">
        <v>852</v>
      </c>
      <c r="C425" s="13">
        <v>202185</v>
      </c>
      <c r="D425" s="12" t="s">
        <v>343</v>
      </c>
      <c r="E425" s="187">
        <v>61026</v>
      </c>
      <c r="F425" s="188" t="s">
        <v>182</v>
      </c>
      <c r="G425" s="189" t="s">
        <v>23</v>
      </c>
      <c r="H425" s="189" t="s">
        <v>23</v>
      </c>
      <c r="I425" s="189"/>
      <c r="J425" s="189"/>
      <c r="K425" s="189" t="s">
        <v>23</v>
      </c>
      <c r="L425" s="189"/>
      <c r="M425" s="189" t="s">
        <v>1539</v>
      </c>
      <c r="N425" s="189"/>
      <c r="O425" s="189" t="s">
        <v>23</v>
      </c>
      <c r="P425" s="189"/>
      <c r="Q425" s="189"/>
      <c r="R425" s="189"/>
      <c r="S425" s="189"/>
      <c r="T425" s="189"/>
      <c r="U425" s="189"/>
      <c r="V425" s="189" t="s">
        <v>1539</v>
      </c>
      <c r="W425" s="189"/>
      <c r="X425" s="189"/>
      <c r="Y425" s="189"/>
      <c r="Z425" s="189"/>
      <c r="AA425" s="189"/>
      <c r="AB425" s="189" t="s">
        <v>23</v>
      </c>
      <c r="AC425" s="189"/>
      <c r="AD425" s="189"/>
      <c r="AE425" s="189"/>
      <c r="AF425" s="189"/>
      <c r="AG425" s="189"/>
      <c r="AH425" s="189"/>
      <c r="AI425" s="189"/>
      <c r="AJ425" s="189"/>
      <c r="AK425" s="189"/>
      <c r="AL425" s="189"/>
      <c r="AM425" s="189"/>
      <c r="AN425" s="190" t="s">
        <v>1538</v>
      </c>
      <c r="AO425" s="190"/>
      <c r="AP425" s="190"/>
      <c r="AQ425" s="190"/>
      <c r="AR425" s="190"/>
      <c r="AS425" s="190"/>
      <c r="AT425" s="190"/>
      <c r="AU425" s="191">
        <v>35</v>
      </c>
      <c r="AV425" s="191">
        <v>3</v>
      </c>
      <c r="AW425" s="191">
        <v>0</v>
      </c>
      <c r="AX425" s="191">
        <v>2</v>
      </c>
      <c r="AY425" s="191">
        <v>0</v>
      </c>
    </row>
    <row r="426" spans="1:51">
      <c r="A426" s="12" t="s">
        <v>99</v>
      </c>
      <c r="B426" s="12" t="s">
        <v>853</v>
      </c>
      <c r="C426" s="13">
        <v>202193</v>
      </c>
      <c r="D426" s="12" t="s">
        <v>854</v>
      </c>
      <c r="E426" s="187">
        <v>30415</v>
      </c>
      <c r="F426" s="188" t="s">
        <v>182</v>
      </c>
      <c r="G426" s="189" t="s">
        <v>23</v>
      </c>
      <c r="H426" s="189"/>
      <c r="I426" s="189"/>
      <c r="J426" s="189" t="s">
        <v>23</v>
      </c>
      <c r="K426" s="189"/>
      <c r="L426" s="189"/>
      <c r="M426" s="189" t="s">
        <v>1539</v>
      </c>
      <c r="N426" s="189"/>
      <c r="O426" s="189" t="s">
        <v>23</v>
      </c>
      <c r="P426" s="189"/>
      <c r="Q426" s="189"/>
      <c r="R426" s="189"/>
      <c r="S426" s="189"/>
      <c r="T426" s="189"/>
      <c r="U426" s="189"/>
      <c r="V426" s="189" t="s">
        <v>1539</v>
      </c>
      <c r="W426" s="189"/>
      <c r="X426" s="189"/>
      <c r="Y426" s="189"/>
      <c r="Z426" s="189"/>
      <c r="AA426" s="189"/>
      <c r="AB426" s="189" t="s">
        <v>23</v>
      </c>
      <c r="AC426" s="189"/>
      <c r="AD426" s="189"/>
      <c r="AE426" s="189" t="s">
        <v>1539</v>
      </c>
      <c r="AF426" s="189"/>
      <c r="AG426" s="189" t="s">
        <v>23</v>
      </c>
      <c r="AH426" s="189"/>
      <c r="AI426" s="189"/>
      <c r="AJ426" s="189"/>
      <c r="AK426" s="189"/>
      <c r="AL426" s="189"/>
      <c r="AM426" s="189"/>
      <c r="AN426" s="190"/>
      <c r="AO426" s="190"/>
      <c r="AP426" s="190"/>
      <c r="AQ426" s="190"/>
      <c r="AR426" s="190"/>
      <c r="AS426" s="190"/>
      <c r="AT426" s="190"/>
      <c r="AU426" s="191">
        <v>45</v>
      </c>
      <c r="AV426" s="191">
        <v>9</v>
      </c>
      <c r="AW426" s="191">
        <v>6</v>
      </c>
      <c r="AX426" s="191">
        <v>0</v>
      </c>
      <c r="AY426" s="191">
        <v>0</v>
      </c>
    </row>
    <row r="427" spans="1:51">
      <c r="A427" s="12" t="s">
        <v>99</v>
      </c>
      <c r="B427" s="12" t="s">
        <v>855</v>
      </c>
      <c r="C427" s="13">
        <v>202207</v>
      </c>
      <c r="D427" s="12" t="s">
        <v>856</v>
      </c>
      <c r="E427" s="187">
        <v>98056</v>
      </c>
      <c r="F427" s="188" t="s">
        <v>182</v>
      </c>
      <c r="G427" s="189" t="s">
        <v>23</v>
      </c>
      <c r="H427" s="189" t="s">
        <v>23</v>
      </c>
      <c r="I427" s="189"/>
      <c r="J427" s="189"/>
      <c r="K427" s="189" t="s">
        <v>23</v>
      </c>
      <c r="L427" s="189"/>
      <c r="M427" s="189" t="s">
        <v>1539</v>
      </c>
      <c r="N427" s="189"/>
      <c r="O427" s="189" t="s">
        <v>23</v>
      </c>
      <c r="P427" s="189"/>
      <c r="Q427" s="189"/>
      <c r="R427" s="189"/>
      <c r="S427" s="189"/>
      <c r="T427" s="189"/>
      <c r="U427" s="189"/>
      <c r="V427" s="189" t="s">
        <v>1539</v>
      </c>
      <c r="W427" s="189"/>
      <c r="X427" s="189"/>
      <c r="Y427" s="189"/>
      <c r="Z427" s="189"/>
      <c r="AA427" s="189"/>
      <c r="AB427" s="189"/>
      <c r="AC427" s="189" t="s">
        <v>23</v>
      </c>
      <c r="AD427" s="189"/>
      <c r="AE427" s="189"/>
      <c r="AF427" s="189"/>
      <c r="AG427" s="189"/>
      <c r="AH427" s="189"/>
      <c r="AI427" s="189"/>
      <c r="AJ427" s="189"/>
      <c r="AK427" s="189"/>
      <c r="AL427" s="189"/>
      <c r="AM427" s="189"/>
      <c r="AN427" s="190" t="s">
        <v>1540</v>
      </c>
      <c r="AO427" s="190"/>
      <c r="AP427" s="190"/>
      <c r="AQ427" s="190"/>
      <c r="AR427" s="190"/>
      <c r="AS427" s="190"/>
      <c r="AT427" s="190" t="s">
        <v>23</v>
      </c>
      <c r="AU427" s="191">
        <v>21</v>
      </c>
      <c r="AV427" s="191">
        <v>0</v>
      </c>
      <c r="AW427" s="191">
        <v>0</v>
      </c>
      <c r="AX427" s="191">
        <v>31</v>
      </c>
      <c r="AY427" s="191">
        <v>0</v>
      </c>
    </row>
    <row r="428" spans="1:51">
      <c r="A428" s="12" t="s">
        <v>150</v>
      </c>
      <c r="B428" s="12" t="s">
        <v>150</v>
      </c>
      <c r="C428" s="13">
        <v>210005</v>
      </c>
      <c r="D428" s="12" t="s">
        <v>334</v>
      </c>
      <c r="E428" s="187">
        <v>314891</v>
      </c>
      <c r="F428" s="188" t="s">
        <v>182</v>
      </c>
      <c r="G428" s="189"/>
      <c r="H428" s="189"/>
      <c r="I428" s="189" t="s">
        <v>23</v>
      </c>
      <c r="J428" s="189" t="s">
        <v>23</v>
      </c>
      <c r="K428" s="189" t="s">
        <v>23</v>
      </c>
      <c r="L428" s="189" t="s">
        <v>23</v>
      </c>
      <c r="M428" s="189" t="s">
        <v>1539</v>
      </c>
      <c r="N428" s="189"/>
      <c r="O428" s="189" t="s">
        <v>23</v>
      </c>
      <c r="P428" s="189"/>
      <c r="Q428" s="189"/>
      <c r="R428" s="189"/>
      <c r="S428" s="189"/>
      <c r="T428" s="189"/>
      <c r="U428" s="189"/>
      <c r="V428" s="189"/>
      <c r="W428" s="189"/>
      <c r="X428" s="189"/>
      <c r="Y428" s="189"/>
      <c r="Z428" s="189"/>
      <c r="AA428" s="189"/>
      <c r="AB428" s="189"/>
      <c r="AC428" s="189"/>
      <c r="AD428" s="189"/>
      <c r="AE428" s="189" t="s">
        <v>1539</v>
      </c>
      <c r="AF428" s="189"/>
      <c r="AG428" s="189" t="s">
        <v>23</v>
      </c>
      <c r="AH428" s="189"/>
      <c r="AI428" s="189"/>
      <c r="AJ428" s="189"/>
      <c r="AK428" s="189"/>
      <c r="AL428" s="189"/>
      <c r="AM428" s="189"/>
      <c r="AN428" s="190" t="s">
        <v>1539</v>
      </c>
      <c r="AO428" s="190"/>
      <c r="AP428" s="190" t="s">
        <v>23</v>
      </c>
      <c r="AQ428" s="190"/>
      <c r="AR428" s="190"/>
      <c r="AS428" s="190"/>
      <c r="AT428" s="190"/>
      <c r="AU428" s="191">
        <v>266</v>
      </c>
      <c r="AV428" s="191">
        <v>0</v>
      </c>
      <c r="AW428" s="191">
        <v>53</v>
      </c>
      <c r="AX428" s="191">
        <v>47</v>
      </c>
      <c r="AY428" s="191">
        <v>1</v>
      </c>
    </row>
    <row r="429" spans="1:51">
      <c r="A429" s="12" t="s">
        <v>150</v>
      </c>
      <c r="B429" s="12" t="s">
        <v>177</v>
      </c>
      <c r="C429" s="13">
        <v>212016</v>
      </c>
      <c r="D429" s="12" t="s">
        <v>857</v>
      </c>
      <c r="E429" s="187">
        <v>411554</v>
      </c>
      <c r="F429" s="188" t="s">
        <v>182</v>
      </c>
      <c r="G429" s="189" t="s">
        <v>23</v>
      </c>
      <c r="H429" s="189" t="s">
        <v>23</v>
      </c>
      <c r="I429" s="189"/>
      <c r="J429" s="189" t="s">
        <v>23</v>
      </c>
      <c r="K429" s="189" t="s">
        <v>23</v>
      </c>
      <c r="L429" s="189" t="s">
        <v>23</v>
      </c>
      <c r="M429" s="189" t="s">
        <v>1539</v>
      </c>
      <c r="N429" s="189"/>
      <c r="O429" s="189"/>
      <c r="P429" s="189"/>
      <c r="Q429" s="189"/>
      <c r="R429" s="189"/>
      <c r="S429" s="189"/>
      <c r="T429" s="189"/>
      <c r="U429" s="189" t="s">
        <v>23</v>
      </c>
      <c r="V429" s="189" t="s">
        <v>1540</v>
      </c>
      <c r="W429" s="189"/>
      <c r="X429" s="189"/>
      <c r="Y429" s="189"/>
      <c r="Z429" s="189" t="s">
        <v>23</v>
      </c>
      <c r="AA429" s="189"/>
      <c r="AB429" s="189"/>
      <c r="AC429" s="189"/>
      <c r="AD429" s="189"/>
      <c r="AE429" s="189" t="s">
        <v>1538</v>
      </c>
      <c r="AF429" s="189"/>
      <c r="AG429" s="189"/>
      <c r="AH429" s="189"/>
      <c r="AI429" s="189"/>
      <c r="AJ429" s="189"/>
      <c r="AK429" s="189"/>
      <c r="AL429" s="189"/>
      <c r="AM429" s="189"/>
      <c r="AN429" s="190" t="s">
        <v>1540</v>
      </c>
      <c r="AO429" s="190"/>
      <c r="AP429" s="190"/>
      <c r="AQ429" s="190"/>
      <c r="AR429" s="190" t="s">
        <v>23</v>
      </c>
      <c r="AS429" s="190"/>
      <c r="AT429" s="190"/>
      <c r="AU429" s="191">
        <v>93</v>
      </c>
      <c r="AV429" s="191">
        <v>3</v>
      </c>
      <c r="AW429" s="191">
        <v>14</v>
      </c>
      <c r="AX429" s="191">
        <v>106</v>
      </c>
      <c r="AY429" s="191">
        <v>0</v>
      </c>
    </row>
    <row r="430" spans="1:51">
      <c r="A430" s="12" t="s">
        <v>150</v>
      </c>
      <c r="B430" s="12" t="s">
        <v>858</v>
      </c>
      <c r="C430" s="13">
        <v>212024</v>
      </c>
      <c r="D430" s="12" t="s">
        <v>454</v>
      </c>
      <c r="E430" s="187">
        <v>161926</v>
      </c>
      <c r="F430" s="188" t="s">
        <v>182</v>
      </c>
      <c r="G430" s="189"/>
      <c r="H430" s="189"/>
      <c r="I430" s="189"/>
      <c r="J430" s="189"/>
      <c r="K430" s="189"/>
      <c r="L430" s="189"/>
      <c r="M430" s="189" t="s">
        <v>1539</v>
      </c>
      <c r="N430" s="189"/>
      <c r="O430" s="189" t="s">
        <v>23</v>
      </c>
      <c r="P430" s="189"/>
      <c r="Q430" s="189"/>
      <c r="R430" s="189"/>
      <c r="S430" s="189"/>
      <c r="T430" s="189"/>
      <c r="U430" s="189"/>
      <c r="V430" s="189"/>
      <c r="W430" s="189"/>
      <c r="X430" s="189"/>
      <c r="Y430" s="189"/>
      <c r="Z430" s="189"/>
      <c r="AA430" s="189"/>
      <c r="AB430" s="189"/>
      <c r="AC430" s="189"/>
      <c r="AD430" s="189"/>
      <c r="AE430" s="189"/>
      <c r="AF430" s="189"/>
      <c r="AG430" s="189"/>
      <c r="AH430" s="189"/>
      <c r="AI430" s="189"/>
      <c r="AJ430" s="189"/>
      <c r="AK430" s="189"/>
      <c r="AL430" s="189"/>
      <c r="AM430" s="189"/>
      <c r="AN430" s="190"/>
      <c r="AO430" s="190"/>
      <c r="AP430" s="190"/>
      <c r="AQ430" s="190"/>
      <c r="AR430" s="190"/>
      <c r="AS430" s="190"/>
      <c r="AT430" s="190"/>
      <c r="AU430" s="191">
        <v>39</v>
      </c>
      <c r="AV430" s="191">
        <v>0</v>
      </c>
      <c r="AW430" s="191">
        <v>0</v>
      </c>
      <c r="AX430" s="191">
        <v>0</v>
      </c>
      <c r="AY430" s="191">
        <v>0</v>
      </c>
    </row>
    <row r="431" spans="1:51">
      <c r="A431" s="12" t="s">
        <v>150</v>
      </c>
      <c r="B431" s="12" t="s">
        <v>859</v>
      </c>
      <c r="C431" s="13">
        <v>212032</v>
      </c>
      <c r="D431" s="12" t="s">
        <v>822</v>
      </c>
      <c r="E431" s="187">
        <v>89208</v>
      </c>
      <c r="F431" s="188" t="s">
        <v>182</v>
      </c>
      <c r="G431" s="189"/>
      <c r="H431" s="189"/>
      <c r="I431" s="189"/>
      <c r="J431" s="189"/>
      <c r="K431" s="189"/>
      <c r="L431" s="189"/>
      <c r="M431" s="189" t="s">
        <v>1539</v>
      </c>
      <c r="N431" s="189"/>
      <c r="O431" s="189" t="s">
        <v>23</v>
      </c>
      <c r="P431" s="189"/>
      <c r="Q431" s="189"/>
      <c r="R431" s="189"/>
      <c r="S431" s="189"/>
      <c r="T431" s="189"/>
      <c r="U431" s="189"/>
      <c r="V431" s="189"/>
      <c r="W431" s="189"/>
      <c r="X431" s="189"/>
      <c r="Y431" s="189"/>
      <c r="Z431" s="189"/>
      <c r="AA431" s="189"/>
      <c r="AB431" s="189"/>
      <c r="AC431" s="189"/>
      <c r="AD431" s="189"/>
      <c r="AE431" s="189"/>
      <c r="AF431" s="189"/>
      <c r="AG431" s="189"/>
      <c r="AH431" s="189"/>
      <c r="AI431" s="189"/>
      <c r="AJ431" s="189"/>
      <c r="AK431" s="189"/>
      <c r="AL431" s="189"/>
      <c r="AM431" s="189"/>
      <c r="AN431" s="190"/>
      <c r="AO431" s="190"/>
      <c r="AP431" s="190"/>
      <c r="AQ431" s="190"/>
      <c r="AR431" s="190"/>
      <c r="AS431" s="190"/>
      <c r="AT431" s="190"/>
      <c r="AU431" s="191">
        <v>22</v>
      </c>
      <c r="AV431" s="191">
        <v>0</v>
      </c>
      <c r="AW431" s="191">
        <v>0</v>
      </c>
      <c r="AX431" s="191">
        <v>0</v>
      </c>
      <c r="AY431" s="191">
        <v>0</v>
      </c>
    </row>
    <row r="432" spans="1:51">
      <c r="A432" s="12" t="s">
        <v>150</v>
      </c>
      <c r="B432" s="12" t="s">
        <v>860</v>
      </c>
      <c r="C432" s="13">
        <v>212041</v>
      </c>
      <c r="D432" s="12" t="s">
        <v>375</v>
      </c>
      <c r="E432" s="187">
        <v>111811</v>
      </c>
      <c r="F432" s="188" t="s">
        <v>182</v>
      </c>
      <c r="G432" s="189"/>
      <c r="H432" s="189"/>
      <c r="I432" s="189"/>
      <c r="J432" s="189" t="s">
        <v>23</v>
      </c>
      <c r="K432" s="189"/>
      <c r="L432" s="189"/>
      <c r="M432" s="189" t="s">
        <v>1539</v>
      </c>
      <c r="N432" s="189"/>
      <c r="O432" s="189" t="s">
        <v>23</v>
      </c>
      <c r="P432" s="189"/>
      <c r="Q432" s="189"/>
      <c r="R432" s="189"/>
      <c r="S432" s="189"/>
      <c r="T432" s="189"/>
      <c r="U432" s="189"/>
      <c r="V432" s="189"/>
      <c r="W432" s="189"/>
      <c r="X432" s="189"/>
      <c r="Y432" s="189"/>
      <c r="Z432" s="189"/>
      <c r="AA432" s="189"/>
      <c r="AB432" s="189"/>
      <c r="AC432" s="189"/>
      <c r="AD432" s="189"/>
      <c r="AE432" s="189" t="s">
        <v>1539</v>
      </c>
      <c r="AF432" s="189"/>
      <c r="AG432" s="189" t="s">
        <v>23</v>
      </c>
      <c r="AH432" s="189"/>
      <c r="AI432" s="189"/>
      <c r="AJ432" s="189"/>
      <c r="AK432" s="189"/>
      <c r="AL432" s="189"/>
      <c r="AM432" s="189"/>
      <c r="AN432" s="190"/>
      <c r="AO432" s="190"/>
      <c r="AP432" s="190"/>
      <c r="AQ432" s="190"/>
      <c r="AR432" s="190"/>
      <c r="AS432" s="190"/>
      <c r="AT432" s="190"/>
      <c r="AU432" s="191">
        <v>42</v>
      </c>
      <c r="AV432" s="191">
        <v>0</v>
      </c>
      <c r="AW432" s="191">
        <v>25</v>
      </c>
      <c r="AX432" s="191">
        <v>0</v>
      </c>
      <c r="AY432" s="191">
        <v>0</v>
      </c>
    </row>
    <row r="433" spans="1:51">
      <c r="A433" s="12" t="s">
        <v>150</v>
      </c>
      <c r="B433" s="12" t="s">
        <v>861</v>
      </c>
      <c r="C433" s="13">
        <v>212059</v>
      </c>
      <c r="D433" s="12" t="s">
        <v>563</v>
      </c>
      <c r="E433" s="187">
        <v>89444</v>
      </c>
      <c r="F433" s="188" t="s">
        <v>182</v>
      </c>
      <c r="G433" s="189"/>
      <c r="H433" s="189"/>
      <c r="I433" s="189"/>
      <c r="J433" s="189" t="s">
        <v>23</v>
      </c>
      <c r="K433" s="189"/>
      <c r="L433" s="189"/>
      <c r="M433" s="189" t="s">
        <v>1539</v>
      </c>
      <c r="N433" s="189"/>
      <c r="O433" s="189" t="s">
        <v>23</v>
      </c>
      <c r="P433" s="189"/>
      <c r="Q433" s="189"/>
      <c r="R433" s="189"/>
      <c r="S433" s="189"/>
      <c r="T433" s="189"/>
      <c r="U433" s="189"/>
      <c r="V433" s="189"/>
      <c r="W433" s="189"/>
      <c r="X433" s="189"/>
      <c r="Y433" s="189"/>
      <c r="Z433" s="189"/>
      <c r="AA433" s="189"/>
      <c r="AB433" s="189"/>
      <c r="AC433" s="189"/>
      <c r="AD433" s="189"/>
      <c r="AE433" s="189" t="s">
        <v>1539</v>
      </c>
      <c r="AF433" s="189"/>
      <c r="AG433" s="189" t="s">
        <v>23</v>
      </c>
      <c r="AH433" s="189"/>
      <c r="AI433" s="189"/>
      <c r="AJ433" s="189"/>
      <c r="AK433" s="189"/>
      <c r="AL433" s="189"/>
      <c r="AM433" s="189"/>
      <c r="AN433" s="190"/>
      <c r="AO433" s="190"/>
      <c r="AP433" s="190"/>
      <c r="AQ433" s="190"/>
      <c r="AR433" s="190"/>
      <c r="AS433" s="190"/>
      <c r="AT433" s="190"/>
      <c r="AU433" s="191">
        <v>35</v>
      </c>
      <c r="AV433" s="191">
        <v>0</v>
      </c>
      <c r="AW433" s="191">
        <v>20</v>
      </c>
      <c r="AX433" s="191">
        <v>0</v>
      </c>
      <c r="AY433" s="191">
        <v>0</v>
      </c>
    </row>
    <row r="434" spans="1:51">
      <c r="A434" s="12" t="s">
        <v>150</v>
      </c>
      <c r="B434" s="12" t="s">
        <v>862</v>
      </c>
      <c r="C434" s="13">
        <v>212067</v>
      </c>
      <c r="D434" s="12" t="s">
        <v>863</v>
      </c>
      <c r="E434" s="187">
        <v>79633</v>
      </c>
      <c r="F434" s="188" t="s">
        <v>182</v>
      </c>
      <c r="G434" s="189" t="s">
        <v>23</v>
      </c>
      <c r="H434" s="189"/>
      <c r="I434" s="189"/>
      <c r="J434" s="189"/>
      <c r="K434" s="189"/>
      <c r="L434" s="189"/>
      <c r="M434" s="189" t="s">
        <v>1539</v>
      </c>
      <c r="N434" s="189"/>
      <c r="O434" s="189" t="s">
        <v>23</v>
      </c>
      <c r="P434" s="189"/>
      <c r="Q434" s="189"/>
      <c r="R434" s="189"/>
      <c r="S434" s="189"/>
      <c r="T434" s="189"/>
      <c r="U434" s="189"/>
      <c r="V434" s="189" t="s">
        <v>1539</v>
      </c>
      <c r="W434" s="189"/>
      <c r="X434" s="189" t="s">
        <v>23</v>
      </c>
      <c r="Y434" s="189"/>
      <c r="Z434" s="189"/>
      <c r="AA434" s="189"/>
      <c r="AB434" s="189"/>
      <c r="AC434" s="189"/>
      <c r="AD434" s="189"/>
      <c r="AE434" s="189"/>
      <c r="AF434" s="189"/>
      <c r="AG434" s="189"/>
      <c r="AH434" s="189"/>
      <c r="AI434" s="189"/>
      <c r="AJ434" s="189"/>
      <c r="AK434" s="189"/>
      <c r="AL434" s="189"/>
      <c r="AM434" s="189"/>
      <c r="AN434" s="190"/>
      <c r="AO434" s="190"/>
      <c r="AP434" s="190"/>
      <c r="AQ434" s="190"/>
      <c r="AR434" s="190"/>
      <c r="AS434" s="190"/>
      <c r="AT434" s="190"/>
      <c r="AU434" s="191">
        <v>22</v>
      </c>
      <c r="AV434" s="191">
        <v>1</v>
      </c>
      <c r="AW434" s="191">
        <v>0</v>
      </c>
      <c r="AX434" s="191">
        <v>0</v>
      </c>
      <c r="AY434" s="191">
        <v>0</v>
      </c>
    </row>
    <row r="435" spans="1:51">
      <c r="A435" s="12" t="s">
        <v>150</v>
      </c>
      <c r="B435" s="12" t="s">
        <v>864</v>
      </c>
      <c r="C435" s="13">
        <v>212075</v>
      </c>
      <c r="D435" s="12" t="s">
        <v>865</v>
      </c>
      <c r="E435" s="187">
        <v>21052</v>
      </c>
      <c r="F435" s="188" t="s">
        <v>182</v>
      </c>
      <c r="G435" s="189"/>
      <c r="H435" s="189"/>
      <c r="I435" s="189"/>
      <c r="J435" s="189" t="s">
        <v>23</v>
      </c>
      <c r="K435" s="189"/>
      <c r="L435" s="189"/>
      <c r="M435" s="189" t="s">
        <v>1539</v>
      </c>
      <c r="N435" s="189"/>
      <c r="O435" s="189" t="s">
        <v>23</v>
      </c>
      <c r="P435" s="189"/>
      <c r="Q435" s="189"/>
      <c r="R435" s="189"/>
      <c r="S435" s="189"/>
      <c r="T435" s="189"/>
      <c r="U435" s="189"/>
      <c r="V435" s="189"/>
      <c r="W435" s="189"/>
      <c r="X435" s="189"/>
      <c r="Y435" s="189"/>
      <c r="Z435" s="189"/>
      <c r="AA435" s="189"/>
      <c r="AB435" s="189"/>
      <c r="AC435" s="189"/>
      <c r="AD435" s="189"/>
      <c r="AE435" s="189" t="s">
        <v>1539</v>
      </c>
      <c r="AF435" s="189"/>
      <c r="AG435" s="189" t="s">
        <v>23</v>
      </c>
      <c r="AH435" s="189"/>
      <c r="AI435" s="189"/>
      <c r="AJ435" s="189"/>
      <c r="AK435" s="189"/>
      <c r="AL435" s="189"/>
      <c r="AM435" s="189"/>
      <c r="AN435" s="190"/>
      <c r="AO435" s="190"/>
      <c r="AP435" s="190"/>
      <c r="AQ435" s="190"/>
      <c r="AR435" s="190"/>
      <c r="AS435" s="190"/>
      <c r="AT435" s="190"/>
      <c r="AU435" s="191">
        <v>19</v>
      </c>
      <c r="AV435" s="191">
        <v>0</v>
      </c>
      <c r="AW435" s="191">
        <v>4</v>
      </c>
      <c r="AX435" s="191">
        <v>0</v>
      </c>
      <c r="AY435" s="191">
        <v>0</v>
      </c>
    </row>
    <row r="436" spans="1:51">
      <c r="A436" s="12" t="s">
        <v>150</v>
      </c>
      <c r="B436" s="12" t="s">
        <v>866</v>
      </c>
      <c r="C436" s="13">
        <v>212083</v>
      </c>
      <c r="D436" s="12" t="s">
        <v>276</v>
      </c>
      <c r="E436" s="187">
        <v>37979</v>
      </c>
      <c r="F436" s="188" t="s">
        <v>182</v>
      </c>
      <c r="G436" s="189"/>
      <c r="H436" s="189"/>
      <c r="I436" s="189"/>
      <c r="J436" s="189" t="s">
        <v>23</v>
      </c>
      <c r="K436" s="189"/>
      <c r="L436" s="189"/>
      <c r="M436" s="189" t="s">
        <v>1539</v>
      </c>
      <c r="N436" s="189"/>
      <c r="O436" s="189" t="s">
        <v>23</v>
      </c>
      <c r="P436" s="189"/>
      <c r="Q436" s="189"/>
      <c r="R436" s="189"/>
      <c r="S436" s="189"/>
      <c r="T436" s="189"/>
      <c r="U436" s="189"/>
      <c r="V436" s="189"/>
      <c r="W436" s="189"/>
      <c r="X436" s="189"/>
      <c r="Y436" s="189"/>
      <c r="Z436" s="189"/>
      <c r="AA436" s="189"/>
      <c r="AB436" s="189"/>
      <c r="AC436" s="189"/>
      <c r="AD436" s="189"/>
      <c r="AE436" s="189" t="s">
        <v>1539</v>
      </c>
      <c r="AF436" s="189"/>
      <c r="AG436" s="189" t="s">
        <v>23</v>
      </c>
      <c r="AH436" s="189"/>
      <c r="AI436" s="189"/>
      <c r="AJ436" s="189"/>
      <c r="AK436" s="189"/>
      <c r="AL436" s="189"/>
      <c r="AM436" s="189"/>
      <c r="AN436" s="190"/>
      <c r="AO436" s="190"/>
      <c r="AP436" s="190"/>
      <c r="AQ436" s="190"/>
      <c r="AR436" s="190"/>
      <c r="AS436" s="190"/>
      <c r="AT436" s="190"/>
      <c r="AU436" s="191">
        <v>5</v>
      </c>
      <c r="AV436" s="191">
        <v>0</v>
      </c>
      <c r="AW436" s="191">
        <v>0</v>
      </c>
      <c r="AX436" s="191">
        <v>0</v>
      </c>
      <c r="AY436" s="191">
        <v>0</v>
      </c>
    </row>
    <row r="437" spans="1:51">
      <c r="A437" s="12" t="s">
        <v>150</v>
      </c>
      <c r="B437" s="12" t="s">
        <v>867</v>
      </c>
      <c r="C437" s="13">
        <v>212091</v>
      </c>
      <c r="D437" s="12" t="s">
        <v>868</v>
      </c>
      <c r="E437" s="187">
        <v>68219</v>
      </c>
      <c r="F437" s="188" t="s">
        <v>182</v>
      </c>
      <c r="G437" s="189"/>
      <c r="H437" s="189"/>
      <c r="I437" s="189"/>
      <c r="J437" s="189"/>
      <c r="K437" s="189"/>
      <c r="L437" s="189"/>
      <c r="M437" s="189" t="s">
        <v>1538</v>
      </c>
      <c r="N437" s="189"/>
      <c r="O437" s="189"/>
      <c r="P437" s="189"/>
      <c r="Q437" s="189"/>
      <c r="R437" s="189"/>
      <c r="S437" s="189"/>
      <c r="T437" s="189"/>
      <c r="U437" s="189"/>
      <c r="V437" s="189"/>
      <c r="W437" s="189"/>
      <c r="X437" s="189"/>
      <c r="Y437" s="189"/>
      <c r="Z437" s="189"/>
      <c r="AA437" s="189"/>
      <c r="AB437" s="189"/>
      <c r="AC437" s="189"/>
      <c r="AD437" s="189"/>
      <c r="AE437" s="189"/>
      <c r="AF437" s="189"/>
      <c r="AG437" s="189"/>
      <c r="AH437" s="189"/>
      <c r="AI437" s="189"/>
      <c r="AJ437" s="189"/>
      <c r="AK437" s="189"/>
      <c r="AL437" s="189"/>
      <c r="AM437" s="189"/>
      <c r="AN437" s="190"/>
      <c r="AO437" s="190"/>
      <c r="AP437" s="190"/>
      <c r="AQ437" s="190"/>
      <c r="AR437" s="190"/>
      <c r="AS437" s="190"/>
      <c r="AT437" s="190"/>
      <c r="AU437" s="191">
        <v>4</v>
      </c>
      <c r="AV437" s="191">
        <v>0</v>
      </c>
      <c r="AW437" s="191">
        <v>0</v>
      </c>
      <c r="AX437" s="191">
        <v>0</v>
      </c>
      <c r="AY437" s="191">
        <v>0</v>
      </c>
    </row>
    <row r="438" spans="1:51">
      <c r="A438" s="12" t="s">
        <v>150</v>
      </c>
      <c r="B438" s="12" t="s">
        <v>869</v>
      </c>
      <c r="C438" s="13">
        <v>212105</v>
      </c>
      <c r="D438" s="12" t="s">
        <v>870</v>
      </c>
      <c r="E438" s="187">
        <v>50934</v>
      </c>
      <c r="F438" s="188" t="s">
        <v>182</v>
      </c>
      <c r="G438" s="189" t="s">
        <v>23</v>
      </c>
      <c r="H438" s="189"/>
      <c r="I438" s="189"/>
      <c r="J438" s="189" t="s">
        <v>23</v>
      </c>
      <c r="K438" s="189"/>
      <c r="L438" s="189"/>
      <c r="M438" s="189" t="s">
        <v>1539</v>
      </c>
      <c r="N438" s="189"/>
      <c r="O438" s="189" t="s">
        <v>23</v>
      </c>
      <c r="P438" s="189"/>
      <c r="Q438" s="189"/>
      <c r="R438" s="189"/>
      <c r="S438" s="189"/>
      <c r="T438" s="189"/>
      <c r="U438" s="189"/>
      <c r="V438" s="189" t="s">
        <v>1539</v>
      </c>
      <c r="W438" s="189"/>
      <c r="X438" s="189" t="s">
        <v>23</v>
      </c>
      <c r="Y438" s="189"/>
      <c r="Z438" s="189"/>
      <c r="AA438" s="189"/>
      <c r="AB438" s="189"/>
      <c r="AC438" s="189"/>
      <c r="AD438" s="189"/>
      <c r="AE438" s="189" t="s">
        <v>1539</v>
      </c>
      <c r="AF438" s="189"/>
      <c r="AG438" s="189" t="s">
        <v>23</v>
      </c>
      <c r="AH438" s="189"/>
      <c r="AI438" s="189"/>
      <c r="AJ438" s="189"/>
      <c r="AK438" s="189"/>
      <c r="AL438" s="189"/>
      <c r="AM438" s="189"/>
      <c r="AN438" s="190"/>
      <c r="AO438" s="190"/>
      <c r="AP438" s="190"/>
      <c r="AQ438" s="190"/>
      <c r="AR438" s="190"/>
      <c r="AS438" s="190"/>
      <c r="AT438" s="190"/>
      <c r="AU438" s="191">
        <v>18</v>
      </c>
      <c r="AV438" s="191">
        <v>4</v>
      </c>
      <c r="AW438" s="191">
        <v>4</v>
      </c>
      <c r="AX438" s="191">
        <v>0</v>
      </c>
      <c r="AY438" s="191">
        <v>0</v>
      </c>
    </row>
    <row r="439" spans="1:51">
      <c r="A439" s="12" t="s">
        <v>150</v>
      </c>
      <c r="B439" s="12" t="s">
        <v>871</v>
      </c>
      <c r="C439" s="13">
        <v>212113</v>
      </c>
      <c r="D439" s="12" t="s">
        <v>343</v>
      </c>
      <c r="E439" s="187">
        <v>56703</v>
      </c>
      <c r="F439" s="188" t="s">
        <v>182</v>
      </c>
      <c r="G439" s="189" t="s">
        <v>23</v>
      </c>
      <c r="H439" s="189"/>
      <c r="I439" s="189"/>
      <c r="J439" s="189" t="s">
        <v>23</v>
      </c>
      <c r="K439" s="189" t="s">
        <v>23</v>
      </c>
      <c r="L439" s="189" t="s">
        <v>23</v>
      </c>
      <c r="M439" s="189" t="s">
        <v>1538</v>
      </c>
      <c r="N439" s="189"/>
      <c r="O439" s="189"/>
      <c r="P439" s="189"/>
      <c r="Q439" s="189"/>
      <c r="R439" s="189"/>
      <c r="S439" s="189"/>
      <c r="T439" s="189"/>
      <c r="U439" s="189"/>
      <c r="V439" s="189" t="s">
        <v>1538</v>
      </c>
      <c r="W439" s="189"/>
      <c r="X439" s="189"/>
      <c r="Y439" s="189"/>
      <c r="Z439" s="189"/>
      <c r="AA439" s="189"/>
      <c r="AB439" s="189"/>
      <c r="AC439" s="189"/>
      <c r="AD439" s="189"/>
      <c r="AE439" s="189" t="s">
        <v>1539</v>
      </c>
      <c r="AF439" s="189"/>
      <c r="AG439" s="189" t="s">
        <v>23</v>
      </c>
      <c r="AH439" s="189"/>
      <c r="AI439" s="189"/>
      <c r="AJ439" s="189"/>
      <c r="AK439" s="189"/>
      <c r="AL439" s="189"/>
      <c r="AM439" s="189"/>
      <c r="AN439" s="190" t="s">
        <v>1539</v>
      </c>
      <c r="AO439" s="190"/>
      <c r="AP439" s="190" t="s">
        <v>23</v>
      </c>
      <c r="AQ439" s="190"/>
      <c r="AR439" s="190"/>
      <c r="AS439" s="190"/>
      <c r="AT439" s="190"/>
      <c r="AU439" s="191">
        <v>116</v>
      </c>
      <c r="AV439" s="191">
        <v>3</v>
      </c>
      <c r="AW439" s="191">
        <v>92</v>
      </c>
      <c r="AX439" s="191">
        <v>4</v>
      </c>
      <c r="AY439" s="191">
        <v>0</v>
      </c>
    </row>
    <row r="440" spans="1:51">
      <c r="A440" s="12" t="s">
        <v>150</v>
      </c>
      <c r="B440" s="12" t="s">
        <v>872</v>
      </c>
      <c r="C440" s="13">
        <v>212121</v>
      </c>
      <c r="D440" s="12" t="s">
        <v>873</v>
      </c>
      <c r="E440" s="187">
        <v>59026</v>
      </c>
      <c r="F440" s="188" t="s">
        <v>182</v>
      </c>
      <c r="G440" s="189" t="s">
        <v>23</v>
      </c>
      <c r="H440" s="189"/>
      <c r="I440" s="189"/>
      <c r="J440" s="189"/>
      <c r="K440" s="189"/>
      <c r="L440" s="189"/>
      <c r="M440" s="189" t="s">
        <v>1539</v>
      </c>
      <c r="N440" s="189"/>
      <c r="O440" s="189" t="s">
        <v>23</v>
      </c>
      <c r="P440" s="189"/>
      <c r="Q440" s="189"/>
      <c r="R440" s="189"/>
      <c r="S440" s="189" t="s">
        <v>23</v>
      </c>
      <c r="T440" s="189"/>
      <c r="U440" s="189"/>
      <c r="V440" s="189" t="s">
        <v>1539</v>
      </c>
      <c r="W440" s="189"/>
      <c r="X440" s="189"/>
      <c r="Y440" s="189"/>
      <c r="Z440" s="189"/>
      <c r="AA440" s="189"/>
      <c r="AB440" s="189" t="s">
        <v>23</v>
      </c>
      <c r="AC440" s="189"/>
      <c r="AD440" s="189"/>
      <c r="AE440" s="189"/>
      <c r="AF440" s="189"/>
      <c r="AG440" s="189"/>
      <c r="AH440" s="189"/>
      <c r="AI440" s="189"/>
      <c r="AJ440" s="189"/>
      <c r="AK440" s="189"/>
      <c r="AL440" s="189"/>
      <c r="AM440" s="189"/>
      <c r="AN440" s="190"/>
      <c r="AO440" s="190"/>
      <c r="AP440" s="190"/>
      <c r="AQ440" s="190"/>
      <c r="AR440" s="190"/>
      <c r="AS440" s="190"/>
      <c r="AT440" s="190"/>
      <c r="AU440" s="191">
        <v>25</v>
      </c>
      <c r="AV440" s="191">
        <v>9</v>
      </c>
      <c r="AW440" s="191">
        <v>0</v>
      </c>
      <c r="AX440" s="191">
        <v>0</v>
      </c>
      <c r="AY440" s="191">
        <v>0</v>
      </c>
    </row>
    <row r="441" spans="1:51">
      <c r="A441" s="12" t="s">
        <v>150</v>
      </c>
      <c r="B441" s="12" t="s">
        <v>874</v>
      </c>
      <c r="C441" s="13">
        <v>212130</v>
      </c>
      <c r="D441" s="12" t="s">
        <v>301</v>
      </c>
      <c r="E441" s="187">
        <v>148081</v>
      </c>
      <c r="F441" s="188" t="s">
        <v>182</v>
      </c>
      <c r="G441" s="189" t="s">
        <v>23</v>
      </c>
      <c r="H441" s="189" t="s">
        <v>23</v>
      </c>
      <c r="I441" s="189" t="s">
        <v>23</v>
      </c>
      <c r="J441" s="189"/>
      <c r="K441" s="189"/>
      <c r="L441" s="189"/>
      <c r="M441" s="189" t="s">
        <v>1539</v>
      </c>
      <c r="N441" s="189"/>
      <c r="O441" s="189" t="s">
        <v>23</v>
      </c>
      <c r="P441" s="189"/>
      <c r="Q441" s="189"/>
      <c r="R441" s="189"/>
      <c r="S441" s="189"/>
      <c r="T441" s="189"/>
      <c r="U441" s="189"/>
      <c r="V441" s="189" t="s">
        <v>1539</v>
      </c>
      <c r="W441" s="189"/>
      <c r="X441" s="189" t="s">
        <v>23</v>
      </c>
      <c r="Y441" s="189"/>
      <c r="Z441" s="189"/>
      <c r="AA441" s="189"/>
      <c r="AB441" s="189"/>
      <c r="AC441" s="189"/>
      <c r="AD441" s="189"/>
      <c r="AE441" s="189"/>
      <c r="AF441" s="189"/>
      <c r="AG441" s="189"/>
      <c r="AH441" s="189"/>
      <c r="AI441" s="189"/>
      <c r="AJ441" s="189"/>
      <c r="AK441" s="189"/>
      <c r="AL441" s="189"/>
      <c r="AM441" s="189"/>
      <c r="AN441" s="190"/>
      <c r="AO441" s="190"/>
      <c r="AP441" s="190"/>
      <c r="AQ441" s="190"/>
      <c r="AR441" s="190"/>
      <c r="AS441" s="190"/>
      <c r="AT441" s="190"/>
      <c r="AU441" s="191">
        <v>12</v>
      </c>
      <c r="AV441" s="191">
        <v>0</v>
      </c>
      <c r="AW441" s="191">
        <v>0</v>
      </c>
      <c r="AX441" s="191">
        <v>0</v>
      </c>
      <c r="AY441" s="191">
        <v>2</v>
      </c>
    </row>
    <row r="442" spans="1:51">
      <c r="A442" s="12" t="s">
        <v>150</v>
      </c>
      <c r="B442" s="12" t="s">
        <v>875</v>
      </c>
      <c r="C442" s="13">
        <v>212148</v>
      </c>
      <c r="D442" s="12" t="s">
        <v>876</v>
      </c>
      <c r="E442" s="187">
        <v>101566</v>
      </c>
      <c r="F442" s="188" t="s">
        <v>182</v>
      </c>
      <c r="G442" s="189"/>
      <c r="H442" s="189"/>
      <c r="I442" s="189"/>
      <c r="J442" s="189" t="s">
        <v>23</v>
      </c>
      <c r="K442" s="189"/>
      <c r="L442" s="189"/>
      <c r="M442" s="189" t="s">
        <v>1539</v>
      </c>
      <c r="N442" s="189"/>
      <c r="O442" s="189" t="s">
        <v>23</v>
      </c>
      <c r="P442" s="189"/>
      <c r="Q442" s="189"/>
      <c r="R442" s="189"/>
      <c r="S442" s="189"/>
      <c r="T442" s="189"/>
      <c r="U442" s="189"/>
      <c r="V442" s="189"/>
      <c r="W442" s="189"/>
      <c r="X442" s="189"/>
      <c r="Y442" s="189"/>
      <c r="Z442" s="189"/>
      <c r="AA442" s="189"/>
      <c r="AB442" s="189"/>
      <c r="AC442" s="189"/>
      <c r="AD442" s="189"/>
      <c r="AE442" s="189" t="s">
        <v>1539</v>
      </c>
      <c r="AF442" s="189"/>
      <c r="AG442" s="189" t="s">
        <v>23</v>
      </c>
      <c r="AH442" s="189"/>
      <c r="AI442" s="189"/>
      <c r="AJ442" s="189"/>
      <c r="AK442" s="189"/>
      <c r="AL442" s="189"/>
      <c r="AM442" s="189"/>
      <c r="AN442" s="190"/>
      <c r="AO442" s="190"/>
      <c r="AP442" s="190"/>
      <c r="AQ442" s="190"/>
      <c r="AR442" s="190"/>
      <c r="AS442" s="190"/>
      <c r="AT442" s="190"/>
      <c r="AU442" s="191">
        <v>21</v>
      </c>
      <c r="AV442" s="191">
        <v>0</v>
      </c>
      <c r="AW442" s="191">
        <v>0</v>
      </c>
      <c r="AX442" s="191">
        <v>0</v>
      </c>
      <c r="AY442" s="191">
        <v>0</v>
      </c>
    </row>
    <row r="443" spans="1:51">
      <c r="A443" s="12" t="s">
        <v>150</v>
      </c>
      <c r="B443" s="12" t="s">
        <v>877</v>
      </c>
      <c r="C443" s="13">
        <v>212156</v>
      </c>
      <c r="D443" s="12" t="s">
        <v>365</v>
      </c>
      <c r="E443" s="187">
        <v>27664</v>
      </c>
      <c r="F443" s="188" t="s">
        <v>182</v>
      </c>
      <c r="G443" s="189"/>
      <c r="H443" s="189"/>
      <c r="I443" s="189"/>
      <c r="J443" s="189"/>
      <c r="K443" s="189"/>
      <c r="L443" s="189"/>
      <c r="M443" s="189" t="s">
        <v>1538</v>
      </c>
      <c r="N443" s="189"/>
      <c r="O443" s="189"/>
      <c r="P443" s="189"/>
      <c r="Q443" s="189"/>
      <c r="R443" s="189"/>
      <c r="S443" s="189"/>
      <c r="T443" s="189"/>
      <c r="U443" s="189"/>
      <c r="V443" s="189"/>
      <c r="W443" s="189"/>
      <c r="X443" s="189"/>
      <c r="Y443" s="189"/>
      <c r="Z443" s="189"/>
      <c r="AA443" s="189"/>
      <c r="AB443" s="189"/>
      <c r="AC443" s="189"/>
      <c r="AD443" s="189"/>
      <c r="AE443" s="189"/>
      <c r="AF443" s="189"/>
      <c r="AG443" s="189"/>
      <c r="AH443" s="189"/>
      <c r="AI443" s="189"/>
      <c r="AJ443" s="189"/>
      <c r="AK443" s="189"/>
      <c r="AL443" s="189"/>
      <c r="AM443" s="189"/>
      <c r="AN443" s="190"/>
      <c r="AO443" s="190"/>
      <c r="AP443" s="190"/>
      <c r="AQ443" s="190"/>
      <c r="AR443" s="190"/>
      <c r="AS443" s="190"/>
      <c r="AT443" s="190"/>
      <c r="AU443" s="191">
        <v>6</v>
      </c>
      <c r="AV443" s="191">
        <v>0</v>
      </c>
      <c r="AW443" s="191">
        <v>0</v>
      </c>
      <c r="AX443" s="191">
        <v>0</v>
      </c>
      <c r="AY443" s="191">
        <v>0</v>
      </c>
    </row>
    <row r="444" spans="1:51">
      <c r="A444" s="12" t="s">
        <v>150</v>
      </c>
      <c r="B444" s="12" t="s">
        <v>878</v>
      </c>
      <c r="C444" s="13">
        <v>212164</v>
      </c>
      <c r="D444" s="12" t="s">
        <v>879</v>
      </c>
      <c r="E444" s="187">
        <v>54295</v>
      </c>
      <c r="F444" s="188" t="s">
        <v>182</v>
      </c>
      <c r="G444" s="189"/>
      <c r="H444" s="189"/>
      <c r="I444" s="189"/>
      <c r="J444" s="189" t="s">
        <v>23</v>
      </c>
      <c r="K444" s="189"/>
      <c r="L444" s="189"/>
      <c r="M444" s="189" t="s">
        <v>1539</v>
      </c>
      <c r="N444" s="189"/>
      <c r="O444" s="189" t="s">
        <v>23</v>
      </c>
      <c r="P444" s="189"/>
      <c r="Q444" s="189"/>
      <c r="R444" s="189"/>
      <c r="S444" s="189"/>
      <c r="T444" s="189"/>
      <c r="U444" s="189"/>
      <c r="V444" s="189"/>
      <c r="W444" s="189"/>
      <c r="X444" s="189"/>
      <c r="Y444" s="189"/>
      <c r="Z444" s="189"/>
      <c r="AA444" s="189"/>
      <c r="AB444" s="189"/>
      <c r="AC444" s="189"/>
      <c r="AD444" s="189"/>
      <c r="AE444" s="189" t="s">
        <v>1539</v>
      </c>
      <c r="AF444" s="189"/>
      <c r="AG444" s="189" t="s">
        <v>23</v>
      </c>
      <c r="AH444" s="189"/>
      <c r="AI444" s="189"/>
      <c r="AJ444" s="189"/>
      <c r="AK444" s="189"/>
      <c r="AL444" s="189"/>
      <c r="AM444" s="189"/>
      <c r="AN444" s="190"/>
      <c r="AO444" s="190"/>
      <c r="AP444" s="190"/>
      <c r="AQ444" s="190"/>
      <c r="AR444" s="190"/>
      <c r="AS444" s="190"/>
      <c r="AT444" s="190"/>
      <c r="AU444" s="191">
        <v>28</v>
      </c>
      <c r="AV444" s="191">
        <v>0</v>
      </c>
      <c r="AW444" s="191">
        <v>4</v>
      </c>
      <c r="AX444" s="191">
        <v>0</v>
      </c>
      <c r="AY444" s="191">
        <v>0</v>
      </c>
    </row>
    <row r="445" spans="1:51">
      <c r="A445" s="12" t="s">
        <v>150</v>
      </c>
      <c r="B445" s="12" t="s">
        <v>880</v>
      </c>
      <c r="C445" s="13">
        <v>212172</v>
      </c>
      <c r="D445" s="12" t="s">
        <v>881</v>
      </c>
      <c r="E445" s="187">
        <v>24704</v>
      </c>
      <c r="F445" s="188" t="s">
        <v>182</v>
      </c>
      <c r="G445" s="189" t="s">
        <v>23</v>
      </c>
      <c r="H445" s="189"/>
      <c r="I445" s="189"/>
      <c r="J445" s="189"/>
      <c r="K445" s="189"/>
      <c r="L445" s="189"/>
      <c r="M445" s="189" t="s">
        <v>1538</v>
      </c>
      <c r="N445" s="189"/>
      <c r="O445" s="189"/>
      <c r="P445" s="189"/>
      <c r="Q445" s="189"/>
      <c r="R445" s="189"/>
      <c r="S445" s="189"/>
      <c r="T445" s="189"/>
      <c r="U445" s="189"/>
      <c r="V445" s="189" t="s">
        <v>1539</v>
      </c>
      <c r="W445" s="189"/>
      <c r="X445" s="189"/>
      <c r="Y445" s="189"/>
      <c r="Z445" s="189"/>
      <c r="AA445" s="189" t="s">
        <v>23</v>
      </c>
      <c r="AB445" s="189"/>
      <c r="AC445" s="189"/>
      <c r="AD445" s="189"/>
      <c r="AE445" s="189"/>
      <c r="AF445" s="189"/>
      <c r="AG445" s="189"/>
      <c r="AH445" s="189"/>
      <c r="AI445" s="189"/>
      <c r="AJ445" s="189"/>
      <c r="AK445" s="189"/>
      <c r="AL445" s="189"/>
      <c r="AM445" s="189"/>
      <c r="AN445" s="190"/>
      <c r="AO445" s="190"/>
      <c r="AP445" s="190"/>
      <c r="AQ445" s="190"/>
      <c r="AR445" s="190"/>
      <c r="AS445" s="190"/>
      <c r="AT445" s="190"/>
      <c r="AU445" s="191">
        <v>23</v>
      </c>
      <c r="AV445" s="191">
        <v>5</v>
      </c>
      <c r="AW445" s="191">
        <v>0</v>
      </c>
      <c r="AX445" s="191">
        <v>0</v>
      </c>
      <c r="AY445" s="191">
        <v>0</v>
      </c>
    </row>
    <row r="446" spans="1:51">
      <c r="A446" s="12" t="s">
        <v>150</v>
      </c>
      <c r="B446" s="12" t="s">
        <v>882</v>
      </c>
      <c r="C446" s="13">
        <v>212181</v>
      </c>
      <c r="D446" s="12" t="s">
        <v>883</v>
      </c>
      <c r="E446" s="187">
        <v>34586</v>
      </c>
      <c r="F446" s="188" t="s">
        <v>182</v>
      </c>
      <c r="G446" s="189"/>
      <c r="H446" s="189"/>
      <c r="I446" s="189"/>
      <c r="J446" s="189"/>
      <c r="K446" s="189"/>
      <c r="L446" s="189"/>
      <c r="M446" s="189" t="s">
        <v>1539</v>
      </c>
      <c r="N446" s="189"/>
      <c r="O446" s="189" t="s">
        <v>23</v>
      </c>
      <c r="P446" s="189"/>
      <c r="Q446" s="189"/>
      <c r="R446" s="189"/>
      <c r="S446" s="189"/>
      <c r="T446" s="189"/>
      <c r="U446" s="189"/>
      <c r="V446" s="189"/>
      <c r="W446" s="189"/>
      <c r="X446" s="189"/>
      <c r="Y446" s="189"/>
      <c r="Z446" s="189"/>
      <c r="AA446" s="189"/>
      <c r="AB446" s="189"/>
      <c r="AC446" s="189"/>
      <c r="AD446" s="189"/>
      <c r="AE446" s="189"/>
      <c r="AF446" s="189"/>
      <c r="AG446" s="189"/>
      <c r="AH446" s="189"/>
      <c r="AI446" s="189"/>
      <c r="AJ446" s="189"/>
      <c r="AK446" s="189"/>
      <c r="AL446" s="189"/>
      <c r="AM446" s="189"/>
      <c r="AN446" s="190"/>
      <c r="AO446" s="190"/>
      <c r="AP446" s="190"/>
      <c r="AQ446" s="190"/>
      <c r="AR446" s="190"/>
      <c r="AS446" s="190"/>
      <c r="AT446" s="190"/>
      <c r="AU446" s="191">
        <v>11</v>
      </c>
      <c r="AV446" s="191">
        <v>0</v>
      </c>
      <c r="AW446" s="191">
        <v>0</v>
      </c>
      <c r="AX446" s="191">
        <v>0</v>
      </c>
      <c r="AY446" s="191">
        <v>0</v>
      </c>
    </row>
    <row r="447" spans="1:51">
      <c r="A447" s="12" t="s">
        <v>150</v>
      </c>
      <c r="B447" s="12" t="s">
        <v>884</v>
      </c>
      <c r="C447" s="13">
        <v>212199</v>
      </c>
      <c r="D447" s="12" t="s">
        <v>465</v>
      </c>
      <c r="E447" s="187">
        <v>42666</v>
      </c>
      <c r="F447" s="188" t="s">
        <v>182</v>
      </c>
      <c r="G447" s="189"/>
      <c r="H447" s="189"/>
      <c r="I447" s="189" t="s">
        <v>23</v>
      </c>
      <c r="J447" s="189"/>
      <c r="K447" s="189"/>
      <c r="L447" s="189"/>
      <c r="M447" s="189" t="s">
        <v>1539</v>
      </c>
      <c r="N447" s="189" t="s">
        <v>23</v>
      </c>
      <c r="O447" s="189"/>
      <c r="P447" s="189"/>
      <c r="Q447" s="189"/>
      <c r="R447" s="189"/>
      <c r="S447" s="189"/>
      <c r="T447" s="189"/>
      <c r="U447" s="189"/>
      <c r="V447" s="189"/>
      <c r="W447" s="189"/>
      <c r="X447" s="189"/>
      <c r="Y447" s="189"/>
      <c r="Z447" s="189"/>
      <c r="AA447" s="189"/>
      <c r="AB447" s="189"/>
      <c r="AC447" s="189"/>
      <c r="AD447" s="189"/>
      <c r="AE447" s="189"/>
      <c r="AF447" s="189"/>
      <c r="AG447" s="189"/>
      <c r="AH447" s="189"/>
      <c r="AI447" s="189"/>
      <c r="AJ447" s="189"/>
      <c r="AK447" s="189"/>
      <c r="AL447" s="189"/>
      <c r="AM447" s="189"/>
      <c r="AN447" s="190"/>
      <c r="AO447" s="190"/>
      <c r="AP447" s="190"/>
      <c r="AQ447" s="190"/>
      <c r="AR447" s="190"/>
      <c r="AS447" s="190"/>
      <c r="AT447" s="190"/>
      <c r="AU447" s="191">
        <v>6</v>
      </c>
      <c r="AV447" s="191">
        <v>0</v>
      </c>
      <c r="AW447" s="191">
        <v>0</v>
      </c>
      <c r="AX447" s="191">
        <v>0</v>
      </c>
      <c r="AY447" s="191">
        <v>0</v>
      </c>
    </row>
    <row r="448" spans="1:51">
      <c r="A448" s="12" t="s">
        <v>150</v>
      </c>
      <c r="B448" s="12" t="s">
        <v>885</v>
      </c>
      <c r="C448" s="13">
        <v>212202</v>
      </c>
      <c r="D448" s="12" t="s">
        <v>465</v>
      </c>
      <c r="E448" s="187">
        <v>33232</v>
      </c>
      <c r="F448" s="188" t="s">
        <v>182</v>
      </c>
      <c r="G448" s="189"/>
      <c r="H448" s="189"/>
      <c r="I448" s="189"/>
      <c r="J448" s="189" t="s">
        <v>23</v>
      </c>
      <c r="K448" s="189"/>
      <c r="L448" s="189"/>
      <c r="M448" s="189" t="s">
        <v>1539</v>
      </c>
      <c r="N448" s="189"/>
      <c r="O448" s="189" t="s">
        <v>23</v>
      </c>
      <c r="P448" s="189"/>
      <c r="Q448" s="189"/>
      <c r="R448" s="189"/>
      <c r="S448" s="189"/>
      <c r="T448" s="189"/>
      <c r="U448" s="189"/>
      <c r="V448" s="189"/>
      <c r="W448" s="189"/>
      <c r="X448" s="189"/>
      <c r="Y448" s="189"/>
      <c r="Z448" s="189"/>
      <c r="AA448" s="189"/>
      <c r="AB448" s="189"/>
      <c r="AC448" s="189"/>
      <c r="AD448" s="189"/>
      <c r="AE448" s="189" t="s">
        <v>1539</v>
      </c>
      <c r="AF448" s="189"/>
      <c r="AG448" s="189" t="s">
        <v>23</v>
      </c>
      <c r="AH448" s="189"/>
      <c r="AI448" s="189"/>
      <c r="AJ448" s="189"/>
      <c r="AK448" s="189"/>
      <c r="AL448" s="189"/>
      <c r="AM448" s="189"/>
      <c r="AN448" s="190"/>
      <c r="AO448" s="190"/>
      <c r="AP448" s="190"/>
      <c r="AQ448" s="190"/>
      <c r="AR448" s="190"/>
      <c r="AS448" s="190"/>
      <c r="AT448" s="190"/>
      <c r="AU448" s="191">
        <v>12</v>
      </c>
      <c r="AV448" s="191">
        <v>0</v>
      </c>
      <c r="AW448" s="191">
        <v>12</v>
      </c>
      <c r="AX448" s="191">
        <v>0</v>
      </c>
      <c r="AY448" s="191">
        <v>0</v>
      </c>
    </row>
    <row r="449" spans="1:51">
      <c r="A449" s="12" t="s">
        <v>150</v>
      </c>
      <c r="B449" s="12" t="s">
        <v>886</v>
      </c>
      <c r="C449" s="13">
        <v>212211</v>
      </c>
      <c r="D449" s="12" t="s">
        <v>301</v>
      </c>
      <c r="E449" s="187">
        <v>35175</v>
      </c>
      <c r="F449" s="188" t="s">
        <v>182</v>
      </c>
      <c r="G449" s="189"/>
      <c r="H449" s="189"/>
      <c r="I449" s="189"/>
      <c r="J449" s="189" t="s">
        <v>23</v>
      </c>
      <c r="K449" s="189"/>
      <c r="L449" s="189"/>
      <c r="M449" s="189" t="s">
        <v>1539</v>
      </c>
      <c r="N449" s="189"/>
      <c r="O449" s="189" t="s">
        <v>23</v>
      </c>
      <c r="P449" s="189"/>
      <c r="Q449" s="189"/>
      <c r="R449" s="189"/>
      <c r="S449" s="189"/>
      <c r="T449" s="189"/>
      <c r="U449" s="189"/>
      <c r="V449" s="189"/>
      <c r="W449" s="189"/>
      <c r="X449" s="189"/>
      <c r="Y449" s="189"/>
      <c r="Z449" s="189"/>
      <c r="AA449" s="189"/>
      <c r="AB449" s="189"/>
      <c r="AC449" s="189"/>
      <c r="AD449" s="189"/>
      <c r="AE449" s="189" t="s">
        <v>1539</v>
      </c>
      <c r="AF449" s="189"/>
      <c r="AG449" s="189" t="s">
        <v>23</v>
      </c>
      <c r="AH449" s="189"/>
      <c r="AI449" s="189"/>
      <c r="AJ449" s="189"/>
      <c r="AK449" s="189"/>
      <c r="AL449" s="189"/>
      <c r="AM449" s="189"/>
      <c r="AN449" s="190"/>
      <c r="AO449" s="190"/>
      <c r="AP449" s="190"/>
      <c r="AQ449" s="190"/>
      <c r="AR449" s="190"/>
      <c r="AS449" s="190"/>
      <c r="AT449" s="190"/>
      <c r="AU449" s="191">
        <v>11</v>
      </c>
      <c r="AV449" s="191">
        <v>0</v>
      </c>
      <c r="AW449" s="191">
        <v>5</v>
      </c>
      <c r="AX449" s="191">
        <v>0</v>
      </c>
      <c r="AY449" s="191">
        <v>0</v>
      </c>
    </row>
    <row r="450" spans="1:51">
      <c r="A450" s="12" t="s">
        <v>77</v>
      </c>
      <c r="B450" s="12" t="s">
        <v>77</v>
      </c>
      <c r="C450" s="13">
        <v>220001</v>
      </c>
      <c r="D450" s="12" t="s">
        <v>887</v>
      </c>
      <c r="E450" s="187">
        <v>231544</v>
      </c>
      <c r="F450" s="188" t="s">
        <v>182</v>
      </c>
      <c r="G450" s="189" t="s">
        <v>23</v>
      </c>
      <c r="H450" s="189" t="s">
        <v>23</v>
      </c>
      <c r="I450" s="189"/>
      <c r="J450" s="189"/>
      <c r="K450" s="189" t="s">
        <v>23</v>
      </c>
      <c r="L450" s="189" t="s">
        <v>23</v>
      </c>
      <c r="M450" s="189" t="s">
        <v>1539</v>
      </c>
      <c r="N450" s="189"/>
      <c r="O450" s="189" t="s">
        <v>23</v>
      </c>
      <c r="P450" s="189"/>
      <c r="Q450" s="189"/>
      <c r="R450" s="189"/>
      <c r="S450" s="189" t="s">
        <v>23</v>
      </c>
      <c r="T450" s="189"/>
      <c r="U450" s="189"/>
      <c r="V450" s="189" t="s">
        <v>1539</v>
      </c>
      <c r="W450" s="189"/>
      <c r="X450" s="189"/>
      <c r="Y450" s="189"/>
      <c r="Z450" s="189"/>
      <c r="AA450" s="189" t="s">
        <v>23</v>
      </c>
      <c r="AB450" s="189"/>
      <c r="AC450" s="189"/>
      <c r="AD450" s="189"/>
      <c r="AE450" s="189"/>
      <c r="AF450" s="189"/>
      <c r="AG450" s="189"/>
      <c r="AH450" s="189"/>
      <c r="AI450" s="189"/>
      <c r="AJ450" s="189"/>
      <c r="AK450" s="189"/>
      <c r="AL450" s="189"/>
      <c r="AM450" s="189"/>
      <c r="AN450" s="190" t="s">
        <v>1540</v>
      </c>
      <c r="AO450" s="190" t="s">
        <v>23</v>
      </c>
      <c r="AP450" s="190" t="s">
        <v>23</v>
      </c>
      <c r="AQ450" s="190"/>
      <c r="AR450" s="190"/>
      <c r="AS450" s="190"/>
      <c r="AT450" s="190" t="s">
        <v>23</v>
      </c>
      <c r="AU450" s="191">
        <v>88</v>
      </c>
      <c r="AV450" s="191">
        <v>0</v>
      </c>
      <c r="AW450" s="191">
        <v>0</v>
      </c>
      <c r="AX450" s="191">
        <v>43</v>
      </c>
      <c r="AY450" s="191">
        <v>0</v>
      </c>
    </row>
    <row r="451" spans="1:51">
      <c r="A451" s="12" t="s">
        <v>77</v>
      </c>
      <c r="B451" s="12" t="s">
        <v>888</v>
      </c>
      <c r="C451" s="13">
        <v>221007</v>
      </c>
      <c r="D451" s="12" t="s">
        <v>435</v>
      </c>
      <c r="E451" s="187">
        <v>706287</v>
      </c>
      <c r="F451" s="188" t="s">
        <v>182</v>
      </c>
      <c r="G451" s="189" t="s">
        <v>23</v>
      </c>
      <c r="H451" s="189" t="s">
        <v>23</v>
      </c>
      <c r="I451" s="189" t="s">
        <v>23</v>
      </c>
      <c r="J451" s="189"/>
      <c r="K451" s="189" t="s">
        <v>23</v>
      </c>
      <c r="L451" s="189"/>
      <c r="M451" s="189" t="s">
        <v>1540</v>
      </c>
      <c r="N451" s="189" t="s">
        <v>23</v>
      </c>
      <c r="O451" s="189"/>
      <c r="P451" s="189"/>
      <c r="Q451" s="189"/>
      <c r="R451" s="189"/>
      <c r="S451" s="189"/>
      <c r="T451" s="189"/>
      <c r="U451" s="189"/>
      <c r="V451" s="189" t="s">
        <v>1539</v>
      </c>
      <c r="W451" s="189"/>
      <c r="X451" s="189"/>
      <c r="Y451" s="189"/>
      <c r="Z451" s="189"/>
      <c r="AA451" s="189" t="s">
        <v>23</v>
      </c>
      <c r="AB451" s="189"/>
      <c r="AC451" s="189"/>
      <c r="AD451" s="189"/>
      <c r="AE451" s="189"/>
      <c r="AF451" s="189"/>
      <c r="AG451" s="189"/>
      <c r="AH451" s="189"/>
      <c r="AI451" s="189"/>
      <c r="AJ451" s="189"/>
      <c r="AK451" s="189"/>
      <c r="AL451" s="189"/>
      <c r="AM451" s="189"/>
      <c r="AN451" s="190" t="s">
        <v>1539</v>
      </c>
      <c r="AO451" s="190"/>
      <c r="AP451" s="190"/>
      <c r="AQ451" s="190"/>
      <c r="AR451" s="190" t="s">
        <v>23</v>
      </c>
      <c r="AS451" s="190"/>
      <c r="AT451" s="190"/>
      <c r="AU451" s="191">
        <v>182</v>
      </c>
      <c r="AV451" s="191">
        <v>7</v>
      </c>
      <c r="AW451" s="191">
        <v>0</v>
      </c>
      <c r="AX451" s="191">
        <v>185</v>
      </c>
      <c r="AY451" s="191">
        <v>17</v>
      </c>
    </row>
    <row r="452" spans="1:51">
      <c r="A452" s="12" t="s">
        <v>77</v>
      </c>
      <c r="B452" s="12" t="s">
        <v>889</v>
      </c>
      <c r="C452" s="13">
        <v>221309</v>
      </c>
      <c r="D452" s="12" t="s">
        <v>790</v>
      </c>
      <c r="E452" s="187">
        <v>807013</v>
      </c>
      <c r="F452" s="188" t="s">
        <v>182</v>
      </c>
      <c r="G452" s="189" t="s">
        <v>23</v>
      </c>
      <c r="H452" s="189"/>
      <c r="I452" s="189"/>
      <c r="J452" s="189"/>
      <c r="K452" s="189" t="s">
        <v>23</v>
      </c>
      <c r="L452" s="189"/>
      <c r="M452" s="189" t="s">
        <v>1539</v>
      </c>
      <c r="N452" s="189" t="s">
        <v>23</v>
      </c>
      <c r="O452" s="189"/>
      <c r="P452" s="189"/>
      <c r="Q452" s="189"/>
      <c r="R452" s="189"/>
      <c r="S452" s="189"/>
      <c r="T452" s="189"/>
      <c r="U452" s="189"/>
      <c r="V452" s="189" t="s">
        <v>1539</v>
      </c>
      <c r="W452" s="189" t="s">
        <v>23</v>
      </c>
      <c r="X452" s="189"/>
      <c r="Y452" s="189"/>
      <c r="Z452" s="189"/>
      <c r="AA452" s="189"/>
      <c r="AB452" s="189"/>
      <c r="AC452" s="189"/>
      <c r="AD452" s="189"/>
      <c r="AE452" s="189"/>
      <c r="AF452" s="189"/>
      <c r="AG452" s="189"/>
      <c r="AH452" s="189"/>
      <c r="AI452" s="189"/>
      <c r="AJ452" s="189"/>
      <c r="AK452" s="189"/>
      <c r="AL452" s="189"/>
      <c r="AM452" s="189"/>
      <c r="AN452" s="190" t="s">
        <v>1539</v>
      </c>
      <c r="AO452" s="190" t="s">
        <v>23</v>
      </c>
      <c r="AP452" s="190"/>
      <c r="AQ452" s="190"/>
      <c r="AR452" s="190"/>
      <c r="AS452" s="190"/>
      <c r="AT452" s="190"/>
      <c r="AU452" s="191">
        <v>110</v>
      </c>
      <c r="AV452" s="191">
        <v>12</v>
      </c>
      <c r="AW452" s="191">
        <v>0</v>
      </c>
      <c r="AX452" s="191">
        <v>22</v>
      </c>
      <c r="AY452" s="191">
        <v>0</v>
      </c>
    </row>
    <row r="453" spans="1:51">
      <c r="A453" s="12" t="s">
        <v>77</v>
      </c>
      <c r="B453" s="12" t="s">
        <v>890</v>
      </c>
      <c r="C453" s="13">
        <v>222038</v>
      </c>
      <c r="D453" s="12" t="s">
        <v>357</v>
      </c>
      <c r="E453" s="187">
        <v>197349</v>
      </c>
      <c r="F453" s="188" t="s">
        <v>182</v>
      </c>
      <c r="G453" s="189" t="s">
        <v>23</v>
      </c>
      <c r="H453" s="189" t="s">
        <v>23</v>
      </c>
      <c r="I453" s="189" t="s">
        <v>23</v>
      </c>
      <c r="J453" s="189"/>
      <c r="K453" s="189" t="s">
        <v>23</v>
      </c>
      <c r="L453" s="189"/>
      <c r="M453" s="189" t="s">
        <v>1539</v>
      </c>
      <c r="N453" s="189"/>
      <c r="O453" s="189"/>
      <c r="P453" s="189"/>
      <c r="Q453" s="189"/>
      <c r="R453" s="189"/>
      <c r="S453" s="189" t="s">
        <v>23</v>
      </c>
      <c r="T453" s="189"/>
      <c r="U453" s="189"/>
      <c r="V453" s="189" t="s">
        <v>1539</v>
      </c>
      <c r="W453" s="189"/>
      <c r="X453" s="189"/>
      <c r="Y453" s="189"/>
      <c r="Z453" s="189"/>
      <c r="AA453" s="189" t="s">
        <v>23</v>
      </c>
      <c r="AB453" s="189"/>
      <c r="AC453" s="189"/>
      <c r="AD453" s="189"/>
      <c r="AE453" s="189"/>
      <c r="AF453" s="189"/>
      <c r="AG453" s="189"/>
      <c r="AH453" s="189"/>
      <c r="AI453" s="189"/>
      <c r="AJ453" s="189"/>
      <c r="AK453" s="189"/>
      <c r="AL453" s="189"/>
      <c r="AM453" s="189"/>
      <c r="AN453" s="190" t="s">
        <v>1539</v>
      </c>
      <c r="AO453" s="190"/>
      <c r="AP453" s="190"/>
      <c r="AQ453" s="190"/>
      <c r="AR453" s="190"/>
      <c r="AS453" s="190"/>
      <c r="AT453" s="190" t="s">
        <v>23</v>
      </c>
      <c r="AU453" s="191">
        <v>43</v>
      </c>
      <c r="AV453" s="191">
        <v>6</v>
      </c>
      <c r="AW453" s="191">
        <v>0</v>
      </c>
      <c r="AX453" s="191">
        <v>32</v>
      </c>
      <c r="AY453" s="191">
        <v>11</v>
      </c>
    </row>
    <row r="454" spans="1:51">
      <c r="A454" s="12" t="s">
        <v>77</v>
      </c>
      <c r="B454" s="12" t="s">
        <v>891</v>
      </c>
      <c r="C454" s="13">
        <v>222054</v>
      </c>
      <c r="D454" s="12" t="s">
        <v>892</v>
      </c>
      <c r="E454" s="187">
        <v>37510</v>
      </c>
      <c r="F454" s="188" t="s">
        <v>182</v>
      </c>
      <c r="G454" s="189" t="s">
        <v>23</v>
      </c>
      <c r="H454" s="189" t="s">
        <v>23</v>
      </c>
      <c r="I454" s="189" t="s">
        <v>23</v>
      </c>
      <c r="J454" s="189" t="s">
        <v>23</v>
      </c>
      <c r="K454" s="189"/>
      <c r="L454" s="189"/>
      <c r="M454" s="189" t="s">
        <v>1539</v>
      </c>
      <c r="N454" s="189"/>
      <c r="O454" s="189" t="s">
        <v>23</v>
      </c>
      <c r="P454" s="189"/>
      <c r="Q454" s="189"/>
      <c r="R454" s="189"/>
      <c r="S454" s="189" t="s">
        <v>23</v>
      </c>
      <c r="T454" s="189"/>
      <c r="U454" s="189"/>
      <c r="V454" s="189" t="s">
        <v>1539</v>
      </c>
      <c r="W454" s="189"/>
      <c r="X454" s="189"/>
      <c r="Y454" s="189"/>
      <c r="Z454" s="189"/>
      <c r="AA454" s="189"/>
      <c r="AB454" s="189" t="s">
        <v>23</v>
      </c>
      <c r="AC454" s="189"/>
      <c r="AD454" s="189"/>
      <c r="AE454" s="189" t="s">
        <v>1539</v>
      </c>
      <c r="AF454" s="189"/>
      <c r="AG454" s="189" t="s">
        <v>23</v>
      </c>
      <c r="AH454" s="189"/>
      <c r="AI454" s="189"/>
      <c r="AJ454" s="189"/>
      <c r="AK454" s="189"/>
      <c r="AL454" s="189"/>
      <c r="AM454" s="189"/>
      <c r="AN454" s="190"/>
      <c r="AO454" s="190"/>
      <c r="AP454" s="190"/>
      <c r="AQ454" s="190"/>
      <c r="AR454" s="190"/>
      <c r="AS454" s="190"/>
      <c r="AT454" s="190"/>
      <c r="AU454" s="191">
        <v>18</v>
      </c>
      <c r="AV454" s="191">
        <v>14</v>
      </c>
      <c r="AW454" s="191">
        <v>9</v>
      </c>
      <c r="AX454" s="191">
        <v>0</v>
      </c>
      <c r="AY454" s="191">
        <v>0</v>
      </c>
    </row>
    <row r="455" spans="1:51">
      <c r="A455" s="12" t="s">
        <v>77</v>
      </c>
      <c r="B455" s="12" t="s">
        <v>893</v>
      </c>
      <c r="C455" s="13">
        <v>222062</v>
      </c>
      <c r="D455" s="12" t="s">
        <v>894</v>
      </c>
      <c r="E455" s="187">
        <v>110977</v>
      </c>
      <c r="F455" s="188" t="s">
        <v>182</v>
      </c>
      <c r="G455" s="189" t="s">
        <v>23</v>
      </c>
      <c r="H455" s="189" t="s">
        <v>23</v>
      </c>
      <c r="I455" s="189" t="s">
        <v>23</v>
      </c>
      <c r="J455" s="189"/>
      <c r="K455" s="189" t="s">
        <v>23</v>
      </c>
      <c r="L455" s="189"/>
      <c r="M455" s="189" t="s">
        <v>1539</v>
      </c>
      <c r="N455" s="189"/>
      <c r="O455" s="189"/>
      <c r="P455" s="189"/>
      <c r="Q455" s="189"/>
      <c r="R455" s="189" t="s">
        <v>23</v>
      </c>
      <c r="S455" s="189"/>
      <c r="T455" s="189"/>
      <c r="U455" s="189"/>
      <c r="V455" s="189" t="s">
        <v>1539</v>
      </c>
      <c r="W455" s="189"/>
      <c r="X455" s="189"/>
      <c r="Y455" s="189"/>
      <c r="Z455" s="189"/>
      <c r="AA455" s="189" t="s">
        <v>23</v>
      </c>
      <c r="AB455" s="189"/>
      <c r="AC455" s="189"/>
      <c r="AD455" s="189"/>
      <c r="AE455" s="189"/>
      <c r="AF455" s="189"/>
      <c r="AG455" s="189"/>
      <c r="AH455" s="189"/>
      <c r="AI455" s="189"/>
      <c r="AJ455" s="189"/>
      <c r="AK455" s="189"/>
      <c r="AL455" s="189"/>
      <c r="AM455" s="189"/>
      <c r="AN455" s="190" t="s">
        <v>1539</v>
      </c>
      <c r="AO455" s="190"/>
      <c r="AP455" s="190"/>
      <c r="AQ455" s="190" t="s">
        <v>23</v>
      </c>
      <c r="AR455" s="190"/>
      <c r="AS455" s="190"/>
      <c r="AT455" s="190"/>
      <c r="AU455" s="191">
        <v>103</v>
      </c>
      <c r="AV455" s="191">
        <v>6</v>
      </c>
      <c r="AW455" s="191">
        <v>0</v>
      </c>
      <c r="AX455" s="191">
        <v>24</v>
      </c>
      <c r="AY455" s="191">
        <v>11</v>
      </c>
    </row>
    <row r="456" spans="1:51">
      <c r="A456" s="12" t="s">
        <v>77</v>
      </c>
      <c r="B456" s="12" t="s">
        <v>78</v>
      </c>
      <c r="C456" s="13">
        <v>222071</v>
      </c>
      <c r="D456" s="12" t="s">
        <v>895</v>
      </c>
      <c r="E456" s="187">
        <v>133641</v>
      </c>
      <c r="F456" s="188" t="s">
        <v>182</v>
      </c>
      <c r="G456" s="189" t="s">
        <v>23</v>
      </c>
      <c r="H456" s="189"/>
      <c r="I456" s="189" t="s">
        <v>23</v>
      </c>
      <c r="J456" s="189" t="s">
        <v>23</v>
      </c>
      <c r="K456" s="189" t="s">
        <v>23</v>
      </c>
      <c r="L456" s="189"/>
      <c r="M456" s="189" t="s">
        <v>1539</v>
      </c>
      <c r="N456" s="189"/>
      <c r="O456" s="189" t="s">
        <v>23</v>
      </c>
      <c r="P456" s="189"/>
      <c r="Q456" s="189"/>
      <c r="R456" s="189"/>
      <c r="S456" s="189" t="s">
        <v>23</v>
      </c>
      <c r="T456" s="189"/>
      <c r="U456" s="189"/>
      <c r="V456" s="189" t="s">
        <v>1539</v>
      </c>
      <c r="W456" s="189"/>
      <c r="X456" s="189"/>
      <c r="Y456" s="189"/>
      <c r="Z456" s="189"/>
      <c r="AA456" s="189"/>
      <c r="AB456" s="189" t="s">
        <v>23</v>
      </c>
      <c r="AC456" s="189"/>
      <c r="AD456" s="189"/>
      <c r="AE456" s="189" t="s">
        <v>1539</v>
      </c>
      <c r="AF456" s="189"/>
      <c r="AG456" s="189" t="s">
        <v>23</v>
      </c>
      <c r="AH456" s="189"/>
      <c r="AI456" s="189"/>
      <c r="AJ456" s="189"/>
      <c r="AK456" s="189"/>
      <c r="AL456" s="189"/>
      <c r="AM456" s="189"/>
      <c r="AN456" s="190" t="s">
        <v>1539</v>
      </c>
      <c r="AO456" s="190"/>
      <c r="AP456" s="190"/>
      <c r="AQ456" s="190"/>
      <c r="AR456" s="190"/>
      <c r="AS456" s="190" t="s">
        <v>23</v>
      </c>
      <c r="AT456" s="190"/>
      <c r="AU456" s="191">
        <v>70</v>
      </c>
      <c r="AV456" s="191">
        <v>31</v>
      </c>
      <c r="AW456" s="191">
        <v>28</v>
      </c>
      <c r="AX456" s="191">
        <v>12</v>
      </c>
      <c r="AY456" s="191">
        <v>12</v>
      </c>
    </row>
    <row r="457" spans="1:51">
      <c r="A457" s="12" t="s">
        <v>77</v>
      </c>
      <c r="B457" s="12" t="s">
        <v>896</v>
      </c>
      <c r="C457" s="13">
        <v>222089</v>
      </c>
      <c r="D457" s="12" t="s">
        <v>276</v>
      </c>
      <c r="E457" s="187">
        <v>69990</v>
      </c>
      <c r="F457" s="188" t="s">
        <v>182</v>
      </c>
      <c r="G457" s="189" t="s">
        <v>23</v>
      </c>
      <c r="H457" s="189" t="s">
        <v>23</v>
      </c>
      <c r="I457" s="189"/>
      <c r="J457" s="189" t="s">
        <v>23</v>
      </c>
      <c r="K457" s="189" t="s">
        <v>23</v>
      </c>
      <c r="L457" s="189"/>
      <c r="M457" s="189" t="s">
        <v>1539</v>
      </c>
      <c r="N457" s="189"/>
      <c r="O457" s="189" t="s">
        <v>23</v>
      </c>
      <c r="P457" s="189"/>
      <c r="Q457" s="189"/>
      <c r="R457" s="189"/>
      <c r="S457" s="189"/>
      <c r="T457" s="189"/>
      <c r="U457" s="189"/>
      <c r="V457" s="189" t="s">
        <v>1539</v>
      </c>
      <c r="W457" s="189"/>
      <c r="X457" s="189"/>
      <c r="Y457" s="189"/>
      <c r="Z457" s="189"/>
      <c r="AA457" s="189" t="s">
        <v>23</v>
      </c>
      <c r="AB457" s="189"/>
      <c r="AC457" s="189"/>
      <c r="AD457" s="189"/>
      <c r="AE457" s="189" t="s">
        <v>1539</v>
      </c>
      <c r="AF457" s="189"/>
      <c r="AG457" s="189" t="s">
        <v>23</v>
      </c>
      <c r="AH457" s="189"/>
      <c r="AI457" s="189"/>
      <c r="AJ457" s="189"/>
      <c r="AK457" s="189"/>
      <c r="AL457" s="189"/>
      <c r="AM457" s="189"/>
      <c r="AN457" s="190" t="s">
        <v>1539</v>
      </c>
      <c r="AO457" s="190"/>
      <c r="AP457" s="190"/>
      <c r="AQ457" s="190"/>
      <c r="AR457" s="190"/>
      <c r="AS457" s="190"/>
      <c r="AT457" s="190" t="s">
        <v>23</v>
      </c>
      <c r="AU457" s="191">
        <v>32</v>
      </c>
      <c r="AV457" s="191">
        <v>7</v>
      </c>
      <c r="AW457" s="191">
        <v>5</v>
      </c>
      <c r="AX457" s="191">
        <v>18</v>
      </c>
      <c r="AY457" s="191">
        <v>3</v>
      </c>
    </row>
    <row r="458" spans="1:51">
      <c r="A458" s="12" t="s">
        <v>77</v>
      </c>
      <c r="B458" s="12" t="s">
        <v>897</v>
      </c>
      <c r="C458" s="13">
        <v>222097</v>
      </c>
      <c r="D458" s="12" t="s">
        <v>327</v>
      </c>
      <c r="E458" s="187">
        <v>99247</v>
      </c>
      <c r="F458" s="188" t="s">
        <v>182</v>
      </c>
      <c r="G458" s="189"/>
      <c r="H458" s="189"/>
      <c r="I458" s="189" t="s">
        <v>23</v>
      </c>
      <c r="J458" s="189"/>
      <c r="K458" s="189"/>
      <c r="L458" s="189"/>
      <c r="M458" s="189" t="s">
        <v>1539</v>
      </c>
      <c r="N458" s="189"/>
      <c r="O458" s="189" t="s">
        <v>23</v>
      </c>
      <c r="P458" s="189"/>
      <c r="Q458" s="189"/>
      <c r="R458" s="189"/>
      <c r="S458" s="189" t="s">
        <v>23</v>
      </c>
      <c r="T458" s="189"/>
      <c r="U458" s="189"/>
      <c r="V458" s="189"/>
      <c r="W458" s="189"/>
      <c r="X458" s="189"/>
      <c r="Y458" s="189"/>
      <c r="Z458" s="189"/>
      <c r="AA458" s="189"/>
      <c r="AB458" s="189"/>
      <c r="AC458" s="189"/>
      <c r="AD458" s="189"/>
      <c r="AE458" s="189"/>
      <c r="AF458" s="189"/>
      <c r="AG458" s="189"/>
      <c r="AH458" s="189"/>
      <c r="AI458" s="189"/>
      <c r="AJ458" s="189"/>
      <c r="AK458" s="189"/>
      <c r="AL458" s="189"/>
      <c r="AM458" s="189"/>
      <c r="AN458" s="190"/>
      <c r="AO458" s="190"/>
      <c r="AP458" s="190"/>
      <c r="AQ458" s="190"/>
      <c r="AR458" s="190"/>
      <c r="AS458" s="190"/>
      <c r="AT458" s="190"/>
      <c r="AU458" s="191">
        <v>52</v>
      </c>
      <c r="AV458" s="191">
        <v>0</v>
      </c>
      <c r="AW458" s="191">
        <v>0</v>
      </c>
      <c r="AX458" s="191">
        <v>0</v>
      </c>
      <c r="AY458" s="191">
        <v>0</v>
      </c>
    </row>
    <row r="459" spans="1:51">
      <c r="A459" s="12" t="s">
        <v>77</v>
      </c>
      <c r="B459" s="12" t="s">
        <v>898</v>
      </c>
      <c r="C459" s="13">
        <v>222101</v>
      </c>
      <c r="D459" s="12" t="s">
        <v>899</v>
      </c>
      <c r="E459" s="187">
        <v>254867</v>
      </c>
      <c r="F459" s="188" t="s">
        <v>182</v>
      </c>
      <c r="G459" s="189" t="s">
        <v>23</v>
      </c>
      <c r="H459" s="189" t="s">
        <v>23</v>
      </c>
      <c r="I459" s="189" t="s">
        <v>23</v>
      </c>
      <c r="J459" s="189"/>
      <c r="K459" s="189" t="s">
        <v>23</v>
      </c>
      <c r="L459" s="189"/>
      <c r="M459" s="189" t="s">
        <v>1540</v>
      </c>
      <c r="N459" s="189"/>
      <c r="O459" s="189" t="s">
        <v>23</v>
      </c>
      <c r="P459" s="189"/>
      <c r="Q459" s="189"/>
      <c r="R459" s="189"/>
      <c r="S459" s="189"/>
      <c r="T459" s="189"/>
      <c r="U459" s="189"/>
      <c r="V459" s="189" t="s">
        <v>1539</v>
      </c>
      <c r="W459" s="189"/>
      <c r="X459" s="189"/>
      <c r="Y459" s="189"/>
      <c r="Z459" s="189"/>
      <c r="AA459" s="189" t="s">
        <v>23</v>
      </c>
      <c r="AB459" s="189"/>
      <c r="AC459" s="189"/>
      <c r="AD459" s="189"/>
      <c r="AE459" s="189"/>
      <c r="AF459" s="189"/>
      <c r="AG459" s="189"/>
      <c r="AH459" s="189"/>
      <c r="AI459" s="189"/>
      <c r="AJ459" s="189"/>
      <c r="AK459" s="189"/>
      <c r="AL459" s="189"/>
      <c r="AM459" s="189"/>
      <c r="AN459" s="190" t="s">
        <v>1540</v>
      </c>
      <c r="AO459" s="190"/>
      <c r="AP459" s="190"/>
      <c r="AQ459" s="190"/>
      <c r="AR459" s="190" t="s">
        <v>23</v>
      </c>
      <c r="AS459" s="190" t="s">
        <v>23</v>
      </c>
      <c r="AT459" s="190"/>
      <c r="AU459" s="191">
        <v>113</v>
      </c>
      <c r="AV459" s="191">
        <v>8</v>
      </c>
      <c r="AW459" s="191">
        <v>0</v>
      </c>
      <c r="AX459" s="191">
        <v>60</v>
      </c>
      <c r="AY459" s="191">
        <v>38</v>
      </c>
    </row>
    <row r="460" spans="1:51">
      <c r="A460" s="12" t="s">
        <v>77</v>
      </c>
      <c r="B460" s="12" t="s">
        <v>900</v>
      </c>
      <c r="C460" s="13">
        <v>222119</v>
      </c>
      <c r="D460" s="12" t="s">
        <v>343</v>
      </c>
      <c r="E460" s="187">
        <v>170234</v>
      </c>
      <c r="F460" s="188" t="s">
        <v>182</v>
      </c>
      <c r="G460" s="189" t="s">
        <v>23</v>
      </c>
      <c r="H460" s="189" t="s">
        <v>23</v>
      </c>
      <c r="I460" s="189"/>
      <c r="J460" s="189"/>
      <c r="K460" s="189" t="s">
        <v>23</v>
      </c>
      <c r="L460" s="189"/>
      <c r="M460" s="189" t="s">
        <v>1538</v>
      </c>
      <c r="N460" s="189"/>
      <c r="O460" s="189"/>
      <c r="P460" s="189"/>
      <c r="Q460" s="189"/>
      <c r="R460" s="189"/>
      <c r="S460" s="189"/>
      <c r="T460" s="189"/>
      <c r="U460" s="189"/>
      <c r="V460" s="189" t="s">
        <v>1539</v>
      </c>
      <c r="W460" s="189"/>
      <c r="X460" s="189"/>
      <c r="Y460" s="189"/>
      <c r="Z460" s="189"/>
      <c r="AA460" s="189"/>
      <c r="AB460" s="189" t="s">
        <v>23</v>
      </c>
      <c r="AC460" s="189"/>
      <c r="AD460" s="189"/>
      <c r="AE460" s="189"/>
      <c r="AF460" s="189"/>
      <c r="AG460" s="189"/>
      <c r="AH460" s="189"/>
      <c r="AI460" s="189"/>
      <c r="AJ460" s="189"/>
      <c r="AK460" s="189"/>
      <c r="AL460" s="189"/>
      <c r="AM460" s="189"/>
      <c r="AN460" s="190" t="s">
        <v>1539</v>
      </c>
      <c r="AO460" s="190" t="s">
        <v>23</v>
      </c>
      <c r="AP460" s="190"/>
      <c r="AQ460" s="190"/>
      <c r="AR460" s="190"/>
      <c r="AS460" s="190"/>
      <c r="AT460" s="190"/>
      <c r="AU460" s="191">
        <v>20</v>
      </c>
      <c r="AV460" s="191">
        <v>12</v>
      </c>
      <c r="AW460" s="191">
        <v>0</v>
      </c>
      <c r="AX460" s="191">
        <v>14</v>
      </c>
      <c r="AY460" s="191">
        <v>0</v>
      </c>
    </row>
    <row r="461" spans="1:51">
      <c r="A461" s="12" t="s">
        <v>77</v>
      </c>
      <c r="B461" s="12" t="s">
        <v>901</v>
      </c>
      <c r="C461" s="13">
        <v>222127</v>
      </c>
      <c r="D461" s="12" t="s">
        <v>345</v>
      </c>
      <c r="E461" s="187">
        <v>140516</v>
      </c>
      <c r="F461" s="188" t="s">
        <v>182</v>
      </c>
      <c r="G461" s="189"/>
      <c r="H461" s="189"/>
      <c r="I461" s="189" t="s">
        <v>23</v>
      </c>
      <c r="J461" s="189" t="s">
        <v>23</v>
      </c>
      <c r="K461" s="189"/>
      <c r="L461" s="189"/>
      <c r="M461" s="189" t="s">
        <v>1539</v>
      </c>
      <c r="N461" s="189"/>
      <c r="O461" s="189" t="s">
        <v>23</v>
      </c>
      <c r="P461" s="189"/>
      <c r="Q461" s="189"/>
      <c r="R461" s="189"/>
      <c r="S461" s="189" t="s">
        <v>23</v>
      </c>
      <c r="T461" s="189"/>
      <c r="U461" s="189"/>
      <c r="V461" s="189"/>
      <c r="W461" s="189"/>
      <c r="X461" s="189"/>
      <c r="Y461" s="189"/>
      <c r="Z461" s="189"/>
      <c r="AA461" s="189"/>
      <c r="AB461" s="189"/>
      <c r="AC461" s="189"/>
      <c r="AD461" s="189"/>
      <c r="AE461" s="189" t="s">
        <v>1539</v>
      </c>
      <c r="AF461" s="189"/>
      <c r="AG461" s="189" t="s">
        <v>23</v>
      </c>
      <c r="AH461" s="189"/>
      <c r="AI461" s="189"/>
      <c r="AJ461" s="189"/>
      <c r="AK461" s="189"/>
      <c r="AL461" s="189"/>
      <c r="AM461" s="189"/>
      <c r="AN461" s="190"/>
      <c r="AO461" s="190"/>
      <c r="AP461" s="190"/>
      <c r="AQ461" s="190"/>
      <c r="AR461" s="190"/>
      <c r="AS461" s="190"/>
      <c r="AT461" s="190"/>
      <c r="AU461" s="191">
        <v>55</v>
      </c>
      <c r="AV461" s="191">
        <v>0</v>
      </c>
      <c r="AW461" s="191">
        <v>9</v>
      </c>
      <c r="AX461" s="191">
        <v>0</v>
      </c>
      <c r="AY461" s="191">
        <v>3</v>
      </c>
    </row>
    <row r="462" spans="1:51">
      <c r="A462" s="12" t="s">
        <v>77</v>
      </c>
      <c r="B462" s="12" t="s">
        <v>902</v>
      </c>
      <c r="C462" s="13">
        <v>222135</v>
      </c>
      <c r="D462" s="12" t="s">
        <v>507</v>
      </c>
      <c r="E462" s="187">
        <v>117835</v>
      </c>
      <c r="F462" s="188" t="s">
        <v>182</v>
      </c>
      <c r="G462" s="189"/>
      <c r="H462" s="189"/>
      <c r="I462" s="189" t="s">
        <v>23</v>
      </c>
      <c r="J462" s="189" t="s">
        <v>23</v>
      </c>
      <c r="K462" s="189" t="s">
        <v>23</v>
      </c>
      <c r="L462" s="189"/>
      <c r="M462" s="189" t="s">
        <v>1539</v>
      </c>
      <c r="N462" s="189"/>
      <c r="O462" s="189" t="s">
        <v>23</v>
      </c>
      <c r="P462" s="189"/>
      <c r="Q462" s="189"/>
      <c r="R462" s="189"/>
      <c r="S462" s="189" t="s">
        <v>23</v>
      </c>
      <c r="T462" s="189"/>
      <c r="U462" s="189"/>
      <c r="V462" s="189"/>
      <c r="W462" s="189"/>
      <c r="X462" s="189"/>
      <c r="Y462" s="189"/>
      <c r="Z462" s="189"/>
      <c r="AA462" s="189"/>
      <c r="AB462" s="189"/>
      <c r="AC462" s="189"/>
      <c r="AD462" s="189"/>
      <c r="AE462" s="189" t="s">
        <v>1539</v>
      </c>
      <c r="AF462" s="189"/>
      <c r="AG462" s="189" t="s">
        <v>23</v>
      </c>
      <c r="AH462" s="189"/>
      <c r="AI462" s="189"/>
      <c r="AJ462" s="189"/>
      <c r="AK462" s="189"/>
      <c r="AL462" s="189"/>
      <c r="AM462" s="189"/>
      <c r="AN462" s="190" t="s">
        <v>1538</v>
      </c>
      <c r="AO462" s="190"/>
      <c r="AP462" s="190"/>
      <c r="AQ462" s="190"/>
      <c r="AR462" s="190"/>
      <c r="AS462" s="190"/>
      <c r="AT462" s="190"/>
      <c r="AU462" s="191">
        <v>27</v>
      </c>
      <c r="AV462" s="191">
        <v>0</v>
      </c>
      <c r="AW462" s="191">
        <v>21</v>
      </c>
      <c r="AX462" s="191">
        <v>5</v>
      </c>
      <c r="AY462" s="191">
        <v>5</v>
      </c>
    </row>
    <row r="463" spans="1:51">
      <c r="A463" s="12" t="s">
        <v>77</v>
      </c>
      <c r="B463" s="12" t="s">
        <v>903</v>
      </c>
      <c r="C463" s="13">
        <v>222143</v>
      </c>
      <c r="D463" s="12" t="s">
        <v>904</v>
      </c>
      <c r="E463" s="187">
        <v>146173</v>
      </c>
      <c r="F463" s="188" t="s">
        <v>182</v>
      </c>
      <c r="G463" s="189"/>
      <c r="H463" s="189" t="s">
        <v>23</v>
      </c>
      <c r="I463" s="189" t="s">
        <v>23</v>
      </c>
      <c r="J463" s="189"/>
      <c r="K463" s="189" t="s">
        <v>23</v>
      </c>
      <c r="L463" s="189"/>
      <c r="M463" s="189" t="s">
        <v>1540</v>
      </c>
      <c r="N463" s="189"/>
      <c r="O463" s="189" t="s">
        <v>23</v>
      </c>
      <c r="P463" s="189"/>
      <c r="Q463" s="189"/>
      <c r="R463" s="189"/>
      <c r="S463" s="189" t="s">
        <v>23</v>
      </c>
      <c r="T463" s="189"/>
      <c r="U463" s="189"/>
      <c r="V463" s="189"/>
      <c r="W463" s="189"/>
      <c r="X463" s="189"/>
      <c r="Y463" s="189"/>
      <c r="Z463" s="189"/>
      <c r="AA463" s="189"/>
      <c r="AB463" s="189"/>
      <c r="AC463" s="189"/>
      <c r="AD463" s="189"/>
      <c r="AE463" s="189"/>
      <c r="AF463" s="189"/>
      <c r="AG463" s="189"/>
      <c r="AH463" s="189"/>
      <c r="AI463" s="189"/>
      <c r="AJ463" s="189"/>
      <c r="AK463" s="189"/>
      <c r="AL463" s="189"/>
      <c r="AM463" s="189"/>
      <c r="AN463" s="190" t="s">
        <v>1539</v>
      </c>
      <c r="AO463" s="190"/>
      <c r="AP463" s="190"/>
      <c r="AQ463" s="190"/>
      <c r="AR463" s="190"/>
      <c r="AS463" s="190"/>
      <c r="AT463" s="190" t="s">
        <v>23</v>
      </c>
      <c r="AU463" s="191">
        <v>75</v>
      </c>
      <c r="AV463" s="191">
        <v>0</v>
      </c>
      <c r="AW463" s="191">
        <v>0</v>
      </c>
      <c r="AX463" s="191">
        <v>52</v>
      </c>
      <c r="AY463" s="191">
        <v>6</v>
      </c>
    </row>
    <row r="464" spans="1:51">
      <c r="A464" s="12" t="s">
        <v>77</v>
      </c>
      <c r="B464" s="12" t="s">
        <v>905</v>
      </c>
      <c r="C464" s="13">
        <v>222151</v>
      </c>
      <c r="D464" s="12" t="s">
        <v>276</v>
      </c>
      <c r="E464" s="187">
        <v>89073</v>
      </c>
      <c r="F464" s="188" t="s">
        <v>182</v>
      </c>
      <c r="G464" s="189"/>
      <c r="H464" s="189"/>
      <c r="I464" s="189"/>
      <c r="J464" s="189"/>
      <c r="K464" s="189" t="s">
        <v>23</v>
      </c>
      <c r="L464" s="189"/>
      <c r="M464" s="189" t="s">
        <v>1539</v>
      </c>
      <c r="N464" s="189"/>
      <c r="O464" s="189" t="s">
        <v>23</v>
      </c>
      <c r="P464" s="189"/>
      <c r="Q464" s="189"/>
      <c r="R464" s="189"/>
      <c r="S464" s="189"/>
      <c r="T464" s="189"/>
      <c r="U464" s="189"/>
      <c r="V464" s="189"/>
      <c r="W464" s="189"/>
      <c r="X464" s="189"/>
      <c r="Y464" s="189"/>
      <c r="Z464" s="189"/>
      <c r="AA464" s="189"/>
      <c r="AB464" s="189"/>
      <c r="AC464" s="189"/>
      <c r="AD464" s="189"/>
      <c r="AE464" s="189"/>
      <c r="AF464" s="189"/>
      <c r="AG464" s="189"/>
      <c r="AH464" s="189"/>
      <c r="AI464" s="189"/>
      <c r="AJ464" s="189"/>
      <c r="AK464" s="189"/>
      <c r="AL464" s="189"/>
      <c r="AM464" s="189"/>
      <c r="AN464" s="190" t="s">
        <v>1539</v>
      </c>
      <c r="AO464" s="190" t="s">
        <v>23</v>
      </c>
      <c r="AP464" s="190"/>
      <c r="AQ464" s="190"/>
      <c r="AR464" s="190"/>
      <c r="AS464" s="190"/>
      <c r="AT464" s="190"/>
      <c r="AU464" s="191">
        <v>15</v>
      </c>
      <c r="AV464" s="191">
        <v>0</v>
      </c>
      <c r="AW464" s="191">
        <v>0</v>
      </c>
      <c r="AX464" s="191">
        <v>5</v>
      </c>
      <c r="AY464" s="191">
        <v>0</v>
      </c>
    </row>
    <row r="465" spans="1:51">
      <c r="A465" s="12" t="s">
        <v>77</v>
      </c>
      <c r="B465" s="12" t="s">
        <v>906</v>
      </c>
      <c r="C465" s="13">
        <v>222160</v>
      </c>
      <c r="D465" s="12" t="s">
        <v>907</v>
      </c>
      <c r="E465" s="187">
        <v>87908</v>
      </c>
      <c r="F465" s="188" t="s">
        <v>182</v>
      </c>
      <c r="G465" s="189"/>
      <c r="H465" s="189"/>
      <c r="I465" s="189"/>
      <c r="J465" s="189" t="s">
        <v>23</v>
      </c>
      <c r="K465" s="189" t="s">
        <v>23</v>
      </c>
      <c r="L465" s="189"/>
      <c r="M465" s="189" t="s">
        <v>1539</v>
      </c>
      <c r="N465" s="189"/>
      <c r="O465" s="189" t="s">
        <v>23</v>
      </c>
      <c r="P465" s="189"/>
      <c r="Q465" s="189"/>
      <c r="R465" s="189"/>
      <c r="S465" s="189"/>
      <c r="T465" s="189"/>
      <c r="U465" s="189"/>
      <c r="V465" s="189"/>
      <c r="W465" s="189"/>
      <c r="X465" s="189"/>
      <c r="Y465" s="189"/>
      <c r="Z465" s="189"/>
      <c r="AA465" s="189"/>
      <c r="AB465" s="189"/>
      <c r="AC465" s="189"/>
      <c r="AD465" s="189"/>
      <c r="AE465" s="189" t="s">
        <v>1539</v>
      </c>
      <c r="AF465" s="189"/>
      <c r="AG465" s="189" t="s">
        <v>23</v>
      </c>
      <c r="AH465" s="189"/>
      <c r="AI465" s="189"/>
      <c r="AJ465" s="189"/>
      <c r="AK465" s="189"/>
      <c r="AL465" s="189"/>
      <c r="AM465" s="189"/>
      <c r="AN465" s="190" t="s">
        <v>1539</v>
      </c>
      <c r="AO465" s="190"/>
      <c r="AP465" s="190"/>
      <c r="AQ465" s="190"/>
      <c r="AR465" s="190"/>
      <c r="AS465" s="190" t="s">
        <v>23</v>
      </c>
      <c r="AT465" s="190" t="s">
        <v>23</v>
      </c>
      <c r="AU465" s="191">
        <v>19</v>
      </c>
      <c r="AV465" s="191">
        <v>0</v>
      </c>
      <c r="AW465" s="191">
        <v>3</v>
      </c>
      <c r="AX465" s="191">
        <v>24</v>
      </c>
      <c r="AY465" s="191">
        <v>0</v>
      </c>
    </row>
    <row r="466" spans="1:51">
      <c r="A466" s="12" t="s">
        <v>77</v>
      </c>
      <c r="B466" s="12" t="s">
        <v>908</v>
      </c>
      <c r="C466" s="13">
        <v>222194</v>
      </c>
      <c r="D466" s="12" t="s">
        <v>403</v>
      </c>
      <c r="E466" s="187">
        <v>22192</v>
      </c>
      <c r="F466" s="188" t="s">
        <v>182</v>
      </c>
      <c r="G466" s="189"/>
      <c r="H466" s="189"/>
      <c r="I466" s="189"/>
      <c r="J466" s="189"/>
      <c r="K466" s="189" t="s">
        <v>23</v>
      </c>
      <c r="L466" s="189"/>
      <c r="M466" s="189" t="s">
        <v>1539</v>
      </c>
      <c r="N466" s="189"/>
      <c r="O466" s="189" t="s">
        <v>23</v>
      </c>
      <c r="P466" s="189"/>
      <c r="Q466" s="189"/>
      <c r="R466" s="189"/>
      <c r="S466" s="189"/>
      <c r="T466" s="189"/>
      <c r="U466" s="189"/>
      <c r="V466" s="189"/>
      <c r="W466" s="189"/>
      <c r="X466" s="189"/>
      <c r="Y466" s="189"/>
      <c r="Z466" s="189"/>
      <c r="AA466" s="189"/>
      <c r="AB466" s="189"/>
      <c r="AC466" s="189"/>
      <c r="AD466" s="189"/>
      <c r="AE466" s="189"/>
      <c r="AF466" s="189"/>
      <c r="AG466" s="189"/>
      <c r="AH466" s="189"/>
      <c r="AI466" s="189"/>
      <c r="AJ466" s="189"/>
      <c r="AK466" s="189"/>
      <c r="AL466" s="189"/>
      <c r="AM466" s="189"/>
      <c r="AN466" s="190" t="s">
        <v>1539</v>
      </c>
      <c r="AO466" s="190"/>
      <c r="AP466" s="190" t="s">
        <v>23</v>
      </c>
      <c r="AQ466" s="190"/>
      <c r="AR466" s="190"/>
      <c r="AS466" s="190"/>
      <c r="AT466" s="190"/>
      <c r="AU466" s="191">
        <v>11</v>
      </c>
      <c r="AV466" s="191">
        <v>0</v>
      </c>
      <c r="AW466" s="191">
        <v>0</v>
      </c>
      <c r="AX466" s="191">
        <v>44</v>
      </c>
      <c r="AY466" s="191">
        <v>0</v>
      </c>
    </row>
    <row r="467" spans="1:51">
      <c r="A467" s="12" t="s">
        <v>77</v>
      </c>
      <c r="B467" s="12" t="s">
        <v>909</v>
      </c>
      <c r="C467" s="13">
        <v>222208</v>
      </c>
      <c r="D467" s="12" t="s">
        <v>301</v>
      </c>
      <c r="E467" s="187">
        <v>52484</v>
      </c>
      <c r="F467" s="188" t="s">
        <v>182</v>
      </c>
      <c r="G467" s="189"/>
      <c r="H467" s="189"/>
      <c r="I467" s="189" t="s">
        <v>23</v>
      </c>
      <c r="J467" s="189"/>
      <c r="K467" s="189"/>
      <c r="L467" s="189"/>
      <c r="M467" s="189" t="s">
        <v>1538</v>
      </c>
      <c r="N467" s="189"/>
      <c r="O467" s="189"/>
      <c r="P467" s="189"/>
      <c r="Q467" s="189"/>
      <c r="R467" s="189"/>
      <c r="S467" s="189"/>
      <c r="T467" s="189"/>
      <c r="U467" s="189"/>
      <c r="V467" s="189"/>
      <c r="W467" s="189"/>
      <c r="X467" s="189"/>
      <c r="Y467" s="189"/>
      <c r="Z467" s="189"/>
      <c r="AA467" s="189"/>
      <c r="AB467" s="189"/>
      <c r="AC467" s="189"/>
      <c r="AD467" s="189"/>
      <c r="AE467" s="189"/>
      <c r="AF467" s="189"/>
      <c r="AG467" s="189"/>
      <c r="AH467" s="189"/>
      <c r="AI467" s="189"/>
      <c r="AJ467" s="189"/>
      <c r="AK467" s="189"/>
      <c r="AL467" s="189"/>
      <c r="AM467" s="189"/>
      <c r="AN467" s="190"/>
      <c r="AO467" s="190"/>
      <c r="AP467" s="190"/>
      <c r="AQ467" s="190"/>
      <c r="AR467" s="190"/>
      <c r="AS467" s="190"/>
      <c r="AT467" s="190"/>
      <c r="AU467" s="191">
        <v>6</v>
      </c>
      <c r="AV467" s="191">
        <v>0</v>
      </c>
      <c r="AW467" s="191">
        <v>0</v>
      </c>
      <c r="AX467" s="191">
        <v>0</v>
      </c>
      <c r="AY467" s="191">
        <v>0</v>
      </c>
    </row>
    <row r="468" spans="1:51">
      <c r="A468" s="12" t="s">
        <v>77</v>
      </c>
      <c r="B468" s="12" t="s">
        <v>910</v>
      </c>
      <c r="C468" s="13">
        <v>222216</v>
      </c>
      <c r="D468" s="12" t="s">
        <v>334</v>
      </c>
      <c r="E468" s="187">
        <v>60089</v>
      </c>
      <c r="F468" s="188" t="s">
        <v>182</v>
      </c>
      <c r="G468" s="189" t="s">
        <v>23</v>
      </c>
      <c r="H468" s="189"/>
      <c r="I468" s="189"/>
      <c r="J468" s="189"/>
      <c r="K468" s="189"/>
      <c r="L468" s="189"/>
      <c r="M468" s="189" t="s">
        <v>1539</v>
      </c>
      <c r="N468" s="189"/>
      <c r="O468" s="189" t="s">
        <v>23</v>
      </c>
      <c r="P468" s="189"/>
      <c r="Q468" s="189"/>
      <c r="R468" s="189"/>
      <c r="S468" s="189"/>
      <c r="T468" s="189"/>
      <c r="U468" s="189"/>
      <c r="V468" s="189" t="s">
        <v>1539</v>
      </c>
      <c r="W468" s="189"/>
      <c r="X468" s="189"/>
      <c r="Y468" s="189"/>
      <c r="Z468" s="189"/>
      <c r="AA468" s="189" t="s">
        <v>23</v>
      </c>
      <c r="AB468" s="189"/>
      <c r="AC468" s="189"/>
      <c r="AD468" s="189"/>
      <c r="AE468" s="189"/>
      <c r="AF468" s="189"/>
      <c r="AG468" s="189"/>
      <c r="AH468" s="189"/>
      <c r="AI468" s="189"/>
      <c r="AJ468" s="189"/>
      <c r="AK468" s="189"/>
      <c r="AL468" s="189"/>
      <c r="AM468" s="189"/>
      <c r="AN468" s="190"/>
      <c r="AO468" s="190"/>
      <c r="AP468" s="190"/>
      <c r="AQ468" s="190"/>
      <c r="AR468" s="190"/>
      <c r="AS468" s="190"/>
      <c r="AT468" s="190"/>
      <c r="AU468" s="191">
        <v>11</v>
      </c>
      <c r="AV468" s="191">
        <v>0</v>
      </c>
      <c r="AW468" s="191">
        <v>0</v>
      </c>
      <c r="AX468" s="191">
        <v>0</v>
      </c>
      <c r="AY468" s="191">
        <v>0</v>
      </c>
    </row>
    <row r="469" spans="1:51">
      <c r="A469" s="12" t="s">
        <v>77</v>
      </c>
      <c r="B469" s="12" t="s">
        <v>911</v>
      </c>
      <c r="C469" s="13">
        <v>222224</v>
      </c>
      <c r="D469" s="12" t="s">
        <v>465</v>
      </c>
      <c r="E469" s="187">
        <v>31411</v>
      </c>
      <c r="F469" s="188" t="s">
        <v>182</v>
      </c>
      <c r="G469" s="189"/>
      <c r="H469" s="189" t="s">
        <v>23</v>
      </c>
      <c r="I469" s="189" t="s">
        <v>23</v>
      </c>
      <c r="J469" s="189" t="s">
        <v>23</v>
      </c>
      <c r="K469" s="189" t="s">
        <v>23</v>
      </c>
      <c r="L469" s="189"/>
      <c r="M469" s="189" t="s">
        <v>1539</v>
      </c>
      <c r="N469" s="189"/>
      <c r="O469" s="189" t="s">
        <v>23</v>
      </c>
      <c r="P469" s="189"/>
      <c r="Q469" s="189"/>
      <c r="R469" s="189"/>
      <c r="S469" s="189" t="s">
        <v>23</v>
      </c>
      <c r="T469" s="189"/>
      <c r="U469" s="189"/>
      <c r="V469" s="189"/>
      <c r="W469" s="189"/>
      <c r="X469" s="189"/>
      <c r="Y469" s="189"/>
      <c r="Z469" s="189"/>
      <c r="AA469" s="189"/>
      <c r="AB469" s="189"/>
      <c r="AC469" s="189"/>
      <c r="AD469" s="189"/>
      <c r="AE469" s="189" t="s">
        <v>1539</v>
      </c>
      <c r="AF469" s="189"/>
      <c r="AG469" s="189" t="s">
        <v>23</v>
      </c>
      <c r="AH469" s="189"/>
      <c r="AI469" s="189"/>
      <c r="AJ469" s="189"/>
      <c r="AK469" s="189"/>
      <c r="AL469" s="189"/>
      <c r="AM469" s="189"/>
      <c r="AN469" s="190" t="s">
        <v>1538</v>
      </c>
      <c r="AO469" s="190"/>
      <c r="AP469" s="190"/>
      <c r="AQ469" s="190"/>
      <c r="AR469" s="190"/>
      <c r="AS469" s="190"/>
      <c r="AT469" s="190"/>
      <c r="AU469" s="191">
        <v>14</v>
      </c>
      <c r="AV469" s="191">
        <v>0</v>
      </c>
      <c r="AW469" s="191">
        <v>6</v>
      </c>
      <c r="AX469" s="191">
        <v>60</v>
      </c>
      <c r="AY469" s="191">
        <v>1</v>
      </c>
    </row>
    <row r="470" spans="1:51">
      <c r="A470" s="12" t="s">
        <v>77</v>
      </c>
      <c r="B470" s="12" t="s">
        <v>912</v>
      </c>
      <c r="C470" s="13">
        <v>222232</v>
      </c>
      <c r="D470" s="12" t="s">
        <v>365</v>
      </c>
      <c r="E470" s="187">
        <v>33192</v>
      </c>
      <c r="F470" s="188" t="s">
        <v>182</v>
      </c>
      <c r="G470" s="189"/>
      <c r="H470" s="189"/>
      <c r="I470" s="189"/>
      <c r="J470" s="189" t="s">
        <v>23</v>
      </c>
      <c r="K470" s="189"/>
      <c r="L470" s="189"/>
      <c r="M470" s="189" t="s">
        <v>1540</v>
      </c>
      <c r="N470" s="189"/>
      <c r="O470" s="189" t="s">
        <v>23</v>
      </c>
      <c r="P470" s="189"/>
      <c r="Q470" s="189"/>
      <c r="R470" s="189"/>
      <c r="S470" s="189"/>
      <c r="T470" s="189"/>
      <c r="U470" s="189"/>
      <c r="V470" s="189"/>
      <c r="W470" s="189"/>
      <c r="X470" s="189"/>
      <c r="Y470" s="189"/>
      <c r="Z470" s="189"/>
      <c r="AA470" s="189"/>
      <c r="AB470" s="189"/>
      <c r="AC470" s="189"/>
      <c r="AD470" s="189"/>
      <c r="AE470" s="189" t="s">
        <v>1539</v>
      </c>
      <c r="AF470" s="189"/>
      <c r="AG470" s="189" t="s">
        <v>23</v>
      </c>
      <c r="AH470" s="189"/>
      <c r="AI470" s="189"/>
      <c r="AJ470" s="189"/>
      <c r="AK470" s="189"/>
      <c r="AL470" s="189"/>
      <c r="AM470" s="189"/>
      <c r="AN470" s="190"/>
      <c r="AO470" s="190"/>
      <c r="AP470" s="190"/>
      <c r="AQ470" s="190"/>
      <c r="AR470" s="190"/>
      <c r="AS470" s="190"/>
      <c r="AT470" s="190"/>
      <c r="AU470" s="191">
        <v>9</v>
      </c>
      <c r="AV470" s="191">
        <v>0</v>
      </c>
      <c r="AW470" s="191">
        <v>1</v>
      </c>
      <c r="AX470" s="191">
        <v>0</v>
      </c>
      <c r="AY470" s="191">
        <v>0</v>
      </c>
    </row>
    <row r="471" spans="1:51">
      <c r="A471" s="12" t="s">
        <v>77</v>
      </c>
      <c r="B471" s="12" t="s">
        <v>913</v>
      </c>
      <c r="C471" s="13">
        <v>222241</v>
      </c>
      <c r="D471" s="12" t="s">
        <v>327</v>
      </c>
      <c r="E471" s="187">
        <v>47970</v>
      </c>
      <c r="F471" s="188" t="s">
        <v>182</v>
      </c>
      <c r="G471" s="189"/>
      <c r="H471" s="189"/>
      <c r="I471" s="189"/>
      <c r="J471" s="189" t="s">
        <v>23</v>
      </c>
      <c r="K471" s="189"/>
      <c r="L471" s="189"/>
      <c r="M471" s="189" t="s">
        <v>1539</v>
      </c>
      <c r="N471" s="189"/>
      <c r="O471" s="189" t="s">
        <v>23</v>
      </c>
      <c r="P471" s="189"/>
      <c r="Q471" s="189"/>
      <c r="R471" s="189"/>
      <c r="S471" s="189"/>
      <c r="T471" s="189"/>
      <c r="U471" s="189"/>
      <c r="V471" s="189"/>
      <c r="W471" s="189"/>
      <c r="X471" s="189"/>
      <c r="Y471" s="189"/>
      <c r="Z471" s="189"/>
      <c r="AA471" s="189"/>
      <c r="AB471" s="189"/>
      <c r="AC471" s="189"/>
      <c r="AD471" s="189"/>
      <c r="AE471" s="189" t="s">
        <v>1539</v>
      </c>
      <c r="AF471" s="189" t="s">
        <v>736</v>
      </c>
      <c r="AG471" s="189" t="s">
        <v>23</v>
      </c>
      <c r="AH471" s="189" t="s">
        <v>736</v>
      </c>
      <c r="AI471" s="189" t="s">
        <v>736</v>
      </c>
      <c r="AJ471" s="189" t="s">
        <v>736</v>
      </c>
      <c r="AK471" s="189" t="s">
        <v>736</v>
      </c>
      <c r="AL471" s="189" t="s">
        <v>736</v>
      </c>
      <c r="AM471" s="189" t="s">
        <v>736</v>
      </c>
      <c r="AN471" s="190"/>
      <c r="AO471" s="190"/>
      <c r="AP471" s="190"/>
      <c r="AQ471" s="190"/>
      <c r="AR471" s="190"/>
      <c r="AS471" s="190"/>
      <c r="AT471" s="190"/>
      <c r="AU471" s="191">
        <v>13</v>
      </c>
      <c r="AV471" s="191">
        <v>0</v>
      </c>
      <c r="AW471" s="191">
        <v>3</v>
      </c>
      <c r="AX471" s="191">
        <v>0</v>
      </c>
      <c r="AY471" s="191">
        <v>0</v>
      </c>
    </row>
    <row r="472" spans="1:51">
      <c r="A472" s="12" t="s">
        <v>77</v>
      </c>
      <c r="B472" s="12" t="s">
        <v>914</v>
      </c>
      <c r="C472" s="13">
        <v>222259</v>
      </c>
      <c r="D472" s="12" t="s">
        <v>357</v>
      </c>
      <c r="E472" s="187">
        <v>49200</v>
      </c>
      <c r="F472" s="188" t="s">
        <v>182</v>
      </c>
      <c r="G472" s="189" t="s">
        <v>23</v>
      </c>
      <c r="H472" s="189" t="s">
        <v>23</v>
      </c>
      <c r="I472" s="189"/>
      <c r="J472" s="189" t="s">
        <v>23</v>
      </c>
      <c r="K472" s="189" t="s">
        <v>23</v>
      </c>
      <c r="L472" s="189"/>
      <c r="M472" s="189" t="s">
        <v>1539</v>
      </c>
      <c r="N472" s="189"/>
      <c r="O472" s="189" t="s">
        <v>23</v>
      </c>
      <c r="P472" s="189"/>
      <c r="Q472" s="189"/>
      <c r="R472" s="189"/>
      <c r="S472" s="189"/>
      <c r="T472" s="189"/>
      <c r="U472" s="189"/>
      <c r="V472" s="189" t="s">
        <v>1539</v>
      </c>
      <c r="W472" s="189"/>
      <c r="X472" s="189"/>
      <c r="Y472" s="189"/>
      <c r="Z472" s="189"/>
      <c r="AA472" s="189" t="s">
        <v>23</v>
      </c>
      <c r="AB472" s="189"/>
      <c r="AC472" s="189"/>
      <c r="AD472" s="189"/>
      <c r="AE472" s="189" t="s">
        <v>1539</v>
      </c>
      <c r="AF472" s="189"/>
      <c r="AG472" s="189" t="s">
        <v>23</v>
      </c>
      <c r="AH472" s="189"/>
      <c r="AI472" s="189"/>
      <c r="AJ472" s="189"/>
      <c r="AK472" s="189"/>
      <c r="AL472" s="189"/>
      <c r="AM472" s="189"/>
      <c r="AN472" s="190" t="s">
        <v>1539</v>
      </c>
      <c r="AO472" s="190"/>
      <c r="AP472" s="190" t="s">
        <v>23</v>
      </c>
      <c r="AQ472" s="190"/>
      <c r="AR472" s="190"/>
      <c r="AS472" s="190"/>
      <c r="AT472" s="190"/>
      <c r="AU472" s="191">
        <v>5</v>
      </c>
      <c r="AV472" s="191">
        <v>0</v>
      </c>
      <c r="AW472" s="191">
        <v>1</v>
      </c>
      <c r="AX472" s="191">
        <v>20</v>
      </c>
      <c r="AY472" s="191">
        <v>0</v>
      </c>
    </row>
    <row r="473" spans="1:51">
      <c r="A473" s="12" t="s">
        <v>77</v>
      </c>
      <c r="B473" s="12" t="s">
        <v>915</v>
      </c>
      <c r="C473" s="13">
        <v>222267</v>
      </c>
      <c r="D473" s="12" t="s">
        <v>276</v>
      </c>
      <c r="E473" s="187">
        <v>46313</v>
      </c>
      <c r="F473" s="188" t="s">
        <v>182</v>
      </c>
      <c r="G473" s="189" t="s">
        <v>23</v>
      </c>
      <c r="H473" s="189"/>
      <c r="I473" s="189"/>
      <c r="J473" s="189" t="s">
        <v>23</v>
      </c>
      <c r="K473" s="189" t="s">
        <v>23</v>
      </c>
      <c r="L473" s="189"/>
      <c r="M473" s="189" t="s">
        <v>1539</v>
      </c>
      <c r="N473" s="189"/>
      <c r="O473" s="189" t="s">
        <v>23</v>
      </c>
      <c r="P473" s="189"/>
      <c r="Q473" s="189"/>
      <c r="R473" s="189"/>
      <c r="S473" s="189"/>
      <c r="T473" s="189"/>
      <c r="U473" s="189"/>
      <c r="V473" s="189" t="s">
        <v>1539</v>
      </c>
      <c r="W473" s="189"/>
      <c r="X473" s="189"/>
      <c r="Y473" s="189"/>
      <c r="Z473" s="189"/>
      <c r="AA473" s="189" t="s">
        <v>23</v>
      </c>
      <c r="AB473" s="189"/>
      <c r="AC473" s="189"/>
      <c r="AD473" s="189"/>
      <c r="AE473" s="189" t="s">
        <v>1539</v>
      </c>
      <c r="AF473" s="189"/>
      <c r="AG473" s="189" t="s">
        <v>23</v>
      </c>
      <c r="AH473" s="189"/>
      <c r="AI473" s="189"/>
      <c r="AJ473" s="189"/>
      <c r="AK473" s="189"/>
      <c r="AL473" s="189"/>
      <c r="AM473" s="189"/>
      <c r="AN473" s="190" t="s">
        <v>1539</v>
      </c>
      <c r="AO473" s="190"/>
      <c r="AP473" s="190"/>
      <c r="AQ473" s="190" t="s">
        <v>23</v>
      </c>
      <c r="AR473" s="190"/>
      <c r="AS473" s="190"/>
      <c r="AT473" s="190"/>
      <c r="AU473" s="191">
        <v>44</v>
      </c>
      <c r="AV473" s="191">
        <v>0</v>
      </c>
      <c r="AW473" s="191">
        <v>12</v>
      </c>
      <c r="AX473" s="191">
        <v>7</v>
      </c>
      <c r="AY473" s="191">
        <v>0</v>
      </c>
    </row>
    <row r="474" spans="1:51">
      <c r="A474" s="12" t="s">
        <v>124</v>
      </c>
      <c r="B474" s="12" t="s">
        <v>124</v>
      </c>
      <c r="C474" s="13">
        <v>230006</v>
      </c>
      <c r="D474" s="12" t="s">
        <v>334</v>
      </c>
      <c r="E474" s="187">
        <v>406249</v>
      </c>
      <c r="F474" s="188" t="s">
        <v>182</v>
      </c>
      <c r="G474" s="189"/>
      <c r="H474" s="189"/>
      <c r="I474" s="189" t="s">
        <v>23</v>
      </c>
      <c r="J474" s="189"/>
      <c r="K474" s="189" t="s">
        <v>23</v>
      </c>
      <c r="L474" s="189" t="s">
        <v>23</v>
      </c>
      <c r="M474" s="189" t="s">
        <v>1540</v>
      </c>
      <c r="N474" s="189" t="s">
        <v>23</v>
      </c>
      <c r="O474" s="189"/>
      <c r="P474" s="189"/>
      <c r="Q474" s="189"/>
      <c r="R474" s="189"/>
      <c r="S474" s="189"/>
      <c r="T474" s="189"/>
      <c r="U474" s="189"/>
      <c r="V474" s="189"/>
      <c r="W474" s="189"/>
      <c r="X474" s="189"/>
      <c r="Y474" s="189"/>
      <c r="Z474" s="189"/>
      <c r="AA474" s="189"/>
      <c r="AB474" s="189"/>
      <c r="AC474" s="189"/>
      <c r="AD474" s="189"/>
      <c r="AE474" s="189"/>
      <c r="AF474" s="189"/>
      <c r="AG474" s="189"/>
      <c r="AH474" s="189"/>
      <c r="AI474" s="189"/>
      <c r="AJ474" s="189"/>
      <c r="AK474" s="189"/>
      <c r="AL474" s="189"/>
      <c r="AM474" s="189"/>
      <c r="AN474" s="190" t="s">
        <v>1539</v>
      </c>
      <c r="AO474" s="190" t="s">
        <v>23</v>
      </c>
      <c r="AP474" s="190"/>
      <c r="AQ474" s="190" t="s">
        <v>23</v>
      </c>
      <c r="AR474" s="190"/>
      <c r="AS474" s="190" t="s">
        <v>23</v>
      </c>
      <c r="AT474" s="190"/>
      <c r="AU474" s="191">
        <v>26</v>
      </c>
      <c r="AV474" s="191">
        <v>0</v>
      </c>
      <c r="AW474" s="191">
        <v>0</v>
      </c>
      <c r="AX474" s="191">
        <v>39</v>
      </c>
      <c r="AY474" s="191">
        <v>0</v>
      </c>
    </row>
    <row r="475" spans="1:51">
      <c r="A475" s="12" t="s">
        <v>124</v>
      </c>
      <c r="B475" s="12" t="s">
        <v>125</v>
      </c>
      <c r="C475" s="13">
        <v>231002</v>
      </c>
      <c r="D475" s="12" t="s">
        <v>916</v>
      </c>
      <c r="E475" s="187">
        <v>2288240</v>
      </c>
      <c r="F475" s="188" t="s">
        <v>182</v>
      </c>
      <c r="G475" s="189" t="s">
        <v>23</v>
      </c>
      <c r="H475" s="189" t="s">
        <v>23</v>
      </c>
      <c r="I475" s="189" t="s">
        <v>23</v>
      </c>
      <c r="J475" s="189" t="s">
        <v>23</v>
      </c>
      <c r="K475" s="189" t="s">
        <v>23</v>
      </c>
      <c r="L475" s="189" t="s">
        <v>23</v>
      </c>
      <c r="M475" s="189" t="s">
        <v>1540</v>
      </c>
      <c r="N475" s="189" t="s">
        <v>23</v>
      </c>
      <c r="O475" s="189" t="s">
        <v>23</v>
      </c>
      <c r="P475" s="189"/>
      <c r="Q475" s="189"/>
      <c r="R475" s="189"/>
      <c r="S475" s="189" t="s">
        <v>23</v>
      </c>
      <c r="T475" s="189"/>
      <c r="U475" s="189"/>
      <c r="V475" s="189" t="s">
        <v>1539</v>
      </c>
      <c r="W475" s="189" t="s">
        <v>23</v>
      </c>
      <c r="X475" s="189" t="s">
        <v>23</v>
      </c>
      <c r="Y475" s="189"/>
      <c r="Z475" s="189"/>
      <c r="AA475" s="189"/>
      <c r="AB475" s="189" t="s">
        <v>23</v>
      </c>
      <c r="AC475" s="189"/>
      <c r="AD475" s="189"/>
      <c r="AE475" s="189" t="s">
        <v>1539</v>
      </c>
      <c r="AF475" s="189" t="s">
        <v>23</v>
      </c>
      <c r="AG475" s="189" t="s">
        <v>23</v>
      </c>
      <c r="AH475" s="189"/>
      <c r="AI475" s="189"/>
      <c r="AJ475" s="189"/>
      <c r="AK475" s="189" t="s">
        <v>23</v>
      </c>
      <c r="AL475" s="189" t="s">
        <v>23</v>
      </c>
      <c r="AM475" s="189"/>
      <c r="AN475" s="190" t="s">
        <v>1539</v>
      </c>
      <c r="AO475" s="190"/>
      <c r="AP475" s="190"/>
      <c r="AQ475" s="190" t="s">
        <v>23</v>
      </c>
      <c r="AR475" s="190" t="s">
        <v>23</v>
      </c>
      <c r="AS475" s="190" t="s">
        <v>23</v>
      </c>
      <c r="AT475" s="190" t="s">
        <v>23</v>
      </c>
      <c r="AU475" s="191">
        <v>791</v>
      </c>
      <c r="AV475" s="191">
        <v>49</v>
      </c>
      <c r="AW475" s="191">
        <v>149</v>
      </c>
      <c r="AX475" s="191">
        <v>362</v>
      </c>
      <c r="AY475" s="191">
        <v>282</v>
      </c>
    </row>
    <row r="476" spans="1:51">
      <c r="A476" s="12" t="s">
        <v>124</v>
      </c>
      <c r="B476" s="12" t="s">
        <v>917</v>
      </c>
      <c r="C476" s="13">
        <v>232017</v>
      </c>
      <c r="D476" s="12" t="s">
        <v>314</v>
      </c>
      <c r="E476" s="187">
        <v>377561</v>
      </c>
      <c r="F476" s="188" t="s">
        <v>182</v>
      </c>
      <c r="G476" s="189" t="s">
        <v>23</v>
      </c>
      <c r="H476" s="189" t="s">
        <v>23</v>
      </c>
      <c r="I476" s="189" t="s">
        <v>23</v>
      </c>
      <c r="J476" s="189"/>
      <c r="K476" s="189" t="s">
        <v>23</v>
      </c>
      <c r="L476" s="189" t="s">
        <v>23</v>
      </c>
      <c r="M476" s="189" t="s">
        <v>1540</v>
      </c>
      <c r="N476" s="189"/>
      <c r="O476" s="189" t="s">
        <v>23</v>
      </c>
      <c r="P476" s="189"/>
      <c r="Q476" s="189"/>
      <c r="R476" s="189"/>
      <c r="S476" s="189"/>
      <c r="T476" s="189"/>
      <c r="U476" s="189"/>
      <c r="V476" s="189" t="s">
        <v>1539</v>
      </c>
      <c r="W476" s="189"/>
      <c r="X476" s="189"/>
      <c r="Y476" s="189"/>
      <c r="Z476" s="189" t="s">
        <v>23</v>
      </c>
      <c r="AA476" s="189"/>
      <c r="AB476" s="189"/>
      <c r="AC476" s="189"/>
      <c r="AD476" s="189"/>
      <c r="AE476" s="189"/>
      <c r="AF476" s="189"/>
      <c r="AG476" s="189"/>
      <c r="AH476" s="189"/>
      <c r="AI476" s="189"/>
      <c r="AJ476" s="189"/>
      <c r="AK476" s="189"/>
      <c r="AL476" s="189"/>
      <c r="AM476" s="189"/>
      <c r="AN476" s="190" t="s">
        <v>1538</v>
      </c>
      <c r="AO476" s="190"/>
      <c r="AP476" s="190"/>
      <c r="AQ476" s="190"/>
      <c r="AR476" s="190"/>
      <c r="AS476" s="190"/>
      <c r="AT476" s="190"/>
      <c r="AU476" s="191">
        <v>102</v>
      </c>
      <c r="AV476" s="191">
        <v>1</v>
      </c>
      <c r="AW476" s="191">
        <v>0</v>
      </c>
      <c r="AX476" s="191">
        <v>56</v>
      </c>
      <c r="AY476" s="191">
        <v>55</v>
      </c>
    </row>
    <row r="477" spans="1:51">
      <c r="A477" s="12" t="s">
        <v>124</v>
      </c>
      <c r="B477" s="12" t="s">
        <v>918</v>
      </c>
      <c r="C477" s="13">
        <v>232025</v>
      </c>
      <c r="D477" s="12" t="s">
        <v>609</v>
      </c>
      <c r="E477" s="187">
        <v>386763</v>
      </c>
      <c r="F477" s="188" t="s">
        <v>182</v>
      </c>
      <c r="G477" s="189" t="s">
        <v>23</v>
      </c>
      <c r="H477" s="189" t="s">
        <v>23</v>
      </c>
      <c r="I477" s="189" t="s">
        <v>23</v>
      </c>
      <c r="J477" s="189"/>
      <c r="K477" s="189" t="s">
        <v>23</v>
      </c>
      <c r="L477" s="189"/>
      <c r="M477" s="189" t="s">
        <v>1540</v>
      </c>
      <c r="N477" s="189"/>
      <c r="O477" s="189" t="s">
        <v>23</v>
      </c>
      <c r="P477" s="189"/>
      <c r="Q477" s="189"/>
      <c r="R477" s="189"/>
      <c r="S477" s="189"/>
      <c r="T477" s="189"/>
      <c r="U477" s="189"/>
      <c r="V477" s="189" t="s">
        <v>1539</v>
      </c>
      <c r="W477" s="189"/>
      <c r="X477" s="189"/>
      <c r="Y477" s="189"/>
      <c r="Z477" s="189"/>
      <c r="AA477" s="189"/>
      <c r="AB477" s="189" t="s">
        <v>23</v>
      </c>
      <c r="AC477" s="189"/>
      <c r="AD477" s="189"/>
      <c r="AE477" s="189"/>
      <c r="AF477" s="189"/>
      <c r="AG477" s="189"/>
      <c r="AH477" s="189"/>
      <c r="AI477" s="189"/>
      <c r="AJ477" s="189"/>
      <c r="AK477" s="189"/>
      <c r="AL477" s="189"/>
      <c r="AM477" s="189"/>
      <c r="AN477" s="190" t="s">
        <v>1538</v>
      </c>
      <c r="AO477" s="190"/>
      <c r="AP477" s="190"/>
      <c r="AQ477" s="190"/>
      <c r="AR477" s="190"/>
      <c r="AS477" s="190"/>
      <c r="AT477" s="190"/>
      <c r="AU477" s="191">
        <v>103</v>
      </c>
      <c r="AV477" s="191">
        <v>18</v>
      </c>
      <c r="AW477" s="191">
        <v>0</v>
      </c>
      <c r="AX477" s="191">
        <v>39</v>
      </c>
      <c r="AY477" s="191">
        <v>0</v>
      </c>
    </row>
    <row r="478" spans="1:51">
      <c r="A478" s="12" t="s">
        <v>124</v>
      </c>
      <c r="B478" s="12" t="s">
        <v>919</v>
      </c>
      <c r="C478" s="13">
        <v>232033</v>
      </c>
      <c r="D478" s="12" t="s">
        <v>920</v>
      </c>
      <c r="E478" s="187">
        <v>386161</v>
      </c>
      <c r="F478" s="188" t="s">
        <v>182</v>
      </c>
      <c r="G478" s="189"/>
      <c r="H478" s="189"/>
      <c r="I478" s="189"/>
      <c r="J478" s="189" t="s">
        <v>23</v>
      </c>
      <c r="K478" s="189"/>
      <c r="L478" s="189"/>
      <c r="M478" s="189" t="s">
        <v>1538</v>
      </c>
      <c r="N478" s="189"/>
      <c r="O478" s="189"/>
      <c r="P478" s="189"/>
      <c r="Q478" s="189"/>
      <c r="R478" s="189"/>
      <c r="S478" s="189"/>
      <c r="T478" s="189"/>
      <c r="U478" s="189"/>
      <c r="V478" s="189"/>
      <c r="W478" s="189"/>
      <c r="X478" s="189"/>
      <c r="Y478" s="189"/>
      <c r="Z478" s="189"/>
      <c r="AA478" s="189"/>
      <c r="AB478" s="189"/>
      <c r="AC478" s="189"/>
      <c r="AD478" s="189"/>
      <c r="AE478" s="189" t="s">
        <v>1538</v>
      </c>
      <c r="AF478" s="189"/>
      <c r="AG478" s="189"/>
      <c r="AH478" s="189"/>
      <c r="AI478" s="189"/>
      <c r="AJ478" s="189"/>
      <c r="AK478" s="189"/>
      <c r="AL478" s="189"/>
      <c r="AM478" s="189"/>
      <c r="AN478" s="190"/>
      <c r="AO478" s="190"/>
      <c r="AP478" s="190"/>
      <c r="AQ478" s="190"/>
      <c r="AR478" s="190"/>
      <c r="AS478" s="190"/>
      <c r="AT478" s="190"/>
      <c r="AU478" s="191">
        <v>110</v>
      </c>
      <c r="AV478" s="191">
        <v>0</v>
      </c>
      <c r="AW478" s="191">
        <v>30</v>
      </c>
      <c r="AX478" s="191">
        <v>0</v>
      </c>
      <c r="AY478" s="191">
        <v>0</v>
      </c>
    </row>
    <row r="479" spans="1:51">
      <c r="A479" s="12" t="s">
        <v>124</v>
      </c>
      <c r="B479" s="12" t="s">
        <v>921</v>
      </c>
      <c r="C479" s="13">
        <v>232041</v>
      </c>
      <c r="D479" s="12" t="s">
        <v>301</v>
      </c>
      <c r="E479" s="187">
        <v>130046</v>
      </c>
      <c r="F479" s="188" t="s">
        <v>182</v>
      </c>
      <c r="G479" s="189"/>
      <c r="H479" s="189"/>
      <c r="I479" s="189" t="s">
        <v>23</v>
      </c>
      <c r="J479" s="189"/>
      <c r="K479" s="189" t="s">
        <v>23</v>
      </c>
      <c r="L479" s="189"/>
      <c r="M479" s="189" t="s">
        <v>1538</v>
      </c>
      <c r="N479" s="189"/>
      <c r="O479" s="189"/>
      <c r="P479" s="189"/>
      <c r="Q479" s="189"/>
      <c r="R479" s="189"/>
      <c r="S479" s="189"/>
      <c r="T479" s="189"/>
      <c r="U479" s="189"/>
      <c r="V479" s="189"/>
      <c r="W479" s="189"/>
      <c r="X479" s="189"/>
      <c r="Y479" s="189"/>
      <c r="Z479" s="189"/>
      <c r="AA479" s="189"/>
      <c r="AB479" s="189"/>
      <c r="AC479" s="189"/>
      <c r="AD479" s="189"/>
      <c r="AE479" s="189"/>
      <c r="AF479" s="189"/>
      <c r="AG479" s="189"/>
      <c r="AH479" s="189"/>
      <c r="AI479" s="189"/>
      <c r="AJ479" s="189"/>
      <c r="AK479" s="189"/>
      <c r="AL479" s="189"/>
      <c r="AM479" s="189"/>
      <c r="AN479" s="190" t="s">
        <v>1539</v>
      </c>
      <c r="AO479" s="190"/>
      <c r="AP479" s="190"/>
      <c r="AQ479" s="190"/>
      <c r="AR479" s="190"/>
      <c r="AS479" s="190"/>
      <c r="AT479" s="190" t="s">
        <v>23</v>
      </c>
      <c r="AU479" s="191">
        <v>27</v>
      </c>
      <c r="AV479" s="191">
        <v>0</v>
      </c>
      <c r="AW479" s="191">
        <v>0</v>
      </c>
      <c r="AX479" s="191">
        <v>12</v>
      </c>
      <c r="AY479" s="191">
        <v>1</v>
      </c>
    </row>
    <row r="480" spans="1:51">
      <c r="A480" s="12" t="s">
        <v>124</v>
      </c>
      <c r="B480" s="12" t="s">
        <v>922</v>
      </c>
      <c r="C480" s="13">
        <v>232050</v>
      </c>
      <c r="D480" s="12" t="s">
        <v>923</v>
      </c>
      <c r="E480" s="187">
        <v>119325</v>
      </c>
      <c r="F480" s="188" t="s">
        <v>182</v>
      </c>
      <c r="G480" s="189"/>
      <c r="H480" s="189"/>
      <c r="I480" s="189" t="s">
        <v>23</v>
      </c>
      <c r="J480" s="189" t="s">
        <v>23</v>
      </c>
      <c r="K480" s="189" t="s">
        <v>23</v>
      </c>
      <c r="L480" s="189" t="s">
        <v>23</v>
      </c>
      <c r="M480" s="189" t="s">
        <v>1538</v>
      </c>
      <c r="N480" s="189"/>
      <c r="O480" s="189"/>
      <c r="P480" s="189"/>
      <c r="Q480" s="189"/>
      <c r="R480" s="189"/>
      <c r="S480" s="189"/>
      <c r="T480" s="189"/>
      <c r="U480" s="189"/>
      <c r="V480" s="189"/>
      <c r="W480" s="189"/>
      <c r="X480" s="189"/>
      <c r="Y480" s="189"/>
      <c r="Z480" s="189"/>
      <c r="AA480" s="189"/>
      <c r="AB480" s="189"/>
      <c r="AC480" s="189"/>
      <c r="AD480" s="189"/>
      <c r="AE480" s="189" t="s">
        <v>1539</v>
      </c>
      <c r="AF480" s="189"/>
      <c r="AG480" s="189" t="s">
        <v>23</v>
      </c>
      <c r="AH480" s="189"/>
      <c r="AI480" s="189"/>
      <c r="AJ480" s="189"/>
      <c r="AK480" s="189"/>
      <c r="AL480" s="189"/>
      <c r="AM480" s="189"/>
      <c r="AN480" s="190" t="s">
        <v>1540</v>
      </c>
      <c r="AO480" s="190"/>
      <c r="AP480" s="190"/>
      <c r="AQ480" s="190"/>
      <c r="AR480" s="190" t="s">
        <v>23</v>
      </c>
      <c r="AS480" s="190" t="s">
        <v>23</v>
      </c>
      <c r="AT480" s="190"/>
      <c r="AU480" s="191">
        <v>28</v>
      </c>
      <c r="AV480" s="191">
        <v>0</v>
      </c>
      <c r="AW480" s="191">
        <v>19</v>
      </c>
      <c r="AX480" s="191">
        <v>124</v>
      </c>
      <c r="AY480" s="191">
        <v>2</v>
      </c>
    </row>
    <row r="481" spans="1:51">
      <c r="A481" s="12" t="s">
        <v>124</v>
      </c>
      <c r="B481" s="12" t="s">
        <v>924</v>
      </c>
      <c r="C481" s="13">
        <v>232068</v>
      </c>
      <c r="D481" s="12" t="s">
        <v>925</v>
      </c>
      <c r="E481" s="187">
        <v>311608</v>
      </c>
      <c r="F481" s="188" t="s">
        <v>182</v>
      </c>
      <c r="G481" s="189"/>
      <c r="H481" s="189"/>
      <c r="I481" s="189"/>
      <c r="J481" s="189"/>
      <c r="K481" s="189" t="s">
        <v>23</v>
      </c>
      <c r="L481" s="189"/>
      <c r="M481" s="189" t="s">
        <v>1538</v>
      </c>
      <c r="N481" s="189"/>
      <c r="O481" s="189"/>
      <c r="P481" s="189"/>
      <c r="Q481" s="189"/>
      <c r="R481" s="189"/>
      <c r="S481" s="189"/>
      <c r="T481" s="189"/>
      <c r="U481" s="189"/>
      <c r="V481" s="189"/>
      <c r="W481" s="189"/>
      <c r="X481" s="189"/>
      <c r="Y481" s="189"/>
      <c r="Z481" s="189"/>
      <c r="AA481" s="189"/>
      <c r="AB481" s="189"/>
      <c r="AC481" s="189"/>
      <c r="AD481" s="189"/>
      <c r="AE481" s="189"/>
      <c r="AF481" s="189"/>
      <c r="AG481" s="189"/>
      <c r="AH481" s="189"/>
      <c r="AI481" s="189"/>
      <c r="AJ481" s="189"/>
      <c r="AK481" s="189"/>
      <c r="AL481" s="189"/>
      <c r="AM481" s="189"/>
      <c r="AN481" s="190" t="s">
        <v>1539</v>
      </c>
      <c r="AO481" s="190"/>
      <c r="AP481" s="190"/>
      <c r="AQ481" s="190"/>
      <c r="AR481" s="190"/>
      <c r="AS481" s="190"/>
      <c r="AT481" s="190" t="s">
        <v>23</v>
      </c>
      <c r="AU481" s="191">
        <v>28</v>
      </c>
      <c r="AV481" s="191">
        <v>0</v>
      </c>
      <c r="AW481" s="191">
        <v>0</v>
      </c>
      <c r="AX481" s="191">
        <v>12</v>
      </c>
      <c r="AY481" s="191">
        <v>0</v>
      </c>
    </row>
    <row r="482" spans="1:51">
      <c r="A482" s="12" t="s">
        <v>124</v>
      </c>
      <c r="B482" s="12" t="s">
        <v>926</v>
      </c>
      <c r="C482" s="13">
        <v>232076</v>
      </c>
      <c r="D482" s="12" t="s">
        <v>927</v>
      </c>
      <c r="E482" s="187">
        <v>186009</v>
      </c>
      <c r="F482" s="188" t="s">
        <v>182</v>
      </c>
      <c r="G482" s="189" t="s">
        <v>23</v>
      </c>
      <c r="H482" s="189" t="s">
        <v>23</v>
      </c>
      <c r="I482" s="189" t="s">
        <v>23</v>
      </c>
      <c r="J482" s="189"/>
      <c r="K482" s="189" t="s">
        <v>23</v>
      </c>
      <c r="L482" s="189"/>
      <c r="M482" s="189" t="s">
        <v>1538</v>
      </c>
      <c r="N482" s="189"/>
      <c r="O482" s="189"/>
      <c r="P482" s="189"/>
      <c r="Q482" s="189"/>
      <c r="R482" s="189"/>
      <c r="S482" s="189"/>
      <c r="T482" s="189"/>
      <c r="U482" s="189"/>
      <c r="V482" s="189" t="s">
        <v>1539</v>
      </c>
      <c r="W482" s="189" t="s">
        <v>23</v>
      </c>
      <c r="X482" s="189"/>
      <c r="Y482" s="189"/>
      <c r="Z482" s="189"/>
      <c r="AA482" s="189"/>
      <c r="AB482" s="189"/>
      <c r="AC482" s="189"/>
      <c r="AD482" s="189"/>
      <c r="AE482" s="189"/>
      <c r="AF482" s="189"/>
      <c r="AG482" s="189"/>
      <c r="AH482" s="189"/>
      <c r="AI482" s="189"/>
      <c r="AJ482" s="189"/>
      <c r="AK482" s="189"/>
      <c r="AL482" s="189"/>
      <c r="AM482" s="189"/>
      <c r="AN482" s="190" t="s">
        <v>1539</v>
      </c>
      <c r="AO482" s="190"/>
      <c r="AP482" s="190"/>
      <c r="AQ482" s="190"/>
      <c r="AR482" s="190" t="s">
        <v>23</v>
      </c>
      <c r="AS482" s="190"/>
      <c r="AT482" s="190"/>
      <c r="AU482" s="191">
        <v>92</v>
      </c>
      <c r="AV482" s="191">
        <v>8</v>
      </c>
      <c r="AW482" s="191">
        <v>0</v>
      </c>
      <c r="AX482" s="191">
        <v>21</v>
      </c>
      <c r="AY482" s="191">
        <v>0</v>
      </c>
    </row>
    <row r="483" spans="1:51">
      <c r="A483" s="12" t="s">
        <v>124</v>
      </c>
      <c r="B483" s="12" t="s">
        <v>928</v>
      </c>
      <c r="C483" s="13">
        <v>232084</v>
      </c>
      <c r="D483" s="12" t="s">
        <v>365</v>
      </c>
      <c r="E483" s="187">
        <v>63233</v>
      </c>
      <c r="F483" s="188" t="s">
        <v>182</v>
      </c>
      <c r="G483" s="189"/>
      <c r="H483" s="189"/>
      <c r="I483" s="189"/>
      <c r="J483" s="189"/>
      <c r="K483" s="189"/>
      <c r="L483" s="189"/>
      <c r="M483" s="189" t="s">
        <v>1539</v>
      </c>
      <c r="N483" s="189"/>
      <c r="O483" s="189" t="s">
        <v>23</v>
      </c>
      <c r="P483" s="189"/>
      <c r="Q483" s="189"/>
      <c r="R483" s="189"/>
      <c r="S483" s="189"/>
      <c r="T483" s="189"/>
      <c r="U483" s="189"/>
      <c r="V483" s="189"/>
      <c r="W483" s="189"/>
      <c r="X483" s="189"/>
      <c r="Y483" s="189"/>
      <c r="Z483" s="189"/>
      <c r="AA483" s="189"/>
      <c r="AB483" s="189"/>
      <c r="AC483" s="189"/>
      <c r="AD483" s="189"/>
      <c r="AE483" s="189"/>
      <c r="AF483" s="189"/>
      <c r="AG483" s="189"/>
      <c r="AH483" s="189"/>
      <c r="AI483" s="189"/>
      <c r="AJ483" s="189"/>
      <c r="AK483" s="189"/>
      <c r="AL483" s="189"/>
      <c r="AM483" s="189"/>
      <c r="AN483" s="190"/>
      <c r="AO483" s="190"/>
      <c r="AP483" s="190"/>
      <c r="AQ483" s="190"/>
      <c r="AR483" s="190"/>
      <c r="AS483" s="190"/>
      <c r="AT483" s="190"/>
      <c r="AU483" s="191">
        <v>10</v>
      </c>
      <c r="AV483" s="191">
        <v>0</v>
      </c>
      <c r="AW483" s="191">
        <v>0</v>
      </c>
      <c r="AX483" s="191">
        <v>0</v>
      </c>
      <c r="AY483" s="191">
        <v>0</v>
      </c>
    </row>
    <row r="484" spans="1:51">
      <c r="A484" s="12" t="s">
        <v>124</v>
      </c>
      <c r="B484" s="12" t="s">
        <v>929</v>
      </c>
      <c r="C484" s="13">
        <v>232092</v>
      </c>
      <c r="D484" s="12" t="s">
        <v>930</v>
      </c>
      <c r="E484" s="187">
        <v>72530</v>
      </c>
      <c r="F484" s="188" t="s">
        <v>182</v>
      </c>
      <c r="G484" s="189"/>
      <c r="H484" s="189" t="s">
        <v>23</v>
      </c>
      <c r="I484" s="189" t="s">
        <v>23</v>
      </c>
      <c r="J484" s="189"/>
      <c r="K484" s="189" t="s">
        <v>23</v>
      </c>
      <c r="L484" s="189"/>
      <c r="M484" s="189" t="s">
        <v>1539</v>
      </c>
      <c r="N484" s="189"/>
      <c r="O484" s="189" t="s">
        <v>23</v>
      </c>
      <c r="P484" s="189"/>
      <c r="Q484" s="189"/>
      <c r="R484" s="189"/>
      <c r="S484" s="189"/>
      <c r="T484" s="189"/>
      <c r="U484" s="189"/>
      <c r="V484" s="189"/>
      <c r="W484" s="189"/>
      <c r="X484" s="189"/>
      <c r="Y484" s="189"/>
      <c r="Z484" s="189"/>
      <c r="AA484" s="189"/>
      <c r="AB484" s="189"/>
      <c r="AC484" s="189"/>
      <c r="AD484" s="189"/>
      <c r="AE484" s="189"/>
      <c r="AF484" s="189"/>
      <c r="AG484" s="189"/>
      <c r="AH484" s="189"/>
      <c r="AI484" s="189"/>
      <c r="AJ484" s="189"/>
      <c r="AK484" s="189"/>
      <c r="AL484" s="189"/>
      <c r="AM484" s="189"/>
      <c r="AN484" s="190" t="s">
        <v>1539</v>
      </c>
      <c r="AO484" s="190"/>
      <c r="AP484" s="190" t="s">
        <v>23</v>
      </c>
      <c r="AQ484" s="190"/>
      <c r="AR484" s="190"/>
      <c r="AS484" s="190"/>
      <c r="AT484" s="190"/>
      <c r="AU484" s="191">
        <v>6</v>
      </c>
      <c r="AV484" s="191">
        <v>0</v>
      </c>
      <c r="AW484" s="191">
        <v>0</v>
      </c>
      <c r="AX484" s="191">
        <v>2</v>
      </c>
      <c r="AY484" s="191">
        <v>2</v>
      </c>
    </row>
    <row r="485" spans="1:51">
      <c r="A485" s="12" t="s">
        <v>124</v>
      </c>
      <c r="B485" s="12" t="s">
        <v>931</v>
      </c>
      <c r="C485" s="13">
        <v>232106</v>
      </c>
      <c r="D485" s="12" t="s">
        <v>538</v>
      </c>
      <c r="E485" s="187">
        <v>150883</v>
      </c>
      <c r="F485" s="188" t="s">
        <v>182</v>
      </c>
      <c r="G485" s="189" t="s">
        <v>23</v>
      </c>
      <c r="H485" s="189" t="s">
        <v>23</v>
      </c>
      <c r="I485" s="189" t="s">
        <v>23</v>
      </c>
      <c r="J485" s="189" t="s">
        <v>23</v>
      </c>
      <c r="K485" s="189" t="s">
        <v>23</v>
      </c>
      <c r="L485" s="189" t="s">
        <v>23</v>
      </c>
      <c r="M485" s="189" t="s">
        <v>1538</v>
      </c>
      <c r="N485" s="189"/>
      <c r="O485" s="189"/>
      <c r="P485" s="189"/>
      <c r="Q485" s="189"/>
      <c r="R485" s="189"/>
      <c r="S485" s="189"/>
      <c r="T485" s="189"/>
      <c r="U485" s="189"/>
      <c r="V485" s="189" t="s">
        <v>1539</v>
      </c>
      <c r="W485" s="189"/>
      <c r="X485" s="189"/>
      <c r="Y485" s="189"/>
      <c r="Z485" s="189"/>
      <c r="AA485" s="189"/>
      <c r="AB485" s="189" t="s">
        <v>23</v>
      </c>
      <c r="AC485" s="189"/>
      <c r="AD485" s="189"/>
      <c r="AE485" s="189" t="s">
        <v>1538</v>
      </c>
      <c r="AF485" s="189"/>
      <c r="AG485" s="189"/>
      <c r="AH485" s="189"/>
      <c r="AI485" s="189"/>
      <c r="AJ485" s="189"/>
      <c r="AK485" s="189"/>
      <c r="AL485" s="189"/>
      <c r="AM485" s="189"/>
      <c r="AN485" s="190" t="s">
        <v>1538</v>
      </c>
      <c r="AO485" s="190"/>
      <c r="AP485" s="190"/>
      <c r="AQ485" s="190"/>
      <c r="AR485" s="190"/>
      <c r="AS485" s="190"/>
      <c r="AT485" s="190"/>
      <c r="AU485" s="191">
        <v>27</v>
      </c>
      <c r="AV485" s="191">
        <v>0</v>
      </c>
      <c r="AW485" s="191">
        <v>1</v>
      </c>
      <c r="AX485" s="191">
        <v>16</v>
      </c>
      <c r="AY485" s="191">
        <v>0</v>
      </c>
    </row>
    <row r="486" spans="1:51">
      <c r="A486" s="12" t="s">
        <v>124</v>
      </c>
      <c r="B486" s="12" t="s">
        <v>932</v>
      </c>
      <c r="C486" s="13">
        <v>232114</v>
      </c>
      <c r="D486" s="12" t="s">
        <v>933</v>
      </c>
      <c r="E486" s="187">
        <v>425172</v>
      </c>
      <c r="F486" s="188" t="s">
        <v>182</v>
      </c>
      <c r="G486" s="189" t="s">
        <v>23</v>
      </c>
      <c r="H486" s="189" t="s">
        <v>23</v>
      </c>
      <c r="I486" s="189"/>
      <c r="J486" s="189" t="s">
        <v>23</v>
      </c>
      <c r="K486" s="189" t="s">
        <v>23</v>
      </c>
      <c r="L486" s="189" t="s">
        <v>23</v>
      </c>
      <c r="M486" s="189" t="s">
        <v>1539</v>
      </c>
      <c r="N486" s="189"/>
      <c r="O486" s="189" t="s">
        <v>23</v>
      </c>
      <c r="P486" s="189"/>
      <c r="Q486" s="189"/>
      <c r="R486" s="189"/>
      <c r="S486" s="189"/>
      <c r="T486" s="189"/>
      <c r="U486" s="189"/>
      <c r="V486" s="189" t="s">
        <v>1539</v>
      </c>
      <c r="W486" s="189" t="s">
        <v>23</v>
      </c>
      <c r="X486" s="189"/>
      <c r="Y486" s="189"/>
      <c r="Z486" s="189"/>
      <c r="AA486" s="189"/>
      <c r="AB486" s="189"/>
      <c r="AC486" s="189"/>
      <c r="AD486" s="189"/>
      <c r="AE486" s="189" t="s">
        <v>1539</v>
      </c>
      <c r="AF486" s="189"/>
      <c r="AG486" s="189" t="s">
        <v>23</v>
      </c>
      <c r="AH486" s="189"/>
      <c r="AI486" s="189"/>
      <c r="AJ486" s="189"/>
      <c r="AK486" s="189"/>
      <c r="AL486" s="189"/>
      <c r="AM486" s="189"/>
      <c r="AN486" s="190" t="s">
        <v>1538</v>
      </c>
      <c r="AO486" s="190"/>
      <c r="AP486" s="190"/>
      <c r="AQ486" s="190"/>
      <c r="AR486" s="190"/>
      <c r="AS486" s="190"/>
      <c r="AT486" s="190"/>
      <c r="AU486" s="191">
        <v>85</v>
      </c>
      <c r="AV486" s="191">
        <v>0</v>
      </c>
      <c r="AW486" s="191">
        <v>58</v>
      </c>
      <c r="AX486" s="191">
        <v>35</v>
      </c>
      <c r="AY486" s="191">
        <v>0</v>
      </c>
    </row>
    <row r="487" spans="1:51">
      <c r="A487" s="12" t="s">
        <v>124</v>
      </c>
      <c r="B487" s="12" t="s">
        <v>934</v>
      </c>
      <c r="C487" s="13">
        <v>232122</v>
      </c>
      <c r="D487" s="12" t="s">
        <v>935</v>
      </c>
      <c r="E487" s="187">
        <v>188071</v>
      </c>
      <c r="F487" s="188" t="s">
        <v>182</v>
      </c>
      <c r="G487" s="189" t="s">
        <v>23</v>
      </c>
      <c r="H487" s="189" t="s">
        <v>23</v>
      </c>
      <c r="I487" s="189" t="s">
        <v>23</v>
      </c>
      <c r="J487" s="189" t="s">
        <v>23</v>
      </c>
      <c r="K487" s="189" t="s">
        <v>23</v>
      </c>
      <c r="L487" s="189"/>
      <c r="M487" s="189" t="s">
        <v>1538</v>
      </c>
      <c r="N487" s="189"/>
      <c r="O487" s="189"/>
      <c r="P487" s="189"/>
      <c r="Q487" s="189"/>
      <c r="R487" s="189"/>
      <c r="S487" s="189"/>
      <c r="T487" s="189"/>
      <c r="U487" s="189"/>
      <c r="V487" s="189" t="s">
        <v>1539</v>
      </c>
      <c r="W487" s="189"/>
      <c r="X487" s="189"/>
      <c r="Y487" s="189"/>
      <c r="Z487" s="189" t="s">
        <v>23</v>
      </c>
      <c r="AA487" s="189"/>
      <c r="AB487" s="189" t="s">
        <v>23</v>
      </c>
      <c r="AC487" s="189"/>
      <c r="AD487" s="189"/>
      <c r="AE487" s="189" t="s">
        <v>1538</v>
      </c>
      <c r="AF487" s="189"/>
      <c r="AG487" s="189"/>
      <c r="AH487" s="189"/>
      <c r="AI487" s="189"/>
      <c r="AJ487" s="189"/>
      <c r="AK487" s="189"/>
      <c r="AL487" s="189"/>
      <c r="AM487" s="189"/>
      <c r="AN487" s="190" t="s">
        <v>1539</v>
      </c>
      <c r="AO487" s="190"/>
      <c r="AP487" s="190"/>
      <c r="AQ487" s="190"/>
      <c r="AR487" s="190" t="s">
        <v>23</v>
      </c>
      <c r="AS487" s="190"/>
      <c r="AT487" s="190"/>
      <c r="AU487" s="191">
        <v>26</v>
      </c>
      <c r="AV487" s="191">
        <v>3</v>
      </c>
      <c r="AW487" s="191">
        <v>3</v>
      </c>
      <c r="AX487" s="191">
        <v>72</v>
      </c>
      <c r="AY487" s="191">
        <v>10</v>
      </c>
    </row>
    <row r="488" spans="1:51">
      <c r="A488" s="12" t="s">
        <v>124</v>
      </c>
      <c r="B488" s="12" t="s">
        <v>936</v>
      </c>
      <c r="C488" s="13">
        <v>232131</v>
      </c>
      <c r="D488" s="12" t="s">
        <v>365</v>
      </c>
      <c r="E488" s="187">
        <v>171899</v>
      </c>
      <c r="F488" s="188" t="s">
        <v>182</v>
      </c>
      <c r="G488" s="189" t="s">
        <v>23</v>
      </c>
      <c r="H488" s="189"/>
      <c r="I488" s="189" t="s">
        <v>23</v>
      </c>
      <c r="J488" s="189" t="s">
        <v>23</v>
      </c>
      <c r="K488" s="189"/>
      <c r="L488" s="189"/>
      <c r="M488" s="189" t="s">
        <v>1538</v>
      </c>
      <c r="N488" s="189"/>
      <c r="O488" s="189"/>
      <c r="P488" s="189"/>
      <c r="Q488" s="189"/>
      <c r="R488" s="189"/>
      <c r="S488" s="189"/>
      <c r="T488" s="189"/>
      <c r="U488" s="189"/>
      <c r="V488" s="189" t="s">
        <v>1539</v>
      </c>
      <c r="W488" s="189"/>
      <c r="X488" s="189"/>
      <c r="Y488" s="189"/>
      <c r="Z488" s="189"/>
      <c r="AA488" s="189"/>
      <c r="AB488" s="189" t="s">
        <v>23</v>
      </c>
      <c r="AC488" s="189"/>
      <c r="AD488" s="189"/>
      <c r="AE488" s="189" t="s">
        <v>1538</v>
      </c>
      <c r="AF488" s="189"/>
      <c r="AG488" s="189"/>
      <c r="AH488" s="189"/>
      <c r="AI488" s="189"/>
      <c r="AJ488" s="189"/>
      <c r="AK488" s="189"/>
      <c r="AL488" s="189"/>
      <c r="AM488" s="189"/>
      <c r="AN488" s="190"/>
      <c r="AO488" s="190"/>
      <c r="AP488" s="190"/>
      <c r="AQ488" s="190"/>
      <c r="AR488" s="190"/>
      <c r="AS488" s="190"/>
      <c r="AT488" s="190"/>
      <c r="AU488" s="191">
        <v>35</v>
      </c>
      <c r="AV488" s="191">
        <v>0</v>
      </c>
      <c r="AW488" s="191">
        <v>4</v>
      </c>
      <c r="AX488" s="191">
        <v>0</v>
      </c>
      <c r="AY488" s="191">
        <v>13</v>
      </c>
    </row>
    <row r="489" spans="1:51">
      <c r="A489" s="12" t="s">
        <v>124</v>
      </c>
      <c r="B489" s="12" t="s">
        <v>937</v>
      </c>
      <c r="C489" s="13">
        <v>232149</v>
      </c>
      <c r="D489" s="12" t="s">
        <v>372</v>
      </c>
      <c r="E489" s="187">
        <v>80483</v>
      </c>
      <c r="F489" s="188" t="s">
        <v>182</v>
      </c>
      <c r="G489" s="189"/>
      <c r="H489" s="189"/>
      <c r="I489" s="189" t="s">
        <v>23</v>
      </c>
      <c r="J489" s="189"/>
      <c r="K489" s="189"/>
      <c r="L489" s="189"/>
      <c r="M489" s="189" t="s">
        <v>1538</v>
      </c>
      <c r="N489" s="189"/>
      <c r="O489" s="189"/>
      <c r="P489" s="189"/>
      <c r="Q489" s="189"/>
      <c r="R489" s="189"/>
      <c r="S489" s="189"/>
      <c r="T489" s="189"/>
      <c r="U489" s="189"/>
      <c r="V489" s="189"/>
      <c r="W489" s="189"/>
      <c r="X489" s="189"/>
      <c r="Y489" s="189"/>
      <c r="Z489" s="189"/>
      <c r="AA489" s="189"/>
      <c r="AB489" s="189"/>
      <c r="AC489" s="189"/>
      <c r="AD489" s="189"/>
      <c r="AE489" s="189"/>
      <c r="AF489" s="189"/>
      <c r="AG489" s="189"/>
      <c r="AH489" s="189"/>
      <c r="AI489" s="189"/>
      <c r="AJ489" s="189"/>
      <c r="AK489" s="189"/>
      <c r="AL489" s="189"/>
      <c r="AM489" s="189"/>
      <c r="AN489" s="190"/>
      <c r="AO489" s="190"/>
      <c r="AP489" s="190"/>
      <c r="AQ489" s="190"/>
      <c r="AR489" s="190"/>
      <c r="AS489" s="190"/>
      <c r="AT489" s="190"/>
      <c r="AU489" s="191">
        <v>4</v>
      </c>
      <c r="AV489" s="191">
        <v>0</v>
      </c>
      <c r="AW489" s="191">
        <v>0</v>
      </c>
      <c r="AX489" s="191">
        <v>0</v>
      </c>
      <c r="AY489" s="191">
        <v>0</v>
      </c>
    </row>
    <row r="490" spans="1:51">
      <c r="A490" s="12" t="s">
        <v>124</v>
      </c>
      <c r="B490" s="12" t="s">
        <v>938</v>
      </c>
      <c r="C490" s="13">
        <v>232157</v>
      </c>
      <c r="D490" s="12" t="s">
        <v>327</v>
      </c>
      <c r="E490" s="187">
        <v>74493</v>
      </c>
      <c r="F490" s="188" t="s">
        <v>182</v>
      </c>
      <c r="G490" s="189"/>
      <c r="H490" s="189"/>
      <c r="I490" s="189"/>
      <c r="J490" s="189"/>
      <c r="K490" s="189"/>
      <c r="L490" s="189"/>
      <c r="M490" s="189" t="s">
        <v>1538</v>
      </c>
      <c r="N490" s="189"/>
      <c r="O490" s="189"/>
      <c r="P490" s="189"/>
      <c r="Q490" s="189"/>
      <c r="R490" s="189"/>
      <c r="S490" s="189"/>
      <c r="T490" s="189"/>
      <c r="U490" s="189"/>
      <c r="V490" s="189"/>
      <c r="W490" s="189"/>
      <c r="X490" s="189"/>
      <c r="Y490" s="189"/>
      <c r="Z490" s="189"/>
      <c r="AA490" s="189"/>
      <c r="AB490" s="189"/>
      <c r="AC490" s="189"/>
      <c r="AD490" s="189"/>
      <c r="AE490" s="189"/>
      <c r="AF490" s="189"/>
      <c r="AG490" s="189"/>
      <c r="AH490" s="189"/>
      <c r="AI490" s="189"/>
      <c r="AJ490" s="189"/>
      <c r="AK490" s="189"/>
      <c r="AL490" s="189"/>
      <c r="AM490" s="189"/>
      <c r="AN490" s="190"/>
      <c r="AO490" s="190"/>
      <c r="AP490" s="190"/>
      <c r="AQ490" s="190"/>
      <c r="AR490" s="190"/>
      <c r="AS490" s="190"/>
      <c r="AT490" s="190"/>
      <c r="AU490" s="191">
        <v>20</v>
      </c>
      <c r="AV490" s="191">
        <v>0</v>
      </c>
      <c r="AW490" s="191">
        <v>0</v>
      </c>
      <c r="AX490" s="191">
        <v>0</v>
      </c>
      <c r="AY490" s="191">
        <v>0</v>
      </c>
    </row>
    <row r="491" spans="1:51">
      <c r="A491" s="12" t="s">
        <v>124</v>
      </c>
      <c r="B491" s="12" t="s">
        <v>939</v>
      </c>
      <c r="C491" s="13">
        <v>232165</v>
      </c>
      <c r="D491" s="12" t="s">
        <v>375</v>
      </c>
      <c r="E491" s="187">
        <v>58943</v>
      </c>
      <c r="F491" s="188" t="s">
        <v>182</v>
      </c>
      <c r="G491" s="189"/>
      <c r="H491" s="189"/>
      <c r="I491" s="189"/>
      <c r="J491" s="189"/>
      <c r="K491" s="189" t="s">
        <v>23</v>
      </c>
      <c r="L491" s="189"/>
      <c r="M491" s="189" t="s">
        <v>1539</v>
      </c>
      <c r="N491" s="189"/>
      <c r="O491" s="189" t="s">
        <v>23</v>
      </c>
      <c r="P491" s="189"/>
      <c r="Q491" s="189"/>
      <c r="R491" s="189"/>
      <c r="S491" s="189"/>
      <c r="T491" s="189"/>
      <c r="U491" s="189"/>
      <c r="V491" s="189"/>
      <c r="W491" s="189"/>
      <c r="X491" s="189"/>
      <c r="Y491" s="189"/>
      <c r="Z491" s="189"/>
      <c r="AA491" s="189"/>
      <c r="AB491" s="189"/>
      <c r="AC491" s="189"/>
      <c r="AD491" s="189"/>
      <c r="AE491" s="189"/>
      <c r="AF491" s="189"/>
      <c r="AG491" s="189"/>
      <c r="AH491" s="189"/>
      <c r="AI491" s="189"/>
      <c r="AJ491" s="189"/>
      <c r="AK491" s="189"/>
      <c r="AL491" s="189"/>
      <c r="AM491" s="189"/>
      <c r="AN491" s="190" t="s">
        <v>1539</v>
      </c>
      <c r="AO491" s="190"/>
      <c r="AP491" s="190" t="s">
        <v>23</v>
      </c>
      <c r="AQ491" s="190"/>
      <c r="AR491" s="190"/>
      <c r="AS491" s="190"/>
      <c r="AT491" s="190"/>
      <c r="AU491" s="191">
        <v>21</v>
      </c>
      <c r="AV491" s="191">
        <v>0</v>
      </c>
      <c r="AW491" s="191">
        <v>0</v>
      </c>
      <c r="AX491" s="191">
        <v>16</v>
      </c>
      <c r="AY491" s="191">
        <v>0</v>
      </c>
    </row>
    <row r="492" spans="1:51">
      <c r="A492" s="12" t="s">
        <v>124</v>
      </c>
      <c r="B492" s="12" t="s">
        <v>940</v>
      </c>
      <c r="C492" s="13">
        <v>232173</v>
      </c>
      <c r="D492" s="12" t="s">
        <v>941</v>
      </c>
      <c r="E492" s="187">
        <v>100881</v>
      </c>
      <c r="F492" s="188" t="s">
        <v>182</v>
      </c>
      <c r="G492" s="189"/>
      <c r="H492" s="189"/>
      <c r="I492" s="189"/>
      <c r="J492" s="189"/>
      <c r="K492" s="189"/>
      <c r="L492" s="189"/>
      <c r="M492" s="189" t="s">
        <v>1539</v>
      </c>
      <c r="N492" s="189"/>
      <c r="O492" s="189" t="s">
        <v>23</v>
      </c>
      <c r="P492" s="189"/>
      <c r="Q492" s="189"/>
      <c r="R492" s="189"/>
      <c r="S492" s="189"/>
      <c r="T492" s="189"/>
      <c r="U492" s="189"/>
      <c r="V492" s="189"/>
      <c r="W492" s="189"/>
      <c r="X492" s="189"/>
      <c r="Y492" s="189"/>
      <c r="Z492" s="189"/>
      <c r="AA492" s="189"/>
      <c r="AB492" s="189"/>
      <c r="AC492" s="189"/>
      <c r="AD492" s="189"/>
      <c r="AE492" s="189"/>
      <c r="AF492" s="189"/>
      <c r="AG492" s="189"/>
      <c r="AH492" s="189"/>
      <c r="AI492" s="189"/>
      <c r="AJ492" s="189"/>
      <c r="AK492" s="189"/>
      <c r="AL492" s="189"/>
      <c r="AM492" s="189"/>
      <c r="AN492" s="190"/>
      <c r="AO492" s="190"/>
      <c r="AP492" s="190"/>
      <c r="AQ492" s="190"/>
      <c r="AR492" s="190"/>
      <c r="AS492" s="190"/>
      <c r="AT492" s="190"/>
      <c r="AU492" s="191">
        <v>6</v>
      </c>
      <c r="AV492" s="191">
        <v>0</v>
      </c>
      <c r="AW492" s="191">
        <v>0</v>
      </c>
      <c r="AX492" s="191">
        <v>0</v>
      </c>
      <c r="AY492" s="191">
        <v>0</v>
      </c>
    </row>
    <row r="493" spans="1:51">
      <c r="A493" s="12" t="s">
        <v>124</v>
      </c>
      <c r="B493" s="12" t="s">
        <v>942</v>
      </c>
      <c r="C493" s="13">
        <v>232190</v>
      </c>
      <c r="D493" s="12" t="s">
        <v>790</v>
      </c>
      <c r="E493" s="187">
        <v>153096</v>
      </c>
      <c r="F493" s="188" t="s">
        <v>182</v>
      </c>
      <c r="G493" s="189"/>
      <c r="H493" s="189"/>
      <c r="I493" s="189"/>
      <c r="J493" s="189"/>
      <c r="K493" s="189"/>
      <c r="L493" s="189"/>
      <c r="M493" s="189" t="s">
        <v>1538</v>
      </c>
      <c r="N493" s="189"/>
      <c r="O493" s="189"/>
      <c r="P493" s="189"/>
      <c r="Q493" s="189"/>
      <c r="R493" s="189"/>
      <c r="S493" s="189"/>
      <c r="T493" s="189"/>
      <c r="U493" s="189"/>
      <c r="V493" s="189"/>
      <c r="W493" s="189"/>
      <c r="X493" s="189"/>
      <c r="Y493" s="189"/>
      <c r="Z493" s="189"/>
      <c r="AA493" s="189"/>
      <c r="AB493" s="189"/>
      <c r="AC493" s="189"/>
      <c r="AD493" s="189"/>
      <c r="AE493" s="189"/>
      <c r="AF493" s="189"/>
      <c r="AG493" s="189"/>
      <c r="AH493" s="189"/>
      <c r="AI493" s="189"/>
      <c r="AJ493" s="189"/>
      <c r="AK493" s="189"/>
      <c r="AL493" s="189"/>
      <c r="AM493" s="189"/>
      <c r="AN493" s="190"/>
      <c r="AO493" s="190"/>
      <c r="AP493" s="190"/>
      <c r="AQ493" s="190"/>
      <c r="AR493" s="190"/>
      <c r="AS493" s="190"/>
      <c r="AT493" s="190"/>
      <c r="AU493" s="191">
        <v>28</v>
      </c>
      <c r="AV493" s="191">
        <v>0</v>
      </c>
      <c r="AW493" s="191">
        <v>0</v>
      </c>
      <c r="AX493" s="191">
        <v>0</v>
      </c>
      <c r="AY493" s="191">
        <v>0</v>
      </c>
    </row>
    <row r="494" spans="1:51">
      <c r="A494" s="12" t="s">
        <v>124</v>
      </c>
      <c r="B494" s="12" t="s">
        <v>943</v>
      </c>
      <c r="C494" s="13">
        <v>232203</v>
      </c>
      <c r="D494" s="12" t="s">
        <v>372</v>
      </c>
      <c r="E494" s="187">
        <v>137432</v>
      </c>
      <c r="F494" s="188" t="s">
        <v>182</v>
      </c>
      <c r="G494" s="189"/>
      <c r="H494" s="189"/>
      <c r="I494" s="189"/>
      <c r="J494" s="189" t="s">
        <v>23</v>
      </c>
      <c r="K494" s="189" t="s">
        <v>23</v>
      </c>
      <c r="L494" s="189"/>
      <c r="M494" s="189" t="s">
        <v>1539</v>
      </c>
      <c r="N494" s="189"/>
      <c r="O494" s="189" t="s">
        <v>23</v>
      </c>
      <c r="P494" s="189"/>
      <c r="Q494" s="189"/>
      <c r="R494" s="189"/>
      <c r="S494" s="189"/>
      <c r="T494" s="189"/>
      <c r="U494" s="189"/>
      <c r="V494" s="189"/>
      <c r="W494" s="189"/>
      <c r="X494" s="189"/>
      <c r="Y494" s="189"/>
      <c r="Z494" s="189"/>
      <c r="AA494" s="189"/>
      <c r="AB494" s="189"/>
      <c r="AC494" s="189"/>
      <c r="AD494" s="189"/>
      <c r="AE494" s="189" t="s">
        <v>1539</v>
      </c>
      <c r="AF494" s="189"/>
      <c r="AG494" s="189" t="s">
        <v>23</v>
      </c>
      <c r="AH494" s="189"/>
      <c r="AI494" s="189"/>
      <c r="AJ494" s="189"/>
      <c r="AK494" s="189"/>
      <c r="AL494" s="189"/>
      <c r="AM494" s="189"/>
      <c r="AN494" s="190" t="s">
        <v>1539</v>
      </c>
      <c r="AO494" s="190"/>
      <c r="AP494" s="190" t="s">
        <v>23</v>
      </c>
      <c r="AQ494" s="190"/>
      <c r="AR494" s="190"/>
      <c r="AS494" s="190"/>
      <c r="AT494" s="190"/>
      <c r="AU494" s="191">
        <v>46</v>
      </c>
      <c r="AV494" s="191">
        <v>0</v>
      </c>
      <c r="AW494" s="191">
        <v>5</v>
      </c>
      <c r="AX494" s="191">
        <v>37</v>
      </c>
      <c r="AY494" s="191">
        <v>0</v>
      </c>
    </row>
    <row r="495" spans="1:51">
      <c r="A495" s="12" t="s">
        <v>124</v>
      </c>
      <c r="B495" s="12" t="s">
        <v>944</v>
      </c>
      <c r="C495" s="13">
        <v>232211</v>
      </c>
      <c r="D495" s="12" t="s">
        <v>945</v>
      </c>
      <c r="E495" s="187">
        <v>47354</v>
      </c>
      <c r="F495" s="188" t="s">
        <v>182</v>
      </c>
      <c r="G495" s="189"/>
      <c r="H495" s="189"/>
      <c r="I495" s="189"/>
      <c r="J495" s="189" t="s">
        <v>23</v>
      </c>
      <c r="K495" s="189" t="s">
        <v>23</v>
      </c>
      <c r="L495" s="189"/>
      <c r="M495" s="189" t="s">
        <v>1539</v>
      </c>
      <c r="N495" s="189"/>
      <c r="O495" s="189" t="s">
        <v>23</v>
      </c>
      <c r="P495" s="189"/>
      <c r="Q495" s="189"/>
      <c r="R495" s="189"/>
      <c r="S495" s="189"/>
      <c r="T495" s="189"/>
      <c r="U495" s="189"/>
      <c r="V495" s="189"/>
      <c r="W495" s="189"/>
      <c r="X495" s="189"/>
      <c r="Y495" s="189"/>
      <c r="Z495" s="189"/>
      <c r="AA495" s="189"/>
      <c r="AB495" s="189"/>
      <c r="AC495" s="189"/>
      <c r="AD495" s="189"/>
      <c r="AE495" s="189" t="s">
        <v>1539</v>
      </c>
      <c r="AF495" s="189"/>
      <c r="AG495" s="189" t="s">
        <v>23</v>
      </c>
      <c r="AH495" s="189"/>
      <c r="AI495" s="189"/>
      <c r="AJ495" s="189"/>
      <c r="AK495" s="189"/>
      <c r="AL495" s="189"/>
      <c r="AM495" s="189"/>
      <c r="AN495" s="190" t="s">
        <v>1539</v>
      </c>
      <c r="AO495" s="190"/>
      <c r="AP495" s="190" t="s">
        <v>23</v>
      </c>
      <c r="AQ495" s="190"/>
      <c r="AR495" s="190"/>
      <c r="AS495" s="190"/>
      <c r="AT495" s="190"/>
      <c r="AU495" s="191">
        <v>15</v>
      </c>
      <c r="AV495" s="191">
        <v>0</v>
      </c>
      <c r="AW495" s="191">
        <v>10</v>
      </c>
      <c r="AX495" s="191">
        <v>20</v>
      </c>
      <c r="AY495" s="191">
        <v>0</v>
      </c>
    </row>
    <row r="496" spans="1:51">
      <c r="A496" s="12" t="s">
        <v>124</v>
      </c>
      <c r="B496" s="12" t="s">
        <v>946</v>
      </c>
      <c r="C496" s="13">
        <v>232220</v>
      </c>
      <c r="D496" s="12" t="s">
        <v>947</v>
      </c>
      <c r="E496" s="187">
        <v>114409</v>
      </c>
      <c r="F496" s="188" t="s">
        <v>182</v>
      </c>
      <c r="G496" s="189"/>
      <c r="H496" s="189"/>
      <c r="I496" s="189"/>
      <c r="J496" s="189"/>
      <c r="K496" s="189"/>
      <c r="L496" s="189"/>
      <c r="M496" s="189" t="s">
        <v>1538</v>
      </c>
      <c r="N496" s="189"/>
      <c r="O496" s="189"/>
      <c r="P496" s="189"/>
      <c r="Q496" s="189"/>
      <c r="R496" s="189"/>
      <c r="S496" s="189"/>
      <c r="T496" s="189"/>
      <c r="U496" s="189"/>
      <c r="V496" s="189"/>
      <c r="W496" s="189"/>
      <c r="X496" s="189"/>
      <c r="Y496" s="189"/>
      <c r="Z496" s="189"/>
      <c r="AA496" s="189"/>
      <c r="AB496" s="189"/>
      <c r="AC496" s="189"/>
      <c r="AD496" s="189"/>
      <c r="AE496" s="189"/>
      <c r="AF496" s="189"/>
      <c r="AG496" s="189"/>
      <c r="AH496" s="189"/>
      <c r="AI496" s="189"/>
      <c r="AJ496" s="189"/>
      <c r="AK496" s="189"/>
      <c r="AL496" s="189"/>
      <c r="AM496" s="189"/>
      <c r="AN496" s="190"/>
      <c r="AO496" s="190"/>
      <c r="AP496" s="190"/>
      <c r="AQ496" s="190"/>
      <c r="AR496" s="190"/>
      <c r="AS496" s="190"/>
      <c r="AT496" s="190"/>
      <c r="AU496" s="191">
        <v>0</v>
      </c>
      <c r="AV496" s="191">
        <v>0</v>
      </c>
      <c r="AW496" s="191">
        <v>0</v>
      </c>
      <c r="AX496" s="191">
        <v>0</v>
      </c>
      <c r="AY496" s="191">
        <v>0</v>
      </c>
    </row>
    <row r="497" spans="1:51">
      <c r="A497" s="12" t="s">
        <v>124</v>
      </c>
      <c r="B497" s="12" t="s">
        <v>948</v>
      </c>
      <c r="C497" s="13">
        <v>232238</v>
      </c>
      <c r="D497" s="12" t="s">
        <v>949</v>
      </c>
      <c r="E497" s="187">
        <v>91913</v>
      </c>
      <c r="F497" s="188" t="s">
        <v>182</v>
      </c>
      <c r="G497" s="189"/>
      <c r="H497" s="189"/>
      <c r="I497" s="189"/>
      <c r="J497" s="189"/>
      <c r="K497" s="189" t="s">
        <v>23</v>
      </c>
      <c r="L497" s="189"/>
      <c r="M497" s="189" t="s">
        <v>1538</v>
      </c>
      <c r="N497" s="189"/>
      <c r="O497" s="189"/>
      <c r="P497" s="189"/>
      <c r="Q497" s="189"/>
      <c r="R497" s="189"/>
      <c r="S497" s="189"/>
      <c r="T497" s="189"/>
      <c r="U497" s="189"/>
      <c r="V497" s="189"/>
      <c r="W497" s="189"/>
      <c r="X497" s="189"/>
      <c r="Y497" s="189"/>
      <c r="Z497" s="189"/>
      <c r="AA497" s="189"/>
      <c r="AB497" s="189"/>
      <c r="AC497" s="189"/>
      <c r="AD497" s="189"/>
      <c r="AE497" s="189"/>
      <c r="AF497" s="189"/>
      <c r="AG497" s="189"/>
      <c r="AH497" s="189"/>
      <c r="AI497" s="189"/>
      <c r="AJ497" s="189"/>
      <c r="AK497" s="189"/>
      <c r="AL497" s="189"/>
      <c r="AM497" s="189"/>
      <c r="AN497" s="190" t="s">
        <v>1539</v>
      </c>
      <c r="AO497" s="190"/>
      <c r="AP497" s="190"/>
      <c r="AQ497" s="190"/>
      <c r="AR497" s="190"/>
      <c r="AS497" s="190"/>
      <c r="AT497" s="190"/>
      <c r="AU497" s="191">
        <v>5</v>
      </c>
      <c r="AV497" s="191">
        <v>0</v>
      </c>
      <c r="AW497" s="191">
        <v>0</v>
      </c>
      <c r="AX497" s="191">
        <v>49</v>
      </c>
      <c r="AY497" s="191">
        <v>0</v>
      </c>
    </row>
    <row r="498" spans="1:51">
      <c r="A498" s="12" t="s">
        <v>124</v>
      </c>
      <c r="B498" s="12" t="s">
        <v>950</v>
      </c>
      <c r="C498" s="13">
        <v>232246</v>
      </c>
      <c r="D498" s="12" t="s">
        <v>375</v>
      </c>
      <c r="E498" s="187">
        <v>85748</v>
      </c>
      <c r="F498" s="188" t="s">
        <v>182</v>
      </c>
      <c r="G498" s="189"/>
      <c r="H498" s="189"/>
      <c r="I498" s="189"/>
      <c r="J498" s="189" t="s">
        <v>23</v>
      </c>
      <c r="K498" s="189" t="s">
        <v>23</v>
      </c>
      <c r="L498" s="189" t="s">
        <v>23</v>
      </c>
      <c r="M498" s="189" t="s">
        <v>1538</v>
      </c>
      <c r="N498" s="189"/>
      <c r="O498" s="189"/>
      <c r="P498" s="189"/>
      <c r="Q498" s="189"/>
      <c r="R498" s="189"/>
      <c r="S498" s="189"/>
      <c r="T498" s="189"/>
      <c r="U498" s="189"/>
      <c r="V498" s="189"/>
      <c r="W498" s="189"/>
      <c r="X498" s="189"/>
      <c r="Y498" s="189"/>
      <c r="Z498" s="189"/>
      <c r="AA498" s="189"/>
      <c r="AB498" s="189"/>
      <c r="AC498" s="189"/>
      <c r="AD498" s="189"/>
      <c r="AE498" s="189" t="s">
        <v>1538</v>
      </c>
      <c r="AF498" s="189"/>
      <c r="AG498" s="189"/>
      <c r="AH498" s="189"/>
      <c r="AI498" s="189"/>
      <c r="AJ498" s="189"/>
      <c r="AK498" s="189"/>
      <c r="AL498" s="189"/>
      <c r="AM498" s="189"/>
      <c r="AN498" s="190" t="s">
        <v>1539</v>
      </c>
      <c r="AO498" s="190"/>
      <c r="AP498" s="190"/>
      <c r="AQ498" s="190"/>
      <c r="AR498" s="190" t="s">
        <v>23</v>
      </c>
      <c r="AS498" s="190"/>
      <c r="AT498" s="190" t="s">
        <v>23</v>
      </c>
      <c r="AU498" s="191">
        <v>20</v>
      </c>
      <c r="AV498" s="191">
        <v>0</v>
      </c>
      <c r="AW498" s="191">
        <v>6</v>
      </c>
      <c r="AX498" s="191">
        <v>47</v>
      </c>
      <c r="AY498" s="191">
        <v>0</v>
      </c>
    </row>
    <row r="499" spans="1:51">
      <c r="A499" s="12" t="s">
        <v>124</v>
      </c>
      <c r="B499" s="12" t="s">
        <v>951</v>
      </c>
      <c r="C499" s="13">
        <v>232254</v>
      </c>
      <c r="D499" s="12" t="s">
        <v>365</v>
      </c>
      <c r="E499" s="187">
        <v>71823</v>
      </c>
      <c r="F499" s="188" t="s">
        <v>182</v>
      </c>
      <c r="G499" s="189" t="s">
        <v>23</v>
      </c>
      <c r="H499" s="189"/>
      <c r="I499" s="189"/>
      <c r="J499" s="189"/>
      <c r="K499" s="189" t="s">
        <v>23</v>
      </c>
      <c r="L499" s="189"/>
      <c r="M499" s="189" t="s">
        <v>1539</v>
      </c>
      <c r="N499" s="189" t="s">
        <v>23</v>
      </c>
      <c r="O499" s="189"/>
      <c r="P499" s="189"/>
      <c r="Q499" s="189"/>
      <c r="R499" s="189"/>
      <c r="S499" s="189"/>
      <c r="T499" s="189"/>
      <c r="U499" s="189"/>
      <c r="V499" s="189" t="s">
        <v>1539</v>
      </c>
      <c r="W499" s="189"/>
      <c r="X499" s="189"/>
      <c r="Y499" s="189"/>
      <c r="Z499" s="189"/>
      <c r="AA499" s="189"/>
      <c r="AB499" s="189" t="s">
        <v>23</v>
      </c>
      <c r="AC499" s="189"/>
      <c r="AD499" s="189"/>
      <c r="AE499" s="189"/>
      <c r="AF499" s="189"/>
      <c r="AG499" s="189"/>
      <c r="AH499" s="189"/>
      <c r="AI499" s="189"/>
      <c r="AJ499" s="189"/>
      <c r="AK499" s="189"/>
      <c r="AL499" s="189"/>
      <c r="AM499" s="189"/>
      <c r="AN499" s="190" t="s">
        <v>1539</v>
      </c>
      <c r="AO499" s="190"/>
      <c r="AP499" s="190"/>
      <c r="AQ499" s="190"/>
      <c r="AR499" s="190"/>
      <c r="AS499" s="190" t="s">
        <v>23</v>
      </c>
      <c r="AT499" s="190"/>
      <c r="AU499" s="191">
        <v>9</v>
      </c>
      <c r="AV499" s="191">
        <v>0</v>
      </c>
      <c r="AW499" s="191">
        <v>0</v>
      </c>
      <c r="AX499" s="191">
        <v>9</v>
      </c>
      <c r="AY499" s="191">
        <v>0</v>
      </c>
    </row>
    <row r="500" spans="1:51">
      <c r="A500" s="12" t="s">
        <v>124</v>
      </c>
      <c r="B500" s="12" t="s">
        <v>952</v>
      </c>
      <c r="C500" s="13">
        <v>232262</v>
      </c>
      <c r="D500" s="12" t="s">
        <v>343</v>
      </c>
      <c r="E500" s="187">
        <v>83437</v>
      </c>
      <c r="F500" s="188" t="s">
        <v>182</v>
      </c>
      <c r="G500" s="189"/>
      <c r="H500" s="189"/>
      <c r="I500" s="189"/>
      <c r="J500" s="189"/>
      <c r="K500" s="189" t="s">
        <v>23</v>
      </c>
      <c r="L500" s="189"/>
      <c r="M500" s="189" t="s">
        <v>1538</v>
      </c>
      <c r="N500" s="189"/>
      <c r="O500" s="189"/>
      <c r="P500" s="189"/>
      <c r="Q500" s="189"/>
      <c r="R500" s="189"/>
      <c r="S500" s="189"/>
      <c r="T500" s="189"/>
      <c r="U500" s="189"/>
      <c r="V500" s="189"/>
      <c r="W500" s="189"/>
      <c r="X500" s="189"/>
      <c r="Y500" s="189"/>
      <c r="Z500" s="189"/>
      <c r="AA500" s="189"/>
      <c r="AB500" s="189"/>
      <c r="AC500" s="189"/>
      <c r="AD500" s="189"/>
      <c r="AE500" s="189"/>
      <c r="AF500" s="189"/>
      <c r="AG500" s="189"/>
      <c r="AH500" s="189"/>
      <c r="AI500" s="189"/>
      <c r="AJ500" s="189"/>
      <c r="AK500" s="189"/>
      <c r="AL500" s="189"/>
      <c r="AM500" s="189"/>
      <c r="AN500" s="190" t="s">
        <v>1539</v>
      </c>
      <c r="AO500" s="190"/>
      <c r="AP500" s="190"/>
      <c r="AQ500" s="190"/>
      <c r="AR500" s="190"/>
      <c r="AS500" s="190"/>
      <c r="AT500" s="190" t="s">
        <v>23</v>
      </c>
      <c r="AU500" s="191">
        <v>2</v>
      </c>
      <c r="AV500" s="191">
        <v>0</v>
      </c>
      <c r="AW500" s="191">
        <v>0</v>
      </c>
      <c r="AX500" s="191">
        <v>33</v>
      </c>
      <c r="AY500" s="191">
        <v>0</v>
      </c>
    </row>
    <row r="501" spans="1:51">
      <c r="A501" s="12" t="s">
        <v>124</v>
      </c>
      <c r="B501" s="12" t="s">
        <v>205</v>
      </c>
      <c r="C501" s="13">
        <v>232271</v>
      </c>
      <c r="D501" s="12" t="s">
        <v>953</v>
      </c>
      <c r="E501" s="187">
        <v>48154</v>
      </c>
      <c r="F501" s="188" t="s">
        <v>182</v>
      </c>
      <c r="G501" s="189" t="s">
        <v>23</v>
      </c>
      <c r="H501" s="189"/>
      <c r="I501" s="189"/>
      <c r="J501" s="189" t="s">
        <v>23</v>
      </c>
      <c r="K501" s="189" t="s">
        <v>23</v>
      </c>
      <c r="L501" s="189"/>
      <c r="M501" s="189" t="s">
        <v>1540</v>
      </c>
      <c r="N501" s="189"/>
      <c r="O501" s="189" t="s">
        <v>23</v>
      </c>
      <c r="P501" s="189"/>
      <c r="Q501" s="189"/>
      <c r="R501" s="189"/>
      <c r="S501" s="189"/>
      <c r="T501" s="189"/>
      <c r="U501" s="189"/>
      <c r="V501" s="189" t="s">
        <v>1540</v>
      </c>
      <c r="W501" s="189" t="s">
        <v>23</v>
      </c>
      <c r="X501" s="189"/>
      <c r="Y501" s="189"/>
      <c r="Z501" s="189"/>
      <c r="AA501" s="189" t="s">
        <v>23</v>
      </c>
      <c r="AB501" s="189" t="s">
        <v>23</v>
      </c>
      <c r="AC501" s="189"/>
      <c r="AD501" s="189"/>
      <c r="AE501" s="189" t="s">
        <v>1539</v>
      </c>
      <c r="AF501" s="189"/>
      <c r="AG501" s="189" t="s">
        <v>23</v>
      </c>
      <c r="AH501" s="189"/>
      <c r="AI501" s="189"/>
      <c r="AJ501" s="189"/>
      <c r="AK501" s="189"/>
      <c r="AL501" s="189"/>
      <c r="AM501" s="189"/>
      <c r="AN501" s="190" t="s">
        <v>1540</v>
      </c>
      <c r="AO501" s="190"/>
      <c r="AP501" s="190"/>
      <c r="AQ501" s="190"/>
      <c r="AR501" s="190"/>
      <c r="AS501" s="190" t="s">
        <v>23</v>
      </c>
      <c r="AT501" s="190"/>
      <c r="AU501" s="191">
        <v>130</v>
      </c>
      <c r="AV501" s="191">
        <v>2</v>
      </c>
      <c r="AW501" s="191">
        <v>6</v>
      </c>
      <c r="AX501" s="191">
        <v>38</v>
      </c>
      <c r="AY501" s="191">
        <v>0</v>
      </c>
    </row>
    <row r="502" spans="1:51">
      <c r="A502" s="12" t="s">
        <v>124</v>
      </c>
      <c r="B502" s="12" t="s">
        <v>954</v>
      </c>
      <c r="C502" s="13">
        <v>232289</v>
      </c>
      <c r="D502" s="12" t="s">
        <v>343</v>
      </c>
      <c r="E502" s="187">
        <v>48052</v>
      </c>
      <c r="F502" s="188" t="s">
        <v>182</v>
      </c>
      <c r="G502" s="189"/>
      <c r="H502" s="189"/>
      <c r="I502" s="189"/>
      <c r="J502" s="189" t="s">
        <v>23</v>
      </c>
      <c r="K502" s="189" t="s">
        <v>23</v>
      </c>
      <c r="L502" s="189"/>
      <c r="M502" s="189" t="s">
        <v>1539</v>
      </c>
      <c r="N502" s="189"/>
      <c r="O502" s="189"/>
      <c r="P502" s="189"/>
      <c r="Q502" s="189"/>
      <c r="R502" s="189"/>
      <c r="S502" s="189" t="s">
        <v>23</v>
      </c>
      <c r="T502" s="189"/>
      <c r="U502" s="189"/>
      <c r="V502" s="189"/>
      <c r="W502" s="189"/>
      <c r="X502" s="189"/>
      <c r="Y502" s="189"/>
      <c r="Z502" s="189"/>
      <c r="AA502" s="189"/>
      <c r="AB502" s="189"/>
      <c r="AC502" s="189"/>
      <c r="AD502" s="189"/>
      <c r="AE502" s="189" t="s">
        <v>1539</v>
      </c>
      <c r="AF502" s="189"/>
      <c r="AG502" s="189"/>
      <c r="AH502" s="189"/>
      <c r="AI502" s="189"/>
      <c r="AJ502" s="189"/>
      <c r="AK502" s="189" t="s">
        <v>23</v>
      </c>
      <c r="AL502" s="189" t="s">
        <v>23</v>
      </c>
      <c r="AM502" s="189"/>
      <c r="AN502" s="190" t="s">
        <v>1539</v>
      </c>
      <c r="AO502" s="190" t="s">
        <v>23</v>
      </c>
      <c r="AP502" s="190"/>
      <c r="AQ502" s="190"/>
      <c r="AR502" s="190"/>
      <c r="AS502" s="190"/>
      <c r="AT502" s="190"/>
      <c r="AU502" s="191">
        <v>20</v>
      </c>
      <c r="AV502" s="191">
        <v>0</v>
      </c>
      <c r="AW502" s="191">
        <v>7</v>
      </c>
      <c r="AX502" s="191">
        <v>10</v>
      </c>
      <c r="AY502" s="191">
        <v>0</v>
      </c>
    </row>
    <row r="503" spans="1:51">
      <c r="A503" s="12" t="s">
        <v>124</v>
      </c>
      <c r="B503" s="12" t="s">
        <v>955</v>
      </c>
      <c r="C503" s="13">
        <v>232297</v>
      </c>
      <c r="D503" s="12" t="s">
        <v>276</v>
      </c>
      <c r="E503" s="187">
        <v>68773</v>
      </c>
      <c r="F503" s="188" t="s">
        <v>182</v>
      </c>
      <c r="G503" s="189"/>
      <c r="H503" s="189"/>
      <c r="I503" s="189"/>
      <c r="J503" s="189"/>
      <c r="K503" s="189" t="s">
        <v>23</v>
      </c>
      <c r="L503" s="189"/>
      <c r="M503" s="189" t="s">
        <v>1539</v>
      </c>
      <c r="N503" s="189"/>
      <c r="O503" s="189" t="s">
        <v>23</v>
      </c>
      <c r="P503" s="189"/>
      <c r="Q503" s="189"/>
      <c r="R503" s="189"/>
      <c r="S503" s="189"/>
      <c r="T503" s="189"/>
      <c r="U503" s="189"/>
      <c r="V503" s="189"/>
      <c r="W503" s="189"/>
      <c r="X503" s="189"/>
      <c r="Y503" s="189"/>
      <c r="Z503" s="189"/>
      <c r="AA503" s="189"/>
      <c r="AB503" s="189"/>
      <c r="AC503" s="189"/>
      <c r="AD503" s="189"/>
      <c r="AE503" s="189"/>
      <c r="AF503" s="189"/>
      <c r="AG503" s="189"/>
      <c r="AH503" s="189"/>
      <c r="AI503" s="189"/>
      <c r="AJ503" s="189"/>
      <c r="AK503" s="189"/>
      <c r="AL503" s="189"/>
      <c r="AM503" s="189"/>
      <c r="AN503" s="190" t="s">
        <v>1539</v>
      </c>
      <c r="AO503" s="190"/>
      <c r="AP503" s="190"/>
      <c r="AQ503" s="190" t="s">
        <v>23</v>
      </c>
      <c r="AR503" s="190"/>
      <c r="AS503" s="190"/>
      <c r="AT503" s="190"/>
      <c r="AU503" s="191">
        <v>18</v>
      </c>
      <c r="AV503" s="191">
        <v>0</v>
      </c>
      <c r="AW503" s="191">
        <v>0</v>
      </c>
      <c r="AX503" s="191">
        <v>71</v>
      </c>
      <c r="AY503" s="191">
        <v>0</v>
      </c>
    </row>
    <row r="504" spans="1:51">
      <c r="A504" s="12" t="s">
        <v>124</v>
      </c>
      <c r="B504" s="12" t="s">
        <v>956</v>
      </c>
      <c r="C504" s="13">
        <v>232301</v>
      </c>
      <c r="D504" s="12" t="s">
        <v>345</v>
      </c>
      <c r="E504" s="187">
        <v>89850</v>
      </c>
      <c r="F504" s="188" t="s">
        <v>182</v>
      </c>
      <c r="G504" s="189"/>
      <c r="H504" s="189"/>
      <c r="I504" s="189"/>
      <c r="J504" s="189"/>
      <c r="K504" s="189" t="s">
        <v>23</v>
      </c>
      <c r="L504" s="189"/>
      <c r="M504" s="189" t="s">
        <v>1539</v>
      </c>
      <c r="N504" s="189"/>
      <c r="O504" s="189" t="s">
        <v>23</v>
      </c>
      <c r="P504" s="189"/>
      <c r="Q504" s="189"/>
      <c r="R504" s="189"/>
      <c r="S504" s="189"/>
      <c r="T504" s="189"/>
      <c r="U504" s="189"/>
      <c r="V504" s="189"/>
      <c r="W504" s="189"/>
      <c r="X504" s="189"/>
      <c r="Y504" s="189"/>
      <c r="Z504" s="189"/>
      <c r="AA504" s="189"/>
      <c r="AB504" s="189"/>
      <c r="AC504" s="189"/>
      <c r="AD504" s="189"/>
      <c r="AE504" s="189"/>
      <c r="AF504" s="189"/>
      <c r="AG504" s="189"/>
      <c r="AH504" s="189"/>
      <c r="AI504" s="189"/>
      <c r="AJ504" s="189"/>
      <c r="AK504" s="189"/>
      <c r="AL504" s="189"/>
      <c r="AM504" s="189"/>
      <c r="AN504" s="190" t="s">
        <v>1539</v>
      </c>
      <c r="AO504" s="190"/>
      <c r="AP504" s="190"/>
      <c r="AQ504" s="190"/>
      <c r="AR504" s="190" t="s">
        <v>23</v>
      </c>
      <c r="AS504" s="190"/>
      <c r="AT504" s="190"/>
      <c r="AU504" s="191">
        <v>20</v>
      </c>
      <c r="AV504" s="191">
        <v>0</v>
      </c>
      <c r="AW504" s="191">
        <v>0</v>
      </c>
      <c r="AX504" s="191">
        <v>2</v>
      </c>
      <c r="AY504" s="191">
        <v>0</v>
      </c>
    </row>
    <row r="505" spans="1:51">
      <c r="A505" s="12" t="s">
        <v>124</v>
      </c>
      <c r="B505" s="12" t="s">
        <v>957</v>
      </c>
      <c r="C505" s="13">
        <v>232319</v>
      </c>
      <c r="D505" s="12" t="s">
        <v>958</v>
      </c>
      <c r="E505" s="187">
        <v>63159</v>
      </c>
      <c r="F505" s="188" t="s">
        <v>182</v>
      </c>
      <c r="G505" s="189" t="s">
        <v>23</v>
      </c>
      <c r="H505" s="189"/>
      <c r="I505" s="189"/>
      <c r="J505" s="189"/>
      <c r="K505" s="189" t="s">
        <v>23</v>
      </c>
      <c r="L505" s="189" t="s">
        <v>23</v>
      </c>
      <c r="M505" s="189" t="s">
        <v>1539</v>
      </c>
      <c r="N505" s="189"/>
      <c r="O505" s="189" t="s">
        <v>23</v>
      </c>
      <c r="P505" s="189"/>
      <c r="Q505" s="189"/>
      <c r="R505" s="189"/>
      <c r="S505" s="189"/>
      <c r="T505" s="189"/>
      <c r="U505" s="189"/>
      <c r="V505" s="189" t="s">
        <v>1539</v>
      </c>
      <c r="W505" s="189"/>
      <c r="X505" s="189" t="s">
        <v>23</v>
      </c>
      <c r="Y505" s="189"/>
      <c r="Z505" s="189"/>
      <c r="AA505" s="189"/>
      <c r="AB505" s="189"/>
      <c r="AC505" s="189"/>
      <c r="AD505" s="189"/>
      <c r="AE505" s="189"/>
      <c r="AF505" s="189"/>
      <c r="AG505" s="189"/>
      <c r="AH505" s="189"/>
      <c r="AI505" s="189"/>
      <c r="AJ505" s="189"/>
      <c r="AK505" s="189"/>
      <c r="AL505" s="189"/>
      <c r="AM505" s="189"/>
      <c r="AN505" s="190" t="s">
        <v>1538</v>
      </c>
      <c r="AO505" s="190"/>
      <c r="AP505" s="190"/>
      <c r="AQ505" s="190"/>
      <c r="AR505" s="190"/>
      <c r="AS505" s="190"/>
      <c r="AT505" s="190"/>
      <c r="AU505" s="191">
        <v>11</v>
      </c>
      <c r="AV505" s="191">
        <v>0</v>
      </c>
      <c r="AW505" s="191">
        <v>0</v>
      </c>
      <c r="AX505" s="191">
        <v>117</v>
      </c>
      <c r="AY505" s="191">
        <v>0</v>
      </c>
    </row>
    <row r="506" spans="1:51">
      <c r="A506" s="12" t="s">
        <v>124</v>
      </c>
      <c r="B506" s="12" t="s">
        <v>959</v>
      </c>
      <c r="C506" s="13">
        <v>232327</v>
      </c>
      <c r="D506" s="12" t="s">
        <v>465</v>
      </c>
      <c r="E506" s="187">
        <v>63795</v>
      </c>
      <c r="F506" s="188" t="s">
        <v>182</v>
      </c>
      <c r="G506" s="189"/>
      <c r="H506" s="189"/>
      <c r="I506" s="189"/>
      <c r="J506" s="189"/>
      <c r="K506" s="189"/>
      <c r="L506" s="189"/>
      <c r="M506" s="189" t="s">
        <v>1538</v>
      </c>
      <c r="N506" s="189"/>
      <c r="O506" s="189"/>
      <c r="P506" s="189"/>
      <c r="Q506" s="189"/>
      <c r="R506" s="189"/>
      <c r="S506" s="189"/>
      <c r="T506" s="189"/>
      <c r="U506" s="189"/>
      <c r="V506" s="189"/>
      <c r="W506" s="189"/>
      <c r="X506" s="189"/>
      <c r="Y506" s="189"/>
      <c r="Z506" s="189"/>
      <c r="AA506" s="189"/>
      <c r="AB506" s="189"/>
      <c r="AC506" s="189"/>
      <c r="AD506" s="189"/>
      <c r="AE506" s="189"/>
      <c r="AF506" s="189"/>
      <c r="AG506" s="189"/>
      <c r="AH506" s="189"/>
      <c r="AI506" s="189"/>
      <c r="AJ506" s="189"/>
      <c r="AK506" s="189"/>
      <c r="AL506" s="189"/>
      <c r="AM506" s="189"/>
      <c r="AN506" s="190"/>
      <c r="AO506" s="190"/>
      <c r="AP506" s="190"/>
      <c r="AQ506" s="190"/>
      <c r="AR506" s="190"/>
      <c r="AS506" s="190"/>
      <c r="AT506" s="190"/>
      <c r="AU506" s="191">
        <v>7</v>
      </c>
      <c r="AV506" s="191">
        <v>0</v>
      </c>
      <c r="AW506" s="191">
        <v>0</v>
      </c>
      <c r="AX506" s="191">
        <v>0</v>
      </c>
      <c r="AY506" s="191">
        <v>0</v>
      </c>
    </row>
    <row r="507" spans="1:51">
      <c r="A507" s="12" t="s">
        <v>124</v>
      </c>
      <c r="B507" s="12" t="s">
        <v>960</v>
      </c>
      <c r="C507" s="13">
        <v>232335</v>
      </c>
      <c r="D507" s="12" t="s">
        <v>465</v>
      </c>
      <c r="E507" s="187">
        <v>68842</v>
      </c>
      <c r="F507" s="188" t="s">
        <v>182</v>
      </c>
      <c r="G507" s="189"/>
      <c r="H507" s="189"/>
      <c r="I507" s="189"/>
      <c r="J507" s="189"/>
      <c r="K507" s="189"/>
      <c r="L507" s="189"/>
      <c r="M507" s="189" t="s">
        <v>1538</v>
      </c>
      <c r="N507" s="189"/>
      <c r="O507" s="189"/>
      <c r="P507" s="189"/>
      <c r="Q507" s="189"/>
      <c r="R507" s="189"/>
      <c r="S507" s="189"/>
      <c r="T507" s="189"/>
      <c r="U507" s="189"/>
      <c r="V507" s="189"/>
      <c r="W507" s="189"/>
      <c r="X507" s="189"/>
      <c r="Y507" s="189"/>
      <c r="Z507" s="189"/>
      <c r="AA507" s="189"/>
      <c r="AB507" s="189"/>
      <c r="AC507" s="189"/>
      <c r="AD507" s="189"/>
      <c r="AE507" s="189"/>
      <c r="AF507" s="189"/>
      <c r="AG507" s="189"/>
      <c r="AH507" s="189"/>
      <c r="AI507" s="189"/>
      <c r="AJ507" s="189"/>
      <c r="AK507" s="189"/>
      <c r="AL507" s="189"/>
      <c r="AM507" s="189"/>
      <c r="AN507" s="190"/>
      <c r="AO507" s="190"/>
      <c r="AP507" s="190"/>
      <c r="AQ507" s="190"/>
      <c r="AR507" s="190"/>
      <c r="AS507" s="190"/>
      <c r="AT507" s="190"/>
      <c r="AU507" s="191">
        <v>23</v>
      </c>
      <c r="AV507" s="191">
        <v>0</v>
      </c>
      <c r="AW507" s="191">
        <v>0</v>
      </c>
      <c r="AX507" s="191">
        <v>0</v>
      </c>
      <c r="AY507" s="191">
        <v>0</v>
      </c>
    </row>
    <row r="508" spans="1:51">
      <c r="A508" s="12" t="s">
        <v>124</v>
      </c>
      <c r="B508" s="12" t="s">
        <v>961</v>
      </c>
      <c r="C508" s="13">
        <v>232343</v>
      </c>
      <c r="D508" s="12" t="s">
        <v>454</v>
      </c>
      <c r="E508" s="187">
        <v>85673</v>
      </c>
      <c r="F508" s="188" t="s">
        <v>182</v>
      </c>
      <c r="G508" s="189"/>
      <c r="H508" s="189"/>
      <c r="I508" s="189"/>
      <c r="J508" s="189"/>
      <c r="K508" s="189"/>
      <c r="L508" s="189"/>
      <c r="M508" s="189" t="s">
        <v>1539</v>
      </c>
      <c r="N508" s="189"/>
      <c r="O508" s="189" t="s">
        <v>23</v>
      </c>
      <c r="P508" s="189"/>
      <c r="Q508" s="189"/>
      <c r="R508" s="189"/>
      <c r="S508" s="189"/>
      <c r="T508" s="189"/>
      <c r="U508" s="189"/>
      <c r="V508" s="189"/>
      <c r="W508" s="189"/>
      <c r="X508" s="189"/>
      <c r="Y508" s="189"/>
      <c r="Z508" s="189"/>
      <c r="AA508" s="189"/>
      <c r="AB508" s="189"/>
      <c r="AC508" s="189"/>
      <c r="AD508" s="189"/>
      <c r="AE508" s="189"/>
      <c r="AF508" s="189"/>
      <c r="AG508" s="189"/>
      <c r="AH508" s="189"/>
      <c r="AI508" s="189"/>
      <c r="AJ508" s="189"/>
      <c r="AK508" s="189"/>
      <c r="AL508" s="189"/>
      <c r="AM508" s="189"/>
      <c r="AN508" s="190"/>
      <c r="AO508" s="190"/>
      <c r="AP508" s="190"/>
      <c r="AQ508" s="190"/>
      <c r="AR508" s="190"/>
      <c r="AS508" s="190"/>
      <c r="AT508" s="190"/>
      <c r="AU508" s="191">
        <v>10</v>
      </c>
      <c r="AV508" s="191">
        <v>0</v>
      </c>
      <c r="AW508" s="191">
        <v>0</v>
      </c>
      <c r="AX508" s="191">
        <v>0</v>
      </c>
      <c r="AY508" s="191">
        <v>0</v>
      </c>
    </row>
    <row r="509" spans="1:51">
      <c r="A509" s="12" t="s">
        <v>124</v>
      </c>
      <c r="B509" s="12" t="s">
        <v>962</v>
      </c>
      <c r="C509" s="13">
        <v>232351</v>
      </c>
      <c r="D509" s="12" t="s">
        <v>841</v>
      </c>
      <c r="E509" s="187">
        <v>44433</v>
      </c>
      <c r="F509" s="188" t="s">
        <v>182</v>
      </c>
      <c r="G509" s="189"/>
      <c r="H509" s="189"/>
      <c r="I509" s="189"/>
      <c r="J509" s="189"/>
      <c r="K509" s="189"/>
      <c r="L509" s="189"/>
      <c r="M509" s="189" t="s">
        <v>1539</v>
      </c>
      <c r="N509" s="189"/>
      <c r="O509" s="189" t="s">
        <v>23</v>
      </c>
      <c r="P509" s="189"/>
      <c r="Q509" s="189"/>
      <c r="R509" s="189"/>
      <c r="S509" s="189"/>
      <c r="T509" s="189"/>
      <c r="U509" s="189"/>
      <c r="V509" s="189"/>
      <c r="W509" s="189"/>
      <c r="X509" s="189"/>
      <c r="Y509" s="189"/>
      <c r="Z509" s="189"/>
      <c r="AA509" s="189"/>
      <c r="AB509" s="189"/>
      <c r="AC509" s="189"/>
      <c r="AD509" s="189"/>
      <c r="AE509" s="189"/>
      <c r="AF509" s="189"/>
      <c r="AG509" s="189"/>
      <c r="AH509" s="189"/>
      <c r="AI509" s="189"/>
      <c r="AJ509" s="189"/>
      <c r="AK509" s="189"/>
      <c r="AL509" s="189"/>
      <c r="AM509" s="189"/>
      <c r="AN509" s="190"/>
      <c r="AO509" s="190"/>
      <c r="AP509" s="190"/>
      <c r="AQ509" s="190"/>
      <c r="AR509" s="190"/>
      <c r="AS509" s="190"/>
      <c r="AT509" s="190"/>
      <c r="AU509" s="191">
        <v>6</v>
      </c>
      <c r="AV509" s="191">
        <v>0</v>
      </c>
      <c r="AW509" s="191">
        <v>0</v>
      </c>
      <c r="AX509" s="191">
        <v>0</v>
      </c>
      <c r="AY509" s="191">
        <v>0</v>
      </c>
    </row>
    <row r="510" spans="1:51">
      <c r="A510" s="12" t="s">
        <v>124</v>
      </c>
      <c r="B510" s="12" t="s">
        <v>963</v>
      </c>
      <c r="C510" s="13">
        <v>232360</v>
      </c>
      <c r="D510" s="12" t="s">
        <v>375</v>
      </c>
      <c r="E510" s="187">
        <v>61081</v>
      </c>
      <c r="F510" s="188" t="s">
        <v>182</v>
      </c>
      <c r="G510" s="189" t="s">
        <v>23</v>
      </c>
      <c r="H510" s="189"/>
      <c r="I510" s="189"/>
      <c r="J510" s="189" t="s">
        <v>23</v>
      </c>
      <c r="K510" s="189"/>
      <c r="L510" s="189"/>
      <c r="M510" s="189" t="s">
        <v>1540</v>
      </c>
      <c r="N510" s="189"/>
      <c r="O510" s="189" t="s">
        <v>23</v>
      </c>
      <c r="P510" s="189"/>
      <c r="Q510" s="189"/>
      <c r="R510" s="189"/>
      <c r="S510" s="189"/>
      <c r="T510" s="189"/>
      <c r="U510" s="189"/>
      <c r="V510" s="189" t="s">
        <v>1540</v>
      </c>
      <c r="W510" s="189"/>
      <c r="X510" s="189" t="s">
        <v>23</v>
      </c>
      <c r="Y510" s="189"/>
      <c r="Z510" s="189"/>
      <c r="AA510" s="189"/>
      <c r="AB510" s="189"/>
      <c r="AC510" s="189"/>
      <c r="AD510" s="189"/>
      <c r="AE510" s="189" t="s">
        <v>1540</v>
      </c>
      <c r="AF510" s="189"/>
      <c r="AG510" s="189" t="s">
        <v>23</v>
      </c>
      <c r="AH510" s="189"/>
      <c r="AI510" s="189"/>
      <c r="AJ510" s="189"/>
      <c r="AK510" s="189"/>
      <c r="AL510" s="189"/>
      <c r="AM510" s="189"/>
      <c r="AN510" s="190"/>
      <c r="AO510" s="190"/>
      <c r="AP510" s="190"/>
      <c r="AQ510" s="190"/>
      <c r="AR510" s="190"/>
      <c r="AS510" s="190"/>
      <c r="AT510" s="190"/>
      <c r="AU510" s="191">
        <v>14</v>
      </c>
      <c r="AV510" s="191">
        <v>3</v>
      </c>
      <c r="AW510" s="191">
        <v>7</v>
      </c>
      <c r="AX510" s="191">
        <v>0</v>
      </c>
      <c r="AY510" s="191">
        <v>0</v>
      </c>
    </row>
    <row r="511" spans="1:51">
      <c r="A511" s="12" t="s">
        <v>124</v>
      </c>
      <c r="B511" s="12" t="s">
        <v>964</v>
      </c>
      <c r="C511" s="13">
        <v>232378</v>
      </c>
      <c r="D511" s="12" t="s">
        <v>454</v>
      </c>
      <c r="E511" s="187">
        <v>88872</v>
      </c>
      <c r="F511" s="188" t="s">
        <v>182</v>
      </c>
      <c r="G511" s="189"/>
      <c r="H511" s="189"/>
      <c r="I511" s="189"/>
      <c r="J511" s="189"/>
      <c r="K511" s="189"/>
      <c r="L511" s="189"/>
      <c r="M511" s="189" t="s">
        <v>1538</v>
      </c>
      <c r="N511" s="189"/>
      <c r="O511" s="189"/>
      <c r="P511" s="189"/>
      <c r="Q511" s="189"/>
      <c r="R511" s="189"/>
      <c r="S511" s="189"/>
      <c r="T511" s="189"/>
      <c r="U511" s="189"/>
      <c r="V511" s="189"/>
      <c r="W511" s="189"/>
      <c r="X511" s="189"/>
      <c r="Y511" s="189"/>
      <c r="Z511" s="189"/>
      <c r="AA511" s="189"/>
      <c r="AB511" s="189"/>
      <c r="AC511" s="189"/>
      <c r="AD511" s="189"/>
      <c r="AE511" s="189"/>
      <c r="AF511" s="189"/>
      <c r="AG511" s="189"/>
      <c r="AH511" s="189"/>
      <c r="AI511" s="189"/>
      <c r="AJ511" s="189"/>
      <c r="AK511" s="189"/>
      <c r="AL511" s="189"/>
      <c r="AM511" s="189"/>
      <c r="AN511" s="190"/>
      <c r="AO511" s="190"/>
      <c r="AP511" s="190"/>
      <c r="AQ511" s="190"/>
      <c r="AR511" s="190"/>
      <c r="AS511" s="190"/>
      <c r="AT511" s="190"/>
      <c r="AU511" s="191">
        <v>32</v>
      </c>
      <c r="AV511" s="191">
        <v>0</v>
      </c>
      <c r="AW511" s="191">
        <v>0</v>
      </c>
      <c r="AX511" s="191">
        <v>0</v>
      </c>
      <c r="AY511" s="191">
        <v>0</v>
      </c>
    </row>
    <row r="512" spans="1:51">
      <c r="A512" s="12" t="s">
        <v>124</v>
      </c>
      <c r="B512" s="12" t="s">
        <v>965</v>
      </c>
      <c r="C512" s="13">
        <v>232386</v>
      </c>
      <c r="D512" s="12" t="s">
        <v>375</v>
      </c>
      <c r="E512" s="187">
        <v>57394</v>
      </c>
      <c r="F512" s="188" t="s">
        <v>182</v>
      </c>
      <c r="G512" s="189" t="s">
        <v>23</v>
      </c>
      <c r="H512" s="189"/>
      <c r="I512" s="189"/>
      <c r="J512" s="189" t="s">
        <v>23</v>
      </c>
      <c r="K512" s="189" t="s">
        <v>23</v>
      </c>
      <c r="L512" s="189" t="s">
        <v>23</v>
      </c>
      <c r="M512" s="189" t="s">
        <v>1539</v>
      </c>
      <c r="N512" s="189"/>
      <c r="O512" s="189" t="s">
        <v>23</v>
      </c>
      <c r="P512" s="189"/>
      <c r="Q512" s="189"/>
      <c r="R512" s="189"/>
      <c r="S512" s="189"/>
      <c r="T512" s="189"/>
      <c r="U512" s="189"/>
      <c r="V512" s="189" t="s">
        <v>1539</v>
      </c>
      <c r="W512" s="189"/>
      <c r="X512" s="189"/>
      <c r="Y512" s="189"/>
      <c r="Z512" s="189"/>
      <c r="AA512" s="189"/>
      <c r="AB512" s="189" t="s">
        <v>23</v>
      </c>
      <c r="AC512" s="189"/>
      <c r="AD512" s="189"/>
      <c r="AE512" s="189" t="s">
        <v>1539</v>
      </c>
      <c r="AF512" s="189"/>
      <c r="AG512" s="189" t="s">
        <v>23</v>
      </c>
      <c r="AH512" s="189"/>
      <c r="AI512" s="189"/>
      <c r="AJ512" s="189"/>
      <c r="AK512" s="189"/>
      <c r="AL512" s="189"/>
      <c r="AM512" s="189"/>
      <c r="AN512" s="190" t="s">
        <v>1539</v>
      </c>
      <c r="AO512" s="190"/>
      <c r="AP512" s="190"/>
      <c r="AQ512" s="190" t="s">
        <v>23</v>
      </c>
      <c r="AR512" s="190"/>
      <c r="AS512" s="190"/>
      <c r="AT512" s="190"/>
      <c r="AU512" s="191">
        <v>23</v>
      </c>
      <c r="AV512" s="191">
        <v>0</v>
      </c>
      <c r="AW512" s="191">
        <v>7</v>
      </c>
      <c r="AX512" s="191">
        <v>21</v>
      </c>
      <c r="AY512" s="191">
        <v>0</v>
      </c>
    </row>
    <row r="513" spans="1:51">
      <c r="A513" s="12" t="s">
        <v>79</v>
      </c>
      <c r="B513" s="12" t="s">
        <v>79</v>
      </c>
      <c r="C513" s="13">
        <v>240001</v>
      </c>
      <c r="D513" s="12" t="s">
        <v>966</v>
      </c>
      <c r="E513" s="187">
        <v>214893</v>
      </c>
      <c r="F513" s="188" t="s">
        <v>182</v>
      </c>
      <c r="G513" s="189" t="s">
        <v>23</v>
      </c>
      <c r="H513" s="189" t="s">
        <v>23</v>
      </c>
      <c r="I513" s="189" t="s">
        <v>23</v>
      </c>
      <c r="J513" s="189" t="s">
        <v>23</v>
      </c>
      <c r="K513" s="189" t="s">
        <v>23</v>
      </c>
      <c r="L513" s="189" t="s">
        <v>23</v>
      </c>
      <c r="M513" s="189" t="s">
        <v>1539</v>
      </c>
      <c r="N513" s="189"/>
      <c r="O513" s="189" t="s">
        <v>23</v>
      </c>
      <c r="P513" s="189"/>
      <c r="Q513" s="189"/>
      <c r="R513" s="189"/>
      <c r="S513" s="189"/>
      <c r="T513" s="189"/>
      <c r="U513" s="189"/>
      <c r="V513" s="189" t="s">
        <v>1538</v>
      </c>
      <c r="W513" s="189"/>
      <c r="X513" s="189"/>
      <c r="Y513" s="189"/>
      <c r="Z513" s="189"/>
      <c r="AA513" s="189"/>
      <c r="AB513" s="189"/>
      <c r="AC513" s="189"/>
      <c r="AD513" s="189"/>
      <c r="AE513" s="189" t="s">
        <v>1539</v>
      </c>
      <c r="AF513" s="189"/>
      <c r="AG513" s="189" t="s">
        <v>23</v>
      </c>
      <c r="AH513" s="189"/>
      <c r="AI513" s="189"/>
      <c r="AJ513" s="189"/>
      <c r="AK513" s="189"/>
      <c r="AL513" s="189"/>
      <c r="AM513" s="189"/>
      <c r="AN513" s="190" t="s">
        <v>1539</v>
      </c>
      <c r="AO513" s="190"/>
      <c r="AP513" s="190"/>
      <c r="AQ513" s="190" t="s">
        <v>23</v>
      </c>
      <c r="AR513" s="190"/>
      <c r="AS513" s="190"/>
      <c r="AT513" s="190"/>
      <c r="AU513" s="191">
        <v>17</v>
      </c>
      <c r="AV513" s="191">
        <v>0</v>
      </c>
      <c r="AW513" s="191">
        <v>10</v>
      </c>
      <c r="AX513" s="191">
        <v>14</v>
      </c>
      <c r="AY513" s="191">
        <v>0</v>
      </c>
    </row>
    <row r="514" spans="1:51">
      <c r="A514" s="12" t="s">
        <v>79</v>
      </c>
      <c r="B514" s="12" t="s">
        <v>967</v>
      </c>
      <c r="C514" s="13">
        <v>242012</v>
      </c>
      <c r="D514" s="12" t="s">
        <v>968</v>
      </c>
      <c r="E514" s="187">
        <v>281127</v>
      </c>
      <c r="F514" s="188" t="s">
        <v>182</v>
      </c>
      <c r="G514" s="189" t="s">
        <v>23</v>
      </c>
      <c r="H514" s="189" t="s">
        <v>23</v>
      </c>
      <c r="I514" s="189"/>
      <c r="J514" s="189" t="s">
        <v>23</v>
      </c>
      <c r="K514" s="189" t="s">
        <v>23</v>
      </c>
      <c r="L514" s="189"/>
      <c r="M514" s="189" t="s">
        <v>1540</v>
      </c>
      <c r="N514" s="189"/>
      <c r="O514" s="189" t="s">
        <v>23</v>
      </c>
      <c r="P514" s="189"/>
      <c r="Q514" s="189"/>
      <c r="R514" s="189"/>
      <c r="S514" s="189"/>
      <c r="T514" s="189"/>
      <c r="U514" s="189"/>
      <c r="V514" s="189" t="s">
        <v>1539</v>
      </c>
      <c r="W514" s="189"/>
      <c r="X514" s="189"/>
      <c r="Y514" s="189"/>
      <c r="Z514" s="189" t="s">
        <v>23</v>
      </c>
      <c r="AA514" s="189"/>
      <c r="AB514" s="189"/>
      <c r="AC514" s="189"/>
      <c r="AD514" s="189"/>
      <c r="AE514" s="189" t="s">
        <v>1539</v>
      </c>
      <c r="AF514" s="189"/>
      <c r="AG514" s="189" t="s">
        <v>23</v>
      </c>
      <c r="AH514" s="189"/>
      <c r="AI514" s="189"/>
      <c r="AJ514" s="189"/>
      <c r="AK514" s="189"/>
      <c r="AL514" s="189"/>
      <c r="AM514" s="189"/>
      <c r="AN514" s="190" t="s">
        <v>1539</v>
      </c>
      <c r="AO514" s="190"/>
      <c r="AP514" s="190"/>
      <c r="AQ514" s="190" t="s">
        <v>23</v>
      </c>
      <c r="AR514" s="190"/>
      <c r="AS514" s="190"/>
      <c r="AT514" s="190"/>
      <c r="AU514" s="191">
        <v>49</v>
      </c>
      <c r="AV514" s="191">
        <v>3</v>
      </c>
      <c r="AW514" s="191">
        <v>23</v>
      </c>
      <c r="AX514" s="191">
        <v>59</v>
      </c>
      <c r="AY514" s="191">
        <v>0</v>
      </c>
    </row>
    <row r="515" spans="1:51">
      <c r="A515" s="12" t="s">
        <v>79</v>
      </c>
      <c r="B515" s="12" t="s">
        <v>969</v>
      </c>
      <c r="C515" s="13">
        <v>242021</v>
      </c>
      <c r="D515" s="12" t="s">
        <v>970</v>
      </c>
      <c r="E515" s="187">
        <v>312134</v>
      </c>
      <c r="F515" s="188" t="s">
        <v>182</v>
      </c>
      <c r="G515" s="189"/>
      <c r="H515" s="189"/>
      <c r="I515" s="189"/>
      <c r="J515" s="189"/>
      <c r="K515" s="189" t="s">
        <v>23</v>
      </c>
      <c r="L515" s="189"/>
      <c r="M515" s="189" t="s">
        <v>1538</v>
      </c>
      <c r="N515" s="189"/>
      <c r="O515" s="189"/>
      <c r="P515" s="189"/>
      <c r="Q515" s="189"/>
      <c r="R515" s="189"/>
      <c r="S515" s="189"/>
      <c r="T515" s="189"/>
      <c r="U515" s="189"/>
      <c r="V515" s="189"/>
      <c r="W515" s="189"/>
      <c r="X515" s="189"/>
      <c r="Y515" s="189"/>
      <c r="Z515" s="189"/>
      <c r="AA515" s="189"/>
      <c r="AB515" s="189"/>
      <c r="AC515" s="189"/>
      <c r="AD515" s="189"/>
      <c r="AE515" s="189"/>
      <c r="AF515" s="189"/>
      <c r="AG515" s="189"/>
      <c r="AH515" s="189"/>
      <c r="AI515" s="189"/>
      <c r="AJ515" s="189"/>
      <c r="AK515" s="189"/>
      <c r="AL515" s="189"/>
      <c r="AM515" s="189"/>
      <c r="AN515" s="190" t="s">
        <v>1539</v>
      </c>
      <c r="AO515" s="190"/>
      <c r="AP515" s="190"/>
      <c r="AQ515" s="190" t="s">
        <v>23</v>
      </c>
      <c r="AR515" s="190"/>
      <c r="AS515" s="190"/>
      <c r="AT515" s="190"/>
      <c r="AU515" s="191">
        <v>98</v>
      </c>
      <c r="AV515" s="191">
        <v>0</v>
      </c>
      <c r="AW515" s="191">
        <v>0</v>
      </c>
      <c r="AX515" s="191">
        <v>32</v>
      </c>
      <c r="AY515" s="191">
        <v>0</v>
      </c>
    </row>
    <row r="516" spans="1:51">
      <c r="A516" s="12" t="s">
        <v>79</v>
      </c>
      <c r="B516" s="12" t="s">
        <v>173</v>
      </c>
      <c r="C516" s="13">
        <v>242039</v>
      </c>
      <c r="D516" s="12" t="s">
        <v>540</v>
      </c>
      <c r="E516" s="187">
        <v>127791</v>
      </c>
      <c r="F516" s="188" t="s">
        <v>182</v>
      </c>
      <c r="G516" s="189" t="s">
        <v>23</v>
      </c>
      <c r="H516" s="189" t="s">
        <v>23</v>
      </c>
      <c r="I516" s="189"/>
      <c r="J516" s="189" t="s">
        <v>23</v>
      </c>
      <c r="K516" s="189" t="s">
        <v>23</v>
      </c>
      <c r="L516" s="189"/>
      <c r="M516" s="189" t="s">
        <v>1539</v>
      </c>
      <c r="N516" s="189"/>
      <c r="O516" s="189" t="s">
        <v>23</v>
      </c>
      <c r="P516" s="189"/>
      <c r="Q516" s="189"/>
      <c r="R516" s="189"/>
      <c r="S516" s="189"/>
      <c r="T516" s="189"/>
      <c r="U516" s="189"/>
      <c r="V516" s="189" t="s">
        <v>1539</v>
      </c>
      <c r="W516" s="189"/>
      <c r="X516" s="189"/>
      <c r="Y516" s="189"/>
      <c r="Z516" s="189"/>
      <c r="AA516" s="189"/>
      <c r="AB516" s="189" t="s">
        <v>23</v>
      </c>
      <c r="AC516" s="189"/>
      <c r="AD516" s="189"/>
      <c r="AE516" s="189" t="s">
        <v>1539</v>
      </c>
      <c r="AF516" s="189"/>
      <c r="AG516" s="189" t="s">
        <v>23</v>
      </c>
      <c r="AH516" s="189"/>
      <c r="AI516" s="189"/>
      <c r="AJ516" s="189"/>
      <c r="AK516" s="189"/>
      <c r="AL516" s="189"/>
      <c r="AM516" s="189"/>
      <c r="AN516" s="190" t="s">
        <v>1540</v>
      </c>
      <c r="AO516" s="190"/>
      <c r="AP516" s="190"/>
      <c r="AQ516" s="190"/>
      <c r="AR516" s="190" t="s">
        <v>23</v>
      </c>
      <c r="AS516" s="190"/>
      <c r="AT516" s="190"/>
      <c r="AU516" s="191">
        <v>53</v>
      </c>
      <c r="AV516" s="191">
        <v>10</v>
      </c>
      <c r="AW516" s="191">
        <v>14</v>
      </c>
      <c r="AX516" s="191">
        <v>108</v>
      </c>
      <c r="AY516" s="191">
        <v>0</v>
      </c>
    </row>
    <row r="517" spans="1:51">
      <c r="A517" s="12" t="s">
        <v>79</v>
      </c>
      <c r="B517" s="12" t="s">
        <v>971</v>
      </c>
      <c r="C517" s="13">
        <v>242047</v>
      </c>
      <c r="D517" s="12" t="s">
        <v>972</v>
      </c>
      <c r="E517" s="187">
        <v>165472</v>
      </c>
      <c r="F517" s="188" t="s">
        <v>182</v>
      </c>
      <c r="G517" s="189" t="s">
        <v>23</v>
      </c>
      <c r="H517" s="189"/>
      <c r="I517" s="189"/>
      <c r="J517" s="189" t="s">
        <v>23</v>
      </c>
      <c r="K517" s="189" t="s">
        <v>23</v>
      </c>
      <c r="L517" s="189"/>
      <c r="M517" s="189" t="s">
        <v>1540</v>
      </c>
      <c r="N517" s="189"/>
      <c r="O517" s="189" t="s">
        <v>23</v>
      </c>
      <c r="P517" s="189"/>
      <c r="Q517" s="189"/>
      <c r="R517" s="189"/>
      <c r="S517" s="189"/>
      <c r="T517" s="189"/>
      <c r="U517" s="189"/>
      <c r="V517" s="189" t="s">
        <v>1539</v>
      </c>
      <c r="W517" s="189"/>
      <c r="X517" s="189" t="s">
        <v>23</v>
      </c>
      <c r="Y517" s="189"/>
      <c r="Z517" s="189"/>
      <c r="AA517" s="189"/>
      <c r="AB517" s="189"/>
      <c r="AC517" s="189"/>
      <c r="AD517" s="189"/>
      <c r="AE517" s="189" t="s">
        <v>1539</v>
      </c>
      <c r="AF517" s="189"/>
      <c r="AG517" s="189" t="s">
        <v>23</v>
      </c>
      <c r="AH517" s="189"/>
      <c r="AI517" s="189"/>
      <c r="AJ517" s="189"/>
      <c r="AK517" s="189"/>
      <c r="AL517" s="189"/>
      <c r="AM517" s="189"/>
      <c r="AN517" s="190" t="s">
        <v>1538</v>
      </c>
      <c r="AO517" s="190"/>
      <c r="AP517" s="190"/>
      <c r="AQ517" s="190"/>
      <c r="AR517" s="190"/>
      <c r="AS517" s="190"/>
      <c r="AT517" s="190"/>
      <c r="AU517" s="191">
        <v>53</v>
      </c>
      <c r="AV517" s="191">
        <v>4</v>
      </c>
      <c r="AW517" s="191">
        <v>23</v>
      </c>
      <c r="AX517" s="191">
        <v>42</v>
      </c>
      <c r="AY517" s="191">
        <v>0</v>
      </c>
    </row>
    <row r="518" spans="1:51">
      <c r="A518" s="12" t="s">
        <v>79</v>
      </c>
      <c r="B518" s="12" t="s">
        <v>209</v>
      </c>
      <c r="C518" s="13">
        <v>242055</v>
      </c>
      <c r="D518" s="12" t="s">
        <v>973</v>
      </c>
      <c r="E518" s="187">
        <v>142930</v>
      </c>
      <c r="F518" s="188" t="s">
        <v>182</v>
      </c>
      <c r="G518" s="189"/>
      <c r="H518" s="189"/>
      <c r="I518" s="189"/>
      <c r="J518" s="189" t="s">
        <v>23</v>
      </c>
      <c r="K518" s="189" t="s">
        <v>23</v>
      </c>
      <c r="L518" s="189"/>
      <c r="M518" s="189" t="s">
        <v>1539</v>
      </c>
      <c r="N518" s="189"/>
      <c r="O518" s="189" t="s">
        <v>23</v>
      </c>
      <c r="P518" s="189"/>
      <c r="Q518" s="189"/>
      <c r="R518" s="189"/>
      <c r="S518" s="189"/>
      <c r="T518" s="189"/>
      <c r="U518" s="189"/>
      <c r="V518" s="189"/>
      <c r="W518" s="189"/>
      <c r="X518" s="189"/>
      <c r="Y518" s="189"/>
      <c r="Z518" s="189"/>
      <c r="AA518" s="189"/>
      <c r="AB518" s="189"/>
      <c r="AC518" s="189"/>
      <c r="AD518" s="189"/>
      <c r="AE518" s="189" t="s">
        <v>1539</v>
      </c>
      <c r="AF518" s="189"/>
      <c r="AG518" s="189" t="s">
        <v>23</v>
      </c>
      <c r="AH518" s="189"/>
      <c r="AI518" s="189"/>
      <c r="AJ518" s="189"/>
      <c r="AK518" s="189"/>
      <c r="AL518" s="189"/>
      <c r="AM518" s="189"/>
      <c r="AN518" s="190" t="s">
        <v>1539</v>
      </c>
      <c r="AO518" s="190"/>
      <c r="AP518" s="190" t="s">
        <v>23</v>
      </c>
      <c r="AQ518" s="190"/>
      <c r="AR518" s="190"/>
      <c r="AS518" s="190"/>
      <c r="AT518" s="190"/>
      <c r="AU518" s="191">
        <v>26</v>
      </c>
      <c r="AV518" s="191">
        <v>0</v>
      </c>
      <c r="AW518" s="191">
        <v>3</v>
      </c>
      <c r="AX518" s="191">
        <v>22</v>
      </c>
      <c r="AY518" s="191">
        <v>0</v>
      </c>
    </row>
    <row r="519" spans="1:51">
      <c r="A519" s="12" t="s">
        <v>79</v>
      </c>
      <c r="B519" s="12" t="s">
        <v>974</v>
      </c>
      <c r="C519" s="13">
        <v>242071</v>
      </c>
      <c r="D519" s="12" t="s">
        <v>970</v>
      </c>
      <c r="E519" s="187">
        <v>201173</v>
      </c>
      <c r="F519" s="188" t="s">
        <v>182</v>
      </c>
      <c r="G519" s="189"/>
      <c r="H519" s="189"/>
      <c r="I519" s="189"/>
      <c r="J519" s="189" t="s">
        <v>23</v>
      </c>
      <c r="K519" s="189" t="s">
        <v>23</v>
      </c>
      <c r="L519" s="189"/>
      <c r="M519" s="189" t="s">
        <v>1538</v>
      </c>
      <c r="N519" s="189"/>
      <c r="O519" s="189"/>
      <c r="P519" s="189"/>
      <c r="Q519" s="189"/>
      <c r="R519" s="189"/>
      <c r="S519" s="189"/>
      <c r="T519" s="189"/>
      <c r="U519" s="189"/>
      <c r="V519" s="189"/>
      <c r="W519" s="189"/>
      <c r="X519" s="189"/>
      <c r="Y519" s="189"/>
      <c r="Z519" s="189"/>
      <c r="AA519" s="189"/>
      <c r="AB519" s="189"/>
      <c r="AC519" s="189"/>
      <c r="AD519" s="189"/>
      <c r="AE519" s="189" t="s">
        <v>1539</v>
      </c>
      <c r="AF519" s="189"/>
      <c r="AG519" s="189" t="s">
        <v>23</v>
      </c>
      <c r="AH519" s="189"/>
      <c r="AI519" s="189"/>
      <c r="AJ519" s="189"/>
      <c r="AK519" s="189"/>
      <c r="AL519" s="189"/>
      <c r="AM519" s="189"/>
      <c r="AN519" s="190" t="s">
        <v>1539</v>
      </c>
      <c r="AO519" s="190"/>
      <c r="AP519" s="190"/>
      <c r="AQ519" s="190" t="s">
        <v>23</v>
      </c>
      <c r="AR519" s="190"/>
      <c r="AS519" s="190"/>
      <c r="AT519" s="190"/>
      <c r="AU519" s="191">
        <v>22</v>
      </c>
      <c r="AV519" s="191">
        <v>0</v>
      </c>
      <c r="AW519" s="191">
        <v>1</v>
      </c>
      <c r="AX519" s="191">
        <v>5</v>
      </c>
      <c r="AY519" s="191">
        <v>0</v>
      </c>
    </row>
    <row r="520" spans="1:51">
      <c r="A520" s="12" t="s">
        <v>79</v>
      </c>
      <c r="B520" s="12" t="s">
        <v>80</v>
      </c>
      <c r="C520" s="13">
        <v>242080</v>
      </c>
      <c r="D520" s="12" t="s">
        <v>975</v>
      </c>
      <c r="E520" s="187">
        <v>79278</v>
      </c>
      <c r="F520" s="188" t="s">
        <v>182</v>
      </c>
      <c r="G520" s="189" t="s">
        <v>23</v>
      </c>
      <c r="H520" s="189" t="s">
        <v>23</v>
      </c>
      <c r="I520" s="189"/>
      <c r="J520" s="189" t="s">
        <v>23</v>
      </c>
      <c r="K520" s="189" t="s">
        <v>23</v>
      </c>
      <c r="L520" s="189"/>
      <c r="M520" s="189" t="s">
        <v>1539</v>
      </c>
      <c r="N520" s="189"/>
      <c r="O520" s="189" t="s">
        <v>23</v>
      </c>
      <c r="P520" s="189"/>
      <c r="Q520" s="189"/>
      <c r="R520" s="189"/>
      <c r="S520" s="189"/>
      <c r="T520" s="189"/>
      <c r="U520" s="189"/>
      <c r="V520" s="189" t="s">
        <v>1539</v>
      </c>
      <c r="W520" s="189"/>
      <c r="X520" s="189" t="s">
        <v>23</v>
      </c>
      <c r="Y520" s="189"/>
      <c r="Z520" s="189"/>
      <c r="AA520" s="189"/>
      <c r="AB520" s="189"/>
      <c r="AC520" s="189"/>
      <c r="AD520" s="189"/>
      <c r="AE520" s="189" t="s">
        <v>1539</v>
      </c>
      <c r="AF520" s="189"/>
      <c r="AG520" s="189" t="s">
        <v>23</v>
      </c>
      <c r="AH520" s="189"/>
      <c r="AI520" s="189"/>
      <c r="AJ520" s="189"/>
      <c r="AK520" s="189"/>
      <c r="AL520" s="189"/>
      <c r="AM520" s="189"/>
      <c r="AN520" s="190" t="s">
        <v>1538</v>
      </c>
      <c r="AO520" s="190"/>
      <c r="AP520" s="190"/>
      <c r="AQ520" s="190"/>
      <c r="AR520" s="190"/>
      <c r="AS520" s="190"/>
      <c r="AT520" s="190"/>
      <c r="AU520" s="191">
        <v>20</v>
      </c>
      <c r="AV520" s="191">
        <v>2</v>
      </c>
      <c r="AW520" s="191">
        <v>11</v>
      </c>
      <c r="AX520" s="191">
        <v>9</v>
      </c>
      <c r="AY520" s="191">
        <v>0</v>
      </c>
    </row>
    <row r="521" spans="1:51">
      <c r="A521" s="12" t="s">
        <v>79</v>
      </c>
      <c r="B521" s="12" t="s">
        <v>976</v>
      </c>
      <c r="C521" s="13">
        <v>242098</v>
      </c>
      <c r="D521" s="12" t="s">
        <v>977</v>
      </c>
      <c r="E521" s="187">
        <v>18351</v>
      </c>
      <c r="F521" s="188" t="s">
        <v>182</v>
      </c>
      <c r="G521" s="189"/>
      <c r="H521" s="189"/>
      <c r="I521" s="189"/>
      <c r="J521" s="189" t="s">
        <v>23</v>
      </c>
      <c r="K521" s="189"/>
      <c r="L521" s="189"/>
      <c r="M521" s="189" t="s">
        <v>1539</v>
      </c>
      <c r="N521" s="189"/>
      <c r="O521" s="189" t="s">
        <v>23</v>
      </c>
      <c r="P521" s="189"/>
      <c r="Q521" s="189"/>
      <c r="R521" s="189"/>
      <c r="S521" s="189"/>
      <c r="T521" s="189"/>
      <c r="U521" s="189"/>
      <c r="V521" s="189"/>
      <c r="W521" s="189"/>
      <c r="X521" s="189"/>
      <c r="Y521" s="189"/>
      <c r="Z521" s="189"/>
      <c r="AA521" s="189"/>
      <c r="AB521" s="189"/>
      <c r="AC521" s="189"/>
      <c r="AD521" s="189"/>
      <c r="AE521" s="189" t="s">
        <v>1539</v>
      </c>
      <c r="AF521" s="189"/>
      <c r="AG521" s="189" t="s">
        <v>23</v>
      </c>
      <c r="AH521" s="189"/>
      <c r="AI521" s="189"/>
      <c r="AJ521" s="189"/>
      <c r="AK521" s="189"/>
      <c r="AL521" s="189"/>
      <c r="AM521" s="189"/>
      <c r="AN521" s="190"/>
      <c r="AO521" s="190"/>
      <c r="AP521" s="190"/>
      <c r="AQ521" s="190"/>
      <c r="AR521" s="190"/>
      <c r="AS521" s="190"/>
      <c r="AT521" s="190"/>
      <c r="AU521" s="191">
        <v>16</v>
      </c>
      <c r="AV521" s="191">
        <v>0</v>
      </c>
      <c r="AW521" s="191">
        <v>16</v>
      </c>
      <c r="AX521" s="191">
        <v>0</v>
      </c>
      <c r="AY521" s="191">
        <v>0</v>
      </c>
    </row>
    <row r="522" spans="1:51">
      <c r="A522" s="12" t="s">
        <v>79</v>
      </c>
      <c r="B522" s="12" t="s">
        <v>978</v>
      </c>
      <c r="C522" s="13">
        <v>242101</v>
      </c>
      <c r="D522" s="12" t="s">
        <v>979</v>
      </c>
      <c r="E522" s="187">
        <v>49945</v>
      </c>
      <c r="F522" s="188" t="s">
        <v>182</v>
      </c>
      <c r="G522" s="189"/>
      <c r="H522" s="189"/>
      <c r="I522" s="189"/>
      <c r="J522" s="189" t="s">
        <v>23</v>
      </c>
      <c r="K522" s="189" t="s">
        <v>23</v>
      </c>
      <c r="L522" s="189"/>
      <c r="M522" s="189" t="s">
        <v>1539</v>
      </c>
      <c r="N522" s="189"/>
      <c r="O522" s="189" t="s">
        <v>23</v>
      </c>
      <c r="P522" s="189"/>
      <c r="Q522" s="189"/>
      <c r="R522" s="189"/>
      <c r="S522" s="189"/>
      <c r="T522" s="189"/>
      <c r="U522" s="189"/>
      <c r="V522" s="189"/>
      <c r="W522" s="189"/>
      <c r="X522" s="189"/>
      <c r="Y522" s="189"/>
      <c r="Z522" s="189"/>
      <c r="AA522" s="189"/>
      <c r="AB522" s="189"/>
      <c r="AC522" s="189"/>
      <c r="AD522" s="189"/>
      <c r="AE522" s="189" t="s">
        <v>1539</v>
      </c>
      <c r="AF522" s="189"/>
      <c r="AG522" s="189" t="s">
        <v>23</v>
      </c>
      <c r="AH522" s="189"/>
      <c r="AI522" s="189"/>
      <c r="AJ522" s="189"/>
      <c r="AK522" s="189"/>
      <c r="AL522" s="189"/>
      <c r="AM522" s="189"/>
      <c r="AN522" s="190" t="s">
        <v>1538</v>
      </c>
      <c r="AO522" s="190"/>
      <c r="AP522" s="190"/>
      <c r="AQ522" s="190"/>
      <c r="AR522" s="190"/>
      <c r="AS522" s="190"/>
      <c r="AT522" s="190"/>
      <c r="AU522" s="191">
        <v>13</v>
      </c>
      <c r="AV522" s="191">
        <v>0</v>
      </c>
      <c r="AW522" s="191">
        <v>3</v>
      </c>
      <c r="AX522" s="191">
        <v>27</v>
      </c>
      <c r="AY522" s="191">
        <v>0</v>
      </c>
    </row>
    <row r="523" spans="1:51">
      <c r="A523" s="12" t="s">
        <v>79</v>
      </c>
      <c r="B523" s="12" t="s">
        <v>84</v>
      </c>
      <c r="C523" s="13">
        <v>242110</v>
      </c>
      <c r="D523" s="12" t="s">
        <v>491</v>
      </c>
      <c r="E523" s="187">
        <v>19239</v>
      </c>
      <c r="F523" s="188" t="s">
        <v>182</v>
      </c>
      <c r="G523" s="189" t="s">
        <v>23</v>
      </c>
      <c r="H523" s="189"/>
      <c r="I523" s="189"/>
      <c r="J523" s="189" t="s">
        <v>23</v>
      </c>
      <c r="K523" s="189" t="s">
        <v>23</v>
      </c>
      <c r="L523" s="189"/>
      <c r="M523" s="189" t="s">
        <v>1539</v>
      </c>
      <c r="N523" s="189"/>
      <c r="O523" s="189" t="s">
        <v>23</v>
      </c>
      <c r="P523" s="189"/>
      <c r="Q523" s="189"/>
      <c r="R523" s="189"/>
      <c r="S523" s="189"/>
      <c r="T523" s="189"/>
      <c r="U523" s="189"/>
      <c r="V523" s="189" t="s">
        <v>1539</v>
      </c>
      <c r="W523" s="189"/>
      <c r="X523" s="189" t="s">
        <v>23</v>
      </c>
      <c r="Y523" s="189"/>
      <c r="Z523" s="189"/>
      <c r="AA523" s="189"/>
      <c r="AB523" s="189"/>
      <c r="AC523" s="189"/>
      <c r="AD523" s="189"/>
      <c r="AE523" s="189" t="s">
        <v>1539</v>
      </c>
      <c r="AF523" s="189"/>
      <c r="AG523" s="189" t="s">
        <v>23</v>
      </c>
      <c r="AH523" s="189"/>
      <c r="AI523" s="189"/>
      <c r="AJ523" s="189"/>
      <c r="AK523" s="189"/>
      <c r="AL523" s="189"/>
      <c r="AM523" s="189"/>
      <c r="AN523" s="190" t="s">
        <v>1539</v>
      </c>
      <c r="AO523" s="190"/>
      <c r="AP523" s="190" t="s">
        <v>23</v>
      </c>
      <c r="AQ523" s="190"/>
      <c r="AR523" s="190"/>
      <c r="AS523" s="190"/>
      <c r="AT523" s="190"/>
      <c r="AU523" s="191">
        <v>24</v>
      </c>
      <c r="AV523" s="191">
        <v>1</v>
      </c>
      <c r="AW523" s="191">
        <v>7</v>
      </c>
      <c r="AX523" s="191">
        <v>12</v>
      </c>
      <c r="AY523" s="191">
        <v>0</v>
      </c>
    </row>
    <row r="524" spans="1:51">
      <c r="A524" s="12" t="s">
        <v>79</v>
      </c>
      <c r="B524" s="12" t="s">
        <v>980</v>
      </c>
      <c r="C524" s="13">
        <v>242128</v>
      </c>
      <c r="D524" s="12" t="s">
        <v>981</v>
      </c>
      <c r="E524" s="187">
        <v>17422</v>
      </c>
      <c r="F524" s="188" t="s">
        <v>182</v>
      </c>
      <c r="G524" s="189"/>
      <c r="H524" s="189"/>
      <c r="I524" s="189"/>
      <c r="J524" s="189"/>
      <c r="K524" s="189"/>
      <c r="L524" s="189"/>
      <c r="M524" s="189" t="s">
        <v>1538</v>
      </c>
      <c r="N524" s="189"/>
      <c r="O524" s="189"/>
      <c r="P524" s="189"/>
      <c r="Q524" s="189"/>
      <c r="R524" s="189"/>
      <c r="S524" s="189"/>
      <c r="T524" s="189"/>
      <c r="U524" s="189"/>
      <c r="V524" s="189"/>
      <c r="W524" s="189"/>
      <c r="X524" s="189"/>
      <c r="Y524" s="189"/>
      <c r="Z524" s="189"/>
      <c r="AA524" s="189"/>
      <c r="AB524" s="189"/>
      <c r="AC524" s="189"/>
      <c r="AD524" s="189"/>
      <c r="AE524" s="189"/>
      <c r="AF524" s="189"/>
      <c r="AG524" s="189"/>
      <c r="AH524" s="189"/>
      <c r="AI524" s="189"/>
      <c r="AJ524" s="189"/>
      <c r="AK524" s="189"/>
      <c r="AL524" s="189"/>
      <c r="AM524" s="189"/>
      <c r="AN524" s="190"/>
      <c r="AO524" s="190"/>
      <c r="AP524" s="190"/>
      <c r="AQ524" s="190"/>
      <c r="AR524" s="190"/>
      <c r="AS524" s="190"/>
      <c r="AT524" s="190"/>
      <c r="AU524" s="191">
        <v>15</v>
      </c>
      <c r="AV524" s="191">
        <v>0</v>
      </c>
      <c r="AW524" s="191">
        <v>0</v>
      </c>
      <c r="AX524" s="191">
        <v>0</v>
      </c>
      <c r="AY524" s="191">
        <v>0</v>
      </c>
    </row>
    <row r="525" spans="1:51">
      <c r="A525" s="12" t="s">
        <v>79</v>
      </c>
      <c r="B525" s="12" t="s">
        <v>982</v>
      </c>
      <c r="C525" s="13">
        <v>242144</v>
      </c>
      <c r="D525" s="12" t="s">
        <v>276</v>
      </c>
      <c r="E525" s="187">
        <v>45630</v>
      </c>
      <c r="F525" s="188" t="s">
        <v>182</v>
      </c>
      <c r="G525" s="189" t="s">
        <v>23</v>
      </c>
      <c r="H525" s="189"/>
      <c r="I525" s="189"/>
      <c r="J525" s="189" t="s">
        <v>23</v>
      </c>
      <c r="K525" s="189" t="s">
        <v>23</v>
      </c>
      <c r="L525" s="189"/>
      <c r="M525" s="189" t="s">
        <v>1539</v>
      </c>
      <c r="N525" s="189"/>
      <c r="O525" s="189" t="s">
        <v>23</v>
      </c>
      <c r="P525" s="189"/>
      <c r="Q525" s="189"/>
      <c r="R525" s="189"/>
      <c r="S525" s="189"/>
      <c r="T525" s="189"/>
      <c r="U525" s="189"/>
      <c r="V525" s="189" t="s">
        <v>1539</v>
      </c>
      <c r="W525" s="189"/>
      <c r="X525" s="189" t="s">
        <v>23</v>
      </c>
      <c r="Y525" s="189"/>
      <c r="Z525" s="189"/>
      <c r="AA525" s="189"/>
      <c r="AB525" s="189"/>
      <c r="AC525" s="189"/>
      <c r="AD525" s="189"/>
      <c r="AE525" s="189" t="s">
        <v>1539</v>
      </c>
      <c r="AF525" s="189"/>
      <c r="AG525" s="189" t="s">
        <v>23</v>
      </c>
      <c r="AH525" s="189"/>
      <c r="AI525" s="189"/>
      <c r="AJ525" s="189"/>
      <c r="AK525" s="189"/>
      <c r="AL525" s="189"/>
      <c r="AM525" s="189"/>
      <c r="AN525" s="190" t="s">
        <v>1539</v>
      </c>
      <c r="AO525" s="190"/>
      <c r="AP525" s="190"/>
      <c r="AQ525" s="190"/>
      <c r="AR525" s="190"/>
      <c r="AS525" s="190" t="s">
        <v>23</v>
      </c>
      <c r="AT525" s="190"/>
      <c r="AU525" s="191">
        <v>18</v>
      </c>
      <c r="AV525" s="191">
        <v>3</v>
      </c>
      <c r="AW525" s="191">
        <v>4</v>
      </c>
      <c r="AX525" s="191">
        <v>15</v>
      </c>
      <c r="AY525" s="191">
        <v>0</v>
      </c>
    </row>
    <row r="526" spans="1:51">
      <c r="A526" s="12" t="s">
        <v>79</v>
      </c>
      <c r="B526" s="12" t="s">
        <v>983</v>
      </c>
      <c r="C526" s="13">
        <v>242152</v>
      </c>
      <c r="D526" s="12" t="s">
        <v>540</v>
      </c>
      <c r="E526" s="187">
        <v>51200</v>
      </c>
      <c r="F526" s="188" t="s">
        <v>182</v>
      </c>
      <c r="G526" s="189" t="s">
        <v>23</v>
      </c>
      <c r="H526" s="189"/>
      <c r="I526" s="189"/>
      <c r="J526" s="189" t="s">
        <v>23</v>
      </c>
      <c r="K526" s="189"/>
      <c r="L526" s="189"/>
      <c r="M526" s="189" t="s">
        <v>1539</v>
      </c>
      <c r="N526" s="189"/>
      <c r="O526" s="189" t="s">
        <v>23</v>
      </c>
      <c r="P526" s="189"/>
      <c r="Q526" s="189"/>
      <c r="R526" s="189"/>
      <c r="S526" s="189"/>
      <c r="T526" s="189"/>
      <c r="U526" s="189"/>
      <c r="V526" s="189" t="s">
        <v>1539</v>
      </c>
      <c r="W526" s="189"/>
      <c r="X526" s="189" t="s">
        <v>23</v>
      </c>
      <c r="Y526" s="189"/>
      <c r="Z526" s="189"/>
      <c r="AA526" s="189"/>
      <c r="AB526" s="189"/>
      <c r="AC526" s="189"/>
      <c r="AD526" s="189"/>
      <c r="AE526" s="189" t="s">
        <v>1539</v>
      </c>
      <c r="AF526" s="189"/>
      <c r="AG526" s="189" t="s">
        <v>23</v>
      </c>
      <c r="AH526" s="189"/>
      <c r="AI526" s="189"/>
      <c r="AJ526" s="189"/>
      <c r="AK526" s="189"/>
      <c r="AL526" s="189"/>
      <c r="AM526" s="189"/>
      <c r="AN526" s="190"/>
      <c r="AO526" s="190"/>
      <c r="AP526" s="190"/>
      <c r="AQ526" s="190"/>
      <c r="AR526" s="190"/>
      <c r="AS526" s="190"/>
      <c r="AT526" s="190"/>
      <c r="AU526" s="191">
        <v>27</v>
      </c>
      <c r="AV526" s="191">
        <v>4</v>
      </c>
      <c r="AW526" s="191">
        <v>4</v>
      </c>
      <c r="AX526" s="191">
        <v>0</v>
      </c>
      <c r="AY526" s="191">
        <v>0</v>
      </c>
    </row>
    <row r="527" spans="1:51">
      <c r="A527" s="12" t="s">
        <v>79</v>
      </c>
      <c r="B527" s="12" t="s">
        <v>984</v>
      </c>
      <c r="C527" s="13">
        <v>242161</v>
      </c>
      <c r="D527" s="12" t="s">
        <v>530</v>
      </c>
      <c r="E527" s="187">
        <v>92863</v>
      </c>
      <c r="F527" s="188" t="s">
        <v>182</v>
      </c>
      <c r="G527" s="189" t="s">
        <v>23</v>
      </c>
      <c r="H527" s="189" t="s">
        <v>23</v>
      </c>
      <c r="I527" s="189"/>
      <c r="J527" s="189" t="s">
        <v>23</v>
      </c>
      <c r="K527" s="189" t="s">
        <v>23</v>
      </c>
      <c r="L527" s="189"/>
      <c r="M527" s="189" t="s">
        <v>1538</v>
      </c>
      <c r="N527" s="189"/>
      <c r="O527" s="189"/>
      <c r="P527" s="189"/>
      <c r="Q527" s="189"/>
      <c r="R527" s="189"/>
      <c r="S527" s="189"/>
      <c r="T527" s="189"/>
      <c r="U527" s="189"/>
      <c r="V527" s="189" t="s">
        <v>1539</v>
      </c>
      <c r="W527" s="189"/>
      <c r="X527" s="189" t="s">
        <v>23</v>
      </c>
      <c r="Y527" s="189"/>
      <c r="Z527" s="189"/>
      <c r="AA527" s="189"/>
      <c r="AB527" s="189"/>
      <c r="AC527" s="189"/>
      <c r="AD527" s="189"/>
      <c r="AE527" s="189" t="s">
        <v>1539</v>
      </c>
      <c r="AF527" s="189"/>
      <c r="AG527" s="189" t="s">
        <v>23</v>
      </c>
      <c r="AH527" s="189"/>
      <c r="AI527" s="189"/>
      <c r="AJ527" s="189"/>
      <c r="AK527" s="189"/>
      <c r="AL527" s="189"/>
      <c r="AM527" s="189"/>
      <c r="AN527" s="190" t="s">
        <v>1539</v>
      </c>
      <c r="AO527" s="190"/>
      <c r="AP527" s="190" t="s">
        <v>23</v>
      </c>
      <c r="AQ527" s="190"/>
      <c r="AR527" s="190"/>
      <c r="AS527" s="190"/>
      <c r="AT527" s="190"/>
      <c r="AU527" s="191">
        <v>51</v>
      </c>
      <c r="AV527" s="191">
        <v>3</v>
      </c>
      <c r="AW527" s="191">
        <v>28</v>
      </c>
      <c r="AX527" s="191">
        <v>8</v>
      </c>
      <c r="AY527" s="191">
        <v>0</v>
      </c>
    </row>
    <row r="528" spans="1:51">
      <c r="A528" s="12" t="s">
        <v>79</v>
      </c>
      <c r="B528" s="12" t="s">
        <v>985</v>
      </c>
      <c r="C528" s="13">
        <v>244414</v>
      </c>
      <c r="D528" s="12" t="s">
        <v>491</v>
      </c>
      <c r="E528" s="187">
        <v>14821</v>
      </c>
      <c r="F528" s="188" t="s">
        <v>182</v>
      </c>
      <c r="G528" s="189"/>
      <c r="H528" s="189"/>
      <c r="I528" s="189"/>
      <c r="J528" s="189" t="s">
        <v>23</v>
      </c>
      <c r="K528" s="189"/>
      <c r="L528" s="189"/>
      <c r="M528" s="189" t="s">
        <v>1539</v>
      </c>
      <c r="N528" s="189"/>
      <c r="O528" s="189" t="s">
        <v>23</v>
      </c>
      <c r="P528" s="189"/>
      <c r="Q528" s="189"/>
      <c r="R528" s="189"/>
      <c r="S528" s="189"/>
      <c r="T528" s="189"/>
      <c r="U528" s="189"/>
      <c r="V528" s="189"/>
      <c r="W528" s="189"/>
      <c r="X528" s="189"/>
      <c r="Y528" s="189"/>
      <c r="Z528" s="189"/>
      <c r="AA528" s="189"/>
      <c r="AB528" s="189"/>
      <c r="AC528" s="189"/>
      <c r="AD528" s="189"/>
      <c r="AE528" s="189" t="s">
        <v>1539</v>
      </c>
      <c r="AF528" s="189"/>
      <c r="AG528" s="189" t="s">
        <v>23</v>
      </c>
      <c r="AH528" s="189"/>
      <c r="AI528" s="189"/>
      <c r="AJ528" s="189"/>
      <c r="AK528" s="189"/>
      <c r="AL528" s="189"/>
      <c r="AM528" s="189"/>
      <c r="AN528" s="190"/>
      <c r="AO528" s="190"/>
      <c r="AP528" s="190"/>
      <c r="AQ528" s="190"/>
      <c r="AR528" s="190"/>
      <c r="AS528" s="190"/>
      <c r="AT528" s="190"/>
      <c r="AU528" s="191">
        <v>21</v>
      </c>
      <c r="AV528" s="191">
        <v>0</v>
      </c>
      <c r="AW528" s="191">
        <v>13</v>
      </c>
      <c r="AX528" s="191">
        <v>0</v>
      </c>
      <c r="AY528" s="191">
        <v>0</v>
      </c>
    </row>
    <row r="529" spans="1:51">
      <c r="A529" s="12" t="s">
        <v>110</v>
      </c>
      <c r="B529" s="12" t="s">
        <v>110</v>
      </c>
      <c r="C529" s="13">
        <v>250007</v>
      </c>
      <c r="D529" s="12" t="s">
        <v>986</v>
      </c>
      <c r="E529" s="187">
        <v>77285</v>
      </c>
      <c r="F529" s="188" t="s">
        <v>182</v>
      </c>
      <c r="G529" s="189" t="s">
        <v>23</v>
      </c>
      <c r="H529" s="189"/>
      <c r="I529" s="189"/>
      <c r="J529" s="189"/>
      <c r="K529" s="189" t="s">
        <v>23</v>
      </c>
      <c r="L529" s="189" t="s">
        <v>23</v>
      </c>
      <c r="M529" s="189" t="s">
        <v>1540</v>
      </c>
      <c r="N529" s="189"/>
      <c r="O529" s="189" t="s">
        <v>23</v>
      </c>
      <c r="P529" s="189"/>
      <c r="Q529" s="189"/>
      <c r="R529" s="189"/>
      <c r="S529" s="189"/>
      <c r="T529" s="189"/>
      <c r="U529" s="189"/>
      <c r="V529" s="189" t="s">
        <v>1539</v>
      </c>
      <c r="W529" s="189" t="s">
        <v>23</v>
      </c>
      <c r="X529" s="189"/>
      <c r="Y529" s="189"/>
      <c r="Z529" s="189"/>
      <c r="AA529" s="189"/>
      <c r="AB529" s="189" t="s">
        <v>23</v>
      </c>
      <c r="AC529" s="189"/>
      <c r="AD529" s="189"/>
      <c r="AE529" s="189"/>
      <c r="AF529" s="189"/>
      <c r="AG529" s="189"/>
      <c r="AH529" s="189"/>
      <c r="AI529" s="189"/>
      <c r="AJ529" s="189"/>
      <c r="AK529" s="189"/>
      <c r="AL529" s="189"/>
      <c r="AM529" s="189"/>
      <c r="AN529" s="190" t="s">
        <v>1538</v>
      </c>
      <c r="AO529" s="190"/>
      <c r="AP529" s="190"/>
      <c r="AQ529" s="190"/>
      <c r="AR529" s="190"/>
      <c r="AS529" s="190"/>
      <c r="AT529" s="190"/>
      <c r="AU529" s="191">
        <v>22</v>
      </c>
      <c r="AV529" s="191">
        <v>3</v>
      </c>
      <c r="AW529" s="191">
        <v>0</v>
      </c>
      <c r="AX529" s="191">
        <v>11</v>
      </c>
      <c r="AY529" s="191">
        <v>0</v>
      </c>
    </row>
    <row r="530" spans="1:51">
      <c r="A530" s="12" t="s">
        <v>110</v>
      </c>
      <c r="B530" s="12" t="s">
        <v>987</v>
      </c>
      <c r="C530" s="13">
        <v>252018</v>
      </c>
      <c r="D530" s="12" t="s">
        <v>988</v>
      </c>
      <c r="E530" s="187">
        <v>342460</v>
      </c>
      <c r="F530" s="188" t="s">
        <v>182</v>
      </c>
      <c r="G530" s="189" t="s">
        <v>23</v>
      </c>
      <c r="H530" s="189" t="s">
        <v>23</v>
      </c>
      <c r="I530" s="189" t="s">
        <v>23</v>
      </c>
      <c r="J530" s="189"/>
      <c r="K530" s="189" t="s">
        <v>23</v>
      </c>
      <c r="L530" s="189"/>
      <c r="M530" s="189" t="s">
        <v>1540</v>
      </c>
      <c r="N530" s="189"/>
      <c r="O530" s="189" t="s">
        <v>23</v>
      </c>
      <c r="P530" s="189"/>
      <c r="Q530" s="189"/>
      <c r="R530" s="189"/>
      <c r="S530" s="189" t="s">
        <v>23</v>
      </c>
      <c r="T530" s="189"/>
      <c r="U530" s="189"/>
      <c r="V530" s="189" t="s">
        <v>1539</v>
      </c>
      <c r="W530" s="189"/>
      <c r="X530" s="189"/>
      <c r="Y530" s="189"/>
      <c r="Z530" s="189"/>
      <c r="AA530" s="189"/>
      <c r="AB530" s="189" t="s">
        <v>23</v>
      </c>
      <c r="AC530" s="189"/>
      <c r="AD530" s="189"/>
      <c r="AE530" s="189"/>
      <c r="AF530" s="189"/>
      <c r="AG530" s="189"/>
      <c r="AH530" s="189"/>
      <c r="AI530" s="189"/>
      <c r="AJ530" s="189"/>
      <c r="AK530" s="189"/>
      <c r="AL530" s="189"/>
      <c r="AM530" s="189"/>
      <c r="AN530" s="190" t="s">
        <v>1540</v>
      </c>
      <c r="AO530" s="190"/>
      <c r="AP530" s="190" t="s">
        <v>23</v>
      </c>
      <c r="AQ530" s="190"/>
      <c r="AR530" s="190"/>
      <c r="AS530" s="190" t="s">
        <v>23</v>
      </c>
      <c r="AT530" s="190"/>
      <c r="AU530" s="191">
        <v>179</v>
      </c>
      <c r="AV530" s="191">
        <v>5</v>
      </c>
      <c r="AW530" s="191">
        <v>0</v>
      </c>
      <c r="AX530" s="191">
        <v>24</v>
      </c>
      <c r="AY530" s="191">
        <v>7</v>
      </c>
    </row>
    <row r="531" spans="1:51">
      <c r="A531" s="12" t="s">
        <v>110</v>
      </c>
      <c r="B531" s="12" t="s">
        <v>989</v>
      </c>
      <c r="C531" s="13">
        <v>252026</v>
      </c>
      <c r="D531" s="12" t="s">
        <v>681</v>
      </c>
      <c r="E531" s="187">
        <v>112720</v>
      </c>
      <c r="F531" s="188" t="s">
        <v>182</v>
      </c>
      <c r="G531" s="189" t="s">
        <v>23</v>
      </c>
      <c r="H531" s="189" t="s">
        <v>23</v>
      </c>
      <c r="I531" s="189" t="s">
        <v>23</v>
      </c>
      <c r="J531" s="189" t="s">
        <v>23</v>
      </c>
      <c r="K531" s="189" t="s">
        <v>23</v>
      </c>
      <c r="L531" s="189"/>
      <c r="M531" s="189" t="s">
        <v>1538</v>
      </c>
      <c r="N531" s="189"/>
      <c r="O531" s="189"/>
      <c r="P531" s="189"/>
      <c r="Q531" s="189"/>
      <c r="R531" s="189"/>
      <c r="S531" s="189"/>
      <c r="T531" s="189"/>
      <c r="U531" s="189"/>
      <c r="V531" s="189" t="s">
        <v>1538</v>
      </c>
      <c r="W531" s="189"/>
      <c r="X531" s="189"/>
      <c r="Y531" s="189"/>
      <c r="Z531" s="189"/>
      <c r="AA531" s="189"/>
      <c r="AB531" s="189"/>
      <c r="AC531" s="189"/>
      <c r="AD531" s="189"/>
      <c r="AE531" s="189" t="s">
        <v>1538</v>
      </c>
      <c r="AF531" s="189"/>
      <c r="AG531" s="189"/>
      <c r="AH531" s="189"/>
      <c r="AI531" s="189"/>
      <c r="AJ531" s="189"/>
      <c r="AK531" s="189"/>
      <c r="AL531" s="189"/>
      <c r="AM531" s="189"/>
      <c r="AN531" s="190" t="s">
        <v>1538</v>
      </c>
      <c r="AO531" s="190"/>
      <c r="AP531" s="190"/>
      <c r="AQ531" s="190"/>
      <c r="AR531" s="190"/>
      <c r="AS531" s="190"/>
      <c r="AT531" s="190"/>
      <c r="AU531" s="191">
        <v>55</v>
      </c>
      <c r="AV531" s="191">
        <v>5</v>
      </c>
      <c r="AW531" s="191">
        <v>19</v>
      </c>
      <c r="AX531" s="191">
        <v>49</v>
      </c>
      <c r="AY531" s="191">
        <v>9</v>
      </c>
    </row>
    <row r="532" spans="1:51">
      <c r="A532" s="12" t="s">
        <v>110</v>
      </c>
      <c r="B532" s="12" t="s">
        <v>990</v>
      </c>
      <c r="C532" s="13">
        <v>252034</v>
      </c>
      <c r="D532" s="12" t="s">
        <v>465</v>
      </c>
      <c r="E532" s="187">
        <v>119227</v>
      </c>
      <c r="F532" s="188" t="s">
        <v>182</v>
      </c>
      <c r="G532" s="189"/>
      <c r="H532" s="189"/>
      <c r="I532" s="189"/>
      <c r="J532" s="189" t="s">
        <v>23</v>
      </c>
      <c r="K532" s="189" t="s">
        <v>23</v>
      </c>
      <c r="L532" s="189"/>
      <c r="M532" s="189" t="s">
        <v>1538</v>
      </c>
      <c r="N532" s="189"/>
      <c r="O532" s="189"/>
      <c r="P532" s="189"/>
      <c r="Q532" s="189"/>
      <c r="R532" s="189"/>
      <c r="S532" s="189"/>
      <c r="T532" s="189"/>
      <c r="U532" s="189"/>
      <c r="V532" s="189"/>
      <c r="W532" s="189"/>
      <c r="X532" s="189"/>
      <c r="Y532" s="189"/>
      <c r="Z532" s="189"/>
      <c r="AA532" s="189"/>
      <c r="AB532" s="189"/>
      <c r="AC532" s="189"/>
      <c r="AD532" s="189"/>
      <c r="AE532" s="189" t="s">
        <v>1538</v>
      </c>
      <c r="AF532" s="189"/>
      <c r="AG532" s="189"/>
      <c r="AH532" s="189"/>
      <c r="AI532" s="189"/>
      <c r="AJ532" s="189"/>
      <c r="AK532" s="189"/>
      <c r="AL532" s="189"/>
      <c r="AM532" s="189"/>
      <c r="AN532" s="190" t="s">
        <v>1538</v>
      </c>
      <c r="AO532" s="190"/>
      <c r="AP532" s="190"/>
      <c r="AQ532" s="190"/>
      <c r="AR532" s="190"/>
      <c r="AS532" s="190"/>
      <c r="AT532" s="190"/>
      <c r="AU532" s="191">
        <v>19</v>
      </c>
      <c r="AV532" s="191">
        <v>0</v>
      </c>
      <c r="AW532" s="191">
        <v>2</v>
      </c>
      <c r="AX532" s="191">
        <v>8</v>
      </c>
      <c r="AY532" s="191">
        <v>0</v>
      </c>
    </row>
    <row r="533" spans="1:51">
      <c r="A533" s="12" t="s">
        <v>110</v>
      </c>
      <c r="B533" s="12" t="s">
        <v>991</v>
      </c>
      <c r="C533" s="13">
        <v>252042</v>
      </c>
      <c r="D533" s="12" t="s">
        <v>992</v>
      </c>
      <c r="E533" s="187">
        <v>82267</v>
      </c>
      <c r="F533" s="188" t="s">
        <v>182</v>
      </c>
      <c r="G533" s="189" t="s">
        <v>23</v>
      </c>
      <c r="H533" s="189"/>
      <c r="I533" s="189"/>
      <c r="J533" s="189"/>
      <c r="K533" s="189" t="s">
        <v>23</v>
      </c>
      <c r="L533" s="189"/>
      <c r="M533" s="189" t="s">
        <v>1538</v>
      </c>
      <c r="N533" s="189"/>
      <c r="O533" s="189"/>
      <c r="P533" s="189"/>
      <c r="Q533" s="189"/>
      <c r="R533" s="189"/>
      <c r="S533" s="189"/>
      <c r="T533" s="189"/>
      <c r="U533" s="189"/>
      <c r="V533" s="189" t="s">
        <v>1539</v>
      </c>
      <c r="W533" s="189" t="s">
        <v>23</v>
      </c>
      <c r="X533" s="189"/>
      <c r="Y533" s="189"/>
      <c r="Z533" s="189"/>
      <c r="AA533" s="189"/>
      <c r="AB533" s="189"/>
      <c r="AC533" s="189"/>
      <c r="AD533" s="189"/>
      <c r="AE533" s="189"/>
      <c r="AF533" s="189"/>
      <c r="AG533" s="189"/>
      <c r="AH533" s="189"/>
      <c r="AI533" s="189"/>
      <c r="AJ533" s="189"/>
      <c r="AK533" s="189"/>
      <c r="AL533" s="189"/>
      <c r="AM533" s="189"/>
      <c r="AN533" s="190" t="s">
        <v>1538</v>
      </c>
      <c r="AO533" s="190"/>
      <c r="AP533" s="190"/>
      <c r="AQ533" s="190"/>
      <c r="AR533" s="190"/>
      <c r="AS533" s="190"/>
      <c r="AT533" s="190"/>
      <c r="AU533" s="191">
        <v>15</v>
      </c>
      <c r="AV533" s="191">
        <v>3</v>
      </c>
      <c r="AW533" s="191">
        <v>0</v>
      </c>
      <c r="AX533" s="191">
        <v>12</v>
      </c>
      <c r="AY533" s="191">
        <v>0</v>
      </c>
    </row>
    <row r="534" spans="1:51">
      <c r="A534" s="12" t="s">
        <v>110</v>
      </c>
      <c r="B534" s="12" t="s">
        <v>993</v>
      </c>
      <c r="C534" s="13">
        <v>252069</v>
      </c>
      <c r="D534" s="12" t="s">
        <v>530</v>
      </c>
      <c r="E534" s="187">
        <v>132885</v>
      </c>
      <c r="F534" s="188" t="s">
        <v>182</v>
      </c>
      <c r="G534" s="189" t="s">
        <v>23</v>
      </c>
      <c r="H534" s="189" t="s">
        <v>23</v>
      </c>
      <c r="I534" s="189" t="s">
        <v>23</v>
      </c>
      <c r="J534" s="189"/>
      <c r="K534" s="189"/>
      <c r="L534" s="189"/>
      <c r="M534" s="189" t="s">
        <v>1538</v>
      </c>
      <c r="N534" s="189"/>
      <c r="O534" s="189"/>
      <c r="P534" s="189"/>
      <c r="Q534" s="189"/>
      <c r="R534" s="189"/>
      <c r="S534" s="189"/>
      <c r="T534" s="189"/>
      <c r="U534" s="189"/>
      <c r="V534" s="189" t="s">
        <v>1539</v>
      </c>
      <c r="W534" s="189"/>
      <c r="X534" s="189"/>
      <c r="Y534" s="189"/>
      <c r="Z534" s="189"/>
      <c r="AA534" s="189"/>
      <c r="AB534" s="189"/>
      <c r="AC534" s="189" t="s">
        <v>23</v>
      </c>
      <c r="AD534" s="189"/>
      <c r="AE534" s="189"/>
      <c r="AF534" s="189"/>
      <c r="AG534" s="189"/>
      <c r="AH534" s="189"/>
      <c r="AI534" s="189"/>
      <c r="AJ534" s="189"/>
      <c r="AK534" s="189"/>
      <c r="AL534" s="189"/>
      <c r="AM534" s="189"/>
      <c r="AN534" s="190"/>
      <c r="AO534" s="190"/>
      <c r="AP534" s="190"/>
      <c r="AQ534" s="190"/>
      <c r="AR534" s="190"/>
      <c r="AS534" s="190"/>
      <c r="AT534" s="190"/>
      <c r="AU534" s="191">
        <v>19</v>
      </c>
      <c r="AV534" s="191">
        <v>0</v>
      </c>
      <c r="AW534" s="191">
        <v>0</v>
      </c>
      <c r="AX534" s="191">
        <v>0</v>
      </c>
      <c r="AY534" s="191">
        <v>10</v>
      </c>
    </row>
    <row r="535" spans="1:51">
      <c r="A535" s="12" t="s">
        <v>110</v>
      </c>
      <c r="B535" s="12" t="s">
        <v>994</v>
      </c>
      <c r="C535" s="13">
        <v>252077</v>
      </c>
      <c r="D535" s="12" t="s">
        <v>995</v>
      </c>
      <c r="E535" s="187">
        <v>82705</v>
      </c>
      <c r="F535" s="188" t="s">
        <v>182</v>
      </c>
      <c r="G535" s="189" t="s">
        <v>23</v>
      </c>
      <c r="H535" s="189"/>
      <c r="I535" s="189"/>
      <c r="J535" s="189" t="s">
        <v>23</v>
      </c>
      <c r="K535" s="189" t="s">
        <v>23</v>
      </c>
      <c r="L535" s="189"/>
      <c r="M535" s="189" t="s">
        <v>1538</v>
      </c>
      <c r="N535" s="189"/>
      <c r="O535" s="189"/>
      <c r="P535" s="189"/>
      <c r="Q535" s="189"/>
      <c r="R535" s="189"/>
      <c r="S535" s="189"/>
      <c r="T535" s="189"/>
      <c r="U535" s="189"/>
      <c r="V535" s="189" t="s">
        <v>1539</v>
      </c>
      <c r="W535" s="189"/>
      <c r="X535" s="189"/>
      <c r="Y535" s="189"/>
      <c r="Z535" s="189"/>
      <c r="AA535" s="189"/>
      <c r="AB535" s="189" t="s">
        <v>23</v>
      </c>
      <c r="AC535" s="189"/>
      <c r="AD535" s="189"/>
      <c r="AE535" s="189" t="s">
        <v>1539</v>
      </c>
      <c r="AF535" s="189"/>
      <c r="AG535" s="189" t="s">
        <v>23</v>
      </c>
      <c r="AH535" s="189"/>
      <c r="AI535" s="189"/>
      <c r="AJ535" s="189"/>
      <c r="AK535" s="189"/>
      <c r="AL535" s="189"/>
      <c r="AM535" s="189"/>
      <c r="AN535" s="190" t="s">
        <v>1538</v>
      </c>
      <c r="AO535" s="190"/>
      <c r="AP535" s="190"/>
      <c r="AQ535" s="190"/>
      <c r="AR535" s="190"/>
      <c r="AS535" s="190"/>
      <c r="AT535" s="190" t="s">
        <v>23</v>
      </c>
      <c r="AU535" s="191">
        <v>14</v>
      </c>
      <c r="AV535" s="191">
        <v>1</v>
      </c>
      <c r="AW535" s="191">
        <v>8</v>
      </c>
      <c r="AX535" s="191">
        <v>13</v>
      </c>
      <c r="AY535" s="191">
        <v>0</v>
      </c>
    </row>
    <row r="536" spans="1:51">
      <c r="A536" s="12" t="s">
        <v>110</v>
      </c>
      <c r="B536" s="12" t="s">
        <v>996</v>
      </c>
      <c r="C536" s="13">
        <v>252085</v>
      </c>
      <c r="D536" s="12" t="s">
        <v>276</v>
      </c>
      <c r="E536" s="187">
        <v>68882</v>
      </c>
      <c r="F536" s="188" t="s">
        <v>182</v>
      </c>
      <c r="G536" s="189"/>
      <c r="H536" s="189" t="s">
        <v>23</v>
      </c>
      <c r="I536" s="189"/>
      <c r="J536" s="189" t="s">
        <v>23</v>
      </c>
      <c r="K536" s="189" t="s">
        <v>23</v>
      </c>
      <c r="L536" s="189"/>
      <c r="M536" s="189" t="s">
        <v>1538</v>
      </c>
      <c r="N536" s="189"/>
      <c r="O536" s="189"/>
      <c r="P536" s="189"/>
      <c r="Q536" s="189"/>
      <c r="R536" s="189"/>
      <c r="S536" s="189"/>
      <c r="T536" s="189"/>
      <c r="U536" s="189"/>
      <c r="V536" s="189"/>
      <c r="W536" s="189"/>
      <c r="X536" s="189"/>
      <c r="Y536" s="189"/>
      <c r="Z536" s="189"/>
      <c r="AA536" s="189"/>
      <c r="AB536" s="189"/>
      <c r="AC536" s="189"/>
      <c r="AD536" s="189"/>
      <c r="AE536" s="189" t="s">
        <v>1539</v>
      </c>
      <c r="AF536" s="189"/>
      <c r="AG536" s="189" t="s">
        <v>23</v>
      </c>
      <c r="AH536" s="189"/>
      <c r="AI536" s="189"/>
      <c r="AJ536" s="189"/>
      <c r="AK536" s="189"/>
      <c r="AL536" s="189"/>
      <c r="AM536" s="189"/>
      <c r="AN536" s="190" t="s">
        <v>1539</v>
      </c>
      <c r="AO536" s="190"/>
      <c r="AP536" s="190" t="s">
        <v>23</v>
      </c>
      <c r="AQ536" s="190"/>
      <c r="AR536" s="190"/>
      <c r="AS536" s="190"/>
      <c r="AT536" s="190"/>
      <c r="AU536" s="191">
        <v>19</v>
      </c>
      <c r="AV536" s="191">
        <v>0</v>
      </c>
      <c r="AW536" s="191">
        <v>4</v>
      </c>
      <c r="AX536" s="191">
        <v>7</v>
      </c>
      <c r="AY536" s="191">
        <v>0</v>
      </c>
    </row>
    <row r="537" spans="1:51">
      <c r="A537" s="12" t="s">
        <v>110</v>
      </c>
      <c r="B537" s="12" t="s">
        <v>997</v>
      </c>
      <c r="C537" s="13">
        <v>252093</v>
      </c>
      <c r="D537" s="12" t="s">
        <v>530</v>
      </c>
      <c r="E537" s="187">
        <v>91410</v>
      </c>
      <c r="F537" s="188" t="s">
        <v>182</v>
      </c>
      <c r="G537" s="189" t="s">
        <v>23</v>
      </c>
      <c r="H537" s="189" t="s">
        <v>23</v>
      </c>
      <c r="I537" s="189" t="s">
        <v>23</v>
      </c>
      <c r="J537" s="189" t="s">
        <v>23</v>
      </c>
      <c r="K537" s="189" t="s">
        <v>23</v>
      </c>
      <c r="L537" s="189" t="s">
        <v>23</v>
      </c>
      <c r="M537" s="189" t="s">
        <v>1538</v>
      </c>
      <c r="N537" s="189"/>
      <c r="O537" s="189"/>
      <c r="P537" s="189"/>
      <c r="Q537" s="189"/>
      <c r="R537" s="189"/>
      <c r="S537" s="189"/>
      <c r="T537" s="189"/>
      <c r="U537" s="189"/>
      <c r="V537" s="189" t="s">
        <v>1539</v>
      </c>
      <c r="W537" s="189" t="s">
        <v>23</v>
      </c>
      <c r="X537" s="189"/>
      <c r="Y537" s="189"/>
      <c r="Z537" s="189"/>
      <c r="AA537" s="189"/>
      <c r="AB537" s="189"/>
      <c r="AC537" s="189"/>
      <c r="AD537" s="189"/>
      <c r="AE537" s="189" t="s">
        <v>1539</v>
      </c>
      <c r="AF537" s="189"/>
      <c r="AG537" s="189" t="s">
        <v>23</v>
      </c>
      <c r="AH537" s="189"/>
      <c r="AI537" s="189"/>
      <c r="AJ537" s="189"/>
      <c r="AK537" s="189"/>
      <c r="AL537" s="189"/>
      <c r="AM537" s="189"/>
      <c r="AN537" s="190" t="s">
        <v>1540</v>
      </c>
      <c r="AO537" s="190" t="s">
        <v>23</v>
      </c>
      <c r="AP537" s="190" t="s">
        <v>23</v>
      </c>
      <c r="AQ537" s="190"/>
      <c r="AR537" s="190"/>
      <c r="AS537" s="190" t="s">
        <v>23</v>
      </c>
      <c r="AT537" s="190"/>
      <c r="AU537" s="191">
        <v>52</v>
      </c>
      <c r="AV537" s="191">
        <v>2</v>
      </c>
      <c r="AW537" s="191">
        <v>16</v>
      </c>
      <c r="AX537" s="191">
        <v>78</v>
      </c>
      <c r="AY537" s="191">
        <v>3</v>
      </c>
    </row>
    <row r="538" spans="1:51">
      <c r="A538" s="12" t="s">
        <v>110</v>
      </c>
      <c r="B538" s="12" t="s">
        <v>198</v>
      </c>
      <c r="C538" s="13">
        <v>252107</v>
      </c>
      <c r="D538" s="12" t="s">
        <v>998</v>
      </c>
      <c r="E538" s="187">
        <v>51097</v>
      </c>
      <c r="F538" s="188" t="s">
        <v>182</v>
      </c>
      <c r="G538" s="189"/>
      <c r="H538" s="189"/>
      <c r="I538" s="189"/>
      <c r="J538" s="189" t="s">
        <v>23</v>
      </c>
      <c r="K538" s="189" t="s">
        <v>23</v>
      </c>
      <c r="L538" s="189"/>
      <c r="M538" s="189" t="s">
        <v>1538</v>
      </c>
      <c r="N538" s="189"/>
      <c r="O538" s="189"/>
      <c r="P538" s="189"/>
      <c r="Q538" s="189"/>
      <c r="R538" s="189"/>
      <c r="S538" s="189"/>
      <c r="T538" s="189"/>
      <c r="U538" s="189"/>
      <c r="V538" s="189"/>
      <c r="W538" s="189"/>
      <c r="X538" s="189"/>
      <c r="Y538" s="189"/>
      <c r="Z538" s="189"/>
      <c r="AA538" s="189"/>
      <c r="AB538" s="189"/>
      <c r="AC538" s="189"/>
      <c r="AD538" s="189"/>
      <c r="AE538" s="189" t="s">
        <v>1538</v>
      </c>
      <c r="AF538" s="189"/>
      <c r="AG538" s="189"/>
      <c r="AH538" s="189"/>
      <c r="AI538" s="189"/>
      <c r="AJ538" s="189"/>
      <c r="AK538" s="189"/>
      <c r="AL538" s="189"/>
      <c r="AM538" s="189"/>
      <c r="AN538" s="190" t="s">
        <v>1540</v>
      </c>
      <c r="AO538" s="190"/>
      <c r="AP538" s="190"/>
      <c r="AQ538" s="190"/>
      <c r="AR538" s="190"/>
      <c r="AS538" s="190" t="s">
        <v>23</v>
      </c>
      <c r="AT538" s="190"/>
      <c r="AU538" s="191">
        <v>301</v>
      </c>
      <c r="AV538" s="191">
        <v>0</v>
      </c>
      <c r="AW538" s="191">
        <v>172</v>
      </c>
      <c r="AX538" s="191">
        <v>38</v>
      </c>
      <c r="AY538" s="191">
        <v>0</v>
      </c>
    </row>
    <row r="539" spans="1:51">
      <c r="A539" s="12" t="s">
        <v>111</v>
      </c>
      <c r="B539" s="12" t="s">
        <v>999</v>
      </c>
      <c r="C539" s="13">
        <v>252115</v>
      </c>
      <c r="D539" s="12" t="s">
        <v>1000</v>
      </c>
      <c r="E539" s="187">
        <v>54922</v>
      </c>
      <c r="F539" s="188" t="s">
        <v>182</v>
      </c>
      <c r="G539" s="189"/>
      <c r="H539" s="189"/>
      <c r="I539" s="189" t="s">
        <v>23</v>
      </c>
      <c r="J539" s="189" t="s">
        <v>23</v>
      </c>
      <c r="K539" s="189" t="s">
        <v>23</v>
      </c>
      <c r="L539" s="189"/>
      <c r="M539" s="189" t="s">
        <v>1538</v>
      </c>
      <c r="N539" s="189"/>
      <c r="O539" s="189"/>
      <c r="P539" s="189"/>
      <c r="Q539" s="189"/>
      <c r="R539" s="189"/>
      <c r="S539" s="189"/>
      <c r="T539" s="189"/>
      <c r="U539" s="189"/>
      <c r="V539" s="189"/>
      <c r="W539" s="189"/>
      <c r="X539" s="189"/>
      <c r="Y539" s="189"/>
      <c r="Z539" s="189"/>
      <c r="AA539" s="189"/>
      <c r="AB539" s="189"/>
      <c r="AC539" s="189"/>
      <c r="AD539" s="189"/>
      <c r="AE539" s="189" t="s">
        <v>1539</v>
      </c>
      <c r="AF539" s="189"/>
      <c r="AG539" s="189" t="s">
        <v>23</v>
      </c>
      <c r="AH539" s="189"/>
      <c r="AI539" s="189"/>
      <c r="AJ539" s="189"/>
      <c r="AK539" s="189"/>
      <c r="AL539" s="189"/>
      <c r="AM539" s="189"/>
      <c r="AN539" s="190" t="s">
        <v>1538</v>
      </c>
      <c r="AO539" s="190"/>
      <c r="AP539" s="190"/>
      <c r="AQ539" s="190"/>
      <c r="AR539" s="190"/>
      <c r="AS539" s="190"/>
      <c r="AT539" s="190"/>
      <c r="AU539" s="191">
        <v>21</v>
      </c>
      <c r="AV539" s="191">
        <v>0</v>
      </c>
      <c r="AW539" s="191">
        <v>10</v>
      </c>
      <c r="AX539" s="191">
        <v>10</v>
      </c>
      <c r="AY539" s="191">
        <v>3</v>
      </c>
    </row>
    <row r="540" spans="1:51">
      <c r="A540" s="12" t="s">
        <v>110</v>
      </c>
      <c r="B540" s="12" t="s">
        <v>166</v>
      </c>
      <c r="C540" s="13">
        <v>252123</v>
      </c>
      <c r="D540" s="12" t="s">
        <v>301</v>
      </c>
      <c r="E540" s="187">
        <v>49628</v>
      </c>
      <c r="F540" s="188" t="s">
        <v>182</v>
      </c>
      <c r="G540" s="189" t="s">
        <v>23</v>
      </c>
      <c r="H540" s="189" t="s">
        <v>23</v>
      </c>
      <c r="I540" s="189"/>
      <c r="J540" s="189" t="s">
        <v>23</v>
      </c>
      <c r="K540" s="189" t="s">
        <v>23</v>
      </c>
      <c r="L540" s="189" t="s">
        <v>23</v>
      </c>
      <c r="M540" s="189" t="s">
        <v>1540</v>
      </c>
      <c r="N540" s="189"/>
      <c r="O540" s="189" t="s">
        <v>23</v>
      </c>
      <c r="P540" s="189"/>
      <c r="Q540" s="189"/>
      <c r="R540" s="189"/>
      <c r="S540" s="189"/>
      <c r="T540" s="189"/>
      <c r="U540" s="189"/>
      <c r="V540" s="189" t="s">
        <v>1539</v>
      </c>
      <c r="W540" s="189" t="s">
        <v>23</v>
      </c>
      <c r="X540" s="189"/>
      <c r="Y540" s="189"/>
      <c r="Z540" s="189"/>
      <c r="AA540" s="189"/>
      <c r="AB540" s="189"/>
      <c r="AC540" s="189"/>
      <c r="AD540" s="189"/>
      <c r="AE540" s="189" t="s">
        <v>1539</v>
      </c>
      <c r="AF540" s="189"/>
      <c r="AG540" s="189" t="s">
        <v>23</v>
      </c>
      <c r="AH540" s="189"/>
      <c r="AI540" s="189"/>
      <c r="AJ540" s="189"/>
      <c r="AK540" s="189"/>
      <c r="AL540" s="189"/>
      <c r="AM540" s="189"/>
      <c r="AN540" s="190" t="s">
        <v>1539</v>
      </c>
      <c r="AO540" s="190"/>
      <c r="AP540" s="190" t="s">
        <v>23</v>
      </c>
      <c r="AQ540" s="190"/>
      <c r="AR540" s="190"/>
      <c r="AS540" s="190"/>
      <c r="AT540" s="190"/>
      <c r="AU540" s="191">
        <v>36</v>
      </c>
      <c r="AV540" s="191">
        <v>2</v>
      </c>
      <c r="AW540" s="191">
        <v>26</v>
      </c>
      <c r="AX540" s="191">
        <v>26</v>
      </c>
      <c r="AY540" s="191">
        <v>0</v>
      </c>
    </row>
    <row r="541" spans="1:51">
      <c r="A541" s="12" t="s">
        <v>110</v>
      </c>
      <c r="B541" s="12" t="s">
        <v>112</v>
      </c>
      <c r="C541" s="13">
        <v>252131</v>
      </c>
      <c r="D541" s="12" t="s">
        <v>1001</v>
      </c>
      <c r="E541" s="187">
        <v>114604</v>
      </c>
      <c r="F541" s="188" t="s">
        <v>182</v>
      </c>
      <c r="G541" s="189" t="s">
        <v>23</v>
      </c>
      <c r="H541" s="189"/>
      <c r="I541" s="189"/>
      <c r="J541" s="189" t="s">
        <v>23</v>
      </c>
      <c r="K541" s="189" t="s">
        <v>23</v>
      </c>
      <c r="L541" s="189"/>
      <c r="M541" s="189" t="s">
        <v>1540</v>
      </c>
      <c r="N541" s="189" t="s">
        <v>23</v>
      </c>
      <c r="O541" s="189"/>
      <c r="P541" s="189"/>
      <c r="Q541" s="189"/>
      <c r="R541" s="189"/>
      <c r="S541" s="189"/>
      <c r="T541" s="189"/>
      <c r="U541" s="189"/>
      <c r="V541" s="189" t="s">
        <v>1539</v>
      </c>
      <c r="W541" s="189" t="s">
        <v>23</v>
      </c>
      <c r="X541" s="189"/>
      <c r="Y541" s="189"/>
      <c r="Z541" s="189"/>
      <c r="AA541" s="189"/>
      <c r="AB541" s="189"/>
      <c r="AC541" s="189"/>
      <c r="AD541" s="189"/>
      <c r="AE541" s="189" t="s">
        <v>1539</v>
      </c>
      <c r="AF541" s="189"/>
      <c r="AG541" s="189" t="s">
        <v>23</v>
      </c>
      <c r="AH541" s="189"/>
      <c r="AI541" s="189"/>
      <c r="AJ541" s="189"/>
      <c r="AK541" s="189"/>
      <c r="AL541" s="189"/>
      <c r="AM541" s="189"/>
      <c r="AN541" s="190" t="s">
        <v>1539</v>
      </c>
      <c r="AO541" s="190"/>
      <c r="AP541" s="190" t="s">
        <v>23</v>
      </c>
      <c r="AQ541" s="190"/>
      <c r="AR541" s="190"/>
      <c r="AS541" s="190"/>
      <c r="AT541" s="190"/>
      <c r="AU541" s="191">
        <v>35</v>
      </c>
      <c r="AV541" s="191">
        <v>2</v>
      </c>
      <c r="AW541" s="191">
        <v>23</v>
      </c>
      <c r="AX541" s="191">
        <v>24</v>
      </c>
      <c r="AY541" s="191">
        <v>0</v>
      </c>
    </row>
    <row r="542" spans="1:51">
      <c r="A542" s="12" t="s">
        <v>110</v>
      </c>
      <c r="B542" s="12" t="s">
        <v>1002</v>
      </c>
      <c r="C542" s="13">
        <v>252140</v>
      </c>
      <c r="D542" s="12" t="s">
        <v>301</v>
      </c>
      <c r="E542" s="187">
        <v>39543</v>
      </c>
      <c r="F542" s="188" t="s">
        <v>182</v>
      </c>
      <c r="G542" s="189" t="s">
        <v>23</v>
      </c>
      <c r="H542" s="189" t="s">
        <v>23</v>
      </c>
      <c r="I542" s="189"/>
      <c r="J542" s="189" t="s">
        <v>23</v>
      </c>
      <c r="K542" s="189"/>
      <c r="L542" s="189" t="s">
        <v>23</v>
      </c>
      <c r="M542" s="189" t="s">
        <v>1540</v>
      </c>
      <c r="N542" s="189"/>
      <c r="O542" s="189" t="s">
        <v>23</v>
      </c>
      <c r="P542" s="189"/>
      <c r="Q542" s="189"/>
      <c r="R542" s="189"/>
      <c r="S542" s="189"/>
      <c r="T542" s="189"/>
      <c r="U542" s="189"/>
      <c r="V542" s="189" t="s">
        <v>1539</v>
      </c>
      <c r="W542" s="189"/>
      <c r="X542" s="189" t="s">
        <v>23</v>
      </c>
      <c r="Y542" s="189"/>
      <c r="Z542" s="189"/>
      <c r="AA542" s="189"/>
      <c r="AB542" s="189"/>
      <c r="AC542" s="189"/>
      <c r="AD542" s="189"/>
      <c r="AE542" s="189" t="s">
        <v>1539</v>
      </c>
      <c r="AF542" s="189"/>
      <c r="AG542" s="189" t="s">
        <v>23</v>
      </c>
      <c r="AH542" s="189"/>
      <c r="AI542" s="189"/>
      <c r="AJ542" s="189"/>
      <c r="AK542" s="189"/>
      <c r="AL542" s="189"/>
      <c r="AM542" s="189"/>
      <c r="AN542" s="190"/>
      <c r="AO542" s="190"/>
      <c r="AP542" s="190"/>
      <c r="AQ542" s="190"/>
      <c r="AR542" s="190"/>
      <c r="AS542" s="190"/>
      <c r="AT542" s="190"/>
      <c r="AU542" s="191">
        <v>7</v>
      </c>
      <c r="AV542" s="191">
        <v>3</v>
      </c>
      <c r="AW542" s="191">
        <v>2</v>
      </c>
      <c r="AX542" s="191">
        <v>0</v>
      </c>
      <c r="AY542" s="191">
        <v>0</v>
      </c>
    </row>
    <row r="543" spans="1:51">
      <c r="A543" s="12" t="s">
        <v>156</v>
      </c>
      <c r="B543" s="12" t="s">
        <v>156</v>
      </c>
      <c r="C543" s="13">
        <v>260002</v>
      </c>
      <c r="D543" s="12" t="s">
        <v>1003</v>
      </c>
      <c r="E543" s="187">
        <v>133870</v>
      </c>
      <c r="F543" s="188" t="s">
        <v>182</v>
      </c>
      <c r="G543" s="189" t="s">
        <v>23</v>
      </c>
      <c r="H543" s="189" t="s">
        <v>23</v>
      </c>
      <c r="I543" s="189" t="s">
        <v>23</v>
      </c>
      <c r="J543" s="189"/>
      <c r="K543" s="189" t="s">
        <v>23</v>
      </c>
      <c r="L543" s="189" t="s">
        <v>23</v>
      </c>
      <c r="M543" s="189" t="s">
        <v>1538</v>
      </c>
      <c r="N543" s="189"/>
      <c r="O543" s="189"/>
      <c r="P543" s="189"/>
      <c r="Q543" s="189"/>
      <c r="R543" s="189"/>
      <c r="S543" s="189"/>
      <c r="T543" s="189"/>
      <c r="U543" s="189"/>
      <c r="V543" s="189" t="s">
        <v>1539</v>
      </c>
      <c r="W543" s="189" t="s">
        <v>23</v>
      </c>
      <c r="X543" s="189"/>
      <c r="Y543" s="189"/>
      <c r="Z543" s="189" t="s">
        <v>23</v>
      </c>
      <c r="AA543" s="189"/>
      <c r="AB543" s="189" t="s">
        <v>23</v>
      </c>
      <c r="AC543" s="189"/>
      <c r="AD543" s="189"/>
      <c r="AE543" s="189"/>
      <c r="AF543" s="189"/>
      <c r="AG543" s="189"/>
      <c r="AH543" s="189"/>
      <c r="AI543" s="189"/>
      <c r="AJ543" s="189"/>
      <c r="AK543" s="189"/>
      <c r="AL543" s="189"/>
      <c r="AM543" s="189"/>
      <c r="AN543" s="190" t="s">
        <v>1539</v>
      </c>
      <c r="AO543" s="190"/>
      <c r="AP543" s="190"/>
      <c r="AQ543" s="190"/>
      <c r="AR543" s="190"/>
      <c r="AS543" s="190" t="s">
        <v>23</v>
      </c>
      <c r="AT543" s="190"/>
      <c r="AU543" s="191">
        <v>38</v>
      </c>
      <c r="AV543" s="191">
        <v>5</v>
      </c>
      <c r="AW543" s="191">
        <v>0</v>
      </c>
      <c r="AX543" s="191">
        <v>28</v>
      </c>
      <c r="AY543" s="191">
        <v>5</v>
      </c>
    </row>
    <row r="544" spans="1:51">
      <c r="A544" s="12" t="s">
        <v>156</v>
      </c>
      <c r="B544" s="12" t="s">
        <v>213</v>
      </c>
      <c r="C544" s="13">
        <v>261009</v>
      </c>
      <c r="D544" s="12" t="s">
        <v>1004</v>
      </c>
      <c r="E544" s="187">
        <v>1415775</v>
      </c>
      <c r="F544" s="188" t="s">
        <v>182</v>
      </c>
      <c r="G544" s="189" t="s">
        <v>23</v>
      </c>
      <c r="H544" s="189" t="s">
        <v>23</v>
      </c>
      <c r="I544" s="189" t="s">
        <v>23</v>
      </c>
      <c r="J544" s="189"/>
      <c r="K544" s="189" t="s">
        <v>23</v>
      </c>
      <c r="L544" s="189"/>
      <c r="M544" s="189" t="s">
        <v>1540</v>
      </c>
      <c r="N544" s="189"/>
      <c r="O544" s="189"/>
      <c r="P544" s="189"/>
      <c r="Q544" s="189"/>
      <c r="R544" s="189" t="s">
        <v>23</v>
      </c>
      <c r="S544" s="189"/>
      <c r="T544" s="189"/>
      <c r="U544" s="189"/>
      <c r="V544" s="189" t="s">
        <v>1539</v>
      </c>
      <c r="W544" s="189"/>
      <c r="X544" s="189" t="s">
        <v>23</v>
      </c>
      <c r="Y544" s="189"/>
      <c r="Z544" s="189"/>
      <c r="AA544" s="189"/>
      <c r="AB544" s="189"/>
      <c r="AC544" s="189"/>
      <c r="AD544" s="189"/>
      <c r="AE544" s="189"/>
      <c r="AF544" s="189"/>
      <c r="AG544" s="189"/>
      <c r="AH544" s="189"/>
      <c r="AI544" s="189"/>
      <c r="AJ544" s="189"/>
      <c r="AK544" s="189"/>
      <c r="AL544" s="189"/>
      <c r="AM544" s="189"/>
      <c r="AN544" s="190" t="s">
        <v>1539</v>
      </c>
      <c r="AO544" s="190"/>
      <c r="AP544" s="190"/>
      <c r="AQ544" s="190"/>
      <c r="AR544" s="190" t="s">
        <v>23</v>
      </c>
      <c r="AS544" s="190"/>
      <c r="AT544" s="190"/>
      <c r="AU544" s="191">
        <v>364</v>
      </c>
      <c r="AV544" s="191">
        <v>23</v>
      </c>
      <c r="AW544" s="191">
        <v>0</v>
      </c>
      <c r="AX544" s="191">
        <v>203</v>
      </c>
      <c r="AY544" s="191">
        <v>217</v>
      </c>
    </row>
    <row r="545" spans="1:51">
      <c r="A545" s="12" t="s">
        <v>156</v>
      </c>
      <c r="B545" s="12" t="s">
        <v>159</v>
      </c>
      <c r="C545" s="13">
        <v>262013</v>
      </c>
      <c r="D545" s="12" t="s">
        <v>1005</v>
      </c>
      <c r="E545" s="187">
        <v>79095</v>
      </c>
      <c r="F545" s="188" t="s">
        <v>182</v>
      </c>
      <c r="G545" s="189" t="s">
        <v>23</v>
      </c>
      <c r="H545" s="189" t="s">
        <v>23</v>
      </c>
      <c r="I545" s="189" t="s">
        <v>23</v>
      </c>
      <c r="J545" s="189"/>
      <c r="K545" s="189"/>
      <c r="L545" s="189"/>
      <c r="M545" s="189" t="s">
        <v>1538</v>
      </c>
      <c r="N545" s="189"/>
      <c r="O545" s="189"/>
      <c r="P545" s="189"/>
      <c r="Q545" s="189"/>
      <c r="R545" s="189"/>
      <c r="S545" s="189"/>
      <c r="T545" s="189"/>
      <c r="U545" s="189"/>
      <c r="V545" s="189" t="s">
        <v>1539</v>
      </c>
      <c r="W545" s="189"/>
      <c r="X545" s="189"/>
      <c r="Y545" s="189"/>
      <c r="Z545" s="189"/>
      <c r="AA545" s="189" t="s">
        <v>23</v>
      </c>
      <c r="AB545" s="189" t="s">
        <v>23</v>
      </c>
      <c r="AC545" s="189"/>
      <c r="AD545" s="189"/>
      <c r="AE545" s="189"/>
      <c r="AF545" s="189"/>
      <c r="AG545" s="189"/>
      <c r="AH545" s="189"/>
      <c r="AI545" s="189"/>
      <c r="AJ545" s="189"/>
      <c r="AK545" s="189"/>
      <c r="AL545" s="189"/>
      <c r="AM545" s="189"/>
      <c r="AN545" s="190"/>
      <c r="AO545" s="190"/>
      <c r="AP545" s="190"/>
      <c r="AQ545" s="190"/>
      <c r="AR545" s="190"/>
      <c r="AS545" s="190"/>
      <c r="AT545" s="190"/>
      <c r="AU545" s="191">
        <v>49</v>
      </c>
      <c r="AV545" s="191">
        <v>2</v>
      </c>
      <c r="AW545" s="191">
        <v>0</v>
      </c>
      <c r="AX545" s="191">
        <v>0</v>
      </c>
      <c r="AY545" s="191">
        <v>10</v>
      </c>
    </row>
    <row r="546" spans="1:51">
      <c r="A546" s="12" t="s">
        <v>156</v>
      </c>
      <c r="B546" s="12" t="s">
        <v>1006</v>
      </c>
      <c r="C546" s="13">
        <v>262021</v>
      </c>
      <c r="D546" s="12" t="s">
        <v>1007</v>
      </c>
      <c r="E546" s="187">
        <v>83972</v>
      </c>
      <c r="F546" s="188" t="s">
        <v>182</v>
      </c>
      <c r="G546" s="189" t="s">
        <v>23</v>
      </c>
      <c r="H546" s="189" t="s">
        <v>23</v>
      </c>
      <c r="I546" s="189" t="s">
        <v>23</v>
      </c>
      <c r="J546" s="189" t="s">
        <v>23</v>
      </c>
      <c r="K546" s="189" t="s">
        <v>23</v>
      </c>
      <c r="L546" s="189"/>
      <c r="M546" s="189" t="s">
        <v>1538</v>
      </c>
      <c r="N546" s="189"/>
      <c r="O546" s="189"/>
      <c r="P546" s="189"/>
      <c r="Q546" s="189"/>
      <c r="R546" s="189"/>
      <c r="S546" s="189"/>
      <c r="T546" s="189"/>
      <c r="U546" s="189"/>
      <c r="V546" s="189" t="s">
        <v>1539</v>
      </c>
      <c r="W546" s="189"/>
      <c r="X546" s="189"/>
      <c r="Y546" s="189"/>
      <c r="Z546" s="189" t="s">
        <v>23</v>
      </c>
      <c r="AA546" s="189" t="s">
        <v>23</v>
      </c>
      <c r="AB546" s="189" t="s">
        <v>23</v>
      </c>
      <c r="AC546" s="189"/>
      <c r="AD546" s="189"/>
      <c r="AE546" s="189" t="s">
        <v>1540</v>
      </c>
      <c r="AF546" s="189"/>
      <c r="AG546" s="189"/>
      <c r="AH546" s="189"/>
      <c r="AI546" s="189"/>
      <c r="AJ546" s="189"/>
      <c r="AK546" s="189" t="s">
        <v>23</v>
      </c>
      <c r="AL546" s="189" t="s">
        <v>23</v>
      </c>
      <c r="AM546" s="189"/>
      <c r="AN546" s="190" t="s">
        <v>1538</v>
      </c>
      <c r="AO546" s="190"/>
      <c r="AP546" s="190"/>
      <c r="AQ546" s="190"/>
      <c r="AR546" s="190"/>
      <c r="AS546" s="190"/>
      <c r="AT546" s="190"/>
      <c r="AU546" s="191">
        <v>70</v>
      </c>
      <c r="AV546" s="191">
        <v>3</v>
      </c>
      <c r="AW546" s="191">
        <v>15</v>
      </c>
      <c r="AX546" s="191">
        <v>26</v>
      </c>
      <c r="AY546" s="191">
        <v>3</v>
      </c>
    </row>
    <row r="547" spans="1:51">
      <c r="A547" s="12" t="s">
        <v>156</v>
      </c>
      <c r="B547" s="12" t="s">
        <v>1008</v>
      </c>
      <c r="C547" s="13">
        <v>262030</v>
      </c>
      <c r="D547" s="12" t="s">
        <v>378</v>
      </c>
      <c r="E547" s="187">
        <v>34046</v>
      </c>
      <c r="F547" s="188" t="s">
        <v>182</v>
      </c>
      <c r="G547" s="189" t="s">
        <v>23</v>
      </c>
      <c r="H547" s="189" t="s">
        <v>23</v>
      </c>
      <c r="I547" s="189" t="s">
        <v>23</v>
      </c>
      <c r="J547" s="189" t="s">
        <v>23</v>
      </c>
      <c r="K547" s="189" t="s">
        <v>23</v>
      </c>
      <c r="L547" s="189"/>
      <c r="M547" s="189" t="s">
        <v>1539</v>
      </c>
      <c r="N547" s="189"/>
      <c r="O547" s="189" t="s">
        <v>23</v>
      </c>
      <c r="P547" s="189"/>
      <c r="Q547" s="189"/>
      <c r="R547" s="189"/>
      <c r="S547" s="189"/>
      <c r="T547" s="189"/>
      <c r="U547" s="189"/>
      <c r="V547" s="189" t="s">
        <v>1539</v>
      </c>
      <c r="W547" s="189"/>
      <c r="X547" s="189"/>
      <c r="Y547" s="189"/>
      <c r="Z547" s="189"/>
      <c r="AA547" s="189"/>
      <c r="AB547" s="189" t="s">
        <v>23</v>
      </c>
      <c r="AC547" s="189"/>
      <c r="AD547" s="189"/>
      <c r="AE547" s="189" t="s">
        <v>1539</v>
      </c>
      <c r="AF547" s="189"/>
      <c r="AG547" s="189" t="s">
        <v>23</v>
      </c>
      <c r="AH547" s="189"/>
      <c r="AI547" s="189"/>
      <c r="AJ547" s="189"/>
      <c r="AK547" s="189"/>
      <c r="AL547" s="189"/>
      <c r="AM547" s="189"/>
      <c r="AN547" s="190" t="s">
        <v>1538</v>
      </c>
      <c r="AO547" s="190"/>
      <c r="AP547" s="190"/>
      <c r="AQ547" s="190"/>
      <c r="AR547" s="190"/>
      <c r="AS547" s="190"/>
      <c r="AT547" s="190"/>
      <c r="AU547" s="191">
        <v>20</v>
      </c>
      <c r="AV547" s="191">
        <v>2</v>
      </c>
      <c r="AW547" s="191">
        <v>13</v>
      </c>
      <c r="AX547" s="191">
        <v>6</v>
      </c>
      <c r="AY547" s="191">
        <v>0</v>
      </c>
    </row>
    <row r="548" spans="1:51">
      <c r="A548" s="12" t="s">
        <v>156</v>
      </c>
      <c r="B548" s="12" t="s">
        <v>1009</v>
      </c>
      <c r="C548" s="13">
        <v>262048</v>
      </c>
      <c r="D548" s="12" t="s">
        <v>899</v>
      </c>
      <c r="E548" s="187">
        <v>187901</v>
      </c>
      <c r="F548" s="188" t="s">
        <v>182</v>
      </c>
      <c r="G548" s="189" t="s">
        <v>23</v>
      </c>
      <c r="H548" s="189" t="s">
        <v>23</v>
      </c>
      <c r="I548" s="189" t="s">
        <v>23</v>
      </c>
      <c r="J548" s="189"/>
      <c r="K548" s="189" t="s">
        <v>23</v>
      </c>
      <c r="L548" s="189"/>
      <c r="M548" s="189" t="s">
        <v>1538</v>
      </c>
      <c r="N548" s="189"/>
      <c r="O548" s="189"/>
      <c r="P548" s="189"/>
      <c r="Q548" s="189"/>
      <c r="R548" s="189"/>
      <c r="S548" s="189"/>
      <c r="T548" s="189"/>
      <c r="U548" s="189"/>
      <c r="V548" s="189" t="s">
        <v>1539</v>
      </c>
      <c r="W548" s="189"/>
      <c r="X548" s="189"/>
      <c r="Y548" s="189"/>
      <c r="Z548" s="189" t="s">
        <v>23</v>
      </c>
      <c r="AA548" s="189"/>
      <c r="AB548" s="189"/>
      <c r="AC548" s="189"/>
      <c r="AD548" s="189"/>
      <c r="AE548" s="189"/>
      <c r="AF548" s="189"/>
      <c r="AG548" s="189"/>
      <c r="AH548" s="189"/>
      <c r="AI548" s="189"/>
      <c r="AJ548" s="189"/>
      <c r="AK548" s="189"/>
      <c r="AL548" s="189"/>
      <c r="AM548" s="189"/>
      <c r="AN548" s="190" t="s">
        <v>1539</v>
      </c>
      <c r="AO548" s="190"/>
      <c r="AP548" s="190" t="s">
        <v>23</v>
      </c>
      <c r="AQ548" s="190"/>
      <c r="AR548" s="190"/>
      <c r="AS548" s="190"/>
      <c r="AT548" s="190"/>
      <c r="AU548" s="191">
        <v>31</v>
      </c>
      <c r="AV548" s="191">
        <v>0</v>
      </c>
      <c r="AW548" s="191">
        <v>0</v>
      </c>
      <c r="AX548" s="191">
        <v>20</v>
      </c>
      <c r="AY548" s="191">
        <v>7</v>
      </c>
    </row>
    <row r="549" spans="1:51">
      <c r="A549" s="12" t="s">
        <v>156</v>
      </c>
      <c r="B549" s="12" t="s">
        <v>1010</v>
      </c>
      <c r="C549" s="13">
        <v>262056</v>
      </c>
      <c r="D549" s="12" t="s">
        <v>465</v>
      </c>
      <c r="E549" s="187">
        <v>18324</v>
      </c>
      <c r="F549" s="188" t="s">
        <v>182</v>
      </c>
      <c r="G549" s="189" t="s">
        <v>23</v>
      </c>
      <c r="H549" s="189"/>
      <c r="I549" s="189" t="s">
        <v>23</v>
      </c>
      <c r="J549" s="189"/>
      <c r="K549" s="189"/>
      <c r="L549" s="189"/>
      <c r="M549" s="189" t="s">
        <v>1539</v>
      </c>
      <c r="N549" s="189"/>
      <c r="O549" s="189" t="s">
        <v>23</v>
      </c>
      <c r="P549" s="189"/>
      <c r="Q549" s="189"/>
      <c r="R549" s="189"/>
      <c r="S549" s="189"/>
      <c r="T549" s="189"/>
      <c r="U549" s="189"/>
      <c r="V549" s="189" t="s">
        <v>1539</v>
      </c>
      <c r="W549" s="189"/>
      <c r="X549" s="189"/>
      <c r="Y549" s="189"/>
      <c r="Z549" s="189" t="s">
        <v>23</v>
      </c>
      <c r="AA549" s="189"/>
      <c r="AB549" s="189"/>
      <c r="AC549" s="189"/>
      <c r="AD549" s="189"/>
      <c r="AE549" s="189"/>
      <c r="AF549" s="189"/>
      <c r="AG549" s="189"/>
      <c r="AH549" s="189"/>
      <c r="AI549" s="189"/>
      <c r="AJ549" s="189"/>
      <c r="AK549" s="189"/>
      <c r="AL549" s="189"/>
      <c r="AM549" s="189"/>
      <c r="AN549" s="190"/>
      <c r="AO549" s="190"/>
      <c r="AP549" s="190"/>
      <c r="AQ549" s="190"/>
      <c r="AR549" s="190"/>
      <c r="AS549" s="190"/>
      <c r="AT549" s="190"/>
      <c r="AU549" s="191">
        <v>1</v>
      </c>
      <c r="AV549" s="191">
        <v>0</v>
      </c>
      <c r="AW549" s="191">
        <v>0</v>
      </c>
      <c r="AX549" s="191">
        <v>0</v>
      </c>
      <c r="AY549" s="191">
        <v>0</v>
      </c>
    </row>
    <row r="550" spans="1:51">
      <c r="A550" s="12" t="s">
        <v>156</v>
      </c>
      <c r="B550" s="12" t="s">
        <v>1011</v>
      </c>
      <c r="C550" s="13">
        <v>262064</v>
      </c>
      <c r="D550" s="12" t="s">
        <v>958</v>
      </c>
      <c r="E550" s="187">
        <v>89783</v>
      </c>
      <c r="F550" s="188" t="s">
        <v>182</v>
      </c>
      <c r="G550" s="189" t="s">
        <v>23</v>
      </c>
      <c r="H550" s="189"/>
      <c r="I550" s="189" t="s">
        <v>23</v>
      </c>
      <c r="J550" s="189"/>
      <c r="K550" s="189"/>
      <c r="L550" s="189"/>
      <c r="M550" s="189" t="s">
        <v>1539</v>
      </c>
      <c r="N550" s="189" t="s">
        <v>23</v>
      </c>
      <c r="O550" s="189"/>
      <c r="P550" s="189"/>
      <c r="Q550" s="189"/>
      <c r="R550" s="189"/>
      <c r="S550" s="189"/>
      <c r="T550" s="189"/>
      <c r="U550" s="189"/>
      <c r="V550" s="189" t="s">
        <v>1539</v>
      </c>
      <c r="W550" s="189" t="s">
        <v>23</v>
      </c>
      <c r="X550" s="189"/>
      <c r="Y550" s="189"/>
      <c r="Z550" s="189" t="s">
        <v>23</v>
      </c>
      <c r="AA550" s="189"/>
      <c r="AB550" s="189"/>
      <c r="AC550" s="189"/>
      <c r="AD550" s="189"/>
      <c r="AE550" s="189"/>
      <c r="AF550" s="189"/>
      <c r="AG550" s="189"/>
      <c r="AH550" s="189"/>
      <c r="AI550" s="189"/>
      <c r="AJ550" s="189"/>
      <c r="AK550" s="189"/>
      <c r="AL550" s="189"/>
      <c r="AM550" s="189"/>
      <c r="AN550" s="190"/>
      <c r="AO550" s="190"/>
      <c r="AP550" s="190"/>
      <c r="AQ550" s="190"/>
      <c r="AR550" s="190"/>
      <c r="AS550" s="190"/>
      <c r="AT550" s="190"/>
      <c r="AU550" s="191">
        <v>22</v>
      </c>
      <c r="AV550" s="191">
        <v>5</v>
      </c>
      <c r="AW550" s="191">
        <v>0</v>
      </c>
      <c r="AX550" s="191">
        <v>0</v>
      </c>
      <c r="AY550" s="191">
        <v>4</v>
      </c>
    </row>
    <row r="551" spans="1:51">
      <c r="A551" s="12" t="s">
        <v>156</v>
      </c>
      <c r="B551" s="12" t="s">
        <v>1012</v>
      </c>
      <c r="C551" s="13">
        <v>262072</v>
      </c>
      <c r="D551" s="12" t="s">
        <v>378</v>
      </c>
      <c r="E551" s="187">
        <v>77016</v>
      </c>
      <c r="F551" s="188" t="s">
        <v>182</v>
      </c>
      <c r="G551" s="189" t="s">
        <v>23</v>
      </c>
      <c r="H551" s="189" t="s">
        <v>23</v>
      </c>
      <c r="I551" s="189" t="s">
        <v>23</v>
      </c>
      <c r="J551" s="189"/>
      <c r="K551" s="189" t="s">
        <v>23</v>
      </c>
      <c r="L551" s="189"/>
      <c r="M551" s="189" t="s">
        <v>1538</v>
      </c>
      <c r="N551" s="189"/>
      <c r="O551" s="189"/>
      <c r="P551" s="189"/>
      <c r="Q551" s="189"/>
      <c r="R551" s="189"/>
      <c r="S551" s="189"/>
      <c r="T551" s="189"/>
      <c r="U551" s="189"/>
      <c r="V551" s="189" t="s">
        <v>1539</v>
      </c>
      <c r="W551" s="189" t="s">
        <v>23</v>
      </c>
      <c r="X551" s="189"/>
      <c r="Y551" s="189"/>
      <c r="Z551" s="189"/>
      <c r="AA551" s="189"/>
      <c r="AB551" s="189"/>
      <c r="AC551" s="189"/>
      <c r="AD551" s="189"/>
      <c r="AE551" s="189"/>
      <c r="AF551" s="189"/>
      <c r="AG551" s="189"/>
      <c r="AH551" s="189"/>
      <c r="AI551" s="189"/>
      <c r="AJ551" s="189"/>
      <c r="AK551" s="189"/>
      <c r="AL551" s="189"/>
      <c r="AM551" s="189"/>
      <c r="AN551" s="190" t="s">
        <v>1539</v>
      </c>
      <c r="AO551" s="190"/>
      <c r="AP551" s="190"/>
      <c r="AQ551" s="190" t="s">
        <v>23</v>
      </c>
      <c r="AR551" s="190"/>
      <c r="AS551" s="190"/>
      <c r="AT551" s="190"/>
      <c r="AU551" s="191">
        <v>53</v>
      </c>
      <c r="AV551" s="191">
        <v>4</v>
      </c>
      <c r="AW551" s="191">
        <v>0</v>
      </c>
      <c r="AX551" s="191">
        <v>12</v>
      </c>
      <c r="AY551" s="191">
        <v>4</v>
      </c>
    </row>
    <row r="552" spans="1:51">
      <c r="A552" s="12" t="s">
        <v>156</v>
      </c>
      <c r="B552" s="12" t="s">
        <v>1013</v>
      </c>
      <c r="C552" s="13">
        <v>262081</v>
      </c>
      <c r="D552" s="12" t="s">
        <v>1014</v>
      </c>
      <c r="E552" s="187">
        <v>56955</v>
      </c>
      <c r="F552" s="188" t="s">
        <v>182</v>
      </c>
      <c r="G552" s="189" t="s">
        <v>23</v>
      </c>
      <c r="H552" s="189" t="s">
        <v>23</v>
      </c>
      <c r="I552" s="189" t="s">
        <v>23</v>
      </c>
      <c r="J552" s="189"/>
      <c r="K552" s="189" t="s">
        <v>23</v>
      </c>
      <c r="L552" s="189"/>
      <c r="M552" s="189" t="s">
        <v>1539</v>
      </c>
      <c r="N552" s="189"/>
      <c r="O552" s="189" t="s">
        <v>23</v>
      </c>
      <c r="P552" s="189"/>
      <c r="Q552" s="189"/>
      <c r="R552" s="189"/>
      <c r="S552" s="189"/>
      <c r="T552" s="189"/>
      <c r="U552" s="189"/>
      <c r="V552" s="189" t="s">
        <v>1539</v>
      </c>
      <c r="W552" s="189"/>
      <c r="X552" s="189"/>
      <c r="Y552" s="189"/>
      <c r="Z552" s="189"/>
      <c r="AA552" s="189"/>
      <c r="AB552" s="189" t="s">
        <v>23</v>
      </c>
      <c r="AC552" s="189"/>
      <c r="AD552" s="189"/>
      <c r="AE552" s="189"/>
      <c r="AF552" s="189"/>
      <c r="AG552" s="189"/>
      <c r="AH552" s="189"/>
      <c r="AI552" s="189"/>
      <c r="AJ552" s="189"/>
      <c r="AK552" s="189"/>
      <c r="AL552" s="189"/>
      <c r="AM552" s="189"/>
      <c r="AN552" s="190" t="s">
        <v>1538</v>
      </c>
      <c r="AO552" s="190"/>
      <c r="AP552" s="190"/>
      <c r="AQ552" s="190"/>
      <c r="AR552" s="190"/>
      <c r="AS552" s="190"/>
      <c r="AT552" s="190"/>
      <c r="AU552" s="191">
        <v>22</v>
      </c>
      <c r="AV552" s="191">
        <v>1</v>
      </c>
      <c r="AW552" s="191">
        <v>0</v>
      </c>
      <c r="AX552" s="191">
        <v>10</v>
      </c>
      <c r="AY552" s="191">
        <v>0</v>
      </c>
    </row>
    <row r="553" spans="1:51">
      <c r="A553" s="12" t="s">
        <v>156</v>
      </c>
      <c r="B553" s="12" t="s">
        <v>1015</v>
      </c>
      <c r="C553" s="13">
        <v>262099</v>
      </c>
      <c r="D553" s="12" t="s">
        <v>465</v>
      </c>
      <c r="E553" s="187">
        <v>81064</v>
      </c>
      <c r="F553" s="188" t="s">
        <v>182</v>
      </c>
      <c r="G553" s="189" t="s">
        <v>23</v>
      </c>
      <c r="H553" s="189" t="s">
        <v>23</v>
      </c>
      <c r="I553" s="189" t="s">
        <v>23</v>
      </c>
      <c r="J553" s="189"/>
      <c r="K553" s="189" t="s">
        <v>23</v>
      </c>
      <c r="L553" s="189"/>
      <c r="M553" s="189" t="s">
        <v>1538</v>
      </c>
      <c r="N553" s="189"/>
      <c r="O553" s="189"/>
      <c r="P553" s="189"/>
      <c r="Q553" s="189"/>
      <c r="R553" s="189"/>
      <c r="S553" s="189"/>
      <c r="T553" s="189"/>
      <c r="U553" s="189"/>
      <c r="V553" s="189" t="s">
        <v>1539</v>
      </c>
      <c r="W553" s="189"/>
      <c r="X553" s="189"/>
      <c r="Y553" s="189"/>
      <c r="Z553" s="189"/>
      <c r="AA553" s="189"/>
      <c r="AB553" s="189" t="s">
        <v>23</v>
      </c>
      <c r="AC553" s="189"/>
      <c r="AD553" s="189"/>
      <c r="AE553" s="189"/>
      <c r="AF553" s="189"/>
      <c r="AG553" s="189"/>
      <c r="AH553" s="189"/>
      <c r="AI553" s="189"/>
      <c r="AJ553" s="189"/>
      <c r="AK553" s="189"/>
      <c r="AL553" s="189"/>
      <c r="AM553" s="189"/>
      <c r="AN553" s="190" t="s">
        <v>1539</v>
      </c>
      <c r="AO553" s="190"/>
      <c r="AP553" s="190"/>
      <c r="AQ553" s="190"/>
      <c r="AR553" s="190"/>
      <c r="AS553" s="190"/>
      <c r="AT553" s="190" t="s">
        <v>23</v>
      </c>
      <c r="AU553" s="191">
        <v>37</v>
      </c>
      <c r="AV553" s="191">
        <v>0</v>
      </c>
      <c r="AW553" s="191">
        <v>0</v>
      </c>
      <c r="AX553" s="191">
        <v>17</v>
      </c>
      <c r="AY553" s="191">
        <v>0</v>
      </c>
    </row>
    <row r="554" spans="1:51">
      <c r="A554" s="12" t="s">
        <v>156</v>
      </c>
      <c r="B554" s="12" t="s">
        <v>1016</v>
      </c>
      <c r="C554" s="13">
        <v>262102</v>
      </c>
      <c r="D554" s="12" t="s">
        <v>439</v>
      </c>
      <c r="E554" s="187">
        <v>71745</v>
      </c>
      <c r="F554" s="188" t="s">
        <v>182</v>
      </c>
      <c r="G554" s="189" t="s">
        <v>23</v>
      </c>
      <c r="H554" s="189" t="s">
        <v>23</v>
      </c>
      <c r="I554" s="189" t="s">
        <v>23</v>
      </c>
      <c r="J554" s="189" t="s">
        <v>23</v>
      </c>
      <c r="K554" s="189" t="s">
        <v>23</v>
      </c>
      <c r="L554" s="189"/>
      <c r="M554" s="189" t="s">
        <v>1538</v>
      </c>
      <c r="N554" s="189"/>
      <c r="O554" s="189"/>
      <c r="P554" s="189"/>
      <c r="Q554" s="189"/>
      <c r="R554" s="189"/>
      <c r="S554" s="189"/>
      <c r="T554" s="189"/>
      <c r="U554" s="189"/>
      <c r="V554" s="189" t="s">
        <v>1539</v>
      </c>
      <c r="W554" s="189" t="s">
        <v>23</v>
      </c>
      <c r="X554" s="189"/>
      <c r="Y554" s="189"/>
      <c r="Z554" s="189"/>
      <c r="AA554" s="189" t="s">
        <v>23</v>
      </c>
      <c r="AB554" s="189"/>
      <c r="AC554" s="189"/>
      <c r="AD554" s="189"/>
      <c r="AE554" s="189" t="s">
        <v>1539</v>
      </c>
      <c r="AF554" s="189"/>
      <c r="AG554" s="189" t="s">
        <v>23</v>
      </c>
      <c r="AH554" s="189"/>
      <c r="AI554" s="189"/>
      <c r="AJ554" s="189"/>
      <c r="AK554" s="189"/>
      <c r="AL554" s="189"/>
      <c r="AM554" s="189"/>
      <c r="AN554" s="190" t="s">
        <v>1539</v>
      </c>
      <c r="AO554" s="190"/>
      <c r="AP554" s="190"/>
      <c r="AQ554" s="190" t="s">
        <v>23</v>
      </c>
      <c r="AR554" s="190"/>
      <c r="AS554" s="190"/>
      <c r="AT554" s="190"/>
      <c r="AU554" s="191">
        <v>94</v>
      </c>
      <c r="AV554" s="191">
        <v>10</v>
      </c>
      <c r="AW554" s="191">
        <v>36</v>
      </c>
      <c r="AX554" s="191">
        <v>102</v>
      </c>
      <c r="AY554" s="191">
        <v>5</v>
      </c>
    </row>
    <row r="555" spans="1:51">
      <c r="A555" s="12" t="s">
        <v>156</v>
      </c>
      <c r="B555" s="12" t="s">
        <v>1017</v>
      </c>
      <c r="C555" s="13">
        <v>262111</v>
      </c>
      <c r="D555" s="12" t="s">
        <v>276</v>
      </c>
      <c r="E555" s="187">
        <v>69074</v>
      </c>
      <c r="F555" s="188" t="s">
        <v>182</v>
      </c>
      <c r="G555" s="189" t="s">
        <v>23</v>
      </c>
      <c r="H555" s="189" t="s">
        <v>23</v>
      </c>
      <c r="I555" s="189" t="s">
        <v>23</v>
      </c>
      <c r="J555" s="189"/>
      <c r="K555" s="189" t="s">
        <v>23</v>
      </c>
      <c r="L555" s="189"/>
      <c r="M555" s="189" t="s">
        <v>1538</v>
      </c>
      <c r="N555" s="189"/>
      <c r="O555" s="189"/>
      <c r="P555" s="189"/>
      <c r="Q555" s="189"/>
      <c r="R555" s="189"/>
      <c r="S555" s="189"/>
      <c r="T555" s="189"/>
      <c r="U555" s="189"/>
      <c r="V555" s="189" t="s">
        <v>1539</v>
      </c>
      <c r="W555" s="189"/>
      <c r="X555" s="189"/>
      <c r="Y555" s="189"/>
      <c r="Z555" s="189"/>
      <c r="AA555" s="189"/>
      <c r="AB555" s="189"/>
      <c r="AC555" s="189"/>
      <c r="AD555" s="189" t="s">
        <v>23</v>
      </c>
      <c r="AE555" s="189"/>
      <c r="AF555" s="189"/>
      <c r="AG555" s="189"/>
      <c r="AH555" s="189"/>
      <c r="AI555" s="189"/>
      <c r="AJ555" s="189"/>
      <c r="AK555" s="189"/>
      <c r="AL555" s="189"/>
      <c r="AM555" s="189"/>
      <c r="AN555" s="190" t="s">
        <v>1539</v>
      </c>
      <c r="AO555" s="190"/>
      <c r="AP555" s="190"/>
      <c r="AQ555" s="190" t="s">
        <v>23</v>
      </c>
      <c r="AR555" s="190"/>
      <c r="AS555" s="190" t="s">
        <v>23</v>
      </c>
      <c r="AT555" s="190"/>
      <c r="AU555" s="191">
        <v>25</v>
      </c>
      <c r="AV555" s="191">
        <v>1</v>
      </c>
      <c r="AW555" s="191">
        <v>0</v>
      </c>
      <c r="AX555" s="191">
        <v>24</v>
      </c>
      <c r="AY555" s="191">
        <v>0</v>
      </c>
    </row>
    <row r="556" spans="1:51">
      <c r="A556" s="12" t="s">
        <v>156</v>
      </c>
      <c r="B556" s="12" t="s">
        <v>157</v>
      </c>
      <c r="C556" s="13">
        <v>262129</v>
      </c>
      <c r="D556" s="12" t="s">
        <v>1018</v>
      </c>
      <c r="E556" s="187">
        <v>55944</v>
      </c>
      <c r="F556" s="188" t="s">
        <v>182</v>
      </c>
      <c r="G556" s="189" t="s">
        <v>23</v>
      </c>
      <c r="H556" s="189" t="s">
        <v>23</v>
      </c>
      <c r="I556" s="189" t="s">
        <v>23</v>
      </c>
      <c r="J556" s="189"/>
      <c r="K556" s="189" t="s">
        <v>23</v>
      </c>
      <c r="L556" s="189" t="s">
        <v>23</v>
      </c>
      <c r="M556" s="189" t="s">
        <v>1538</v>
      </c>
      <c r="N556" s="189"/>
      <c r="O556" s="189"/>
      <c r="P556" s="189"/>
      <c r="Q556" s="189"/>
      <c r="R556" s="189"/>
      <c r="S556" s="189"/>
      <c r="T556" s="189"/>
      <c r="U556" s="189"/>
      <c r="V556" s="189" t="s">
        <v>1540</v>
      </c>
      <c r="W556" s="189"/>
      <c r="X556" s="189"/>
      <c r="Y556" s="189"/>
      <c r="Z556" s="189" t="s">
        <v>23</v>
      </c>
      <c r="AA556" s="189"/>
      <c r="AB556" s="189"/>
      <c r="AC556" s="189"/>
      <c r="AD556" s="189" t="s">
        <v>23</v>
      </c>
      <c r="AE556" s="189"/>
      <c r="AF556" s="189"/>
      <c r="AG556" s="189"/>
      <c r="AH556" s="189"/>
      <c r="AI556" s="189"/>
      <c r="AJ556" s="189"/>
      <c r="AK556" s="189"/>
      <c r="AL556" s="189"/>
      <c r="AM556" s="189"/>
      <c r="AN556" s="190" t="s">
        <v>1538</v>
      </c>
      <c r="AO556" s="190"/>
      <c r="AP556" s="190"/>
      <c r="AQ556" s="190"/>
      <c r="AR556" s="190"/>
      <c r="AS556" s="190"/>
      <c r="AT556" s="190"/>
      <c r="AU556" s="191">
        <v>67</v>
      </c>
      <c r="AV556" s="191">
        <v>22</v>
      </c>
      <c r="AW556" s="191">
        <v>0</v>
      </c>
      <c r="AX556" s="191">
        <v>12</v>
      </c>
      <c r="AY556" s="191">
        <v>2</v>
      </c>
    </row>
    <row r="557" spans="1:51">
      <c r="A557" s="12" t="s">
        <v>156</v>
      </c>
      <c r="B557" s="12" t="s">
        <v>1019</v>
      </c>
      <c r="C557" s="13">
        <v>262137</v>
      </c>
      <c r="D557" s="12" t="s">
        <v>357</v>
      </c>
      <c r="E557" s="187">
        <v>32288</v>
      </c>
      <c r="F557" s="188" t="s">
        <v>182</v>
      </c>
      <c r="G557" s="189" t="s">
        <v>23</v>
      </c>
      <c r="H557" s="189" t="s">
        <v>23</v>
      </c>
      <c r="I557" s="189" t="s">
        <v>23</v>
      </c>
      <c r="J557" s="189" t="s">
        <v>23</v>
      </c>
      <c r="K557" s="189" t="s">
        <v>23</v>
      </c>
      <c r="L557" s="189"/>
      <c r="M557" s="189" t="s">
        <v>1539</v>
      </c>
      <c r="N557" s="189"/>
      <c r="O557" s="189" t="s">
        <v>23</v>
      </c>
      <c r="P557" s="189"/>
      <c r="Q557" s="189"/>
      <c r="R557" s="189"/>
      <c r="S557" s="189"/>
      <c r="T557" s="189"/>
      <c r="U557" s="189"/>
      <c r="V557" s="189" t="s">
        <v>1539</v>
      </c>
      <c r="W557" s="189" t="s">
        <v>23</v>
      </c>
      <c r="X557" s="189" t="s">
        <v>23</v>
      </c>
      <c r="Y557" s="189"/>
      <c r="Z557" s="189" t="s">
        <v>23</v>
      </c>
      <c r="AA557" s="189"/>
      <c r="AB557" s="189"/>
      <c r="AC557" s="189"/>
      <c r="AD557" s="189"/>
      <c r="AE557" s="189" t="s">
        <v>1539</v>
      </c>
      <c r="AF557" s="189"/>
      <c r="AG557" s="189" t="s">
        <v>23</v>
      </c>
      <c r="AH557" s="189"/>
      <c r="AI557" s="189"/>
      <c r="AJ557" s="189"/>
      <c r="AK557" s="189"/>
      <c r="AL557" s="189"/>
      <c r="AM557" s="189"/>
      <c r="AN557" s="190" t="s">
        <v>1538</v>
      </c>
      <c r="AO557" s="190"/>
      <c r="AP557" s="190"/>
      <c r="AQ557" s="190"/>
      <c r="AR557" s="190"/>
      <c r="AS557" s="190"/>
      <c r="AT557" s="190"/>
      <c r="AU557" s="191">
        <v>27</v>
      </c>
      <c r="AV557" s="191">
        <v>0</v>
      </c>
      <c r="AW557" s="191">
        <v>8</v>
      </c>
      <c r="AX557" s="191">
        <v>6</v>
      </c>
      <c r="AY557" s="191">
        <v>0</v>
      </c>
    </row>
    <row r="558" spans="1:51">
      <c r="A558" s="12" t="s">
        <v>156</v>
      </c>
      <c r="B558" s="12" t="s">
        <v>1020</v>
      </c>
      <c r="C558" s="13">
        <v>262145</v>
      </c>
      <c r="D558" s="12" t="s">
        <v>1021</v>
      </c>
      <c r="E558" s="187">
        <v>76300</v>
      </c>
      <c r="F558" s="188" t="s">
        <v>182</v>
      </c>
      <c r="G558" s="189" t="s">
        <v>23</v>
      </c>
      <c r="H558" s="189" t="s">
        <v>23</v>
      </c>
      <c r="I558" s="189" t="s">
        <v>23</v>
      </c>
      <c r="J558" s="189"/>
      <c r="K558" s="189" t="s">
        <v>23</v>
      </c>
      <c r="L558" s="189"/>
      <c r="M558" s="189" t="s">
        <v>1538</v>
      </c>
      <c r="N558" s="189"/>
      <c r="O558" s="189"/>
      <c r="P558" s="189"/>
      <c r="Q558" s="189"/>
      <c r="R558" s="189"/>
      <c r="S558" s="189"/>
      <c r="T558" s="189"/>
      <c r="U558" s="189"/>
      <c r="V558" s="189" t="s">
        <v>1539</v>
      </c>
      <c r="W558" s="189" t="s">
        <v>23</v>
      </c>
      <c r="X558" s="189"/>
      <c r="Y558" s="189"/>
      <c r="Z558" s="189" t="s">
        <v>23</v>
      </c>
      <c r="AA558" s="189"/>
      <c r="AB558" s="189"/>
      <c r="AC558" s="189"/>
      <c r="AD558" s="189"/>
      <c r="AE558" s="189"/>
      <c r="AF558" s="189"/>
      <c r="AG558" s="189"/>
      <c r="AH558" s="189"/>
      <c r="AI558" s="189"/>
      <c r="AJ558" s="189"/>
      <c r="AK558" s="189"/>
      <c r="AL558" s="189"/>
      <c r="AM558" s="189"/>
      <c r="AN558" s="190" t="s">
        <v>1539</v>
      </c>
      <c r="AO558" s="190"/>
      <c r="AP558" s="190"/>
      <c r="AQ558" s="190"/>
      <c r="AR558" s="190"/>
      <c r="AS558" s="190" t="s">
        <v>23</v>
      </c>
      <c r="AT558" s="190"/>
      <c r="AU558" s="191">
        <v>8</v>
      </c>
      <c r="AV558" s="191">
        <v>1</v>
      </c>
      <c r="AW558" s="191">
        <v>0</v>
      </c>
      <c r="AX558" s="191">
        <v>7</v>
      </c>
      <c r="AY558" s="191">
        <v>0</v>
      </c>
    </row>
    <row r="559" spans="1:51">
      <c r="A559" s="12" t="s">
        <v>81</v>
      </c>
      <c r="B559" s="12" t="s">
        <v>81</v>
      </c>
      <c r="C559" s="13">
        <v>270008</v>
      </c>
      <c r="D559" s="12" t="s">
        <v>1022</v>
      </c>
      <c r="E559" s="187">
        <v>151175</v>
      </c>
      <c r="F559" s="188" t="s">
        <v>182</v>
      </c>
      <c r="G559" s="189" t="s">
        <v>23</v>
      </c>
      <c r="H559" s="189" t="s">
        <v>23</v>
      </c>
      <c r="I559" s="189" t="s">
        <v>23</v>
      </c>
      <c r="J559" s="189" t="s">
        <v>23</v>
      </c>
      <c r="K559" s="189" t="s">
        <v>23</v>
      </c>
      <c r="L559" s="189" t="s">
        <v>23</v>
      </c>
      <c r="M559" s="189" t="s">
        <v>1539</v>
      </c>
      <c r="N559" s="189"/>
      <c r="O559" s="189" t="s">
        <v>23</v>
      </c>
      <c r="P559" s="189"/>
      <c r="Q559" s="189"/>
      <c r="R559" s="189"/>
      <c r="S559" s="189"/>
      <c r="T559" s="189"/>
      <c r="U559" s="189"/>
      <c r="V559" s="189" t="s">
        <v>1539</v>
      </c>
      <c r="W559" s="189"/>
      <c r="X559" s="189" t="s">
        <v>23</v>
      </c>
      <c r="Y559" s="189"/>
      <c r="Z559" s="189"/>
      <c r="AA559" s="189"/>
      <c r="AB559" s="189"/>
      <c r="AC559" s="189"/>
      <c r="AD559" s="189" t="s">
        <v>23</v>
      </c>
      <c r="AE559" s="189" t="s">
        <v>1539</v>
      </c>
      <c r="AF559" s="189"/>
      <c r="AG559" s="189" t="s">
        <v>23</v>
      </c>
      <c r="AH559" s="189"/>
      <c r="AI559" s="189"/>
      <c r="AJ559" s="189"/>
      <c r="AK559" s="189"/>
      <c r="AL559" s="189"/>
      <c r="AM559" s="189"/>
      <c r="AN559" s="190" t="s">
        <v>1539</v>
      </c>
      <c r="AO559" s="190"/>
      <c r="AP559" s="190" t="s">
        <v>23</v>
      </c>
      <c r="AQ559" s="190"/>
      <c r="AR559" s="190"/>
      <c r="AS559" s="190"/>
      <c r="AT559" s="190"/>
      <c r="AU559" s="191">
        <v>123</v>
      </c>
      <c r="AV559" s="191">
        <v>4</v>
      </c>
      <c r="AW559" s="191">
        <v>18</v>
      </c>
      <c r="AX559" s="191">
        <v>124</v>
      </c>
      <c r="AY559" s="191">
        <v>19</v>
      </c>
    </row>
    <row r="560" spans="1:51">
      <c r="A560" s="12" t="s">
        <v>81</v>
      </c>
      <c r="B560" s="12" t="s">
        <v>222</v>
      </c>
      <c r="C560" s="13">
        <v>271004</v>
      </c>
      <c r="D560" s="12" t="s">
        <v>1023</v>
      </c>
      <c r="E560" s="187">
        <v>2702432</v>
      </c>
      <c r="F560" s="188" t="s">
        <v>182</v>
      </c>
      <c r="G560" s="189" t="s">
        <v>23</v>
      </c>
      <c r="H560" s="189"/>
      <c r="I560" s="189" t="s">
        <v>23</v>
      </c>
      <c r="J560" s="189" t="s">
        <v>23</v>
      </c>
      <c r="K560" s="189" t="s">
        <v>23</v>
      </c>
      <c r="L560" s="189" t="s">
        <v>23</v>
      </c>
      <c r="M560" s="189" t="s">
        <v>1539</v>
      </c>
      <c r="N560" s="189" t="s">
        <v>23</v>
      </c>
      <c r="O560" s="189" t="s">
        <v>23</v>
      </c>
      <c r="P560" s="189"/>
      <c r="Q560" s="189" t="s">
        <v>23</v>
      </c>
      <c r="R560" s="189" t="s">
        <v>23</v>
      </c>
      <c r="S560" s="189"/>
      <c r="T560" s="189"/>
      <c r="U560" s="189"/>
      <c r="V560" s="189" t="s">
        <v>1539</v>
      </c>
      <c r="W560" s="189"/>
      <c r="X560" s="189"/>
      <c r="Y560" s="189"/>
      <c r="Z560" s="189" t="s">
        <v>23</v>
      </c>
      <c r="AA560" s="189"/>
      <c r="AB560" s="189"/>
      <c r="AC560" s="189"/>
      <c r="AD560" s="189"/>
      <c r="AE560" s="189" t="s">
        <v>1539</v>
      </c>
      <c r="AF560" s="189" t="s">
        <v>23</v>
      </c>
      <c r="AG560" s="189" t="s">
        <v>23</v>
      </c>
      <c r="AH560" s="189"/>
      <c r="AI560" s="189" t="s">
        <v>23</v>
      </c>
      <c r="AJ560" s="189" t="s">
        <v>23</v>
      </c>
      <c r="AK560" s="189"/>
      <c r="AL560" s="189"/>
      <c r="AM560" s="189"/>
      <c r="AN560" s="190" t="s">
        <v>1539</v>
      </c>
      <c r="AO560" s="190"/>
      <c r="AP560" s="190"/>
      <c r="AQ560" s="190"/>
      <c r="AR560" s="190"/>
      <c r="AS560" s="190" t="s">
        <v>23</v>
      </c>
      <c r="AT560" s="190" t="s">
        <v>23</v>
      </c>
      <c r="AU560" s="191">
        <v>12493</v>
      </c>
      <c r="AV560" s="191">
        <v>26</v>
      </c>
      <c r="AW560" s="191">
        <v>142</v>
      </c>
      <c r="AX560" s="191">
        <v>188</v>
      </c>
      <c r="AY560" s="191">
        <v>10579</v>
      </c>
    </row>
    <row r="561" spans="1:51">
      <c r="A561" s="12" t="s">
        <v>81</v>
      </c>
      <c r="B561" s="12" t="s">
        <v>1024</v>
      </c>
      <c r="C561" s="13">
        <v>271403</v>
      </c>
      <c r="D561" s="12" t="s">
        <v>1025</v>
      </c>
      <c r="E561" s="187">
        <v>840622</v>
      </c>
      <c r="F561" s="188" t="s">
        <v>182</v>
      </c>
      <c r="G561" s="189" t="s">
        <v>23</v>
      </c>
      <c r="H561" s="189"/>
      <c r="I561" s="189" t="s">
        <v>23</v>
      </c>
      <c r="J561" s="189"/>
      <c r="K561" s="189" t="s">
        <v>23</v>
      </c>
      <c r="L561" s="189"/>
      <c r="M561" s="189" t="s">
        <v>1539</v>
      </c>
      <c r="N561" s="189"/>
      <c r="O561" s="189" t="s">
        <v>23</v>
      </c>
      <c r="P561" s="189"/>
      <c r="Q561" s="189"/>
      <c r="R561" s="189"/>
      <c r="S561" s="189"/>
      <c r="T561" s="189"/>
      <c r="U561" s="189"/>
      <c r="V561" s="189" t="s">
        <v>1539</v>
      </c>
      <c r="W561" s="189"/>
      <c r="X561" s="189"/>
      <c r="Y561" s="189"/>
      <c r="Z561" s="189" t="s">
        <v>23</v>
      </c>
      <c r="AA561" s="189"/>
      <c r="AB561" s="189"/>
      <c r="AC561" s="189"/>
      <c r="AD561" s="189"/>
      <c r="AE561" s="189"/>
      <c r="AF561" s="189"/>
      <c r="AG561" s="189"/>
      <c r="AH561" s="189"/>
      <c r="AI561" s="189"/>
      <c r="AJ561" s="189"/>
      <c r="AK561" s="189"/>
      <c r="AL561" s="189"/>
      <c r="AM561" s="189"/>
      <c r="AN561" s="190" t="s">
        <v>1539</v>
      </c>
      <c r="AO561" s="190"/>
      <c r="AP561" s="190"/>
      <c r="AQ561" s="190"/>
      <c r="AR561" s="190"/>
      <c r="AS561" s="190" t="s">
        <v>23</v>
      </c>
      <c r="AT561" s="190"/>
      <c r="AU561" s="191">
        <v>351</v>
      </c>
      <c r="AV561" s="191">
        <v>9</v>
      </c>
      <c r="AW561" s="191">
        <v>0</v>
      </c>
      <c r="AX561" s="191">
        <v>134</v>
      </c>
      <c r="AY561" s="191">
        <v>8</v>
      </c>
    </row>
    <row r="562" spans="1:51">
      <c r="A562" s="12" t="s">
        <v>81</v>
      </c>
      <c r="B562" s="12" t="s">
        <v>1026</v>
      </c>
      <c r="C562" s="13">
        <v>272027</v>
      </c>
      <c r="D562" s="12" t="s">
        <v>314</v>
      </c>
      <c r="E562" s="187">
        <v>196871</v>
      </c>
      <c r="F562" s="188" t="s">
        <v>182</v>
      </c>
      <c r="G562" s="189" t="s">
        <v>23</v>
      </c>
      <c r="H562" s="189" t="s">
        <v>23</v>
      </c>
      <c r="I562" s="189" t="s">
        <v>23</v>
      </c>
      <c r="J562" s="189"/>
      <c r="K562" s="189" t="s">
        <v>23</v>
      </c>
      <c r="L562" s="189"/>
      <c r="M562" s="189" t="s">
        <v>1540</v>
      </c>
      <c r="N562" s="189"/>
      <c r="O562" s="189" t="s">
        <v>23</v>
      </c>
      <c r="P562" s="189"/>
      <c r="Q562" s="189"/>
      <c r="R562" s="189"/>
      <c r="S562" s="189"/>
      <c r="T562" s="189"/>
      <c r="U562" s="189"/>
      <c r="V562" s="189" t="s">
        <v>1539</v>
      </c>
      <c r="W562" s="189"/>
      <c r="X562" s="189"/>
      <c r="Y562" s="189"/>
      <c r="Z562" s="189"/>
      <c r="AA562" s="189"/>
      <c r="AB562" s="189"/>
      <c r="AC562" s="189"/>
      <c r="AD562" s="189" t="s">
        <v>23</v>
      </c>
      <c r="AE562" s="189"/>
      <c r="AF562" s="189"/>
      <c r="AG562" s="189"/>
      <c r="AH562" s="189"/>
      <c r="AI562" s="189"/>
      <c r="AJ562" s="189"/>
      <c r="AK562" s="189"/>
      <c r="AL562" s="189"/>
      <c r="AM562" s="189"/>
      <c r="AN562" s="190" t="s">
        <v>1539</v>
      </c>
      <c r="AO562" s="190"/>
      <c r="AP562" s="190" t="s">
        <v>23</v>
      </c>
      <c r="AQ562" s="190" t="s">
        <v>23</v>
      </c>
      <c r="AR562" s="190"/>
      <c r="AS562" s="190"/>
      <c r="AT562" s="190"/>
      <c r="AU562" s="191">
        <v>96</v>
      </c>
      <c r="AV562" s="191">
        <v>15</v>
      </c>
      <c r="AW562" s="191">
        <v>0</v>
      </c>
      <c r="AX562" s="191">
        <v>72</v>
      </c>
      <c r="AY562" s="191">
        <v>22</v>
      </c>
    </row>
    <row r="563" spans="1:51">
      <c r="A563" s="12" t="s">
        <v>81</v>
      </c>
      <c r="B563" s="12" t="s">
        <v>82</v>
      </c>
      <c r="C563" s="13">
        <v>272035</v>
      </c>
      <c r="D563" s="12" t="s">
        <v>1027</v>
      </c>
      <c r="E563" s="187">
        <v>405974</v>
      </c>
      <c r="F563" s="188" t="s">
        <v>182</v>
      </c>
      <c r="G563" s="189" t="s">
        <v>23</v>
      </c>
      <c r="H563" s="189" t="s">
        <v>23</v>
      </c>
      <c r="I563" s="189" t="s">
        <v>23</v>
      </c>
      <c r="J563" s="189" t="s">
        <v>23</v>
      </c>
      <c r="K563" s="189" t="s">
        <v>23</v>
      </c>
      <c r="L563" s="189"/>
      <c r="M563" s="189" t="s">
        <v>1540</v>
      </c>
      <c r="N563" s="189"/>
      <c r="O563" s="189" t="s">
        <v>23</v>
      </c>
      <c r="P563" s="189"/>
      <c r="Q563" s="189" t="s">
        <v>23</v>
      </c>
      <c r="R563" s="189" t="s">
        <v>23</v>
      </c>
      <c r="S563" s="189"/>
      <c r="T563" s="189"/>
      <c r="U563" s="189"/>
      <c r="V563" s="189" t="s">
        <v>1540</v>
      </c>
      <c r="W563" s="189"/>
      <c r="X563" s="189"/>
      <c r="Y563" s="189"/>
      <c r="Z563" s="189" t="s">
        <v>23</v>
      </c>
      <c r="AA563" s="189" t="s">
        <v>23</v>
      </c>
      <c r="AB563" s="189" t="s">
        <v>23</v>
      </c>
      <c r="AC563" s="189"/>
      <c r="AD563" s="189" t="s">
        <v>23</v>
      </c>
      <c r="AE563" s="189" t="s">
        <v>1538</v>
      </c>
      <c r="AF563" s="189"/>
      <c r="AG563" s="189"/>
      <c r="AH563" s="189"/>
      <c r="AI563" s="189"/>
      <c r="AJ563" s="189"/>
      <c r="AK563" s="189"/>
      <c r="AL563" s="189"/>
      <c r="AM563" s="189"/>
      <c r="AN563" s="190" t="s">
        <v>1540</v>
      </c>
      <c r="AO563" s="190"/>
      <c r="AP563" s="190"/>
      <c r="AQ563" s="190"/>
      <c r="AR563" s="190" t="s">
        <v>23</v>
      </c>
      <c r="AS563" s="190"/>
      <c r="AT563" s="190" t="s">
        <v>23</v>
      </c>
      <c r="AU563" s="191">
        <v>627</v>
      </c>
      <c r="AV563" s="191">
        <v>111</v>
      </c>
      <c r="AW563" s="191">
        <v>28</v>
      </c>
      <c r="AX563" s="191">
        <v>16</v>
      </c>
      <c r="AY563" s="191">
        <v>0</v>
      </c>
    </row>
    <row r="564" spans="1:51">
      <c r="A564" s="12" t="s">
        <v>81</v>
      </c>
      <c r="B564" s="12" t="s">
        <v>1028</v>
      </c>
      <c r="C564" s="13">
        <v>272043</v>
      </c>
      <c r="D564" s="12" t="s">
        <v>259</v>
      </c>
      <c r="E564" s="187">
        <v>103556</v>
      </c>
      <c r="F564" s="188" t="s">
        <v>182</v>
      </c>
      <c r="G564" s="189" t="s">
        <v>23</v>
      </c>
      <c r="H564" s="189" t="s">
        <v>23</v>
      </c>
      <c r="I564" s="189" t="s">
        <v>23</v>
      </c>
      <c r="J564" s="189"/>
      <c r="K564" s="189"/>
      <c r="L564" s="189"/>
      <c r="M564" s="189" t="s">
        <v>1538</v>
      </c>
      <c r="N564" s="189"/>
      <c r="O564" s="189"/>
      <c r="P564" s="189"/>
      <c r="Q564" s="189"/>
      <c r="R564" s="189"/>
      <c r="S564" s="189"/>
      <c r="T564" s="189"/>
      <c r="U564" s="189"/>
      <c r="V564" s="189" t="s">
        <v>1539</v>
      </c>
      <c r="W564" s="189"/>
      <c r="X564" s="189"/>
      <c r="Y564" s="189"/>
      <c r="Z564" s="189"/>
      <c r="AA564" s="189"/>
      <c r="AB564" s="189"/>
      <c r="AC564" s="189"/>
      <c r="AD564" s="189" t="s">
        <v>23</v>
      </c>
      <c r="AE564" s="189"/>
      <c r="AF564" s="189"/>
      <c r="AG564" s="189"/>
      <c r="AH564" s="189"/>
      <c r="AI564" s="189"/>
      <c r="AJ564" s="189"/>
      <c r="AK564" s="189"/>
      <c r="AL564" s="189"/>
      <c r="AM564" s="189"/>
      <c r="AN564" s="190"/>
      <c r="AO564" s="190"/>
      <c r="AP564" s="190"/>
      <c r="AQ564" s="190"/>
      <c r="AR564" s="190"/>
      <c r="AS564" s="190"/>
      <c r="AT564" s="190"/>
      <c r="AU564" s="191">
        <v>38</v>
      </c>
      <c r="AV564" s="191">
        <v>0</v>
      </c>
      <c r="AW564" s="191">
        <v>0</v>
      </c>
      <c r="AX564" s="191">
        <v>0</v>
      </c>
      <c r="AY564" s="191">
        <v>2</v>
      </c>
    </row>
    <row r="565" spans="1:51">
      <c r="A565" s="12" t="s">
        <v>81</v>
      </c>
      <c r="B565" s="12" t="s">
        <v>1029</v>
      </c>
      <c r="C565" s="13">
        <v>272051</v>
      </c>
      <c r="D565" s="12" t="s">
        <v>1030</v>
      </c>
      <c r="E565" s="187">
        <v>370583</v>
      </c>
      <c r="F565" s="188" t="s">
        <v>182</v>
      </c>
      <c r="G565" s="189" t="s">
        <v>23</v>
      </c>
      <c r="H565" s="189" t="s">
        <v>23</v>
      </c>
      <c r="I565" s="189" t="s">
        <v>23</v>
      </c>
      <c r="J565" s="189"/>
      <c r="K565" s="189" t="s">
        <v>23</v>
      </c>
      <c r="L565" s="189"/>
      <c r="M565" s="189" t="s">
        <v>1538</v>
      </c>
      <c r="N565" s="189"/>
      <c r="O565" s="189"/>
      <c r="P565" s="189"/>
      <c r="Q565" s="189"/>
      <c r="R565" s="189"/>
      <c r="S565" s="189"/>
      <c r="T565" s="189"/>
      <c r="U565" s="189"/>
      <c r="V565" s="189" t="s">
        <v>1539</v>
      </c>
      <c r="W565" s="189" t="s">
        <v>23</v>
      </c>
      <c r="X565" s="189"/>
      <c r="Y565" s="189"/>
      <c r="Z565" s="189"/>
      <c r="AA565" s="189"/>
      <c r="AB565" s="189"/>
      <c r="AC565" s="189"/>
      <c r="AD565" s="189"/>
      <c r="AE565" s="189"/>
      <c r="AF565" s="189"/>
      <c r="AG565" s="189"/>
      <c r="AH565" s="189"/>
      <c r="AI565" s="189"/>
      <c r="AJ565" s="189"/>
      <c r="AK565" s="189"/>
      <c r="AL565" s="189"/>
      <c r="AM565" s="189"/>
      <c r="AN565" s="190" t="s">
        <v>1540</v>
      </c>
      <c r="AO565" s="190"/>
      <c r="AP565" s="190"/>
      <c r="AQ565" s="190"/>
      <c r="AR565" s="190"/>
      <c r="AS565" s="190" t="s">
        <v>23</v>
      </c>
      <c r="AT565" s="190"/>
      <c r="AU565" s="191">
        <v>85</v>
      </c>
      <c r="AV565" s="191">
        <v>2</v>
      </c>
      <c r="AW565" s="191">
        <v>0</v>
      </c>
      <c r="AX565" s="191">
        <v>34</v>
      </c>
      <c r="AY565" s="191">
        <v>22</v>
      </c>
    </row>
    <row r="566" spans="1:51">
      <c r="A566" s="12" t="s">
        <v>81</v>
      </c>
      <c r="B566" s="12" t="s">
        <v>1031</v>
      </c>
      <c r="C566" s="13">
        <v>272060</v>
      </c>
      <c r="D566" s="12" t="s">
        <v>1032</v>
      </c>
      <c r="E566" s="187">
        <v>75271</v>
      </c>
      <c r="F566" s="188" t="s">
        <v>182</v>
      </c>
      <c r="G566" s="189" t="s">
        <v>23</v>
      </c>
      <c r="H566" s="189" t="s">
        <v>23</v>
      </c>
      <c r="I566" s="189" t="s">
        <v>23</v>
      </c>
      <c r="J566" s="189"/>
      <c r="K566" s="189" t="s">
        <v>23</v>
      </c>
      <c r="L566" s="189"/>
      <c r="M566" s="189" t="s">
        <v>1540</v>
      </c>
      <c r="N566" s="189"/>
      <c r="O566" s="189" t="s">
        <v>23</v>
      </c>
      <c r="P566" s="189"/>
      <c r="Q566" s="189"/>
      <c r="R566" s="189"/>
      <c r="S566" s="189" t="s">
        <v>23</v>
      </c>
      <c r="T566" s="189"/>
      <c r="U566" s="189" t="s">
        <v>23</v>
      </c>
      <c r="V566" s="189" t="s">
        <v>1539</v>
      </c>
      <c r="W566" s="189"/>
      <c r="X566" s="189"/>
      <c r="Y566" s="189"/>
      <c r="Z566" s="189"/>
      <c r="AA566" s="189"/>
      <c r="AB566" s="189"/>
      <c r="AC566" s="189"/>
      <c r="AD566" s="189" t="s">
        <v>23</v>
      </c>
      <c r="AE566" s="189"/>
      <c r="AF566" s="189"/>
      <c r="AG566" s="189"/>
      <c r="AH566" s="189"/>
      <c r="AI566" s="189"/>
      <c r="AJ566" s="189"/>
      <c r="AK566" s="189"/>
      <c r="AL566" s="189"/>
      <c r="AM566" s="189"/>
      <c r="AN566" s="190" t="s">
        <v>1540</v>
      </c>
      <c r="AO566" s="190"/>
      <c r="AP566" s="190"/>
      <c r="AQ566" s="190"/>
      <c r="AR566" s="190"/>
      <c r="AS566" s="190" t="s">
        <v>23</v>
      </c>
      <c r="AT566" s="190"/>
      <c r="AU566" s="191">
        <v>45</v>
      </c>
      <c r="AV566" s="191">
        <v>1</v>
      </c>
      <c r="AW566" s="191">
        <v>0</v>
      </c>
      <c r="AX566" s="191">
        <v>8</v>
      </c>
      <c r="AY566" s="191">
        <v>3</v>
      </c>
    </row>
    <row r="567" spans="1:51">
      <c r="A567" s="12" t="s">
        <v>81</v>
      </c>
      <c r="B567" s="12" t="s">
        <v>163</v>
      </c>
      <c r="C567" s="13">
        <v>272078</v>
      </c>
      <c r="D567" s="12" t="s">
        <v>1033</v>
      </c>
      <c r="E567" s="187">
        <v>353563</v>
      </c>
      <c r="F567" s="188" t="s">
        <v>182</v>
      </c>
      <c r="G567" s="189" t="s">
        <v>23</v>
      </c>
      <c r="H567" s="189" t="s">
        <v>23</v>
      </c>
      <c r="I567" s="189" t="s">
        <v>23</v>
      </c>
      <c r="J567" s="189"/>
      <c r="K567" s="189" t="s">
        <v>23</v>
      </c>
      <c r="L567" s="189"/>
      <c r="M567" s="189" t="s">
        <v>1538</v>
      </c>
      <c r="N567" s="189"/>
      <c r="O567" s="189"/>
      <c r="P567" s="189"/>
      <c r="Q567" s="189"/>
      <c r="R567" s="189"/>
      <c r="S567" s="189"/>
      <c r="T567" s="189"/>
      <c r="U567" s="189"/>
      <c r="V567" s="189" t="s">
        <v>1538</v>
      </c>
      <c r="W567" s="189"/>
      <c r="X567" s="189"/>
      <c r="Y567" s="189"/>
      <c r="Z567" s="189"/>
      <c r="AA567" s="189"/>
      <c r="AB567" s="189"/>
      <c r="AC567" s="189"/>
      <c r="AD567" s="189"/>
      <c r="AE567" s="189"/>
      <c r="AF567" s="189"/>
      <c r="AG567" s="189"/>
      <c r="AH567" s="189"/>
      <c r="AI567" s="189"/>
      <c r="AJ567" s="189"/>
      <c r="AK567" s="189"/>
      <c r="AL567" s="189"/>
      <c r="AM567" s="189"/>
      <c r="AN567" s="190" t="s">
        <v>1539</v>
      </c>
      <c r="AO567" s="190"/>
      <c r="AP567" s="190"/>
      <c r="AQ567" s="190" t="s">
        <v>23</v>
      </c>
      <c r="AR567" s="190"/>
      <c r="AS567" s="190"/>
      <c r="AT567" s="190"/>
      <c r="AU567" s="191">
        <v>135</v>
      </c>
      <c r="AV567" s="191">
        <v>7</v>
      </c>
      <c r="AW567" s="191">
        <v>0</v>
      </c>
      <c r="AX567" s="191">
        <v>0</v>
      </c>
      <c r="AY567" s="191">
        <v>18</v>
      </c>
    </row>
    <row r="568" spans="1:51">
      <c r="A568" s="12" t="s">
        <v>81</v>
      </c>
      <c r="B568" s="12" t="s">
        <v>1034</v>
      </c>
      <c r="C568" s="13">
        <v>272086</v>
      </c>
      <c r="D568" s="12" t="s">
        <v>1035</v>
      </c>
      <c r="E568" s="187">
        <v>87936</v>
      </c>
      <c r="F568" s="188" t="s">
        <v>182</v>
      </c>
      <c r="G568" s="189" t="s">
        <v>23</v>
      </c>
      <c r="H568" s="189"/>
      <c r="I568" s="189" t="s">
        <v>23</v>
      </c>
      <c r="J568" s="189"/>
      <c r="K568" s="189" t="s">
        <v>23</v>
      </c>
      <c r="L568" s="189"/>
      <c r="M568" s="189" t="s">
        <v>1538</v>
      </c>
      <c r="N568" s="189"/>
      <c r="O568" s="189"/>
      <c r="P568" s="189"/>
      <c r="Q568" s="189"/>
      <c r="R568" s="189"/>
      <c r="S568" s="189"/>
      <c r="T568" s="189"/>
      <c r="U568" s="189"/>
      <c r="V568" s="189" t="s">
        <v>1538</v>
      </c>
      <c r="W568" s="189"/>
      <c r="X568" s="189"/>
      <c r="Y568" s="189"/>
      <c r="Z568" s="189"/>
      <c r="AA568" s="189"/>
      <c r="AB568" s="189"/>
      <c r="AC568" s="189"/>
      <c r="AD568" s="189"/>
      <c r="AE568" s="189"/>
      <c r="AF568" s="189"/>
      <c r="AG568" s="189"/>
      <c r="AH568" s="189"/>
      <c r="AI568" s="189"/>
      <c r="AJ568" s="189"/>
      <c r="AK568" s="189"/>
      <c r="AL568" s="189"/>
      <c r="AM568" s="189"/>
      <c r="AN568" s="190" t="s">
        <v>1538</v>
      </c>
      <c r="AO568" s="190"/>
      <c r="AP568" s="190"/>
      <c r="AQ568" s="190"/>
      <c r="AR568" s="190"/>
      <c r="AS568" s="190"/>
      <c r="AT568" s="190"/>
      <c r="AU568" s="191">
        <v>22</v>
      </c>
      <c r="AV568" s="191">
        <v>0</v>
      </c>
      <c r="AW568" s="191">
        <v>0</v>
      </c>
      <c r="AX568" s="191">
        <v>30</v>
      </c>
      <c r="AY568" s="191">
        <v>0</v>
      </c>
    </row>
    <row r="569" spans="1:51">
      <c r="A569" s="12" t="s">
        <v>81</v>
      </c>
      <c r="B569" s="12" t="s">
        <v>1036</v>
      </c>
      <c r="C569" s="13">
        <v>272094</v>
      </c>
      <c r="D569" s="12" t="s">
        <v>259</v>
      </c>
      <c r="E569" s="187">
        <v>144102</v>
      </c>
      <c r="F569" s="188" t="s">
        <v>182</v>
      </c>
      <c r="G569" s="189" t="s">
        <v>23</v>
      </c>
      <c r="H569" s="189" t="s">
        <v>23</v>
      </c>
      <c r="I569" s="189" t="s">
        <v>23</v>
      </c>
      <c r="J569" s="189" t="s">
        <v>736</v>
      </c>
      <c r="K569" s="189" t="s">
        <v>23</v>
      </c>
      <c r="L569" s="189" t="s">
        <v>736</v>
      </c>
      <c r="M569" s="189" t="s">
        <v>1539</v>
      </c>
      <c r="N569" s="189"/>
      <c r="O569" s="189"/>
      <c r="P569" s="189"/>
      <c r="Q569" s="189" t="s">
        <v>23</v>
      </c>
      <c r="R569" s="189"/>
      <c r="S569" s="189"/>
      <c r="T569" s="189"/>
      <c r="U569" s="189"/>
      <c r="V569" s="189" t="s">
        <v>1539</v>
      </c>
      <c r="W569" s="189"/>
      <c r="X569" s="189"/>
      <c r="Y569" s="189"/>
      <c r="Z569" s="189" t="s">
        <v>23</v>
      </c>
      <c r="AA569" s="189"/>
      <c r="AB569" s="189"/>
      <c r="AC569" s="189"/>
      <c r="AD569" s="189"/>
      <c r="AE569" s="189"/>
      <c r="AF569" s="189"/>
      <c r="AG569" s="189"/>
      <c r="AH569" s="189"/>
      <c r="AI569" s="189"/>
      <c r="AJ569" s="189"/>
      <c r="AK569" s="189"/>
      <c r="AL569" s="189"/>
      <c r="AM569" s="189"/>
      <c r="AN569" s="190" t="s">
        <v>1539</v>
      </c>
      <c r="AO569" s="190" t="s">
        <v>736</v>
      </c>
      <c r="AP569" s="190" t="s">
        <v>736</v>
      </c>
      <c r="AQ569" s="190" t="s">
        <v>23</v>
      </c>
      <c r="AR569" s="190" t="s">
        <v>736</v>
      </c>
      <c r="AS569" s="190" t="s">
        <v>736</v>
      </c>
      <c r="AT569" s="190" t="s">
        <v>736</v>
      </c>
      <c r="AU569" s="191">
        <v>129</v>
      </c>
      <c r="AV569" s="191">
        <v>18</v>
      </c>
      <c r="AW569" s="191">
        <v>0</v>
      </c>
      <c r="AX569" s="191">
        <v>25</v>
      </c>
      <c r="AY569" s="191">
        <v>5</v>
      </c>
    </row>
    <row r="570" spans="1:51">
      <c r="A570" s="12" t="s">
        <v>81</v>
      </c>
      <c r="B570" s="12" t="s">
        <v>1037</v>
      </c>
      <c r="C570" s="13">
        <v>272108</v>
      </c>
      <c r="D570" s="12" t="s">
        <v>1030</v>
      </c>
      <c r="E570" s="187">
        <v>403989</v>
      </c>
      <c r="F570" s="188" t="s">
        <v>182</v>
      </c>
      <c r="G570" s="189" t="s">
        <v>23</v>
      </c>
      <c r="H570" s="189" t="s">
        <v>23</v>
      </c>
      <c r="I570" s="189" t="s">
        <v>23</v>
      </c>
      <c r="J570" s="189"/>
      <c r="K570" s="189" t="s">
        <v>23</v>
      </c>
      <c r="L570" s="189"/>
      <c r="M570" s="189" t="s">
        <v>1538</v>
      </c>
      <c r="N570" s="189"/>
      <c r="O570" s="189"/>
      <c r="P570" s="189"/>
      <c r="Q570" s="189"/>
      <c r="R570" s="189"/>
      <c r="S570" s="189"/>
      <c r="T570" s="189"/>
      <c r="U570" s="189"/>
      <c r="V570" s="189" t="s">
        <v>1539</v>
      </c>
      <c r="W570" s="189"/>
      <c r="X570" s="189"/>
      <c r="Y570" s="189"/>
      <c r="Z570" s="189" t="s">
        <v>23</v>
      </c>
      <c r="AA570" s="189"/>
      <c r="AB570" s="189"/>
      <c r="AC570" s="189"/>
      <c r="AD570" s="189"/>
      <c r="AE570" s="189"/>
      <c r="AF570" s="189"/>
      <c r="AG570" s="189"/>
      <c r="AH570" s="189"/>
      <c r="AI570" s="189"/>
      <c r="AJ570" s="189"/>
      <c r="AK570" s="189"/>
      <c r="AL570" s="189"/>
      <c r="AM570" s="189"/>
      <c r="AN570" s="190" t="s">
        <v>1539</v>
      </c>
      <c r="AO570" s="190"/>
      <c r="AP570" s="190"/>
      <c r="AQ570" s="190"/>
      <c r="AR570" s="190" t="s">
        <v>23</v>
      </c>
      <c r="AS570" s="190"/>
      <c r="AT570" s="190"/>
      <c r="AU570" s="191">
        <v>73</v>
      </c>
      <c r="AV570" s="191">
        <v>6</v>
      </c>
      <c r="AW570" s="191">
        <v>0</v>
      </c>
      <c r="AX570" s="191">
        <v>29</v>
      </c>
      <c r="AY570" s="191">
        <v>7</v>
      </c>
    </row>
    <row r="571" spans="1:51">
      <c r="A571" s="12" t="s">
        <v>81</v>
      </c>
      <c r="B571" s="12" t="s">
        <v>217</v>
      </c>
      <c r="C571" s="13">
        <v>272116</v>
      </c>
      <c r="D571" s="12" t="s">
        <v>1038</v>
      </c>
      <c r="E571" s="187">
        <v>281675</v>
      </c>
      <c r="F571" s="188" t="s">
        <v>182</v>
      </c>
      <c r="G571" s="189" t="s">
        <v>23</v>
      </c>
      <c r="H571" s="189" t="s">
        <v>23</v>
      </c>
      <c r="I571" s="189" t="s">
        <v>23</v>
      </c>
      <c r="J571" s="189" t="s">
        <v>23</v>
      </c>
      <c r="K571" s="189" t="s">
        <v>23</v>
      </c>
      <c r="L571" s="189"/>
      <c r="M571" s="189" t="s">
        <v>1540</v>
      </c>
      <c r="N571" s="189"/>
      <c r="O571" s="189" t="s">
        <v>23</v>
      </c>
      <c r="P571" s="189"/>
      <c r="Q571" s="189"/>
      <c r="R571" s="189"/>
      <c r="S571" s="189"/>
      <c r="T571" s="189"/>
      <c r="U571" s="189"/>
      <c r="V571" s="189" t="s">
        <v>1540</v>
      </c>
      <c r="W571" s="189"/>
      <c r="X571" s="189"/>
      <c r="Y571" s="189"/>
      <c r="Z571" s="189"/>
      <c r="AA571" s="189"/>
      <c r="AB571" s="189" t="s">
        <v>23</v>
      </c>
      <c r="AC571" s="189"/>
      <c r="AD571" s="189"/>
      <c r="AE571" s="189" t="s">
        <v>1539</v>
      </c>
      <c r="AF571" s="189"/>
      <c r="AG571" s="189" t="s">
        <v>23</v>
      </c>
      <c r="AH571" s="189"/>
      <c r="AI571" s="189"/>
      <c r="AJ571" s="189"/>
      <c r="AK571" s="189"/>
      <c r="AL571" s="189"/>
      <c r="AM571" s="189"/>
      <c r="AN571" s="190" t="s">
        <v>1540</v>
      </c>
      <c r="AO571" s="190"/>
      <c r="AP571" s="190" t="s">
        <v>23</v>
      </c>
      <c r="AQ571" s="190" t="s">
        <v>23</v>
      </c>
      <c r="AR571" s="190"/>
      <c r="AS571" s="190" t="s">
        <v>23</v>
      </c>
      <c r="AT571" s="190"/>
      <c r="AU571" s="191">
        <v>110</v>
      </c>
      <c r="AV571" s="191">
        <v>8</v>
      </c>
      <c r="AW571" s="191">
        <v>15</v>
      </c>
      <c r="AX571" s="191">
        <v>72</v>
      </c>
      <c r="AY571" s="191">
        <v>15</v>
      </c>
    </row>
    <row r="572" spans="1:51">
      <c r="A572" s="12" t="s">
        <v>81</v>
      </c>
      <c r="B572" s="12" t="s">
        <v>1039</v>
      </c>
      <c r="C572" s="13">
        <v>272124</v>
      </c>
      <c r="D572" s="12" t="s">
        <v>530</v>
      </c>
      <c r="E572" s="187">
        <v>267642</v>
      </c>
      <c r="F572" s="188" t="s">
        <v>182</v>
      </c>
      <c r="G572" s="189" t="s">
        <v>23</v>
      </c>
      <c r="H572" s="189" t="s">
        <v>23</v>
      </c>
      <c r="I572" s="189" t="s">
        <v>23</v>
      </c>
      <c r="J572" s="189"/>
      <c r="K572" s="189" t="s">
        <v>23</v>
      </c>
      <c r="L572" s="189"/>
      <c r="M572" s="189" t="s">
        <v>1539</v>
      </c>
      <c r="N572" s="189"/>
      <c r="O572" s="189" t="s">
        <v>23</v>
      </c>
      <c r="P572" s="189"/>
      <c r="Q572" s="189"/>
      <c r="R572" s="189"/>
      <c r="S572" s="189"/>
      <c r="T572" s="189"/>
      <c r="U572" s="189"/>
      <c r="V572" s="189" t="s">
        <v>1539</v>
      </c>
      <c r="W572" s="189"/>
      <c r="X572" s="189"/>
      <c r="Y572" s="189"/>
      <c r="Z572" s="189"/>
      <c r="AA572" s="189"/>
      <c r="AB572" s="189" t="s">
        <v>23</v>
      </c>
      <c r="AC572" s="189"/>
      <c r="AD572" s="189"/>
      <c r="AE572" s="189"/>
      <c r="AF572" s="189"/>
      <c r="AG572" s="189"/>
      <c r="AH572" s="189"/>
      <c r="AI572" s="189"/>
      <c r="AJ572" s="189"/>
      <c r="AK572" s="189"/>
      <c r="AL572" s="189"/>
      <c r="AM572" s="189"/>
      <c r="AN572" s="190" t="s">
        <v>1539</v>
      </c>
      <c r="AO572" s="190"/>
      <c r="AP572" s="190"/>
      <c r="AQ572" s="190" t="s">
        <v>23</v>
      </c>
      <c r="AR572" s="190"/>
      <c r="AS572" s="190"/>
      <c r="AT572" s="190"/>
      <c r="AU572" s="191">
        <v>79</v>
      </c>
      <c r="AV572" s="191">
        <v>4</v>
      </c>
      <c r="AW572" s="191">
        <v>0</v>
      </c>
      <c r="AX572" s="191">
        <v>196</v>
      </c>
      <c r="AY572" s="191">
        <v>9</v>
      </c>
    </row>
    <row r="573" spans="1:51">
      <c r="A573" s="12" t="s">
        <v>81</v>
      </c>
      <c r="B573" s="12" t="s">
        <v>1040</v>
      </c>
      <c r="C573" s="13">
        <v>272132</v>
      </c>
      <c r="D573" s="12" t="s">
        <v>320</v>
      </c>
      <c r="E573" s="187">
        <v>100739</v>
      </c>
      <c r="F573" s="188" t="s">
        <v>182</v>
      </c>
      <c r="G573" s="189" t="s">
        <v>23</v>
      </c>
      <c r="H573" s="189" t="s">
        <v>23</v>
      </c>
      <c r="I573" s="189" t="s">
        <v>23</v>
      </c>
      <c r="J573" s="189"/>
      <c r="K573" s="189"/>
      <c r="L573" s="189"/>
      <c r="M573" s="189" t="s">
        <v>1538</v>
      </c>
      <c r="N573" s="189"/>
      <c r="O573" s="189"/>
      <c r="P573" s="189"/>
      <c r="Q573" s="189"/>
      <c r="R573" s="189"/>
      <c r="S573" s="189"/>
      <c r="T573" s="189"/>
      <c r="U573" s="189"/>
      <c r="V573" s="189" t="s">
        <v>1539</v>
      </c>
      <c r="W573" s="189"/>
      <c r="X573" s="189"/>
      <c r="Y573" s="189"/>
      <c r="Z573" s="189"/>
      <c r="AA573" s="189"/>
      <c r="AB573" s="189"/>
      <c r="AC573" s="189"/>
      <c r="AD573" s="189" t="s">
        <v>23</v>
      </c>
      <c r="AE573" s="189"/>
      <c r="AF573" s="189"/>
      <c r="AG573" s="189"/>
      <c r="AH573" s="189"/>
      <c r="AI573" s="189"/>
      <c r="AJ573" s="189"/>
      <c r="AK573" s="189"/>
      <c r="AL573" s="189"/>
      <c r="AM573" s="189"/>
      <c r="AN573" s="190"/>
      <c r="AO573" s="190"/>
      <c r="AP573" s="190"/>
      <c r="AQ573" s="190"/>
      <c r="AR573" s="190"/>
      <c r="AS573" s="190"/>
      <c r="AT573" s="190"/>
      <c r="AU573" s="191">
        <v>37</v>
      </c>
      <c r="AV573" s="191">
        <v>3</v>
      </c>
      <c r="AW573" s="191">
        <v>0</v>
      </c>
      <c r="AX573" s="191">
        <v>0</v>
      </c>
      <c r="AY573" s="191">
        <v>6</v>
      </c>
    </row>
    <row r="574" spans="1:51">
      <c r="A574" s="12" t="s">
        <v>81</v>
      </c>
      <c r="B574" s="12" t="s">
        <v>1041</v>
      </c>
      <c r="C574" s="13">
        <v>272141</v>
      </c>
      <c r="D574" s="12" t="s">
        <v>1042</v>
      </c>
      <c r="E574" s="187">
        <v>112931</v>
      </c>
      <c r="F574" s="188" t="s">
        <v>182</v>
      </c>
      <c r="G574" s="189"/>
      <c r="H574" s="189" t="s">
        <v>23</v>
      </c>
      <c r="I574" s="189" t="s">
        <v>23</v>
      </c>
      <c r="J574" s="189"/>
      <c r="K574" s="189" t="s">
        <v>23</v>
      </c>
      <c r="L574" s="189"/>
      <c r="M574" s="189" t="s">
        <v>1538</v>
      </c>
      <c r="N574" s="189"/>
      <c r="O574" s="189"/>
      <c r="P574" s="189"/>
      <c r="Q574" s="189"/>
      <c r="R574" s="189"/>
      <c r="S574" s="189"/>
      <c r="T574" s="189"/>
      <c r="U574" s="189"/>
      <c r="V574" s="189"/>
      <c r="W574" s="189"/>
      <c r="X574" s="189"/>
      <c r="Y574" s="189"/>
      <c r="Z574" s="189"/>
      <c r="AA574" s="189"/>
      <c r="AB574" s="189"/>
      <c r="AC574" s="189"/>
      <c r="AD574" s="189"/>
      <c r="AE574" s="189"/>
      <c r="AF574" s="189"/>
      <c r="AG574" s="189"/>
      <c r="AH574" s="189"/>
      <c r="AI574" s="189"/>
      <c r="AJ574" s="189"/>
      <c r="AK574" s="189"/>
      <c r="AL574" s="189"/>
      <c r="AM574" s="189"/>
      <c r="AN574" s="190" t="s">
        <v>1539</v>
      </c>
      <c r="AO574" s="190"/>
      <c r="AP574" s="190"/>
      <c r="AQ574" s="190"/>
      <c r="AR574" s="190" t="s">
        <v>23</v>
      </c>
      <c r="AS574" s="190"/>
      <c r="AT574" s="190"/>
      <c r="AU574" s="191">
        <v>11</v>
      </c>
      <c r="AV574" s="191">
        <v>0</v>
      </c>
      <c r="AW574" s="191">
        <v>0</v>
      </c>
      <c r="AX574" s="191">
        <v>53</v>
      </c>
      <c r="AY574" s="191">
        <v>3</v>
      </c>
    </row>
    <row r="575" spans="1:51">
      <c r="A575" s="12" t="s">
        <v>81</v>
      </c>
      <c r="B575" s="12" t="s">
        <v>1043</v>
      </c>
      <c r="C575" s="13">
        <v>272159</v>
      </c>
      <c r="D575" s="12" t="s">
        <v>632</v>
      </c>
      <c r="E575" s="187">
        <v>235705</v>
      </c>
      <c r="F575" s="188" t="s">
        <v>182</v>
      </c>
      <c r="G575" s="189" t="s">
        <v>23</v>
      </c>
      <c r="H575" s="189"/>
      <c r="I575" s="189" t="s">
        <v>23</v>
      </c>
      <c r="J575" s="189"/>
      <c r="K575" s="189" t="s">
        <v>23</v>
      </c>
      <c r="L575" s="189"/>
      <c r="M575" s="189" t="s">
        <v>1539</v>
      </c>
      <c r="N575" s="189"/>
      <c r="O575" s="189" t="s">
        <v>23</v>
      </c>
      <c r="P575" s="189"/>
      <c r="Q575" s="189"/>
      <c r="R575" s="189"/>
      <c r="S575" s="189"/>
      <c r="T575" s="189"/>
      <c r="U575" s="189"/>
      <c r="V575" s="189" t="s">
        <v>1539</v>
      </c>
      <c r="W575" s="189"/>
      <c r="X575" s="189" t="s">
        <v>23</v>
      </c>
      <c r="Y575" s="189"/>
      <c r="Z575" s="189"/>
      <c r="AA575" s="189"/>
      <c r="AB575" s="189"/>
      <c r="AC575" s="189"/>
      <c r="AD575" s="189"/>
      <c r="AE575" s="189"/>
      <c r="AF575" s="189"/>
      <c r="AG575" s="189"/>
      <c r="AH575" s="189"/>
      <c r="AI575" s="189"/>
      <c r="AJ575" s="189"/>
      <c r="AK575" s="189"/>
      <c r="AL575" s="189"/>
      <c r="AM575" s="189"/>
      <c r="AN575" s="190" t="s">
        <v>1540</v>
      </c>
      <c r="AO575" s="190"/>
      <c r="AP575" s="190"/>
      <c r="AQ575" s="190"/>
      <c r="AR575" s="190"/>
      <c r="AS575" s="190"/>
      <c r="AT575" s="190" t="s">
        <v>23</v>
      </c>
      <c r="AU575" s="191">
        <v>131</v>
      </c>
      <c r="AV575" s="191">
        <v>26</v>
      </c>
      <c r="AW575" s="191">
        <v>0</v>
      </c>
      <c r="AX575" s="191">
        <v>272</v>
      </c>
      <c r="AY575" s="191">
        <v>0</v>
      </c>
    </row>
    <row r="576" spans="1:51">
      <c r="A576" s="12" t="s">
        <v>81</v>
      </c>
      <c r="B576" s="12" t="s">
        <v>1044</v>
      </c>
      <c r="C576" s="13">
        <v>272167</v>
      </c>
      <c r="D576" s="12" t="s">
        <v>667</v>
      </c>
      <c r="E576" s="187">
        <v>107280</v>
      </c>
      <c r="F576" s="188" t="s">
        <v>182</v>
      </c>
      <c r="G576" s="189" t="s">
        <v>23</v>
      </c>
      <c r="H576" s="189" t="s">
        <v>23</v>
      </c>
      <c r="I576" s="189" t="s">
        <v>23</v>
      </c>
      <c r="J576" s="189" t="s">
        <v>23</v>
      </c>
      <c r="K576" s="189" t="s">
        <v>23</v>
      </c>
      <c r="L576" s="189"/>
      <c r="M576" s="189" t="s">
        <v>1540</v>
      </c>
      <c r="N576" s="189"/>
      <c r="O576" s="189" t="s">
        <v>23</v>
      </c>
      <c r="P576" s="189"/>
      <c r="Q576" s="189"/>
      <c r="R576" s="189"/>
      <c r="S576" s="189" t="s">
        <v>23</v>
      </c>
      <c r="T576" s="189"/>
      <c r="U576" s="189"/>
      <c r="V576" s="189" t="s">
        <v>1540</v>
      </c>
      <c r="W576" s="189"/>
      <c r="X576" s="189"/>
      <c r="Y576" s="189"/>
      <c r="Z576" s="189"/>
      <c r="AA576" s="189"/>
      <c r="AB576" s="189"/>
      <c r="AC576" s="189"/>
      <c r="AD576" s="189" t="s">
        <v>23</v>
      </c>
      <c r="AE576" s="189" t="s">
        <v>1539</v>
      </c>
      <c r="AF576" s="189"/>
      <c r="AG576" s="189" t="s">
        <v>23</v>
      </c>
      <c r="AH576" s="189"/>
      <c r="AI576" s="189"/>
      <c r="AJ576" s="189"/>
      <c r="AK576" s="189"/>
      <c r="AL576" s="189"/>
      <c r="AM576" s="189"/>
      <c r="AN576" s="190" t="s">
        <v>1539</v>
      </c>
      <c r="AO576" s="190"/>
      <c r="AP576" s="190"/>
      <c r="AQ576" s="190"/>
      <c r="AR576" s="190"/>
      <c r="AS576" s="190" t="s">
        <v>23</v>
      </c>
      <c r="AT576" s="190"/>
      <c r="AU576" s="191">
        <v>32</v>
      </c>
      <c r="AV576" s="191">
        <v>0</v>
      </c>
      <c r="AW576" s="191">
        <v>7</v>
      </c>
      <c r="AX576" s="191">
        <v>11</v>
      </c>
      <c r="AY576" s="191">
        <v>1</v>
      </c>
    </row>
    <row r="577" spans="1:51">
      <c r="A577" s="12" t="s">
        <v>81</v>
      </c>
      <c r="B577" s="12" t="s">
        <v>1045</v>
      </c>
      <c r="C577" s="13">
        <v>272175</v>
      </c>
      <c r="D577" s="12" t="s">
        <v>724</v>
      </c>
      <c r="E577" s="187">
        <v>120835</v>
      </c>
      <c r="F577" s="188" t="s">
        <v>182</v>
      </c>
      <c r="G577" s="189" t="s">
        <v>23</v>
      </c>
      <c r="H577" s="189" t="s">
        <v>23</v>
      </c>
      <c r="I577" s="189" t="s">
        <v>23</v>
      </c>
      <c r="J577" s="189" t="s">
        <v>23</v>
      </c>
      <c r="K577" s="189" t="s">
        <v>23</v>
      </c>
      <c r="L577" s="189"/>
      <c r="M577" s="189" t="s">
        <v>1540</v>
      </c>
      <c r="N577" s="189" t="s">
        <v>23</v>
      </c>
      <c r="O577" s="189" t="s">
        <v>23</v>
      </c>
      <c r="P577" s="189"/>
      <c r="Q577" s="189"/>
      <c r="R577" s="189"/>
      <c r="S577" s="189"/>
      <c r="T577" s="189"/>
      <c r="U577" s="189"/>
      <c r="V577" s="189" t="s">
        <v>1538</v>
      </c>
      <c r="W577" s="189"/>
      <c r="X577" s="189"/>
      <c r="Y577" s="189"/>
      <c r="Z577" s="189"/>
      <c r="AA577" s="189"/>
      <c r="AB577" s="189"/>
      <c r="AC577" s="189"/>
      <c r="AD577" s="189"/>
      <c r="AE577" s="189" t="s">
        <v>1539</v>
      </c>
      <c r="AF577" s="189"/>
      <c r="AG577" s="189" t="s">
        <v>23</v>
      </c>
      <c r="AH577" s="189"/>
      <c r="AI577" s="189"/>
      <c r="AJ577" s="189"/>
      <c r="AK577" s="189"/>
      <c r="AL577" s="189"/>
      <c r="AM577" s="189"/>
      <c r="AN577" s="190" t="s">
        <v>1539</v>
      </c>
      <c r="AO577" s="190" t="s">
        <v>23</v>
      </c>
      <c r="AP577" s="190"/>
      <c r="AQ577" s="190"/>
      <c r="AR577" s="190"/>
      <c r="AS577" s="190"/>
      <c r="AT577" s="190"/>
      <c r="AU577" s="191">
        <v>39</v>
      </c>
      <c r="AV577" s="191">
        <v>0</v>
      </c>
      <c r="AW577" s="191">
        <v>7</v>
      </c>
      <c r="AX577" s="191">
        <v>9</v>
      </c>
      <c r="AY577" s="191">
        <v>2</v>
      </c>
    </row>
    <row r="578" spans="1:51">
      <c r="A578" s="12" t="s">
        <v>81</v>
      </c>
      <c r="B578" s="12" t="s">
        <v>1046</v>
      </c>
      <c r="C578" s="13">
        <v>272183</v>
      </c>
      <c r="D578" s="12" t="s">
        <v>1047</v>
      </c>
      <c r="E578" s="187">
        <v>121773</v>
      </c>
      <c r="F578" s="188" t="s">
        <v>182</v>
      </c>
      <c r="G578" s="189" t="s">
        <v>23</v>
      </c>
      <c r="H578" s="189"/>
      <c r="I578" s="189" t="s">
        <v>23</v>
      </c>
      <c r="J578" s="189" t="s">
        <v>23</v>
      </c>
      <c r="K578" s="189" t="s">
        <v>23</v>
      </c>
      <c r="L578" s="189"/>
      <c r="M578" s="189" t="s">
        <v>1539</v>
      </c>
      <c r="N578" s="189"/>
      <c r="O578" s="189" t="s">
        <v>23</v>
      </c>
      <c r="P578" s="189"/>
      <c r="Q578" s="189"/>
      <c r="R578" s="189"/>
      <c r="S578" s="189"/>
      <c r="T578" s="189"/>
      <c r="U578" s="189"/>
      <c r="V578" s="189" t="s">
        <v>1540</v>
      </c>
      <c r="W578" s="189" t="s">
        <v>23</v>
      </c>
      <c r="X578" s="189"/>
      <c r="Y578" s="189"/>
      <c r="Z578" s="189"/>
      <c r="AA578" s="189"/>
      <c r="AB578" s="189" t="s">
        <v>23</v>
      </c>
      <c r="AC578" s="189"/>
      <c r="AD578" s="189"/>
      <c r="AE578" s="189" t="s">
        <v>1539</v>
      </c>
      <c r="AF578" s="189"/>
      <c r="AG578" s="189"/>
      <c r="AH578" s="189"/>
      <c r="AI578" s="189"/>
      <c r="AJ578" s="189"/>
      <c r="AK578" s="189" t="s">
        <v>23</v>
      </c>
      <c r="AL578" s="189" t="s">
        <v>23</v>
      </c>
      <c r="AM578" s="189"/>
      <c r="AN578" s="190" t="s">
        <v>1540</v>
      </c>
      <c r="AO578" s="190"/>
      <c r="AP578" s="190"/>
      <c r="AQ578" s="190"/>
      <c r="AR578" s="190"/>
      <c r="AS578" s="190"/>
      <c r="AT578" s="190" t="s">
        <v>23</v>
      </c>
      <c r="AU578" s="191">
        <v>68</v>
      </c>
      <c r="AV578" s="191">
        <v>0</v>
      </c>
      <c r="AW578" s="191">
        <v>9</v>
      </c>
      <c r="AX578" s="191">
        <v>100</v>
      </c>
      <c r="AY578" s="191">
        <v>0</v>
      </c>
    </row>
    <row r="579" spans="1:51">
      <c r="A579" s="12" t="s">
        <v>81</v>
      </c>
      <c r="B579" s="12" t="s">
        <v>1048</v>
      </c>
      <c r="C579" s="13">
        <v>272191</v>
      </c>
      <c r="D579" s="12" t="s">
        <v>435</v>
      </c>
      <c r="E579" s="187">
        <v>186156</v>
      </c>
      <c r="F579" s="188" t="s">
        <v>182</v>
      </c>
      <c r="G579" s="189" t="s">
        <v>23</v>
      </c>
      <c r="H579" s="189" t="s">
        <v>23</v>
      </c>
      <c r="I579" s="189" t="s">
        <v>23</v>
      </c>
      <c r="J579" s="189" t="s">
        <v>23</v>
      </c>
      <c r="K579" s="189" t="s">
        <v>23</v>
      </c>
      <c r="L579" s="189"/>
      <c r="M579" s="189" t="s">
        <v>1540</v>
      </c>
      <c r="N579" s="189" t="s">
        <v>23</v>
      </c>
      <c r="O579" s="189" t="s">
        <v>23</v>
      </c>
      <c r="P579" s="189" t="s">
        <v>23</v>
      </c>
      <c r="Q579" s="189"/>
      <c r="R579" s="189"/>
      <c r="S579" s="189"/>
      <c r="T579" s="189"/>
      <c r="U579" s="189" t="s">
        <v>23</v>
      </c>
      <c r="V579" s="189" t="s">
        <v>1538</v>
      </c>
      <c r="W579" s="189"/>
      <c r="X579" s="189"/>
      <c r="Y579" s="189"/>
      <c r="Z579" s="189"/>
      <c r="AA579" s="189"/>
      <c r="AB579" s="189"/>
      <c r="AC579" s="189"/>
      <c r="AD579" s="189"/>
      <c r="AE579" s="189" t="s">
        <v>1539</v>
      </c>
      <c r="AF579" s="189"/>
      <c r="AG579" s="189"/>
      <c r="AH579" s="189"/>
      <c r="AI579" s="189"/>
      <c r="AJ579" s="189"/>
      <c r="AK579" s="189" t="s">
        <v>23</v>
      </c>
      <c r="AL579" s="189" t="s">
        <v>23</v>
      </c>
      <c r="AM579" s="189"/>
      <c r="AN579" s="190" t="s">
        <v>1539</v>
      </c>
      <c r="AO579" s="190"/>
      <c r="AP579" s="190"/>
      <c r="AQ579" s="190" t="s">
        <v>23</v>
      </c>
      <c r="AR579" s="190"/>
      <c r="AS579" s="190"/>
      <c r="AT579" s="190"/>
      <c r="AU579" s="191">
        <v>55</v>
      </c>
      <c r="AV579" s="191">
        <v>8</v>
      </c>
      <c r="AW579" s="191">
        <v>5</v>
      </c>
      <c r="AX579" s="191">
        <v>300</v>
      </c>
      <c r="AY579" s="191">
        <v>16</v>
      </c>
    </row>
    <row r="580" spans="1:51">
      <c r="A580" s="12" t="s">
        <v>81</v>
      </c>
      <c r="B580" s="12" t="s">
        <v>1049</v>
      </c>
      <c r="C580" s="13">
        <v>272205</v>
      </c>
      <c r="D580" s="12" t="s">
        <v>1050</v>
      </c>
      <c r="E580" s="187">
        <v>137980</v>
      </c>
      <c r="F580" s="188" t="s">
        <v>182</v>
      </c>
      <c r="G580" s="189" t="s">
        <v>23</v>
      </c>
      <c r="H580" s="189" t="s">
        <v>23</v>
      </c>
      <c r="I580" s="189" t="s">
        <v>23</v>
      </c>
      <c r="J580" s="189" t="s">
        <v>23</v>
      </c>
      <c r="K580" s="189" t="s">
        <v>23</v>
      </c>
      <c r="L580" s="189"/>
      <c r="M580" s="189" t="s">
        <v>1539</v>
      </c>
      <c r="N580" s="189"/>
      <c r="O580" s="189" t="s">
        <v>23</v>
      </c>
      <c r="P580" s="189"/>
      <c r="Q580" s="189"/>
      <c r="R580" s="189"/>
      <c r="S580" s="189" t="s">
        <v>23</v>
      </c>
      <c r="T580" s="189"/>
      <c r="U580" s="189"/>
      <c r="V580" s="189" t="s">
        <v>1539</v>
      </c>
      <c r="W580" s="189"/>
      <c r="X580" s="189" t="s">
        <v>23</v>
      </c>
      <c r="Y580" s="189"/>
      <c r="Z580" s="189"/>
      <c r="AA580" s="189"/>
      <c r="AB580" s="189" t="s">
        <v>23</v>
      </c>
      <c r="AC580" s="189"/>
      <c r="AD580" s="189"/>
      <c r="AE580" s="189" t="s">
        <v>1539</v>
      </c>
      <c r="AF580" s="189"/>
      <c r="AG580" s="189" t="s">
        <v>23</v>
      </c>
      <c r="AH580" s="189"/>
      <c r="AI580" s="189"/>
      <c r="AJ580" s="189"/>
      <c r="AK580" s="189" t="s">
        <v>23</v>
      </c>
      <c r="AL580" s="189" t="s">
        <v>23</v>
      </c>
      <c r="AM580" s="189"/>
      <c r="AN580" s="190" t="s">
        <v>1539</v>
      </c>
      <c r="AO580" s="190"/>
      <c r="AP580" s="190"/>
      <c r="AQ580" s="190"/>
      <c r="AR580" s="190"/>
      <c r="AS580" s="190" t="s">
        <v>23</v>
      </c>
      <c r="AT580" s="190"/>
      <c r="AU580" s="191">
        <v>118</v>
      </c>
      <c r="AV580" s="191">
        <v>33</v>
      </c>
      <c r="AW580" s="191">
        <v>25</v>
      </c>
      <c r="AX580" s="191">
        <v>127</v>
      </c>
      <c r="AY580" s="191">
        <v>1</v>
      </c>
    </row>
    <row r="581" spans="1:51">
      <c r="A581" s="12" t="s">
        <v>81</v>
      </c>
      <c r="B581" s="12" t="s">
        <v>108</v>
      </c>
      <c r="C581" s="13">
        <v>272213</v>
      </c>
      <c r="D581" s="12" t="s">
        <v>1051</v>
      </c>
      <c r="E581" s="187">
        <v>70118</v>
      </c>
      <c r="F581" s="188" t="s">
        <v>182</v>
      </c>
      <c r="G581" s="189" t="s">
        <v>23</v>
      </c>
      <c r="H581" s="189" t="s">
        <v>23</v>
      </c>
      <c r="I581" s="189" t="s">
        <v>23</v>
      </c>
      <c r="J581" s="189"/>
      <c r="K581" s="189" t="s">
        <v>23</v>
      </c>
      <c r="L581" s="189"/>
      <c r="M581" s="189" t="s">
        <v>1540</v>
      </c>
      <c r="N581" s="189"/>
      <c r="O581" s="189" t="s">
        <v>23</v>
      </c>
      <c r="P581" s="189"/>
      <c r="Q581" s="189"/>
      <c r="R581" s="189"/>
      <c r="S581" s="189"/>
      <c r="T581" s="189"/>
      <c r="U581" s="189"/>
      <c r="V581" s="189" t="s">
        <v>1538</v>
      </c>
      <c r="W581" s="189"/>
      <c r="X581" s="189"/>
      <c r="Y581" s="189"/>
      <c r="Z581" s="189"/>
      <c r="AA581" s="189"/>
      <c r="AB581" s="189"/>
      <c r="AC581" s="189"/>
      <c r="AD581" s="189"/>
      <c r="AE581" s="189"/>
      <c r="AF581" s="189"/>
      <c r="AG581" s="189"/>
      <c r="AH581" s="189"/>
      <c r="AI581" s="189"/>
      <c r="AJ581" s="189"/>
      <c r="AK581" s="189"/>
      <c r="AL581" s="189"/>
      <c r="AM581" s="189"/>
      <c r="AN581" s="190" t="s">
        <v>1540</v>
      </c>
      <c r="AO581" s="190"/>
      <c r="AP581" s="190"/>
      <c r="AQ581" s="190"/>
      <c r="AR581" s="190"/>
      <c r="AS581" s="190"/>
      <c r="AT581" s="190" t="s">
        <v>23</v>
      </c>
      <c r="AU581" s="191">
        <v>86</v>
      </c>
      <c r="AV581" s="191">
        <v>10</v>
      </c>
      <c r="AW581" s="191">
        <v>0</v>
      </c>
      <c r="AX581" s="191">
        <v>10</v>
      </c>
      <c r="AY581" s="191">
        <v>2</v>
      </c>
    </row>
    <row r="582" spans="1:51">
      <c r="A582" s="12" t="s">
        <v>81</v>
      </c>
      <c r="B582" s="12" t="s">
        <v>1052</v>
      </c>
      <c r="C582" s="13">
        <v>272221</v>
      </c>
      <c r="D582" s="12" t="s">
        <v>435</v>
      </c>
      <c r="E582" s="187">
        <v>112719</v>
      </c>
      <c r="F582" s="188" t="s">
        <v>182</v>
      </c>
      <c r="G582" s="189" t="s">
        <v>23</v>
      </c>
      <c r="H582" s="189" t="s">
        <v>23</v>
      </c>
      <c r="I582" s="189" t="s">
        <v>23</v>
      </c>
      <c r="J582" s="189"/>
      <c r="K582" s="189"/>
      <c r="L582" s="189"/>
      <c r="M582" s="189" t="s">
        <v>1538</v>
      </c>
      <c r="N582" s="189"/>
      <c r="O582" s="189"/>
      <c r="P582" s="189"/>
      <c r="Q582" s="189"/>
      <c r="R582" s="189"/>
      <c r="S582" s="189"/>
      <c r="T582" s="189"/>
      <c r="U582" s="189"/>
      <c r="V582" s="189" t="s">
        <v>1539</v>
      </c>
      <c r="W582" s="189"/>
      <c r="X582" s="189"/>
      <c r="Y582" s="189"/>
      <c r="Z582" s="189"/>
      <c r="AA582" s="189"/>
      <c r="AB582" s="189"/>
      <c r="AC582" s="189"/>
      <c r="AD582" s="189" t="s">
        <v>23</v>
      </c>
      <c r="AE582" s="189"/>
      <c r="AF582" s="189"/>
      <c r="AG582" s="189"/>
      <c r="AH582" s="189"/>
      <c r="AI582" s="189"/>
      <c r="AJ582" s="189"/>
      <c r="AK582" s="189"/>
      <c r="AL582" s="189"/>
      <c r="AM582" s="189"/>
      <c r="AN582" s="190"/>
      <c r="AO582" s="190"/>
      <c r="AP582" s="190"/>
      <c r="AQ582" s="190"/>
      <c r="AR582" s="190"/>
      <c r="AS582" s="190"/>
      <c r="AT582" s="190"/>
      <c r="AU582" s="191">
        <v>63</v>
      </c>
      <c r="AV582" s="191">
        <v>3</v>
      </c>
      <c r="AW582" s="191">
        <v>0</v>
      </c>
      <c r="AX582" s="191">
        <v>0</v>
      </c>
      <c r="AY582" s="191">
        <v>1</v>
      </c>
    </row>
    <row r="583" spans="1:51">
      <c r="A583" s="12" t="s">
        <v>81</v>
      </c>
      <c r="B583" s="12" t="s">
        <v>1053</v>
      </c>
      <c r="C583" s="13">
        <v>272230</v>
      </c>
      <c r="D583" s="12" t="s">
        <v>1054</v>
      </c>
      <c r="E583" s="187">
        <v>123632</v>
      </c>
      <c r="F583" s="188" t="s">
        <v>182</v>
      </c>
      <c r="G583" s="189" t="s">
        <v>23</v>
      </c>
      <c r="H583" s="189"/>
      <c r="I583" s="189" t="s">
        <v>23</v>
      </c>
      <c r="J583" s="189"/>
      <c r="K583" s="189" t="s">
        <v>23</v>
      </c>
      <c r="L583" s="189"/>
      <c r="M583" s="189" t="s">
        <v>1539</v>
      </c>
      <c r="N583" s="189"/>
      <c r="O583" s="189" t="s">
        <v>23</v>
      </c>
      <c r="P583" s="189"/>
      <c r="Q583" s="189"/>
      <c r="R583" s="189"/>
      <c r="S583" s="189"/>
      <c r="T583" s="189"/>
      <c r="U583" s="189"/>
      <c r="V583" s="189" t="s">
        <v>1539</v>
      </c>
      <c r="W583" s="189"/>
      <c r="X583" s="189"/>
      <c r="Y583" s="189"/>
      <c r="Z583" s="189"/>
      <c r="AA583" s="189" t="s">
        <v>23</v>
      </c>
      <c r="AB583" s="189"/>
      <c r="AC583" s="189"/>
      <c r="AD583" s="189"/>
      <c r="AE583" s="189"/>
      <c r="AF583" s="189"/>
      <c r="AG583" s="189"/>
      <c r="AH583" s="189"/>
      <c r="AI583" s="189"/>
      <c r="AJ583" s="189"/>
      <c r="AK583" s="189"/>
      <c r="AL583" s="189"/>
      <c r="AM583" s="189"/>
      <c r="AN583" s="190" t="s">
        <v>1538</v>
      </c>
      <c r="AO583" s="190"/>
      <c r="AP583" s="190"/>
      <c r="AQ583" s="190"/>
      <c r="AR583" s="190"/>
      <c r="AS583" s="190"/>
      <c r="AT583" s="190"/>
      <c r="AU583" s="191">
        <v>59</v>
      </c>
      <c r="AV583" s="191">
        <v>14</v>
      </c>
      <c r="AW583" s="191">
        <v>0</v>
      </c>
      <c r="AX583" s="191">
        <v>143</v>
      </c>
      <c r="AY583" s="191">
        <v>9</v>
      </c>
    </row>
    <row r="584" spans="1:51">
      <c r="A584" s="12" t="s">
        <v>81</v>
      </c>
      <c r="B584" s="12" t="s">
        <v>1055</v>
      </c>
      <c r="C584" s="13">
        <v>272248</v>
      </c>
      <c r="D584" s="12" t="s">
        <v>530</v>
      </c>
      <c r="E584" s="187">
        <v>85404</v>
      </c>
      <c r="F584" s="188" t="s">
        <v>182</v>
      </c>
      <c r="G584" s="189" t="s">
        <v>23</v>
      </c>
      <c r="H584" s="189" t="s">
        <v>23</v>
      </c>
      <c r="I584" s="189" t="s">
        <v>23</v>
      </c>
      <c r="J584" s="189"/>
      <c r="K584" s="189" t="s">
        <v>23</v>
      </c>
      <c r="L584" s="189"/>
      <c r="M584" s="189" t="s">
        <v>1540</v>
      </c>
      <c r="N584" s="189"/>
      <c r="O584" s="189" t="s">
        <v>23</v>
      </c>
      <c r="P584" s="189"/>
      <c r="Q584" s="189"/>
      <c r="R584" s="189"/>
      <c r="S584" s="189"/>
      <c r="T584" s="189"/>
      <c r="U584" s="189" t="s">
        <v>23</v>
      </c>
      <c r="V584" s="189" t="s">
        <v>1539</v>
      </c>
      <c r="W584" s="189"/>
      <c r="X584" s="189"/>
      <c r="Y584" s="189"/>
      <c r="Z584" s="189"/>
      <c r="AA584" s="189"/>
      <c r="AB584" s="189"/>
      <c r="AC584" s="189"/>
      <c r="AD584" s="189" t="s">
        <v>23</v>
      </c>
      <c r="AE584" s="189"/>
      <c r="AF584" s="189"/>
      <c r="AG584" s="189"/>
      <c r="AH584" s="189"/>
      <c r="AI584" s="189"/>
      <c r="AJ584" s="189"/>
      <c r="AK584" s="189"/>
      <c r="AL584" s="189"/>
      <c r="AM584" s="189"/>
      <c r="AN584" s="190" t="s">
        <v>1538</v>
      </c>
      <c r="AO584" s="190"/>
      <c r="AP584" s="190"/>
      <c r="AQ584" s="190"/>
      <c r="AR584" s="190"/>
      <c r="AS584" s="190"/>
      <c r="AT584" s="190"/>
      <c r="AU584" s="191">
        <v>35</v>
      </c>
      <c r="AV584" s="191">
        <v>2</v>
      </c>
      <c r="AW584" s="191">
        <v>0</v>
      </c>
      <c r="AX584" s="191">
        <v>16</v>
      </c>
      <c r="AY584" s="191">
        <v>0</v>
      </c>
    </row>
    <row r="585" spans="1:51">
      <c r="A585" s="12" t="s">
        <v>81</v>
      </c>
      <c r="B585" s="12" t="s">
        <v>1056</v>
      </c>
      <c r="C585" s="13">
        <v>272256</v>
      </c>
      <c r="D585" s="12" t="s">
        <v>1057</v>
      </c>
      <c r="E585" s="187">
        <v>57932</v>
      </c>
      <c r="F585" s="188" t="s">
        <v>182</v>
      </c>
      <c r="G585" s="189"/>
      <c r="H585" s="189"/>
      <c r="I585" s="189" t="s">
        <v>23</v>
      </c>
      <c r="J585" s="189"/>
      <c r="K585" s="189" t="s">
        <v>23</v>
      </c>
      <c r="L585" s="189"/>
      <c r="M585" s="189" t="s">
        <v>1539</v>
      </c>
      <c r="N585" s="189"/>
      <c r="O585" s="189" t="s">
        <v>23</v>
      </c>
      <c r="P585" s="189"/>
      <c r="Q585" s="189"/>
      <c r="R585" s="189"/>
      <c r="S585" s="189"/>
      <c r="T585" s="189"/>
      <c r="U585" s="189"/>
      <c r="V585" s="189"/>
      <c r="W585" s="189"/>
      <c r="X585" s="189"/>
      <c r="Y585" s="189"/>
      <c r="Z585" s="189"/>
      <c r="AA585" s="189"/>
      <c r="AB585" s="189"/>
      <c r="AC585" s="189"/>
      <c r="AD585" s="189"/>
      <c r="AE585" s="189"/>
      <c r="AF585" s="189"/>
      <c r="AG585" s="189"/>
      <c r="AH585" s="189"/>
      <c r="AI585" s="189"/>
      <c r="AJ585" s="189"/>
      <c r="AK585" s="189"/>
      <c r="AL585" s="189"/>
      <c r="AM585" s="189"/>
      <c r="AN585" s="190" t="s">
        <v>1539</v>
      </c>
      <c r="AO585" s="190"/>
      <c r="AP585" s="190"/>
      <c r="AQ585" s="190" t="s">
        <v>23</v>
      </c>
      <c r="AR585" s="190"/>
      <c r="AS585" s="190"/>
      <c r="AT585" s="190"/>
      <c r="AU585" s="191">
        <v>12</v>
      </c>
      <c r="AV585" s="191">
        <v>0</v>
      </c>
      <c r="AW585" s="191">
        <v>0</v>
      </c>
      <c r="AX585" s="191">
        <v>21</v>
      </c>
      <c r="AY585" s="191">
        <v>1</v>
      </c>
    </row>
    <row r="586" spans="1:51">
      <c r="A586" s="12" t="s">
        <v>81</v>
      </c>
      <c r="B586" s="12" t="s">
        <v>1058</v>
      </c>
      <c r="C586" s="13">
        <v>272264</v>
      </c>
      <c r="D586" s="12" t="s">
        <v>544</v>
      </c>
      <c r="E586" s="187">
        <v>65311</v>
      </c>
      <c r="F586" s="188" t="s">
        <v>182</v>
      </c>
      <c r="G586" s="189"/>
      <c r="H586" s="189"/>
      <c r="I586" s="189" t="s">
        <v>23</v>
      </c>
      <c r="J586" s="189" t="s">
        <v>23</v>
      </c>
      <c r="K586" s="189" t="s">
        <v>23</v>
      </c>
      <c r="L586" s="189"/>
      <c r="M586" s="189" t="s">
        <v>1538</v>
      </c>
      <c r="N586" s="189"/>
      <c r="O586" s="189"/>
      <c r="P586" s="189"/>
      <c r="Q586" s="189"/>
      <c r="R586" s="189"/>
      <c r="S586" s="189"/>
      <c r="T586" s="189"/>
      <c r="U586" s="189"/>
      <c r="V586" s="189"/>
      <c r="W586" s="189"/>
      <c r="X586" s="189"/>
      <c r="Y586" s="189"/>
      <c r="Z586" s="189"/>
      <c r="AA586" s="189"/>
      <c r="AB586" s="189"/>
      <c r="AC586" s="189"/>
      <c r="AD586" s="189"/>
      <c r="AE586" s="189" t="s">
        <v>1538</v>
      </c>
      <c r="AF586" s="189"/>
      <c r="AG586" s="189"/>
      <c r="AH586" s="189"/>
      <c r="AI586" s="189"/>
      <c r="AJ586" s="189"/>
      <c r="AK586" s="189"/>
      <c r="AL586" s="189"/>
      <c r="AM586" s="189"/>
      <c r="AN586" s="190" t="s">
        <v>1538</v>
      </c>
      <c r="AO586" s="190"/>
      <c r="AP586" s="190"/>
      <c r="AQ586" s="190"/>
      <c r="AR586" s="190"/>
      <c r="AS586" s="190"/>
      <c r="AT586" s="190"/>
      <c r="AU586" s="191">
        <v>34</v>
      </c>
      <c r="AV586" s="191">
        <v>0</v>
      </c>
      <c r="AW586" s="191">
        <v>3</v>
      </c>
      <c r="AX586" s="191">
        <v>1</v>
      </c>
      <c r="AY586" s="191">
        <v>0</v>
      </c>
    </row>
    <row r="587" spans="1:51">
      <c r="A587" s="12" t="s">
        <v>81</v>
      </c>
      <c r="B587" s="12" t="s">
        <v>1059</v>
      </c>
      <c r="C587" s="13">
        <v>272272</v>
      </c>
      <c r="D587" s="12" t="s">
        <v>1030</v>
      </c>
      <c r="E587" s="187">
        <v>491939</v>
      </c>
      <c r="F587" s="188" t="s">
        <v>182</v>
      </c>
      <c r="G587" s="189" t="s">
        <v>23</v>
      </c>
      <c r="H587" s="189" t="s">
        <v>23</v>
      </c>
      <c r="I587" s="189" t="s">
        <v>23</v>
      </c>
      <c r="J587" s="189" t="s">
        <v>23</v>
      </c>
      <c r="K587" s="189" t="s">
        <v>23</v>
      </c>
      <c r="L587" s="189" t="s">
        <v>23</v>
      </c>
      <c r="M587" s="189" t="s">
        <v>1540</v>
      </c>
      <c r="N587" s="189"/>
      <c r="O587" s="189"/>
      <c r="P587" s="189"/>
      <c r="Q587" s="189"/>
      <c r="R587" s="189" t="s">
        <v>23</v>
      </c>
      <c r="S587" s="189"/>
      <c r="T587" s="189"/>
      <c r="U587" s="189"/>
      <c r="V587" s="189" t="s">
        <v>1540</v>
      </c>
      <c r="W587" s="189"/>
      <c r="X587" s="189"/>
      <c r="Y587" s="189"/>
      <c r="Z587" s="189"/>
      <c r="AA587" s="189" t="s">
        <v>23</v>
      </c>
      <c r="AB587" s="189"/>
      <c r="AC587" s="189"/>
      <c r="AD587" s="189"/>
      <c r="AE587" s="189" t="s">
        <v>1540</v>
      </c>
      <c r="AF587" s="189"/>
      <c r="AG587" s="189"/>
      <c r="AH587" s="189"/>
      <c r="AI587" s="189"/>
      <c r="AJ587" s="189" t="s">
        <v>23</v>
      </c>
      <c r="AK587" s="189"/>
      <c r="AL587" s="189"/>
      <c r="AM587" s="189"/>
      <c r="AN587" s="190" t="s">
        <v>1539</v>
      </c>
      <c r="AO587" s="190"/>
      <c r="AP587" s="190"/>
      <c r="AQ587" s="190"/>
      <c r="AR587" s="190"/>
      <c r="AS587" s="190"/>
      <c r="AT587" s="190" t="s">
        <v>23</v>
      </c>
      <c r="AU587" s="191">
        <v>342</v>
      </c>
      <c r="AV587" s="191">
        <v>20</v>
      </c>
      <c r="AW587" s="191">
        <v>48</v>
      </c>
      <c r="AX587" s="191">
        <v>39</v>
      </c>
      <c r="AY587" s="191">
        <v>20</v>
      </c>
    </row>
    <row r="588" spans="1:51">
      <c r="A588" s="12" t="s">
        <v>81</v>
      </c>
      <c r="B588" s="12" t="s">
        <v>1060</v>
      </c>
      <c r="C588" s="13">
        <v>272281</v>
      </c>
      <c r="D588" s="12" t="s">
        <v>1061</v>
      </c>
      <c r="E588" s="187">
        <v>62796</v>
      </c>
      <c r="F588" s="188" t="s">
        <v>182</v>
      </c>
      <c r="G588" s="189" t="s">
        <v>23</v>
      </c>
      <c r="H588" s="189" t="s">
        <v>23</v>
      </c>
      <c r="I588" s="189" t="s">
        <v>23</v>
      </c>
      <c r="J588" s="189"/>
      <c r="K588" s="189" t="s">
        <v>23</v>
      </c>
      <c r="L588" s="189"/>
      <c r="M588" s="189" t="s">
        <v>1539</v>
      </c>
      <c r="N588" s="189"/>
      <c r="O588" s="189"/>
      <c r="P588" s="189"/>
      <c r="Q588" s="189" t="s">
        <v>23</v>
      </c>
      <c r="R588" s="189"/>
      <c r="S588" s="189"/>
      <c r="T588" s="189"/>
      <c r="U588" s="189"/>
      <c r="V588" s="189" t="s">
        <v>1539</v>
      </c>
      <c r="W588" s="189"/>
      <c r="X588" s="189"/>
      <c r="Y588" s="189"/>
      <c r="Z588" s="189" t="s">
        <v>23</v>
      </c>
      <c r="AA588" s="189"/>
      <c r="AB588" s="189"/>
      <c r="AC588" s="189"/>
      <c r="AD588" s="189"/>
      <c r="AE588" s="189"/>
      <c r="AF588" s="189"/>
      <c r="AG588" s="189"/>
      <c r="AH588" s="189"/>
      <c r="AI588" s="189"/>
      <c r="AJ588" s="189"/>
      <c r="AK588" s="189"/>
      <c r="AL588" s="189"/>
      <c r="AM588" s="189"/>
      <c r="AN588" s="190" t="s">
        <v>1538</v>
      </c>
      <c r="AO588" s="190"/>
      <c r="AP588" s="190"/>
      <c r="AQ588" s="190"/>
      <c r="AR588" s="190" t="s">
        <v>23</v>
      </c>
      <c r="AS588" s="190" t="s">
        <v>23</v>
      </c>
      <c r="AT588" s="190"/>
      <c r="AU588" s="191">
        <v>58</v>
      </c>
      <c r="AV588" s="191">
        <v>2</v>
      </c>
      <c r="AW588" s="191">
        <v>0</v>
      </c>
      <c r="AX588" s="191">
        <v>9</v>
      </c>
      <c r="AY588" s="191">
        <v>6</v>
      </c>
    </row>
    <row r="589" spans="1:51">
      <c r="A589" s="12" t="s">
        <v>81</v>
      </c>
      <c r="B589" s="12" t="s">
        <v>1062</v>
      </c>
      <c r="C589" s="13">
        <v>272299</v>
      </c>
      <c r="D589" s="12" t="s">
        <v>1032</v>
      </c>
      <c r="E589" s="187">
        <v>55794</v>
      </c>
      <c r="F589" s="188" t="s">
        <v>182</v>
      </c>
      <c r="G589" s="189" t="s">
        <v>23</v>
      </c>
      <c r="H589" s="189" t="s">
        <v>23</v>
      </c>
      <c r="I589" s="189" t="s">
        <v>23</v>
      </c>
      <c r="J589" s="189"/>
      <c r="K589" s="189"/>
      <c r="L589" s="189"/>
      <c r="M589" s="189" t="s">
        <v>1539</v>
      </c>
      <c r="N589" s="189"/>
      <c r="O589" s="189" t="s">
        <v>23</v>
      </c>
      <c r="P589" s="189"/>
      <c r="Q589" s="189"/>
      <c r="R589" s="189"/>
      <c r="S589" s="189"/>
      <c r="T589" s="189"/>
      <c r="U589" s="189"/>
      <c r="V589" s="189" t="s">
        <v>1539</v>
      </c>
      <c r="W589" s="189"/>
      <c r="X589" s="189" t="s">
        <v>23</v>
      </c>
      <c r="Y589" s="189"/>
      <c r="Z589" s="189"/>
      <c r="AA589" s="189"/>
      <c r="AB589" s="189"/>
      <c r="AC589" s="189"/>
      <c r="AD589" s="189"/>
      <c r="AE589" s="189"/>
      <c r="AF589" s="189"/>
      <c r="AG589" s="189"/>
      <c r="AH589" s="189"/>
      <c r="AI589" s="189"/>
      <c r="AJ589" s="189"/>
      <c r="AK589" s="189"/>
      <c r="AL589" s="189"/>
      <c r="AM589" s="189"/>
      <c r="AN589" s="190"/>
      <c r="AO589" s="190"/>
      <c r="AP589" s="190"/>
      <c r="AQ589" s="190"/>
      <c r="AR589" s="190"/>
      <c r="AS589" s="190"/>
      <c r="AT589" s="190"/>
      <c r="AU589" s="191">
        <v>15</v>
      </c>
      <c r="AV589" s="191">
        <v>4</v>
      </c>
      <c r="AW589" s="191">
        <v>0</v>
      </c>
      <c r="AX589" s="191">
        <v>0</v>
      </c>
      <c r="AY589" s="191">
        <v>0</v>
      </c>
    </row>
    <row r="590" spans="1:51">
      <c r="A590" s="12" t="s">
        <v>81</v>
      </c>
      <c r="B590" s="12" t="s">
        <v>1063</v>
      </c>
      <c r="C590" s="13">
        <v>272302</v>
      </c>
      <c r="D590" s="12" t="s">
        <v>724</v>
      </c>
      <c r="E590" s="187">
        <v>77899</v>
      </c>
      <c r="F590" s="188" t="s">
        <v>182</v>
      </c>
      <c r="G590" s="189" t="s">
        <v>23</v>
      </c>
      <c r="H590" s="189"/>
      <c r="I590" s="189" t="s">
        <v>23</v>
      </c>
      <c r="J590" s="189"/>
      <c r="K590" s="189"/>
      <c r="L590" s="189"/>
      <c r="M590" s="189" t="s">
        <v>1539</v>
      </c>
      <c r="N590" s="189"/>
      <c r="O590" s="189" t="s">
        <v>23</v>
      </c>
      <c r="P590" s="189"/>
      <c r="Q590" s="189"/>
      <c r="R590" s="189"/>
      <c r="S590" s="189"/>
      <c r="T590" s="189"/>
      <c r="U590" s="189"/>
      <c r="V590" s="189" t="s">
        <v>1539</v>
      </c>
      <c r="W590" s="189"/>
      <c r="X590" s="189" t="s">
        <v>23</v>
      </c>
      <c r="Y590" s="189"/>
      <c r="Z590" s="189"/>
      <c r="AA590" s="189"/>
      <c r="AB590" s="189"/>
      <c r="AC590" s="189"/>
      <c r="AD590" s="189"/>
      <c r="AE590" s="189"/>
      <c r="AF590" s="189"/>
      <c r="AG590" s="189"/>
      <c r="AH590" s="189"/>
      <c r="AI590" s="189"/>
      <c r="AJ590" s="189"/>
      <c r="AK590" s="189"/>
      <c r="AL590" s="189"/>
      <c r="AM590" s="189"/>
      <c r="AN590" s="190"/>
      <c r="AO590" s="190"/>
      <c r="AP590" s="190"/>
      <c r="AQ590" s="190"/>
      <c r="AR590" s="190"/>
      <c r="AS590" s="190"/>
      <c r="AT590" s="190"/>
      <c r="AU590" s="191">
        <v>20</v>
      </c>
      <c r="AV590" s="191">
        <v>1</v>
      </c>
      <c r="AW590" s="191">
        <v>0</v>
      </c>
      <c r="AX590" s="191">
        <v>0</v>
      </c>
      <c r="AY590" s="191">
        <v>1</v>
      </c>
    </row>
    <row r="591" spans="1:51">
      <c r="A591" s="12" t="s">
        <v>81</v>
      </c>
      <c r="B591" s="12" t="s">
        <v>1064</v>
      </c>
      <c r="C591" s="13">
        <v>272311</v>
      </c>
      <c r="D591" s="12" t="s">
        <v>1065</v>
      </c>
      <c r="E591" s="187">
        <v>58232</v>
      </c>
      <c r="F591" s="188" t="s">
        <v>182</v>
      </c>
      <c r="G591" s="189" t="s">
        <v>23</v>
      </c>
      <c r="H591" s="189" t="s">
        <v>23</v>
      </c>
      <c r="I591" s="189" t="s">
        <v>23</v>
      </c>
      <c r="J591" s="189" t="s">
        <v>23</v>
      </c>
      <c r="K591" s="189"/>
      <c r="L591" s="189"/>
      <c r="M591" s="189" t="s">
        <v>1539</v>
      </c>
      <c r="N591" s="189"/>
      <c r="O591" s="189" t="s">
        <v>23</v>
      </c>
      <c r="P591" s="189"/>
      <c r="Q591" s="189"/>
      <c r="R591" s="189"/>
      <c r="S591" s="189"/>
      <c r="T591" s="189"/>
      <c r="U591" s="189"/>
      <c r="V591" s="189" t="s">
        <v>1539</v>
      </c>
      <c r="W591" s="189"/>
      <c r="X591" s="189"/>
      <c r="Y591" s="189"/>
      <c r="Z591" s="189"/>
      <c r="AA591" s="189"/>
      <c r="AB591" s="189"/>
      <c r="AC591" s="189"/>
      <c r="AD591" s="189" t="s">
        <v>23</v>
      </c>
      <c r="AE591" s="189" t="s">
        <v>1539</v>
      </c>
      <c r="AF591" s="189"/>
      <c r="AG591" s="189" t="s">
        <v>23</v>
      </c>
      <c r="AH591" s="189"/>
      <c r="AI591" s="189"/>
      <c r="AJ591" s="189"/>
      <c r="AK591" s="189"/>
      <c r="AL591" s="189"/>
      <c r="AM591" s="189"/>
      <c r="AN591" s="190"/>
      <c r="AO591" s="190"/>
      <c r="AP591" s="190"/>
      <c r="AQ591" s="190"/>
      <c r="AR591" s="190"/>
      <c r="AS591" s="190"/>
      <c r="AT591" s="190"/>
      <c r="AU591" s="191">
        <v>66</v>
      </c>
      <c r="AV591" s="191">
        <v>26</v>
      </c>
      <c r="AW591" s="191">
        <v>25</v>
      </c>
      <c r="AX591" s="191">
        <v>0</v>
      </c>
      <c r="AY591" s="191">
        <v>0</v>
      </c>
    </row>
    <row r="592" spans="1:51">
      <c r="A592" s="12" t="s">
        <v>81</v>
      </c>
      <c r="B592" s="12" t="s">
        <v>1066</v>
      </c>
      <c r="C592" s="13">
        <v>272329</v>
      </c>
      <c r="D592" s="12" t="s">
        <v>439</v>
      </c>
      <c r="E592" s="187">
        <v>55277</v>
      </c>
      <c r="F592" s="188" t="s">
        <v>182</v>
      </c>
      <c r="G592" s="189"/>
      <c r="H592" s="189"/>
      <c r="I592" s="189" t="s">
        <v>23</v>
      </c>
      <c r="J592" s="189"/>
      <c r="K592" s="189" t="s">
        <v>23</v>
      </c>
      <c r="L592" s="189"/>
      <c r="M592" s="189" t="s">
        <v>1538</v>
      </c>
      <c r="N592" s="189"/>
      <c r="O592" s="189"/>
      <c r="P592" s="189"/>
      <c r="Q592" s="189"/>
      <c r="R592" s="189"/>
      <c r="S592" s="189"/>
      <c r="T592" s="189"/>
      <c r="U592" s="189"/>
      <c r="V592" s="189"/>
      <c r="W592" s="189"/>
      <c r="X592" s="189"/>
      <c r="Y592" s="189"/>
      <c r="Z592" s="189"/>
      <c r="AA592" s="189"/>
      <c r="AB592" s="189"/>
      <c r="AC592" s="189"/>
      <c r="AD592" s="189"/>
      <c r="AE592" s="189"/>
      <c r="AF592" s="189"/>
      <c r="AG592" s="189"/>
      <c r="AH592" s="189"/>
      <c r="AI592" s="189"/>
      <c r="AJ592" s="189"/>
      <c r="AK592" s="189"/>
      <c r="AL592" s="189"/>
      <c r="AM592" s="189"/>
      <c r="AN592" s="190" t="s">
        <v>1539</v>
      </c>
      <c r="AO592" s="190"/>
      <c r="AP592" s="190"/>
      <c r="AQ592" s="190" t="s">
        <v>23</v>
      </c>
      <c r="AR592" s="190"/>
      <c r="AS592" s="190"/>
      <c r="AT592" s="190"/>
      <c r="AU592" s="191">
        <v>65</v>
      </c>
      <c r="AV592" s="191">
        <v>0</v>
      </c>
      <c r="AW592" s="191">
        <v>0</v>
      </c>
      <c r="AX592" s="191">
        <v>32</v>
      </c>
      <c r="AY592" s="191">
        <v>4</v>
      </c>
    </row>
    <row r="593" spans="1:51">
      <c r="A593" s="12" t="s">
        <v>81</v>
      </c>
      <c r="B593" s="12" t="s">
        <v>1067</v>
      </c>
      <c r="C593" s="13">
        <v>273015</v>
      </c>
      <c r="D593" s="12" t="s">
        <v>1068</v>
      </c>
      <c r="E593" s="187">
        <v>30601</v>
      </c>
      <c r="F593" s="188" t="s">
        <v>182</v>
      </c>
      <c r="G593" s="189"/>
      <c r="H593" s="189" t="s">
        <v>23</v>
      </c>
      <c r="I593" s="189" t="s">
        <v>23</v>
      </c>
      <c r="J593" s="189" t="s">
        <v>23</v>
      </c>
      <c r="K593" s="189"/>
      <c r="L593" s="189"/>
      <c r="M593" s="189" t="s">
        <v>1539</v>
      </c>
      <c r="N593" s="189"/>
      <c r="O593" s="189" t="s">
        <v>23</v>
      </c>
      <c r="P593" s="189"/>
      <c r="Q593" s="189"/>
      <c r="R593" s="189"/>
      <c r="S593" s="189"/>
      <c r="T593" s="189"/>
      <c r="U593" s="189"/>
      <c r="V593" s="189"/>
      <c r="W593" s="189"/>
      <c r="X593" s="189"/>
      <c r="Y593" s="189"/>
      <c r="Z593" s="189"/>
      <c r="AA593" s="189"/>
      <c r="AB593" s="189"/>
      <c r="AC593" s="189"/>
      <c r="AD593" s="189"/>
      <c r="AE593" s="189" t="s">
        <v>1539</v>
      </c>
      <c r="AF593" s="189"/>
      <c r="AG593" s="189" t="s">
        <v>23</v>
      </c>
      <c r="AH593" s="189"/>
      <c r="AI593" s="189"/>
      <c r="AJ593" s="189"/>
      <c r="AK593" s="189"/>
      <c r="AL593" s="189"/>
      <c r="AM593" s="189"/>
      <c r="AN593" s="190"/>
      <c r="AO593" s="190"/>
      <c r="AP593" s="190"/>
      <c r="AQ593" s="190"/>
      <c r="AR593" s="190"/>
      <c r="AS593" s="190"/>
      <c r="AT593" s="190"/>
      <c r="AU593" s="191">
        <v>33</v>
      </c>
      <c r="AV593" s="191">
        <v>0</v>
      </c>
      <c r="AW593" s="191">
        <v>8</v>
      </c>
      <c r="AX593" s="191">
        <v>0</v>
      </c>
      <c r="AY593" s="191">
        <v>2</v>
      </c>
    </row>
    <row r="594" spans="1:51">
      <c r="A594" s="12" t="s">
        <v>89</v>
      </c>
      <c r="B594" s="12" t="s">
        <v>89</v>
      </c>
      <c r="C594" s="13">
        <v>280003</v>
      </c>
      <c r="D594" s="12" t="s">
        <v>530</v>
      </c>
      <c r="E594" s="187">
        <v>262380</v>
      </c>
      <c r="F594" s="188" t="s">
        <v>182</v>
      </c>
      <c r="G594" s="189" t="s">
        <v>23</v>
      </c>
      <c r="H594" s="189"/>
      <c r="I594" s="189" t="s">
        <v>23</v>
      </c>
      <c r="J594" s="189"/>
      <c r="K594" s="189" t="s">
        <v>23</v>
      </c>
      <c r="L594" s="189"/>
      <c r="M594" s="189" t="s">
        <v>1539</v>
      </c>
      <c r="N594" s="189"/>
      <c r="O594" s="189"/>
      <c r="P594" s="189"/>
      <c r="Q594" s="189"/>
      <c r="R594" s="189"/>
      <c r="S594" s="189"/>
      <c r="T594" s="189" t="s">
        <v>23</v>
      </c>
      <c r="U594" s="189"/>
      <c r="V594" s="189" t="s">
        <v>1539</v>
      </c>
      <c r="W594" s="189"/>
      <c r="X594" s="189"/>
      <c r="Y594" s="189"/>
      <c r="Z594" s="189"/>
      <c r="AA594" s="189"/>
      <c r="AB594" s="189"/>
      <c r="AC594" s="189" t="s">
        <v>23</v>
      </c>
      <c r="AD594" s="189"/>
      <c r="AE594" s="189"/>
      <c r="AF594" s="189"/>
      <c r="AG594" s="189"/>
      <c r="AH594" s="189"/>
      <c r="AI594" s="189"/>
      <c r="AJ594" s="189"/>
      <c r="AK594" s="189"/>
      <c r="AL594" s="189"/>
      <c r="AM594" s="189"/>
      <c r="AN594" s="190" t="s">
        <v>1539</v>
      </c>
      <c r="AO594" s="190"/>
      <c r="AP594" s="190"/>
      <c r="AQ594" s="190"/>
      <c r="AR594" s="190"/>
      <c r="AS594" s="190" t="s">
        <v>23</v>
      </c>
      <c r="AT594" s="190"/>
      <c r="AU594" s="191">
        <v>45</v>
      </c>
      <c r="AV594" s="191">
        <v>20</v>
      </c>
      <c r="AW594" s="191">
        <v>0</v>
      </c>
      <c r="AX594" s="191">
        <v>68</v>
      </c>
      <c r="AY594" s="191">
        <v>0</v>
      </c>
    </row>
    <row r="595" spans="1:51">
      <c r="A595" s="12" t="s">
        <v>89</v>
      </c>
      <c r="B595" s="12" t="s">
        <v>175</v>
      </c>
      <c r="C595" s="13">
        <v>281000</v>
      </c>
      <c r="D595" s="12" t="s">
        <v>1069</v>
      </c>
      <c r="E595" s="187">
        <v>1542935</v>
      </c>
      <c r="F595" s="188" t="s">
        <v>182</v>
      </c>
      <c r="G595" s="189" t="s">
        <v>23</v>
      </c>
      <c r="H595" s="189" t="s">
        <v>23</v>
      </c>
      <c r="I595" s="189" t="s">
        <v>23</v>
      </c>
      <c r="J595" s="189" t="s">
        <v>23</v>
      </c>
      <c r="K595" s="189" t="s">
        <v>23</v>
      </c>
      <c r="L595" s="189" t="s">
        <v>23</v>
      </c>
      <c r="M595" s="189" t="s">
        <v>1540</v>
      </c>
      <c r="N595" s="189" t="s">
        <v>23</v>
      </c>
      <c r="O595" s="189" t="s">
        <v>23</v>
      </c>
      <c r="P595" s="189"/>
      <c r="Q595" s="189"/>
      <c r="R595" s="189"/>
      <c r="S595" s="189" t="s">
        <v>23</v>
      </c>
      <c r="T595" s="189"/>
      <c r="U595" s="189"/>
      <c r="V595" s="189" t="s">
        <v>1539</v>
      </c>
      <c r="W595" s="189" t="s">
        <v>23</v>
      </c>
      <c r="X595" s="189"/>
      <c r="Y595" s="189"/>
      <c r="Z595" s="189"/>
      <c r="AA595" s="189" t="s">
        <v>23</v>
      </c>
      <c r="AB595" s="189" t="s">
        <v>23</v>
      </c>
      <c r="AC595" s="189"/>
      <c r="AD595" s="189"/>
      <c r="AE595" s="189" t="s">
        <v>1539</v>
      </c>
      <c r="AF595" s="189"/>
      <c r="AG595" s="189"/>
      <c r="AH595" s="189"/>
      <c r="AI595" s="189"/>
      <c r="AJ595" s="189"/>
      <c r="AK595" s="189"/>
      <c r="AL595" s="189"/>
      <c r="AM595" s="189"/>
      <c r="AN595" s="190" t="s">
        <v>1539</v>
      </c>
      <c r="AO595" s="190"/>
      <c r="AP595" s="190"/>
      <c r="AQ595" s="190"/>
      <c r="AR595" s="190"/>
      <c r="AS595" s="190" t="s">
        <v>23</v>
      </c>
      <c r="AT595" s="190"/>
      <c r="AU595" s="191">
        <v>715</v>
      </c>
      <c r="AV595" s="191">
        <v>45</v>
      </c>
      <c r="AW595" s="191">
        <v>110</v>
      </c>
      <c r="AX595" s="191">
        <v>331</v>
      </c>
      <c r="AY595" s="191">
        <v>162</v>
      </c>
    </row>
    <row r="596" spans="1:51">
      <c r="A596" s="12" t="s">
        <v>89</v>
      </c>
      <c r="B596" s="12" t="s">
        <v>196</v>
      </c>
      <c r="C596" s="13">
        <v>282014</v>
      </c>
      <c r="D596" s="12" t="s">
        <v>1070</v>
      </c>
      <c r="E596" s="187">
        <v>538488</v>
      </c>
      <c r="F596" s="188" t="s">
        <v>182</v>
      </c>
      <c r="G596" s="189" t="s">
        <v>23</v>
      </c>
      <c r="H596" s="189" t="s">
        <v>23</v>
      </c>
      <c r="I596" s="189" t="s">
        <v>23</v>
      </c>
      <c r="J596" s="189" t="s">
        <v>23</v>
      </c>
      <c r="K596" s="189" t="s">
        <v>23</v>
      </c>
      <c r="L596" s="189"/>
      <c r="M596" s="189" t="s">
        <v>1540</v>
      </c>
      <c r="N596" s="189" t="s">
        <v>23</v>
      </c>
      <c r="O596" s="189" t="s">
        <v>23</v>
      </c>
      <c r="P596" s="189"/>
      <c r="Q596" s="189"/>
      <c r="R596" s="189" t="s">
        <v>23</v>
      </c>
      <c r="S596" s="189"/>
      <c r="T596" s="189"/>
      <c r="U596" s="189"/>
      <c r="V596" s="189" t="s">
        <v>1539</v>
      </c>
      <c r="W596" s="189"/>
      <c r="X596" s="189"/>
      <c r="Y596" s="189"/>
      <c r="Z596" s="189"/>
      <c r="AA596" s="189" t="s">
        <v>23</v>
      </c>
      <c r="AB596" s="189"/>
      <c r="AC596" s="189"/>
      <c r="AD596" s="189"/>
      <c r="AE596" s="189" t="s">
        <v>1539</v>
      </c>
      <c r="AF596" s="189"/>
      <c r="AG596" s="189"/>
      <c r="AH596" s="189"/>
      <c r="AI596" s="189"/>
      <c r="AJ596" s="189" t="s">
        <v>23</v>
      </c>
      <c r="AK596" s="189"/>
      <c r="AL596" s="189"/>
      <c r="AM596" s="189"/>
      <c r="AN596" s="190" t="s">
        <v>1540</v>
      </c>
      <c r="AO596" s="190"/>
      <c r="AP596" s="190"/>
      <c r="AQ596" s="190"/>
      <c r="AR596" s="190"/>
      <c r="AS596" s="190" t="s">
        <v>23</v>
      </c>
      <c r="AT596" s="190"/>
      <c r="AU596" s="191">
        <v>169</v>
      </c>
      <c r="AV596" s="191">
        <v>4</v>
      </c>
      <c r="AW596" s="191">
        <v>8</v>
      </c>
      <c r="AX596" s="191">
        <v>58</v>
      </c>
      <c r="AY596" s="191">
        <v>39</v>
      </c>
    </row>
    <row r="597" spans="1:51">
      <c r="A597" s="12" t="s">
        <v>89</v>
      </c>
      <c r="B597" s="12" t="s">
        <v>91</v>
      </c>
      <c r="C597" s="13">
        <v>282022</v>
      </c>
      <c r="D597" s="12" t="s">
        <v>1071</v>
      </c>
      <c r="E597" s="187">
        <v>462744</v>
      </c>
      <c r="F597" s="188" t="s">
        <v>182</v>
      </c>
      <c r="G597" s="189" t="s">
        <v>23</v>
      </c>
      <c r="H597" s="189" t="s">
        <v>23</v>
      </c>
      <c r="I597" s="189"/>
      <c r="J597" s="189"/>
      <c r="K597" s="189" t="s">
        <v>23</v>
      </c>
      <c r="L597" s="189"/>
      <c r="M597" s="189" t="s">
        <v>1538</v>
      </c>
      <c r="N597" s="189"/>
      <c r="O597" s="189"/>
      <c r="P597" s="189"/>
      <c r="Q597" s="189"/>
      <c r="R597" s="189"/>
      <c r="S597" s="189"/>
      <c r="T597" s="189"/>
      <c r="U597" s="189"/>
      <c r="V597" s="189" t="s">
        <v>1539</v>
      </c>
      <c r="W597" s="189"/>
      <c r="X597" s="189"/>
      <c r="Y597" s="189"/>
      <c r="Z597" s="189"/>
      <c r="AA597" s="189"/>
      <c r="AB597" s="189"/>
      <c r="AC597" s="189"/>
      <c r="AD597" s="189" t="s">
        <v>23</v>
      </c>
      <c r="AE597" s="189"/>
      <c r="AF597" s="189"/>
      <c r="AG597" s="189"/>
      <c r="AH597" s="189"/>
      <c r="AI597" s="189"/>
      <c r="AJ597" s="189"/>
      <c r="AK597" s="189"/>
      <c r="AL597" s="189"/>
      <c r="AM597" s="189"/>
      <c r="AN597" s="190" t="s">
        <v>1539</v>
      </c>
      <c r="AO597" s="190"/>
      <c r="AP597" s="190"/>
      <c r="AQ597" s="190"/>
      <c r="AR597" s="190"/>
      <c r="AS597" s="190" t="s">
        <v>23</v>
      </c>
      <c r="AT597" s="190"/>
      <c r="AU597" s="191">
        <v>149</v>
      </c>
      <c r="AV597" s="191">
        <v>11</v>
      </c>
      <c r="AW597" s="191">
        <v>0</v>
      </c>
      <c r="AX597" s="191">
        <v>59</v>
      </c>
      <c r="AY597" s="191">
        <v>0</v>
      </c>
    </row>
    <row r="598" spans="1:51">
      <c r="A598" s="12" t="s">
        <v>89</v>
      </c>
      <c r="B598" s="12" t="s">
        <v>1072</v>
      </c>
      <c r="C598" s="13">
        <v>282031</v>
      </c>
      <c r="D598" s="12" t="s">
        <v>1073</v>
      </c>
      <c r="E598" s="187">
        <v>301182</v>
      </c>
      <c r="F598" s="188" t="s">
        <v>182</v>
      </c>
      <c r="G598" s="189"/>
      <c r="H598" s="189"/>
      <c r="I598" s="189" t="s">
        <v>23</v>
      </c>
      <c r="J598" s="189" t="s">
        <v>23</v>
      </c>
      <c r="K598" s="189" t="s">
        <v>23</v>
      </c>
      <c r="L598" s="189"/>
      <c r="M598" s="189" t="s">
        <v>1540</v>
      </c>
      <c r="N598" s="189"/>
      <c r="O598" s="189"/>
      <c r="P598" s="189"/>
      <c r="Q598" s="189"/>
      <c r="R598" s="189"/>
      <c r="S598" s="189" t="s">
        <v>23</v>
      </c>
      <c r="T598" s="189"/>
      <c r="U598" s="189"/>
      <c r="V598" s="189"/>
      <c r="W598" s="189"/>
      <c r="X598" s="189"/>
      <c r="Y598" s="189"/>
      <c r="Z598" s="189"/>
      <c r="AA598" s="189"/>
      <c r="AB598" s="189"/>
      <c r="AC598" s="189"/>
      <c r="AD598" s="189"/>
      <c r="AE598" s="189" t="s">
        <v>1538</v>
      </c>
      <c r="AF598" s="189"/>
      <c r="AG598" s="189"/>
      <c r="AH598" s="189"/>
      <c r="AI598" s="189"/>
      <c r="AJ598" s="189"/>
      <c r="AK598" s="189"/>
      <c r="AL598" s="189"/>
      <c r="AM598" s="189"/>
      <c r="AN598" s="190" t="s">
        <v>1539</v>
      </c>
      <c r="AO598" s="190"/>
      <c r="AP598" s="190"/>
      <c r="AQ598" s="190"/>
      <c r="AR598" s="190"/>
      <c r="AS598" s="190" t="s">
        <v>23</v>
      </c>
      <c r="AT598" s="190"/>
      <c r="AU598" s="191">
        <v>46</v>
      </c>
      <c r="AV598" s="191">
        <v>0</v>
      </c>
      <c r="AW598" s="191">
        <v>5</v>
      </c>
      <c r="AX598" s="191">
        <v>28</v>
      </c>
      <c r="AY598" s="191">
        <v>2</v>
      </c>
    </row>
    <row r="599" spans="1:51">
      <c r="A599" s="12" t="s">
        <v>89</v>
      </c>
      <c r="B599" s="12" t="s">
        <v>1074</v>
      </c>
      <c r="C599" s="13">
        <v>282049</v>
      </c>
      <c r="D599" s="12" t="s">
        <v>1075</v>
      </c>
      <c r="E599" s="187">
        <v>485225</v>
      </c>
      <c r="F599" s="188" t="s">
        <v>182</v>
      </c>
      <c r="G599" s="189" t="s">
        <v>23</v>
      </c>
      <c r="H599" s="189"/>
      <c r="I599" s="189"/>
      <c r="J599" s="189"/>
      <c r="K599" s="189" t="s">
        <v>23</v>
      </c>
      <c r="L599" s="189"/>
      <c r="M599" s="189" t="s">
        <v>1539</v>
      </c>
      <c r="N599" s="189"/>
      <c r="O599" s="189"/>
      <c r="P599" s="189"/>
      <c r="Q599" s="189"/>
      <c r="R599" s="189" t="s">
        <v>23</v>
      </c>
      <c r="S599" s="189"/>
      <c r="T599" s="189"/>
      <c r="U599" s="189"/>
      <c r="V599" s="189" t="s">
        <v>1539</v>
      </c>
      <c r="W599" s="189"/>
      <c r="X599" s="189"/>
      <c r="Y599" s="189"/>
      <c r="Z599" s="189"/>
      <c r="AA599" s="189" t="s">
        <v>23</v>
      </c>
      <c r="AB599" s="189"/>
      <c r="AC599" s="189"/>
      <c r="AD599" s="189"/>
      <c r="AE599" s="189"/>
      <c r="AF599" s="189"/>
      <c r="AG599" s="189"/>
      <c r="AH599" s="189"/>
      <c r="AI599" s="189"/>
      <c r="AJ599" s="189"/>
      <c r="AK599" s="189"/>
      <c r="AL599" s="189"/>
      <c r="AM599" s="189"/>
      <c r="AN599" s="190" t="s">
        <v>1539</v>
      </c>
      <c r="AO599" s="190"/>
      <c r="AP599" s="190"/>
      <c r="AQ599" s="190"/>
      <c r="AR599" s="190"/>
      <c r="AS599" s="190"/>
      <c r="AT599" s="190" t="s">
        <v>23</v>
      </c>
      <c r="AU599" s="191">
        <v>43</v>
      </c>
      <c r="AV599" s="191">
        <v>7</v>
      </c>
      <c r="AW599" s="191">
        <v>0</v>
      </c>
      <c r="AX599" s="191">
        <v>42</v>
      </c>
      <c r="AY599" s="191">
        <v>0</v>
      </c>
    </row>
    <row r="600" spans="1:51">
      <c r="A600" s="12" t="s">
        <v>89</v>
      </c>
      <c r="B600" s="12" t="s">
        <v>1076</v>
      </c>
      <c r="C600" s="13">
        <v>282057</v>
      </c>
      <c r="D600" s="12" t="s">
        <v>327</v>
      </c>
      <c r="E600" s="187">
        <v>44796</v>
      </c>
      <c r="F600" s="188" t="s">
        <v>182</v>
      </c>
      <c r="G600" s="189"/>
      <c r="H600" s="189"/>
      <c r="I600" s="189"/>
      <c r="J600" s="189"/>
      <c r="K600" s="189"/>
      <c r="L600" s="189"/>
      <c r="M600" s="189" t="s">
        <v>1538</v>
      </c>
      <c r="N600" s="189"/>
      <c r="O600" s="189"/>
      <c r="P600" s="189"/>
      <c r="Q600" s="189"/>
      <c r="R600" s="189"/>
      <c r="S600" s="189"/>
      <c r="T600" s="189"/>
      <c r="U600" s="189"/>
      <c r="V600" s="189"/>
      <c r="W600" s="189"/>
      <c r="X600" s="189"/>
      <c r="Y600" s="189"/>
      <c r="Z600" s="189"/>
      <c r="AA600" s="189"/>
      <c r="AB600" s="189"/>
      <c r="AC600" s="189"/>
      <c r="AD600" s="189"/>
      <c r="AE600" s="189"/>
      <c r="AF600" s="189"/>
      <c r="AG600" s="189"/>
      <c r="AH600" s="189"/>
      <c r="AI600" s="189"/>
      <c r="AJ600" s="189"/>
      <c r="AK600" s="189"/>
      <c r="AL600" s="189"/>
      <c r="AM600" s="189"/>
      <c r="AN600" s="190"/>
      <c r="AO600" s="190"/>
      <c r="AP600" s="190"/>
      <c r="AQ600" s="190"/>
      <c r="AR600" s="190"/>
      <c r="AS600" s="190"/>
      <c r="AT600" s="190"/>
      <c r="AU600" s="191">
        <v>2</v>
      </c>
      <c r="AV600" s="191">
        <v>0</v>
      </c>
      <c r="AW600" s="191">
        <v>0</v>
      </c>
      <c r="AX600" s="191">
        <v>0</v>
      </c>
      <c r="AY600" s="191">
        <v>0</v>
      </c>
    </row>
    <row r="601" spans="1:51">
      <c r="A601" s="12" t="s">
        <v>89</v>
      </c>
      <c r="B601" s="12" t="s">
        <v>1077</v>
      </c>
      <c r="C601" s="13">
        <v>282065</v>
      </c>
      <c r="D601" s="12" t="s">
        <v>609</v>
      </c>
      <c r="E601" s="187">
        <v>96373</v>
      </c>
      <c r="F601" s="188" t="s">
        <v>182</v>
      </c>
      <c r="G601" s="189" t="s">
        <v>23</v>
      </c>
      <c r="H601" s="189"/>
      <c r="I601" s="189"/>
      <c r="J601" s="189"/>
      <c r="K601" s="189"/>
      <c r="L601" s="189"/>
      <c r="M601" s="189" t="s">
        <v>1539</v>
      </c>
      <c r="N601" s="189"/>
      <c r="O601" s="189" t="s">
        <v>23</v>
      </c>
      <c r="P601" s="189"/>
      <c r="Q601" s="189"/>
      <c r="R601" s="189"/>
      <c r="S601" s="189"/>
      <c r="T601" s="189"/>
      <c r="U601" s="189"/>
      <c r="V601" s="189" t="s">
        <v>1539</v>
      </c>
      <c r="W601" s="189" t="s">
        <v>23</v>
      </c>
      <c r="X601" s="189"/>
      <c r="Y601" s="189"/>
      <c r="Z601" s="189"/>
      <c r="AA601" s="189"/>
      <c r="AB601" s="189"/>
      <c r="AC601" s="189"/>
      <c r="AD601" s="189"/>
      <c r="AE601" s="189"/>
      <c r="AF601" s="189"/>
      <c r="AG601" s="189"/>
      <c r="AH601" s="189"/>
      <c r="AI601" s="189"/>
      <c r="AJ601" s="189"/>
      <c r="AK601" s="189"/>
      <c r="AL601" s="189"/>
      <c r="AM601" s="189"/>
      <c r="AN601" s="190"/>
      <c r="AO601" s="190"/>
      <c r="AP601" s="190"/>
      <c r="AQ601" s="190"/>
      <c r="AR601" s="190"/>
      <c r="AS601" s="190"/>
      <c r="AT601" s="190"/>
      <c r="AU601" s="191">
        <v>41</v>
      </c>
      <c r="AV601" s="191">
        <v>3</v>
      </c>
      <c r="AW601" s="191">
        <v>0</v>
      </c>
      <c r="AX601" s="191">
        <v>0</v>
      </c>
      <c r="AY601" s="191">
        <v>0</v>
      </c>
    </row>
    <row r="602" spans="1:51">
      <c r="A602" s="12" t="s">
        <v>89</v>
      </c>
      <c r="B602" s="12" t="s">
        <v>114</v>
      </c>
      <c r="C602" s="13">
        <v>282073</v>
      </c>
      <c r="D602" s="12" t="s">
        <v>1078</v>
      </c>
      <c r="E602" s="187">
        <v>202193</v>
      </c>
      <c r="F602" s="188" t="s">
        <v>182</v>
      </c>
      <c r="G602" s="189" t="s">
        <v>23</v>
      </c>
      <c r="H602" s="189" t="s">
        <v>23</v>
      </c>
      <c r="I602" s="189"/>
      <c r="J602" s="189" t="s">
        <v>23</v>
      </c>
      <c r="K602" s="189" t="s">
        <v>23</v>
      </c>
      <c r="L602" s="189"/>
      <c r="M602" s="189" t="s">
        <v>1538</v>
      </c>
      <c r="N602" s="189"/>
      <c r="O602" s="189"/>
      <c r="P602" s="189"/>
      <c r="Q602" s="189"/>
      <c r="R602" s="189"/>
      <c r="S602" s="189"/>
      <c r="T602" s="189"/>
      <c r="U602" s="189"/>
      <c r="V602" s="189" t="s">
        <v>1539</v>
      </c>
      <c r="W602" s="189"/>
      <c r="X602" s="189"/>
      <c r="Y602" s="189"/>
      <c r="Z602" s="189"/>
      <c r="AA602" s="189"/>
      <c r="AB602" s="189"/>
      <c r="AC602" s="189" t="s">
        <v>23</v>
      </c>
      <c r="AD602" s="189"/>
      <c r="AE602" s="189" t="s">
        <v>1539</v>
      </c>
      <c r="AF602" s="189"/>
      <c r="AG602" s="189" t="s">
        <v>23</v>
      </c>
      <c r="AH602" s="189"/>
      <c r="AI602" s="189"/>
      <c r="AJ602" s="189"/>
      <c r="AK602" s="189"/>
      <c r="AL602" s="189"/>
      <c r="AM602" s="189"/>
      <c r="AN602" s="190" t="s">
        <v>1538</v>
      </c>
      <c r="AO602" s="190"/>
      <c r="AP602" s="190"/>
      <c r="AQ602" s="190"/>
      <c r="AR602" s="190"/>
      <c r="AS602" s="190"/>
      <c r="AT602" s="190"/>
      <c r="AU602" s="191">
        <v>91</v>
      </c>
      <c r="AV602" s="191">
        <v>30</v>
      </c>
      <c r="AW602" s="191">
        <v>9</v>
      </c>
      <c r="AX602" s="191">
        <v>188</v>
      </c>
      <c r="AY602" s="191">
        <v>0</v>
      </c>
    </row>
    <row r="603" spans="1:51">
      <c r="A603" s="12" t="s">
        <v>89</v>
      </c>
      <c r="B603" s="12" t="s">
        <v>1079</v>
      </c>
      <c r="C603" s="13">
        <v>282081</v>
      </c>
      <c r="D603" s="12" t="s">
        <v>301</v>
      </c>
      <c r="E603" s="187">
        <v>30107</v>
      </c>
      <c r="F603" s="188" t="s">
        <v>182</v>
      </c>
      <c r="G603" s="189"/>
      <c r="H603" s="189"/>
      <c r="I603" s="189" t="s">
        <v>23</v>
      </c>
      <c r="J603" s="189"/>
      <c r="K603" s="189"/>
      <c r="L603" s="189"/>
      <c r="M603" s="189" t="s">
        <v>1538</v>
      </c>
      <c r="N603" s="189"/>
      <c r="O603" s="189"/>
      <c r="P603" s="189"/>
      <c r="Q603" s="189"/>
      <c r="R603" s="189"/>
      <c r="S603" s="189"/>
      <c r="T603" s="189"/>
      <c r="U603" s="189"/>
      <c r="V603" s="189"/>
      <c r="W603" s="189"/>
      <c r="X603" s="189"/>
      <c r="Y603" s="189"/>
      <c r="Z603" s="189"/>
      <c r="AA603" s="189"/>
      <c r="AB603" s="189"/>
      <c r="AC603" s="189"/>
      <c r="AD603" s="189"/>
      <c r="AE603" s="189"/>
      <c r="AF603" s="189"/>
      <c r="AG603" s="189"/>
      <c r="AH603" s="189"/>
      <c r="AI603" s="189"/>
      <c r="AJ603" s="189"/>
      <c r="AK603" s="189"/>
      <c r="AL603" s="189"/>
      <c r="AM603" s="189"/>
      <c r="AN603" s="190"/>
      <c r="AO603" s="190"/>
      <c r="AP603" s="190"/>
      <c r="AQ603" s="190"/>
      <c r="AR603" s="190"/>
      <c r="AS603" s="190"/>
      <c r="AT603" s="190"/>
      <c r="AU603" s="191">
        <v>5</v>
      </c>
      <c r="AV603" s="191">
        <v>0</v>
      </c>
      <c r="AW603" s="191">
        <v>0</v>
      </c>
      <c r="AX603" s="191">
        <v>0</v>
      </c>
      <c r="AY603" s="191">
        <v>1</v>
      </c>
    </row>
    <row r="604" spans="1:51">
      <c r="A604" s="12" t="s">
        <v>89</v>
      </c>
      <c r="B604" s="12" t="s">
        <v>1080</v>
      </c>
      <c r="C604" s="13">
        <v>282090</v>
      </c>
      <c r="D604" s="12" t="s">
        <v>301</v>
      </c>
      <c r="E604" s="187">
        <v>83174</v>
      </c>
      <c r="F604" s="188" t="s">
        <v>182</v>
      </c>
      <c r="G604" s="189"/>
      <c r="H604" s="189"/>
      <c r="I604" s="189"/>
      <c r="J604" s="189"/>
      <c r="K604" s="189"/>
      <c r="L604" s="189"/>
      <c r="M604" s="189" t="s">
        <v>1539</v>
      </c>
      <c r="N604" s="189"/>
      <c r="O604" s="189" t="s">
        <v>23</v>
      </c>
      <c r="P604" s="189"/>
      <c r="Q604" s="189"/>
      <c r="R604" s="189"/>
      <c r="S604" s="189"/>
      <c r="T604" s="189"/>
      <c r="U604" s="189"/>
      <c r="V604" s="189"/>
      <c r="W604" s="189"/>
      <c r="X604" s="189"/>
      <c r="Y604" s="189"/>
      <c r="Z604" s="189"/>
      <c r="AA604" s="189"/>
      <c r="AB604" s="189"/>
      <c r="AC604" s="189"/>
      <c r="AD604" s="189"/>
      <c r="AE604" s="189"/>
      <c r="AF604" s="189"/>
      <c r="AG604" s="189"/>
      <c r="AH604" s="189"/>
      <c r="AI604" s="189"/>
      <c r="AJ604" s="189"/>
      <c r="AK604" s="189"/>
      <c r="AL604" s="189"/>
      <c r="AM604" s="189"/>
      <c r="AN604" s="190"/>
      <c r="AO604" s="190"/>
      <c r="AP604" s="190"/>
      <c r="AQ604" s="190"/>
      <c r="AR604" s="190"/>
      <c r="AS604" s="190"/>
      <c r="AT604" s="190"/>
      <c r="AU604" s="191">
        <v>25</v>
      </c>
      <c r="AV604" s="191">
        <v>0</v>
      </c>
      <c r="AW604" s="191">
        <v>0</v>
      </c>
      <c r="AX604" s="191">
        <v>0</v>
      </c>
      <c r="AY604" s="191">
        <v>0</v>
      </c>
    </row>
    <row r="605" spans="1:51">
      <c r="A605" s="12" t="s">
        <v>89</v>
      </c>
      <c r="B605" s="12" t="s">
        <v>1081</v>
      </c>
      <c r="C605" s="13">
        <v>282103</v>
      </c>
      <c r="D605" s="12" t="s">
        <v>314</v>
      </c>
      <c r="E605" s="187">
        <v>267151</v>
      </c>
      <c r="F605" s="188" t="s">
        <v>182</v>
      </c>
      <c r="G605" s="189"/>
      <c r="H605" s="189"/>
      <c r="I605" s="189" t="s">
        <v>23</v>
      </c>
      <c r="J605" s="189" t="s">
        <v>23</v>
      </c>
      <c r="K605" s="189" t="s">
        <v>23</v>
      </c>
      <c r="L605" s="189"/>
      <c r="M605" s="189" t="s">
        <v>1538</v>
      </c>
      <c r="N605" s="189"/>
      <c r="O605" s="189"/>
      <c r="P605" s="189"/>
      <c r="Q605" s="189"/>
      <c r="R605" s="189"/>
      <c r="S605" s="189"/>
      <c r="T605" s="189"/>
      <c r="U605" s="189"/>
      <c r="V605" s="189"/>
      <c r="W605" s="189"/>
      <c r="X605" s="189"/>
      <c r="Y605" s="189"/>
      <c r="Z605" s="189"/>
      <c r="AA605" s="189"/>
      <c r="AB605" s="189"/>
      <c r="AC605" s="189"/>
      <c r="AD605" s="189"/>
      <c r="AE605" s="189" t="s">
        <v>1538</v>
      </c>
      <c r="AF605" s="189"/>
      <c r="AG605" s="189"/>
      <c r="AH605" s="189"/>
      <c r="AI605" s="189"/>
      <c r="AJ605" s="189"/>
      <c r="AK605" s="189"/>
      <c r="AL605" s="189"/>
      <c r="AM605" s="189"/>
      <c r="AN605" s="190" t="s">
        <v>1538</v>
      </c>
      <c r="AO605" s="190"/>
      <c r="AP605" s="190"/>
      <c r="AQ605" s="190"/>
      <c r="AR605" s="190"/>
      <c r="AS605" s="190"/>
      <c r="AT605" s="190"/>
      <c r="AU605" s="191">
        <v>47</v>
      </c>
      <c r="AV605" s="191">
        <v>0</v>
      </c>
      <c r="AW605" s="191">
        <v>1</v>
      </c>
      <c r="AX605" s="191">
        <v>165</v>
      </c>
      <c r="AY605" s="191">
        <v>29</v>
      </c>
    </row>
    <row r="606" spans="1:51">
      <c r="A606" s="12" t="s">
        <v>89</v>
      </c>
      <c r="B606" s="12" t="s">
        <v>1082</v>
      </c>
      <c r="C606" s="13">
        <v>282120</v>
      </c>
      <c r="D606" s="12" t="s">
        <v>1083</v>
      </c>
      <c r="E606" s="187">
        <v>48440</v>
      </c>
      <c r="F606" s="188" t="s">
        <v>182</v>
      </c>
      <c r="G606" s="189"/>
      <c r="H606" s="189"/>
      <c r="I606" s="189" t="s">
        <v>23</v>
      </c>
      <c r="J606" s="189"/>
      <c r="K606" s="189"/>
      <c r="L606" s="189"/>
      <c r="M606" s="189" t="s">
        <v>1538</v>
      </c>
      <c r="N606" s="189"/>
      <c r="O606" s="189"/>
      <c r="P606" s="189"/>
      <c r="Q606" s="189"/>
      <c r="R606" s="189"/>
      <c r="S606" s="189"/>
      <c r="T606" s="189"/>
      <c r="U606" s="189"/>
      <c r="V606" s="189"/>
      <c r="W606" s="189"/>
      <c r="X606" s="189"/>
      <c r="Y606" s="189"/>
      <c r="Z606" s="189"/>
      <c r="AA606" s="189"/>
      <c r="AB606" s="189"/>
      <c r="AC606" s="189"/>
      <c r="AD606" s="189"/>
      <c r="AE606" s="189"/>
      <c r="AF606" s="189"/>
      <c r="AG606" s="189"/>
      <c r="AH606" s="189"/>
      <c r="AI606" s="189"/>
      <c r="AJ606" s="189"/>
      <c r="AK606" s="189"/>
      <c r="AL606" s="189"/>
      <c r="AM606" s="189"/>
      <c r="AN606" s="190"/>
      <c r="AO606" s="190"/>
      <c r="AP606" s="190"/>
      <c r="AQ606" s="190"/>
      <c r="AR606" s="190"/>
      <c r="AS606" s="190"/>
      <c r="AT606" s="190"/>
      <c r="AU606" s="191">
        <v>8</v>
      </c>
      <c r="AV606" s="191">
        <v>0</v>
      </c>
      <c r="AW606" s="191">
        <v>0</v>
      </c>
      <c r="AX606" s="191">
        <v>0</v>
      </c>
      <c r="AY606" s="191">
        <v>0</v>
      </c>
    </row>
    <row r="607" spans="1:51">
      <c r="A607" s="12" t="s">
        <v>89</v>
      </c>
      <c r="B607" s="12" t="s">
        <v>1084</v>
      </c>
      <c r="C607" s="13">
        <v>282138</v>
      </c>
      <c r="D607" s="12" t="s">
        <v>276</v>
      </c>
      <c r="E607" s="187">
        <v>41177</v>
      </c>
      <c r="F607" s="188" t="s">
        <v>182</v>
      </c>
      <c r="G607" s="189" t="s">
        <v>23</v>
      </c>
      <c r="H607" s="189" t="s">
        <v>23</v>
      </c>
      <c r="I607" s="189" t="s">
        <v>23</v>
      </c>
      <c r="J607" s="189"/>
      <c r="K607" s="189"/>
      <c r="L607" s="189"/>
      <c r="M607" s="189" t="s">
        <v>1538</v>
      </c>
      <c r="N607" s="189"/>
      <c r="O607" s="189"/>
      <c r="P607" s="189"/>
      <c r="Q607" s="189"/>
      <c r="R607" s="189"/>
      <c r="S607" s="189"/>
      <c r="T607" s="189"/>
      <c r="U607" s="189"/>
      <c r="V607" s="189" t="s">
        <v>1538</v>
      </c>
      <c r="W607" s="189"/>
      <c r="X607" s="189"/>
      <c r="Y607" s="189"/>
      <c r="Z607" s="189"/>
      <c r="AA607" s="189"/>
      <c r="AB607" s="189"/>
      <c r="AC607" s="189"/>
      <c r="AD607" s="189"/>
      <c r="AE607" s="189"/>
      <c r="AF607" s="189"/>
      <c r="AG607" s="189"/>
      <c r="AH607" s="189"/>
      <c r="AI607" s="189"/>
      <c r="AJ607" s="189"/>
      <c r="AK607" s="189"/>
      <c r="AL607" s="189"/>
      <c r="AM607" s="189"/>
      <c r="AN607" s="190"/>
      <c r="AO607" s="190"/>
      <c r="AP607" s="190"/>
      <c r="AQ607" s="190"/>
      <c r="AR607" s="190"/>
      <c r="AS607" s="190"/>
      <c r="AT607" s="190"/>
      <c r="AU607" s="191">
        <v>3</v>
      </c>
      <c r="AV607" s="191">
        <v>3</v>
      </c>
      <c r="AW607" s="191">
        <v>0</v>
      </c>
      <c r="AX607" s="191">
        <v>0</v>
      </c>
      <c r="AY607" s="191">
        <v>1</v>
      </c>
    </row>
    <row r="608" spans="1:51">
      <c r="A608" s="12" t="s">
        <v>89</v>
      </c>
      <c r="B608" s="12" t="s">
        <v>1085</v>
      </c>
      <c r="C608" s="13">
        <v>282146</v>
      </c>
      <c r="D608" s="12" t="s">
        <v>1086</v>
      </c>
      <c r="E608" s="187">
        <v>234662</v>
      </c>
      <c r="F608" s="188" t="s">
        <v>182</v>
      </c>
      <c r="G608" s="189" t="s">
        <v>23</v>
      </c>
      <c r="H608" s="189" t="s">
        <v>23</v>
      </c>
      <c r="I608" s="189" t="s">
        <v>23</v>
      </c>
      <c r="J608" s="189"/>
      <c r="K608" s="189" t="s">
        <v>23</v>
      </c>
      <c r="L608" s="189"/>
      <c r="M608" s="189" t="s">
        <v>1539</v>
      </c>
      <c r="N608" s="189"/>
      <c r="O608" s="189" t="s">
        <v>23</v>
      </c>
      <c r="P608" s="189"/>
      <c r="Q608" s="189"/>
      <c r="R608" s="189"/>
      <c r="S608" s="189" t="s">
        <v>23</v>
      </c>
      <c r="T608" s="189"/>
      <c r="U608" s="189"/>
      <c r="V608" s="189" t="s">
        <v>1539</v>
      </c>
      <c r="W608" s="189"/>
      <c r="X608" s="189"/>
      <c r="Y608" s="189"/>
      <c r="Z608" s="189"/>
      <c r="AA608" s="189"/>
      <c r="AB608" s="189" t="s">
        <v>23</v>
      </c>
      <c r="AC608" s="189"/>
      <c r="AD608" s="189"/>
      <c r="AE608" s="189"/>
      <c r="AF608" s="189"/>
      <c r="AG608" s="189"/>
      <c r="AH608" s="189"/>
      <c r="AI608" s="189"/>
      <c r="AJ608" s="189"/>
      <c r="AK608" s="189"/>
      <c r="AL608" s="189"/>
      <c r="AM608" s="189"/>
      <c r="AN608" s="190" t="s">
        <v>1539</v>
      </c>
      <c r="AO608" s="190" t="s">
        <v>23</v>
      </c>
      <c r="AP608" s="190"/>
      <c r="AQ608" s="190"/>
      <c r="AR608" s="190"/>
      <c r="AS608" s="190"/>
      <c r="AT608" s="190"/>
      <c r="AU608" s="191">
        <v>88</v>
      </c>
      <c r="AV608" s="191">
        <v>11</v>
      </c>
      <c r="AW608" s="191">
        <v>0</v>
      </c>
      <c r="AX608" s="191">
        <v>20</v>
      </c>
      <c r="AY608" s="191">
        <v>0</v>
      </c>
    </row>
    <row r="609" spans="1:51">
      <c r="A609" s="12" t="s">
        <v>89</v>
      </c>
      <c r="B609" s="12" t="s">
        <v>1087</v>
      </c>
      <c r="C609" s="13">
        <v>282154</v>
      </c>
      <c r="D609" s="12" t="s">
        <v>343</v>
      </c>
      <c r="E609" s="187">
        <v>78414</v>
      </c>
      <c r="F609" s="188" t="s">
        <v>182</v>
      </c>
      <c r="G609" s="189" t="s">
        <v>23</v>
      </c>
      <c r="H609" s="189" t="s">
        <v>23</v>
      </c>
      <c r="I609" s="189" t="s">
        <v>23</v>
      </c>
      <c r="J609" s="189"/>
      <c r="K609" s="189"/>
      <c r="L609" s="189"/>
      <c r="M609" s="189" t="s">
        <v>1540</v>
      </c>
      <c r="N609" s="189"/>
      <c r="O609" s="189"/>
      <c r="P609" s="189"/>
      <c r="Q609" s="189"/>
      <c r="R609" s="189"/>
      <c r="S609" s="189" t="s">
        <v>23</v>
      </c>
      <c r="T609" s="189"/>
      <c r="U609" s="189"/>
      <c r="V609" s="189" t="s">
        <v>1538</v>
      </c>
      <c r="W609" s="189"/>
      <c r="X609" s="189"/>
      <c r="Y609" s="189"/>
      <c r="Z609" s="189"/>
      <c r="AA609" s="189" t="s">
        <v>23</v>
      </c>
      <c r="AB609" s="189"/>
      <c r="AC609" s="189"/>
      <c r="AD609" s="189"/>
      <c r="AE609" s="189"/>
      <c r="AF609" s="189"/>
      <c r="AG609" s="189"/>
      <c r="AH609" s="189"/>
      <c r="AI609" s="189"/>
      <c r="AJ609" s="189"/>
      <c r="AK609" s="189"/>
      <c r="AL609" s="189"/>
      <c r="AM609" s="189"/>
      <c r="AN609" s="190"/>
      <c r="AO609" s="190"/>
      <c r="AP609" s="190"/>
      <c r="AQ609" s="190"/>
      <c r="AR609" s="190"/>
      <c r="AS609" s="190"/>
      <c r="AT609" s="190"/>
      <c r="AU609" s="191">
        <v>18</v>
      </c>
      <c r="AV609" s="191">
        <v>0</v>
      </c>
      <c r="AW609" s="191">
        <v>0</v>
      </c>
      <c r="AX609" s="191">
        <v>0</v>
      </c>
      <c r="AY609" s="191">
        <v>5</v>
      </c>
    </row>
    <row r="610" spans="1:51">
      <c r="A610" s="12" t="s">
        <v>89</v>
      </c>
      <c r="B610" s="12" t="s">
        <v>1088</v>
      </c>
      <c r="C610" s="13">
        <v>282162</v>
      </c>
      <c r="D610" s="12" t="s">
        <v>1089</v>
      </c>
      <c r="E610" s="187">
        <v>92020</v>
      </c>
      <c r="F610" s="188" t="s">
        <v>182</v>
      </c>
      <c r="G610" s="189"/>
      <c r="H610" s="189"/>
      <c r="I610" s="189" t="s">
        <v>23</v>
      </c>
      <c r="J610" s="189"/>
      <c r="K610" s="189"/>
      <c r="L610" s="189"/>
      <c r="M610" s="189" t="s">
        <v>1538</v>
      </c>
      <c r="N610" s="189"/>
      <c r="O610" s="189"/>
      <c r="P610" s="189"/>
      <c r="Q610" s="189"/>
      <c r="R610" s="189"/>
      <c r="S610" s="189"/>
      <c r="T610" s="189"/>
      <c r="U610" s="189"/>
      <c r="V610" s="189"/>
      <c r="W610" s="189"/>
      <c r="X610" s="189"/>
      <c r="Y610" s="189"/>
      <c r="Z610" s="189"/>
      <c r="AA610" s="189"/>
      <c r="AB610" s="189"/>
      <c r="AC610" s="189"/>
      <c r="AD610" s="189"/>
      <c r="AE610" s="189"/>
      <c r="AF610" s="189"/>
      <c r="AG610" s="189"/>
      <c r="AH610" s="189"/>
      <c r="AI610" s="189"/>
      <c r="AJ610" s="189"/>
      <c r="AK610" s="189"/>
      <c r="AL610" s="189"/>
      <c r="AM610" s="189"/>
      <c r="AN610" s="190"/>
      <c r="AO610" s="190"/>
      <c r="AP610" s="190"/>
      <c r="AQ610" s="190"/>
      <c r="AR610" s="190"/>
      <c r="AS610" s="190"/>
      <c r="AT610" s="190"/>
      <c r="AU610" s="191">
        <v>41</v>
      </c>
      <c r="AV610" s="191">
        <v>0</v>
      </c>
      <c r="AW610" s="191">
        <v>0</v>
      </c>
      <c r="AX610" s="191">
        <v>0</v>
      </c>
      <c r="AY610" s="191">
        <v>13</v>
      </c>
    </row>
    <row r="611" spans="1:51">
      <c r="A611" s="12" t="s">
        <v>89</v>
      </c>
      <c r="B611" s="12" t="s">
        <v>1090</v>
      </c>
      <c r="C611" s="13">
        <v>282171</v>
      </c>
      <c r="D611" s="12" t="s">
        <v>345</v>
      </c>
      <c r="E611" s="187">
        <v>158873</v>
      </c>
      <c r="F611" s="188" t="s">
        <v>182</v>
      </c>
      <c r="G611" s="189" t="s">
        <v>23</v>
      </c>
      <c r="H611" s="189" t="s">
        <v>23</v>
      </c>
      <c r="I611" s="189"/>
      <c r="J611" s="189"/>
      <c r="K611" s="189"/>
      <c r="L611" s="189"/>
      <c r="M611" s="189" t="s">
        <v>1538</v>
      </c>
      <c r="N611" s="189"/>
      <c r="O611" s="189"/>
      <c r="P611" s="189"/>
      <c r="Q611" s="189"/>
      <c r="R611" s="189"/>
      <c r="S611" s="189"/>
      <c r="T611" s="189"/>
      <c r="U611" s="189"/>
      <c r="V611" s="189" t="s">
        <v>1539</v>
      </c>
      <c r="W611" s="189"/>
      <c r="X611" s="189"/>
      <c r="Y611" s="189"/>
      <c r="Z611" s="189"/>
      <c r="AA611" s="189"/>
      <c r="AB611" s="189" t="s">
        <v>23</v>
      </c>
      <c r="AC611" s="189"/>
      <c r="AD611" s="189"/>
      <c r="AE611" s="189"/>
      <c r="AF611" s="189"/>
      <c r="AG611" s="189"/>
      <c r="AH611" s="189"/>
      <c r="AI611" s="189"/>
      <c r="AJ611" s="189"/>
      <c r="AK611" s="189"/>
      <c r="AL611" s="189"/>
      <c r="AM611" s="189"/>
      <c r="AN611" s="190"/>
      <c r="AO611" s="190"/>
      <c r="AP611" s="190"/>
      <c r="AQ611" s="190"/>
      <c r="AR611" s="190"/>
      <c r="AS611" s="190"/>
      <c r="AT611" s="190"/>
      <c r="AU611" s="191">
        <v>35</v>
      </c>
      <c r="AV611" s="191">
        <v>4</v>
      </c>
      <c r="AW611" s="191">
        <v>0</v>
      </c>
      <c r="AX611" s="191">
        <v>0</v>
      </c>
      <c r="AY611" s="191">
        <v>0</v>
      </c>
    </row>
    <row r="612" spans="1:51">
      <c r="A612" s="12" t="s">
        <v>89</v>
      </c>
      <c r="B612" s="12" t="s">
        <v>1091</v>
      </c>
      <c r="C612" s="13">
        <v>282189</v>
      </c>
      <c r="D612" s="12" t="s">
        <v>286</v>
      </c>
      <c r="E612" s="187">
        <v>48941</v>
      </c>
      <c r="F612" s="188" t="s">
        <v>182</v>
      </c>
      <c r="G612" s="189" t="s">
        <v>23</v>
      </c>
      <c r="H612" s="189" t="s">
        <v>23</v>
      </c>
      <c r="I612" s="189"/>
      <c r="J612" s="189"/>
      <c r="K612" s="189"/>
      <c r="L612" s="189"/>
      <c r="M612" s="189" t="s">
        <v>1538</v>
      </c>
      <c r="N612" s="189"/>
      <c r="O612" s="189"/>
      <c r="P612" s="189"/>
      <c r="Q612" s="189"/>
      <c r="R612" s="189"/>
      <c r="S612" s="189"/>
      <c r="T612" s="189"/>
      <c r="U612" s="189"/>
      <c r="V612" s="189" t="s">
        <v>1538</v>
      </c>
      <c r="W612" s="189"/>
      <c r="X612" s="189"/>
      <c r="Y612" s="189"/>
      <c r="Z612" s="189"/>
      <c r="AA612" s="189"/>
      <c r="AB612" s="189"/>
      <c r="AC612" s="189"/>
      <c r="AD612" s="189"/>
      <c r="AE612" s="189"/>
      <c r="AF612" s="189"/>
      <c r="AG612" s="189"/>
      <c r="AH612" s="189"/>
      <c r="AI612" s="189"/>
      <c r="AJ612" s="189"/>
      <c r="AK612" s="189"/>
      <c r="AL612" s="189"/>
      <c r="AM612" s="189"/>
      <c r="AN612" s="190"/>
      <c r="AO612" s="190"/>
      <c r="AP612" s="190"/>
      <c r="AQ612" s="190"/>
      <c r="AR612" s="190"/>
      <c r="AS612" s="190"/>
      <c r="AT612" s="190"/>
      <c r="AU612" s="191">
        <v>4</v>
      </c>
      <c r="AV612" s="191">
        <v>0</v>
      </c>
      <c r="AW612" s="191">
        <v>0</v>
      </c>
      <c r="AX612" s="191">
        <v>0</v>
      </c>
      <c r="AY612" s="191">
        <v>0</v>
      </c>
    </row>
    <row r="613" spans="1:51">
      <c r="A613" s="12" t="s">
        <v>89</v>
      </c>
      <c r="B613" s="12" t="s">
        <v>1092</v>
      </c>
      <c r="C613" s="13">
        <v>282197</v>
      </c>
      <c r="D613" s="12" t="s">
        <v>435</v>
      </c>
      <c r="E613" s="187">
        <v>113473</v>
      </c>
      <c r="F613" s="188" t="s">
        <v>182</v>
      </c>
      <c r="G613" s="189"/>
      <c r="H613" s="189"/>
      <c r="I613" s="189" t="s">
        <v>23</v>
      </c>
      <c r="J613" s="189"/>
      <c r="K613" s="189"/>
      <c r="L613" s="189"/>
      <c r="M613" s="189" t="s">
        <v>1539</v>
      </c>
      <c r="N613" s="189"/>
      <c r="O613" s="189" t="s">
        <v>23</v>
      </c>
      <c r="P613" s="189"/>
      <c r="Q613" s="189"/>
      <c r="R613" s="189"/>
      <c r="S613" s="189" t="s">
        <v>23</v>
      </c>
      <c r="T613" s="189"/>
      <c r="U613" s="189"/>
      <c r="V613" s="189"/>
      <c r="W613" s="189"/>
      <c r="X613" s="189"/>
      <c r="Y613" s="189"/>
      <c r="Z613" s="189"/>
      <c r="AA613" s="189"/>
      <c r="AB613" s="189"/>
      <c r="AC613" s="189"/>
      <c r="AD613" s="189"/>
      <c r="AE613" s="189"/>
      <c r="AF613" s="189"/>
      <c r="AG613" s="189"/>
      <c r="AH613" s="189"/>
      <c r="AI613" s="189"/>
      <c r="AJ613" s="189"/>
      <c r="AK613" s="189"/>
      <c r="AL613" s="189"/>
      <c r="AM613" s="189"/>
      <c r="AN613" s="190"/>
      <c r="AO613" s="190"/>
      <c r="AP613" s="190"/>
      <c r="AQ613" s="190"/>
      <c r="AR613" s="190"/>
      <c r="AS613" s="190"/>
      <c r="AT613" s="190"/>
      <c r="AU613" s="191">
        <v>26</v>
      </c>
      <c r="AV613" s="191">
        <v>0</v>
      </c>
      <c r="AW613" s="191">
        <v>0</v>
      </c>
      <c r="AX613" s="191">
        <v>0</v>
      </c>
      <c r="AY613" s="191">
        <v>0</v>
      </c>
    </row>
    <row r="614" spans="1:51">
      <c r="A614" s="12" t="s">
        <v>89</v>
      </c>
      <c r="B614" s="12" t="s">
        <v>1093</v>
      </c>
      <c r="C614" s="13">
        <v>282201</v>
      </c>
      <c r="D614" s="12" t="s">
        <v>345</v>
      </c>
      <c r="E614" s="187">
        <v>44649</v>
      </c>
      <c r="F614" s="188" t="s">
        <v>182</v>
      </c>
      <c r="G614" s="189" t="s">
        <v>23</v>
      </c>
      <c r="H614" s="189" t="s">
        <v>23</v>
      </c>
      <c r="I614" s="189" t="s">
        <v>23</v>
      </c>
      <c r="J614" s="189"/>
      <c r="K614" s="189" t="s">
        <v>23</v>
      </c>
      <c r="L614" s="189" t="s">
        <v>23</v>
      </c>
      <c r="M614" s="189" t="s">
        <v>1538</v>
      </c>
      <c r="N614" s="189"/>
      <c r="O614" s="189"/>
      <c r="P614" s="189"/>
      <c r="Q614" s="189"/>
      <c r="R614" s="189"/>
      <c r="S614" s="189"/>
      <c r="T614" s="189"/>
      <c r="U614" s="189"/>
      <c r="V614" s="189" t="s">
        <v>1538</v>
      </c>
      <c r="W614" s="189"/>
      <c r="X614" s="189"/>
      <c r="Y614" s="189"/>
      <c r="Z614" s="189"/>
      <c r="AA614" s="189"/>
      <c r="AB614" s="189"/>
      <c r="AC614" s="189"/>
      <c r="AD614" s="189"/>
      <c r="AE614" s="189"/>
      <c r="AF614" s="189"/>
      <c r="AG614" s="189"/>
      <c r="AH614" s="189"/>
      <c r="AI614" s="189"/>
      <c r="AJ614" s="189"/>
      <c r="AK614" s="189"/>
      <c r="AL614" s="189"/>
      <c r="AM614" s="189"/>
      <c r="AN614" s="190" t="s">
        <v>1538</v>
      </c>
      <c r="AO614" s="190"/>
      <c r="AP614" s="190"/>
      <c r="AQ614" s="190"/>
      <c r="AR614" s="190"/>
      <c r="AS614" s="190"/>
      <c r="AT614" s="190"/>
      <c r="AU614" s="191">
        <v>35</v>
      </c>
      <c r="AV614" s="191">
        <v>12</v>
      </c>
      <c r="AW614" s="191">
        <v>0</v>
      </c>
      <c r="AX614" s="191">
        <v>12</v>
      </c>
      <c r="AY614" s="191">
        <v>0</v>
      </c>
    </row>
    <row r="615" spans="1:51">
      <c r="A615" s="12" t="s">
        <v>89</v>
      </c>
      <c r="B615" s="12" t="s">
        <v>1094</v>
      </c>
      <c r="C615" s="13">
        <v>282219</v>
      </c>
      <c r="D615" s="12" t="s">
        <v>345</v>
      </c>
      <c r="E615" s="187">
        <v>42138</v>
      </c>
      <c r="F615" s="188" t="s">
        <v>182</v>
      </c>
      <c r="G615" s="189"/>
      <c r="H615" s="189"/>
      <c r="I615" s="189"/>
      <c r="J615" s="189"/>
      <c r="K615" s="189"/>
      <c r="L615" s="189"/>
      <c r="M615" s="189" t="s">
        <v>1538</v>
      </c>
      <c r="N615" s="189"/>
      <c r="O615" s="189"/>
      <c r="P615" s="189"/>
      <c r="Q615" s="189"/>
      <c r="R615" s="189"/>
      <c r="S615" s="189"/>
      <c r="T615" s="189"/>
      <c r="U615" s="189"/>
      <c r="V615" s="189"/>
      <c r="W615" s="189"/>
      <c r="X615" s="189"/>
      <c r="Y615" s="189"/>
      <c r="Z615" s="189"/>
      <c r="AA615" s="189"/>
      <c r="AB615" s="189"/>
      <c r="AC615" s="189"/>
      <c r="AD615" s="189"/>
      <c r="AE615" s="189"/>
      <c r="AF615" s="189"/>
      <c r="AG615" s="189"/>
      <c r="AH615" s="189"/>
      <c r="AI615" s="189"/>
      <c r="AJ615" s="189"/>
      <c r="AK615" s="189"/>
      <c r="AL615" s="189"/>
      <c r="AM615" s="189"/>
      <c r="AN615" s="190"/>
      <c r="AO615" s="190"/>
      <c r="AP615" s="190"/>
      <c r="AQ615" s="190"/>
      <c r="AR615" s="190"/>
      <c r="AS615" s="190"/>
      <c r="AT615" s="190"/>
      <c r="AU615" s="191">
        <v>5</v>
      </c>
      <c r="AV615" s="191">
        <v>0</v>
      </c>
      <c r="AW615" s="191">
        <v>0</v>
      </c>
      <c r="AX615" s="191">
        <v>0</v>
      </c>
      <c r="AY615" s="191">
        <v>0</v>
      </c>
    </row>
    <row r="616" spans="1:51">
      <c r="A616" s="12" t="s">
        <v>89</v>
      </c>
      <c r="B616" s="12" t="s">
        <v>1095</v>
      </c>
      <c r="C616" s="13">
        <v>282227</v>
      </c>
      <c r="D616" s="12" t="s">
        <v>301</v>
      </c>
      <c r="E616" s="187">
        <v>24248</v>
      </c>
      <c r="F616" s="188" t="s">
        <v>182</v>
      </c>
      <c r="G616" s="189"/>
      <c r="H616" s="189"/>
      <c r="I616" s="189" t="s">
        <v>23</v>
      </c>
      <c r="J616" s="189"/>
      <c r="K616" s="189"/>
      <c r="L616" s="189"/>
      <c r="M616" s="189" t="s">
        <v>1540</v>
      </c>
      <c r="N616" s="189"/>
      <c r="O616" s="189"/>
      <c r="P616" s="189"/>
      <c r="Q616" s="189"/>
      <c r="R616" s="189"/>
      <c r="S616" s="189" t="s">
        <v>23</v>
      </c>
      <c r="T616" s="189"/>
      <c r="U616" s="189"/>
      <c r="V616" s="189"/>
      <c r="W616" s="189"/>
      <c r="X616" s="189"/>
      <c r="Y616" s="189"/>
      <c r="Z616" s="189"/>
      <c r="AA616" s="189"/>
      <c r="AB616" s="189"/>
      <c r="AC616" s="189"/>
      <c r="AD616" s="189"/>
      <c r="AE616" s="189"/>
      <c r="AF616" s="189"/>
      <c r="AG616" s="189"/>
      <c r="AH616" s="189"/>
      <c r="AI616" s="189"/>
      <c r="AJ616" s="189"/>
      <c r="AK616" s="189"/>
      <c r="AL616" s="189"/>
      <c r="AM616" s="189"/>
      <c r="AN616" s="190"/>
      <c r="AO616" s="190"/>
      <c r="AP616" s="190"/>
      <c r="AQ616" s="190"/>
      <c r="AR616" s="190"/>
      <c r="AS616" s="190"/>
      <c r="AT616" s="190"/>
      <c r="AU616" s="191">
        <v>9</v>
      </c>
      <c r="AV616" s="191">
        <v>0</v>
      </c>
      <c r="AW616" s="191">
        <v>0</v>
      </c>
      <c r="AX616" s="191">
        <v>0</v>
      </c>
      <c r="AY616" s="191">
        <v>1</v>
      </c>
    </row>
    <row r="617" spans="1:51">
      <c r="A617" s="12" t="s">
        <v>89</v>
      </c>
      <c r="B617" s="12" t="s">
        <v>1096</v>
      </c>
      <c r="C617" s="13">
        <v>282235</v>
      </c>
      <c r="D617" s="12" t="s">
        <v>454</v>
      </c>
      <c r="E617" s="187">
        <v>65448</v>
      </c>
      <c r="F617" s="188" t="s">
        <v>182</v>
      </c>
      <c r="G617" s="189"/>
      <c r="H617" s="189"/>
      <c r="I617" s="189" t="s">
        <v>23</v>
      </c>
      <c r="J617" s="189"/>
      <c r="K617" s="189"/>
      <c r="L617" s="189"/>
      <c r="M617" s="189" t="s">
        <v>1538</v>
      </c>
      <c r="N617" s="189"/>
      <c r="O617" s="189"/>
      <c r="P617" s="189"/>
      <c r="Q617" s="189"/>
      <c r="R617" s="189"/>
      <c r="S617" s="189"/>
      <c r="T617" s="189"/>
      <c r="U617" s="189"/>
      <c r="V617" s="189"/>
      <c r="W617" s="189"/>
      <c r="X617" s="189"/>
      <c r="Y617" s="189"/>
      <c r="Z617" s="189"/>
      <c r="AA617" s="189"/>
      <c r="AB617" s="189"/>
      <c r="AC617" s="189"/>
      <c r="AD617" s="189"/>
      <c r="AE617" s="189"/>
      <c r="AF617" s="189"/>
      <c r="AG617" s="189"/>
      <c r="AH617" s="189"/>
      <c r="AI617" s="189"/>
      <c r="AJ617" s="189"/>
      <c r="AK617" s="189"/>
      <c r="AL617" s="189"/>
      <c r="AM617" s="189"/>
      <c r="AN617" s="190"/>
      <c r="AO617" s="190"/>
      <c r="AP617" s="190"/>
      <c r="AQ617" s="190"/>
      <c r="AR617" s="190"/>
      <c r="AS617" s="190"/>
      <c r="AT617" s="190"/>
      <c r="AU617" s="191">
        <v>22</v>
      </c>
      <c r="AV617" s="191">
        <v>0</v>
      </c>
      <c r="AW617" s="191">
        <v>0</v>
      </c>
      <c r="AX617" s="191">
        <v>0</v>
      </c>
      <c r="AY617" s="191">
        <v>0</v>
      </c>
    </row>
    <row r="618" spans="1:51">
      <c r="A618" s="12" t="s">
        <v>89</v>
      </c>
      <c r="B618" s="12" t="s">
        <v>1097</v>
      </c>
      <c r="C618" s="13">
        <v>282243</v>
      </c>
      <c r="D618" s="12" t="s">
        <v>1098</v>
      </c>
      <c r="E618" s="187">
        <v>48139</v>
      </c>
      <c r="F618" s="188" t="s">
        <v>182</v>
      </c>
      <c r="G618" s="189"/>
      <c r="H618" s="189"/>
      <c r="I618" s="189"/>
      <c r="J618" s="189"/>
      <c r="K618" s="189"/>
      <c r="L618" s="189"/>
      <c r="M618" s="189" t="s">
        <v>1539</v>
      </c>
      <c r="N618" s="189"/>
      <c r="O618" s="189" t="s">
        <v>23</v>
      </c>
      <c r="P618" s="189"/>
      <c r="Q618" s="189"/>
      <c r="R618" s="189"/>
      <c r="S618" s="189"/>
      <c r="T618" s="189"/>
      <c r="U618" s="189"/>
      <c r="V618" s="189"/>
      <c r="W618" s="189"/>
      <c r="X618" s="189"/>
      <c r="Y618" s="189"/>
      <c r="Z618" s="189"/>
      <c r="AA618" s="189"/>
      <c r="AB618" s="189"/>
      <c r="AC618" s="189"/>
      <c r="AD618" s="189"/>
      <c r="AE618" s="189"/>
      <c r="AF618" s="189"/>
      <c r="AG618" s="189"/>
      <c r="AH618" s="189"/>
      <c r="AI618" s="189"/>
      <c r="AJ618" s="189"/>
      <c r="AK618" s="189"/>
      <c r="AL618" s="189"/>
      <c r="AM618" s="189"/>
      <c r="AN618" s="190"/>
      <c r="AO618" s="190"/>
      <c r="AP618" s="190"/>
      <c r="AQ618" s="190"/>
      <c r="AR618" s="190"/>
      <c r="AS618" s="190"/>
      <c r="AT618" s="190"/>
      <c r="AU618" s="191">
        <v>5</v>
      </c>
      <c r="AV618" s="191">
        <v>0</v>
      </c>
      <c r="AW618" s="191">
        <v>0</v>
      </c>
      <c r="AX618" s="191">
        <v>0</v>
      </c>
      <c r="AY618" s="191">
        <v>0</v>
      </c>
    </row>
    <row r="619" spans="1:51">
      <c r="A619" s="12" t="s">
        <v>89</v>
      </c>
      <c r="B619" s="12" t="s">
        <v>1099</v>
      </c>
      <c r="C619" s="13">
        <v>282251</v>
      </c>
      <c r="D619" s="12" t="s">
        <v>301</v>
      </c>
      <c r="E619" s="187">
        <v>31053</v>
      </c>
      <c r="F619" s="188" t="s">
        <v>182</v>
      </c>
      <c r="G619" s="189"/>
      <c r="H619" s="189"/>
      <c r="I619" s="189"/>
      <c r="J619" s="189"/>
      <c r="K619" s="189"/>
      <c r="L619" s="189"/>
      <c r="M619" s="189" t="s">
        <v>1538</v>
      </c>
      <c r="N619" s="189"/>
      <c r="O619" s="189"/>
      <c r="P619" s="189"/>
      <c r="Q619" s="189"/>
      <c r="R619" s="189"/>
      <c r="S619" s="189"/>
      <c r="T619" s="189"/>
      <c r="U619" s="189"/>
      <c r="V619" s="189"/>
      <c r="W619" s="189"/>
      <c r="X619" s="189"/>
      <c r="Y619" s="189"/>
      <c r="Z619" s="189"/>
      <c r="AA619" s="189"/>
      <c r="AB619" s="189"/>
      <c r="AC619" s="189"/>
      <c r="AD619" s="189"/>
      <c r="AE619" s="189"/>
      <c r="AF619" s="189"/>
      <c r="AG619" s="189"/>
      <c r="AH619" s="189"/>
      <c r="AI619" s="189"/>
      <c r="AJ619" s="189"/>
      <c r="AK619" s="189"/>
      <c r="AL619" s="189"/>
      <c r="AM619" s="189"/>
      <c r="AN619" s="190"/>
      <c r="AO619" s="190"/>
      <c r="AP619" s="190"/>
      <c r="AQ619" s="190"/>
      <c r="AR619" s="190"/>
      <c r="AS619" s="190"/>
      <c r="AT619" s="190"/>
      <c r="AU619" s="191">
        <v>4</v>
      </c>
      <c r="AV619" s="191">
        <v>0</v>
      </c>
      <c r="AW619" s="191">
        <v>0</v>
      </c>
      <c r="AX619" s="191">
        <v>0</v>
      </c>
      <c r="AY619" s="191">
        <v>0</v>
      </c>
    </row>
    <row r="620" spans="1:51">
      <c r="A620" s="12" t="s">
        <v>89</v>
      </c>
      <c r="B620" s="12" t="s">
        <v>1100</v>
      </c>
      <c r="C620" s="13">
        <v>282260</v>
      </c>
      <c r="D620" s="12" t="s">
        <v>1101</v>
      </c>
      <c r="E620" s="187">
        <v>44821</v>
      </c>
      <c r="F620" s="188" t="s">
        <v>182</v>
      </c>
      <c r="G620" s="189"/>
      <c r="H620" s="189"/>
      <c r="I620" s="189" t="s">
        <v>23</v>
      </c>
      <c r="J620" s="189"/>
      <c r="K620" s="189"/>
      <c r="L620" s="189"/>
      <c r="M620" s="189" t="s">
        <v>1539</v>
      </c>
      <c r="N620" s="189"/>
      <c r="O620" s="189" t="s">
        <v>23</v>
      </c>
      <c r="P620" s="189"/>
      <c r="Q620" s="189"/>
      <c r="R620" s="189"/>
      <c r="S620" s="189"/>
      <c r="T620" s="189"/>
      <c r="U620" s="189"/>
      <c r="V620" s="189"/>
      <c r="W620" s="189"/>
      <c r="X620" s="189"/>
      <c r="Y620" s="189"/>
      <c r="Z620" s="189"/>
      <c r="AA620" s="189"/>
      <c r="AB620" s="189"/>
      <c r="AC620" s="189"/>
      <c r="AD620" s="189"/>
      <c r="AE620" s="189"/>
      <c r="AF620" s="189"/>
      <c r="AG620" s="189"/>
      <c r="AH620" s="189"/>
      <c r="AI620" s="189"/>
      <c r="AJ620" s="189"/>
      <c r="AK620" s="189"/>
      <c r="AL620" s="189"/>
      <c r="AM620" s="189"/>
      <c r="AN620" s="190"/>
      <c r="AO620" s="190"/>
      <c r="AP620" s="190"/>
      <c r="AQ620" s="190"/>
      <c r="AR620" s="190"/>
      <c r="AS620" s="190"/>
      <c r="AT620" s="190"/>
      <c r="AU620" s="191">
        <v>2</v>
      </c>
      <c r="AV620" s="191">
        <v>1</v>
      </c>
      <c r="AW620" s="191">
        <v>1</v>
      </c>
      <c r="AX620" s="191">
        <v>0</v>
      </c>
      <c r="AY620" s="191">
        <v>0</v>
      </c>
    </row>
    <row r="621" spans="1:51">
      <c r="A621" s="12" t="s">
        <v>89</v>
      </c>
      <c r="B621" s="12" t="s">
        <v>1102</v>
      </c>
      <c r="C621" s="13">
        <v>282278</v>
      </c>
      <c r="D621" s="12" t="s">
        <v>301</v>
      </c>
      <c r="E621" s="187">
        <v>38669</v>
      </c>
      <c r="F621" s="188" t="s">
        <v>182</v>
      </c>
      <c r="G621" s="189" t="s">
        <v>23</v>
      </c>
      <c r="H621" s="189" t="s">
        <v>23</v>
      </c>
      <c r="I621" s="189" t="s">
        <v>23</v>
      </c>
      <c r="J621" s="189"/>
      <c r="K621" s="189" t="s">
        <v>23</v>
      </c>
      <c r="L621" s="189"/>
      <c r="M621" s="189" t="s">
        <v>1538</v>
      </c>
      <c r="N621" s="189"/>
      <c r="O621" s="189"/>
      <c r="P621" s="189"/>
      <c r="Q621" s="189"/>
      <c r="R621" s="189"/>
      <c r="S621" s="189"/>
      <c r="T621" s="189"/>
      <c r="U621" s="189"/>
      <c r="V621" s="189" t="s">
        <v>1539</v>
      </c>
      <c r="W621" s="189"/>
      <c r="X621" s="189"/>
      <c r="Y621" s="189"/>
      <c r="Z621" s="189"/>
      <c r="AA621" s="189" t="s">
        <v>23</v>
      </c>
      <c r="AB621" s="189"/>
      <c r="AC621" s="189"/>
      <c r="AD621" s="189"/>
      <c r="AE621" s="189"/>
      <c r="AF621" s="189"/>
      <c r="AG621" s="189"/>
      <c r="AH621" s="189"/>
      <c r="AI621" s="189"/>
      <c r="AJ621" s="189"/>
      <c r="AK621" s="189"/>
      <c r="AL621" s="189"/>
      <c r="AM621" s="189"/>
      <c r="AN621" s="190" t="s">
        <v>1538</v>
      </c>
      <c r="AO621" s="190"/>
      <c r="AP621" s="190"/>
      <c r="AQ621" s="190"/>
      <c r="AR621" s="190"/>
      <c r="AS621" s="190"/>
      <c r="AT621" s="190"/>
      <c r="AU621" s="191">
        <v>14</v>
      </c>
      <c r="AV621" s="191">
        <v>4</v>
      </c>
      <c r="AW621" s="191">
        <v>0</v>
      </c>
      <c r="AX621" s="191">
        <v>0</v>
      </c>
      <c r="AY621" s="191">
        <v>1</v>
      </c>
    </row>
    <row r="622" spans="1:51">
      <c r="A622" s="12" t="s">
        <v>89</v>
      </c>
      <c r="B622" s="12" t="s">
        <v>1103</v>
      </c>
      <c r="C622" s="13">
        <v>282286</v>
      </c>
      <c r="D622" s="12" t="s">
        <v>465</v>
      </c>
      <c r="E622" s="187">
        <v>40296</v>
      </c>
      <c r="F622" s="188" t="s">
        <v>182</v>
      </c>
      <c r="G622" s="189" t="s">
        <v>23</v>
      </c>
      <c r="H622" s="189" t="s">
        <v>23</v>
      </c>
      <c r="I622" s="189" t="s">
        <v>23</v>
      </c>
      <c r="J622" s="189"/>
      <c r="K622" s="189"/>
      <c r="L622" s="189"/>
      <c r="M622" s="189" t="s">
        <v>1540</v>
      </c>
      <c r="N622" s="189"/>
      <c r="O622" s="189" t="s">
        <v>23</v>
      </c>
      <c r="P622" s="189"/>
      <c r="Q622" s="189"/>
      <c r="R622" s="189"/>
      <c r="S622" s="189"/>
      <c r="T622" s="189"/>
      <c r="U622" s="189"/>
      <c r="V622" s="189" t="s">
        <v>1538</v>
      </c>
      <c r="W622" s="189"/>
      <c r="X622" s="189"/>
      <c r="Y622" s="189"/>
      <c r="Z622" s="189"/>
      <c r="AA622" s="189"/>
      <c r="AB622" s="189"/>
      <c r="AC622" s="189"/>
      <c r="AD622" s="189"/>
      <c r="AE622" s="189"/>
      <c r="AF622" s="189"/>
      <c r="AG622" s="189"/>
      <c r="AH622" s="189"/>
      <c r="AI622" s="189"/>
      <c r="AJ622" s="189"/>
      <c r="AK622" s="189"/>
      <c r="AL622" s="189"/>
      <c r="AM622" s="189"/>
      <c r="AN622" s="190"/>
      <c r="AO622" s="190"/>
      <c r="AP622" s="190"/>
      <c r="AQ622" s="190"/>
      <c r="AR622" s="190"/>
      <c r="AS622" s="190"/>
      <c r="AT622" s="190"/>
      <c r="AU622" s="191">
        <v>13</v>
      </c>
      <c r="AV622" s="191">
        <v>0</v>
      </c>
      <c r="AW622" s="191">
        <v>0</v>
      </c>
      <c r="AX622" s="191">
        <v>0</v>
      </c>
      <c r="AY622" s="191">
        <v>2</v>
      </c>
    </row>
    <row r="623" spans="1:51">
      <c r="A623" s="12" t="s">
        <v>89</v>
      </c>
      <c r="B623" s="12" t="s">
        <v>1104</v>
      </c>
      <c r="C623" s="13">
        <v>282294</v>
      </c>
      <c r="D623" s="12" t="s">
        <v>345</v>
      </c>
      <c r="E623" s="187">
        <v>77499</v>
      </c>
      <c r="F623" s="188" t="s">
        <v>182</v>
      </c>
      <c r="G623" s="189"/>
      <c r="H623" s="189"/>
      <c r="I623" s="189" t="s">
        <v>23</v>
      </c>
      <c r="J623" s="189"/>
      <c r="K623" s="189"/>
      <c r="L623" s="189"/>
      <c r="M623" s="189" t="s">
        <v>1538</v>
      </c>
      <c r="N623" s="189"/>
      <c r="O623" s="189"/>
      <c r="P623" s="189"/>
      <c r="Q623" s="189"/>
      <c r="R623" s="189"/>
      <c r="S623" s="189"/>
      <c r="T623" s="189"/>
      <c r="U623" s="189"/>
      <c r="V623" s="189"/>
      <c r="W623" s="189"/>
      <c r="X623" s="189"/>
      <c r="Y623" s="189"/>
      <c r="Z623" s="189"/>
      <c r="AA623" s="189"/>
      <c r="AB623" s="189"/>
      <c r="AC623" s="189"/>
      <c r="AD623" s="189"/>
      <c r="AE623" s="189"/>
      <c r="AF623" s="189"/>
      <c r="AG623" s="189"/>
      <c r="AH623" s="189"/>
      <c r="AI623" s="189"/>
      <c r="AJ623" s="189"/>
      <c r="AK623" s="189"/>
      <c r="AL623" s="189"/>
      <c r="AM623" s="189"/>
      <c r="AN623" s="190"/>
      <c r="AO623" s="190"/>
      <c r="AP623" s="190"/>
      <c r="AQ623" s="190"/>
      <c r="AR623" s="190"/>
      <c r="AS623" s="190"/>
      <c r="AT623" s="190"/>
      <c r="AU623" s="191">
        <v>5</v>
      </c>
      <c r="AV623" s="191">
        <v>0</v>
      </c>
      <c r="AW623" s="191">
        <v>0</v>
      </c>
      <c r="AX623" s="191">
        <v>0</v>
      </c>
      <c r="AY623" s="191">
        <v>0</v>
      </c>
    </row>
    <row r="624" spans="1:51">
      <c r="A624" s="12" t="s">
        <v>1105</v>
      </c>
      <c r="B624" s="12" t="s">
        <v>1105</v>
      </c>
      <c r="C624" s="13">
        <v>290009</v>
      </c>
      <c r="D624" s="12" t="s">
        <v>1106</v>
      </c>
      <c r="E624" s="187">
        <v>283197</v>
      </c>
      <c r="F624" s="188" t="s">
        <v>182</v>
      </c>
      <c r="G624" s="189" t="s">
        <v>23</v>
      </c>
      <c r="H624" s="189" t="s">
        <v>23</v>
      </c>
      <c r="I624" s="189"/>
      <c r="J624" s="189"/>
      <c r="K624" s="189" t="s">
        <v>23</v>
      </c>
      <c r="L624" s="189" t="s">
        <v>23</v>
      </c>
      <c r="M624" s="189" t="s">
        <v>1539</v>
      </c>
      <c r="N624" s="189"/>
      <c r="O624" s="189" t="s">
        <v>23</v>
      </c>
      <c r="P624" s="189"/>
      <c r="Q624" s="189"/>
      <c r="R624" s="189" t="s">
        <v>23</v>
      </c>
      <c r="S624" s="189"/>
      <c r="T624" s="189"/>
      <c r="U624" s="189"/>
      <c r="V624" s="189" t="s">
        <v>1539</v>
      </c>
      <c r="W624" s="189"/>
      <c r="X624" s="189" t="s">
        <v>23</v>
      </c>
      <c r="Y624" s="189"/>
      <c r="Z624" s="189"/>
      <c r="AA624" s="189" t="s">
        <v>23</v>
      </c>
      <c r="AB624" s="189"/>
      <c r="AC624" s="189"/>
      <c r="AD624" s="189"/>
      <c r="AE624" s="189"/>
      <c r="AF624" s="189"/>
      <c r="AG624" s="189"/>
      <c r="AH624" s="189"/>
      <c r="AI624" s="189"/>
      <c r="AJ624" s="189"/>
      <c r="AK624" s="189"/>
      <c r="AL624" s="189"/>
      <c r="AM624" s="189"/>
      <c r="AN624" s="190" t="s">
        <v>1540</v>
      </c>
      <c r="AO624" s="190"/>
      <c r="AP624" s="190" t="s">
        <v>23</v>
      </c>
      <c r="AQ624" s="190"/>
      <c r="AR624" s="190"/>
      <c r="AS624" s="190" t="s">
        <v>23</v>
      </c>
      <c r="AT624" s="190"/>
      <c r="AU624" s="191">
        <v>90</v>
      </c>
      <c r="AV624" s="191">
        <v>10</v>
      </c>
      <c r="AW624" s="191">
        <v>0</v>
      </c>
      <c r="AX624" s="191">
        <v>31</v>
      </c>
      <c r="AY624" s="191">
        <v>0</v>
      </c>
    </row>
    <row r="625" spans="1:51">
      <c r="A625" s="12" t="s">
        <v>1105</v>
      </c>
      <c r="B625" s="12" t="s">
        <v>1107</v>
      </c>
      <c r="C625" s="13">
        <v>292010</v>
      </c>
      <c r="D625" s="12" t="s">
        <v>1108</v>
      </c>
      <c r="E625" s="187">
        <v>358896</v>
      </c>
      <c r="F625" s="188" t="s">
        <v>182</v>
      </c>
      <c r="G625" s="189" t="s">
        <v>23</v>
      </c>
      <c r="H625" s="189" t="s">
        <v>23</v>
      </c>
      <c r="I625" s="189"/>
      <c r="J625" s="189"/>
      <c r="K625" s="189"/>
      <c r="L625" s="189"/>
      <c r="M625" s="189" t="s">
        <v>1539</v>
      </c>
      <c r="N625" s="189"/>
      <c r="O625" s="189"/>
      <c r="P625" s="189"/>
      <c r="Q625" s="189"/>
      <c r="R625" s="189" t="s">
        <v>23</v>
      </c>
      <c r="S625" s="189"/>
      <c r="T625" s="189"/>
      <c r="U625" s="189"/>
      <c r="V625" s="189" t="s">
        <v>1539</v>
      </c>
      <c r="W625" s="189"/>
      <c r="X625" s="189"/>
      <c r="Y625" s="189"/>
      <c r="Z625" s="189"/>
      <c r="AA625" s="189" t="s">
        <v>23</v>
      </c>
      <c r="AB625" s="189"/>
      <c r="AC625" s="189"/>
      <c r="AD625" s="189"/>
      <c r="AE625" s="189"/>
      <c r="AF625" s="189"/>
      <c r="AG625" s="189"/>
      <c r="AH625" s="189"/>
      <c r="AI625" s="189"/>
      <c r="AJ625" s="189"/>
      <c r="AK625" s="189"/>
      <c r="AL625" s="189"/>
      <c r="AM625" s="189"/>
      <c r="AN625" s="190"/>
      <c r="AO625" s="190"/>
      <c r="AP625" s="190"/>
      <c r="AQ625" s="190"/>
      <c r="AR625" s="190"/>
      <c r="AS625" s="190"/>
      <c r="AT625" s="190"/>
      <c r="AU625" s="191">
        <v>186</v>
      </c>
      <c r="AV625" s="191">
        <v>19</v>
      </c>
      <c r="AW625" s="191">
        <v>0</v>
      </c>
      <c r="AX625" s="191">
        <v>0</v>
      </c>
      <c r="AY625" s="191">
        <v>0</v>
      </c>
    </row>
    <row r="626" spans="1:51">
      <c r="A626" s="12" t="s">
        <v>1105</v>
      </c>
      <c r="B626" s="12" t="s">
        <v>1109</v>
      </c>
      <c r="C626" s="13">
        <v>292028</v>
      </c>
      <c r="D626" s="12" t="s">
        <v>1110</v>
      </c>
      <c r="E626" s="187">
        <v>65905</v>
      </c>
      <c r="F626" s="188" t="s">
        <v>182</v>
      </c>
      <c r="G626" s="189"/>
      <c r="H626" s="189"/>
      <c r="I626" s="189"/>
      <c r="J626" s="189"/>
      <c r="K626" s="189"/>
      <c r="L626" s="189"/>
      <c r="M626" s="189" t="s">
        <v>1538</v>
      </c>
      <c r="N626" s="189"/>
      <c r="O626" s="189"/>
      <c r="P626" s="189"/>
      <c r="Q626" s="189"/>
      <c r="R626" s="189"/>
      <c r="S626" s="189"/>
      <c r="T626" s="189"/>
      <c r="U626" s="189"/>
      <c r="V626" s="189"/>
      <c r="W626" s="189"/>
      <c r="X626" s="189"/>
      <c r="Y626" s="189"/>
      <c r="Z626" s="189"/>
      <c r="AA626" s="189"/>
      <c r="AB626" s="189"/>
      <c r="AC626" s="189"/>
      <c r="AD626" s="189"/>
      <c r="AE626" s="189"/>
      <c r="AF626" s="189"/>
      <c r="AG626" s="189"/>
      <c r="AH626" s="189"/>
      <c r="AI626" s="189"/>
      <c r="AJ626" s="189"/>
      <c r="AK626" s="189"/>
      <c r="AL626" s="189"/>
      <c r="AM626" s="189"/>
      <c r="AN626" s="190"/>
      <c r="AO626" s="190"/>
      <c r="AP626" s="190"/>
      <c r="AQ626" s="190"/>
      <c r="AR626" s="190"/>
      <c r="AS626" s="190"/>
      <c r="AT626" s="190"/>
      <c r="AU626" s="191">
        <v>11</v>
      </c>
      <c r="AV626" s="191">
        <v>0</v>
      </c>
      <c r="AW626" s="191">
        <v>0</v>
      </c>
      <c r="AX626" s="191">
        <v>0</v>
      </c>
      <c r="AY626" s="191">
        <v>0</v>
      </c>
    </row>
    <row r="627" spans="1:51">
      <c r="A627" s="12" t="s">
        <v>1105</v>
      </c>
      <c r="B627" s="12" t="s">
        <v>1111</v>
      </c>
      <c r="C627" s="13">
        <v>292036</v>
      </c>
      <c r="D627" s="12" t="s">
        <v>1112</v>
      </c>
      <c r="E627" s="187">
        <v>87222</v>
      </c>
      <c r="F627" s="188" t="s">
        <v>182</v>
      </c>
      <c r="G627" s="189"/>
      <c r="H627" s="189"/>
      <c r="I627" s="189"/>
      <c r="J627" s="189"/>
      <c r="K627" s="189"/>
      <c r="L627" s="189"/>
      <c r="M627" s="189" t="s">
        <v>1538</v>
      </c>
      <c r="N627" s="189"/>
      <c r="O627" s="189"/>
      <c r="P627" s="189"/>
      <c r="Q627" s="189"/>
      <c r="R627" s="189"/>
      <c r="S627" s="189"/>
      <c r="T627" s="189"/>
      <c r="U627" s="189"/>
      <c r="V627" s="189"/>
      <c r="W627" s="189"/>
      <c r="X627" s="189"/>
      <c r="Y627" s="189"/>
      <c r="Z627" s="189"/>
      <c r="AA627" s="189"/>
      <c r="AB627" s="189"/>
      <c r="AC627" s="189"/>
      <c r="AD627" s="189"/>
      <c r="AE627" s="189"/>
      <c r="AF627" s="189"/>
      <c r="AG627" s="189"/>
      <c r="AH627" s="189"/>
      <c r="AI627" s="189"/>
      <c r="AJ627" s="189"/>
      <c r="AK627" s="189"/>
      <c r="AL627" s="189"/>
      <c r="AM627" s="189"/>
      <c r="AN627" s="190"/>
      <c r="AO627" s="190"/>
      <c r="AP627" s="190"/>
      <c r="AQ627" s="190"/>
      <c r="AR627" s="190"/>
      <c r="AS627" s="190"/>
      <c r="AT627" s="190"/>
      <c r="AU627" s="191">
        <v>18</v>
      </c>
      <c r="AV627" s="191">
        <v>0</v>
      </c>
      <c r="AW627" s="191">
        <v>0</v>
      </c>
      <c r="AX627" s="191">
        <v>0</v>
      </c>
      <c r="AY627" s="191">
        <v>0</v>
      </c>
    </row>
    <row r="628" spans="1:51">
      <c r="A628" s="12" t="s">
        <v>1105</v>
      </c>
      <c r="B628" s="12" t="s">
        <v>1113</v>
      </c>
      <c r="C628" s="13">
        <v>292044</v>
      </c>
      <c r="D628" s="12" t="s">
        <v>301</v>
      </c>
      <c r="E628" s="187">
        <v>66059</v>
      </c>
      <c r="F628" s="188" t="s">
        <v>182</v>
      </c>
      <c r="G628" s="189"/>
      <c r="H628" s="189"/>
      <c r="I628" s="189"/>
      <c r="J628" s="189"/>
      <c r="K628" s="189"/>
      <c r="L628" s="189"/>
      <c r="M628" s="189" t="s">
        <v>1538</v>
      </c>
      <c r="N628" s="189"/>
      <c r="O628" s="189"/>
      <c r="P628" s="189"/>
      <c r="Q628" s="189"/>
      <c r="R628" s="189"/>
      <c r="S628" s="189"/>
      <c r="T628" s="189"/>
      <c r="U628" s="189"/>
      <c r="V628" s="189"/>
      <c r="W628" s="189"/>
      <c r="X628" s="189"/>
      <c r="Y628" s="189"/>
      <c r="Z628" s="189"/>
      <c r="AA628" s="189"/>
      <c r="AB628" s="189"/>
      <c r="AC628" s="189"/>
      <c r="AD628" s="189"/>
      <c r="AE628" s="189"/>
      <c r="AF628" s="189"/>
      <c r="AG628" s="189"/>
      <c r="AH628" s="189"/>
      <c r="AI628" s="189"/>
      <c r="AJ628" s="189"/>
      <c r="AK628" s="189"/>
      <c r="AL628" s="189"/>
      <c r="AM628" s="189"/>
      <c r="AN628" s="190"/>
      <c r="AO628" s="190"/>
      <c r="AP628" s="190"/>
      <c r="AQ628" s="190"/>
      <c r="AR628" s="190"/>
      <c r="AS628" s="190"/>
      <c r="AT628" s="190"/>
      <c r="AU628" s="191">
        <v>7</v>
      </c>
      <c r="AV628" s="191">
        <v>0</v>
      </c>
      <c r="AW628" s="191">
        <v>0</v>
      </c>
      <c r="AX628" s="191">
        <v>0</v>
      </c>
      <c r="AY628" s="191">
        <v>0</v>
      </c>
    </row>
    <row r="629" spans="1:51">
      <c r="A629" s="12" t="s">
        <v>1105</v>
      </c>
      <c r="B629" s="12" t="s">
        <v>1114</v>
      </c>
      <c r="C629" s="13">
        <v>292052</v>
      </c>
      <c r="D629" s="12" t="s">
        <v>435</v>
      </c>
      <c r="E629" s="187">
        <v>122945</v>
      </c>
      <c r="F629" s="188" t="s">
        <v>182</v>
      </c>
      <c r="G629" s="189"/>
      <c r="H629" s="189"/>
      <c r="I629" s="189"/>
      <c r="J629" s="189" t="s">
        <v>23</v>
      </c>
      <c r="K629" s="189"/>
      <c r="L629" s="189"/>
      <c r="M629" s="189" t="s">
        <v>1538</v>
      </c>
      <c r="N629" s="189"/>
      <c r="O629" s="189"/>
      <c r="P629" s="189"/>
      <c r="Q629" s="189"/>
      <c r="R629" s="189"/>
      <c r="S629" s="189"/>
      <c r="T629" s="189"/>
      <c r="U629" s="189"/>
      <c r="V629" s="189"/>
      <c r="W629" s="189"/>
      <c r="X629" s="189"/>
      <c r="Y629" s="189"/>
      <c r="Z629" s="189"/>
      <c r="AA629" s="189"/>
      <c r="AB629" s="189"/>
      <c r="AC629" s="189"/>
      <c r="AD629" s="189"/>
      <c r="AE629" s="189" t="s">
        <v>1538</v>
      </c>
      <c r="AF629" s="189"/>
      <c r="AG629" s="189"/>
      <c r="AH629" s="189"/>
      <c r="AI629" s="189"/>
      <c r="AJ629" s="189"/>
      <c r="AK629" s="189"/>
      <c r="AL629" s="189"/>
      <c r="AM629" s="189"/>
      <c r="AN629" s="190"/>
      <c r="AO629" s="190"/>
      <c r="AP629" s="190"/>
      <c r="AQ629" s="190"/>
      <c r="AR629" s="190"/>
      <c r="AS629" s="190"/>
      <c r="AT629" s="190"/>
      <c r="AU629" s="191">
        <v>91</v>
      </c>
      <c r="AV629" s="191">
        <v>0</v>
      </c>
      <c r="AW629" s="191">
        <v>15</v>
      </c>
      <c r="AX629" s="191">
        <v>0</v>
      </c>
      <c r="AY629" s="191">
        <v>0</v>
      </c>
    </row>
    <row r="630" spans="1:51">
      <c r="A630" s="12" t="s">
        <v>1105</v>
      </c>
      <c r="B630" s="12" t="s">
        <v>1115</v>
      </c>
      <c r="C630" s="13">
        <v>292061</v>
      </c>
      <c r="D630" s="12" t="s">
        <v>1116</v>
      </c>
      <c r="E630" s="187">
        <v>57944</v>
      </c>
      <c r="F630" s="188" t="s">
        <v>182</v>
      </c>
      <c r="G630" s="189"/>
      <c r="H630" s="189"/>
      <c r="I630" s="189"/>
      <c r="J630" s="189" t="s">
        <v>23</v>
      </c>
      <c r="K630" s="189"/>
      <c r="L630" s="189"/>
      <c r="M630" s="189" t="s">
        <v>1539</v>
      </c>
      <c r="N630" s="189"/>
      <c r="O630" s="189"/>
      <c r="P630" s="189"/>
      <c r="Q630" s="189"/>
      <c r="R630" s="189" t="s">
        <v>23</v>
      </c>
      <c r="S630" s="189"/>
      <c r="T630" s="189"/>
      <c r="U630" s="189"/>
      <c r="V630" s="189"/>
      <c r="W630" s="189"/>
      <c r="X630" s="189"/>
      <c r="Y630" s="189"/>
      <c r="Z630" s="189"/>
      <c r="AA630" s="189"/>
      <c r="AB630" s="189"/>
      <c r="AC630" s="189"/>
      <c r="AD630" s="189"/>
      <c r="AE630" s="189" t="s">
        <v>1539</v>
      </c>
      <c r="AF630" s="189"/>
      <c r="AG630" s="189"/>
      <c r="AH630" s="189"/>
      <c r="AI630" s="189"/>
      <c r="AJ630" s="189" t="s">
        <v>23</v>
      </c>
      <c r="AK630" s="189"/>
      <c r="AL630" s="189"/>
      <c r="AM630" s="189"/>
      <c r="AN630" s="190"/>
      <c r="AO630" s="190"/>
      <c r="AP630" s="190"/>
      <c r="AQ630" s="190"/>
      <c r="AR630" s="190"/>
      <c r="AS630" s="190"/>
      <c r="AT630" s="190"/>
      <c r="AU630" s="191">
        <v>55</v>
      </c>
      <c r="AV630" s="191">
        <v>0</v>
      </c>
      <c r="AW630" s="191">
        <v>11</v>
      </c>
      <c r="AX630" s="191">
        <v>0</v>
      </c>
      <c r="AY630" s="191">
        <v>0</v>
      </c>
    </row>
    <row r="631" spans="1:51">
      <c r="A631" s="12" t="s">
        <v>1105</v>
      </c>
      <c r="B631" s="12" t="s">
        <v>1117</v>
      </c>
      <c r="C631" s="13">
        <v>292079</v>
      </c>
      <c r="D631" s="12" t="s">
        <v>1118</v>
      </c>
      <c r="E631" s="187">
        <v>31308</v>
      </c>
      <c r="F631" s="188" t="s">
        <v>182</v>
      </c>
      <c r="G631" s="189"/>
      <c r="H631" s="189"/>
      <c r="I631" s="189"/>
      <c r="J631" s="189" t="s">
        <v>23</v>
      </c>
      <c r="K631" s="189"/>
      <c r="L631" s="189"/>
      <c r="M631" s="189" t="s">
        <v>1538</v>
      </c>
      <c r="N631" s="189"/>
      <c r="O631" s="189"/>
      <c r="P631" s="189"/>
      <c r="Q631" s="189"/>
      <c r="R631" s="189"/>
      <c r="S631" s="189"/>
      <c r="T631" s="189"/>
      <c r="U631" s="189"/>
      <c r="V631" s="189"/>
      <c r="W631" s="189"/>
      <c r="X631" s="189"/>
      <c r="Y631" s="189"/>
      <c r="Z631" s="189"/>
      <c r="AA631" s="189"/>
      <c r="AB631" s="189"/>
      <c r="AC631" s="189"/>
      <c r="AD631" s="189"/>
      <c r="AE631" s="189" t="s">
        <v>1538</v>
      </c>
      <c r="AF631" s="189"/>
      <c r="AG631" s="189"/>
      <c r="AH631" s="189"/>
      <c r="AI631" s="189"/>
      <c r="AJ631" s="189"/>
      <c r="AK631" s="189"/>
      <c r="AL631" s="189"/>
      <c r="AM631" s="189"/>
      <c r="AN631" s="190"/>
      <c r="AO631" s="190"/>
      <c r="AP631" s="190"/>
      <c r="AQ631" s="190"/>
      <c r="AR631" s="190"/>
      <c r="AS631" s="190"/>
      <c r="AT631" s="190"/>
      <c r="AU631" s="191">
        <v>12</v>
      </c>
      <c r="AV631" s="191">
        <v>0</v>
      </c>
      <c r="AW631" s="191">
        <v>0</v>
      </c>
      <c r="AX631" s="191">
        <v>0</v>
      </c>
      <c r="AY631" s="191">
        <v>0</v>
      </c>
    </row>
    <row r="632" spans="1:51">
      <c r="A632" s="12" t="s">
        <v>1105</v>
      </c>
      <c r="B632" s="12" t="s">
        <v>1119</v>
      </c>
      <c r="C632" s="13">
        <v>292087</v>
      </c>
      <c r="D632" s="12" t="s">
        <v>930</v>
      </c>
      <c r="E632" s="187">
        <v>26490</v>
      </c>
      <c r="F632" s="188" t="s">
        <v>182</v>
      </c>
      <c r="G632" s="189"/>
      <c r="H632" s="189"/>
      <c r="I632" s="189"/>
      <c r="J632" s="189"/>
      <c r="K632" s="189" t="s">
        <v>23</v>
      </c>
      <c r="L632" s="189" t="s">
        <v>23</v>
      </c>
      <c r="M632" s="189" t="s">
        <v>1538</v>
      </c>
      <c r="N632" s="189"/>
      <c r="O632" s="189"/>
      <c r="P632" s="189"/>
      <c r="Q632" s="189"/>
      <c r="R632" s="189"/>
      <c r="S632" s="189"/>
      <c r="T632" s="189"/>
      <c r="U632" s="189"/>
      <c r="V632" s="189"/>
      <c r="W632" s="189"/>
      <c r="X632" s="189"/>
      <c r="Y632" s="189"/>
      <c r="Z632" s="189"/>
      <c r="AA632" s="189"/>
      <c r="AB632" s="189"/>
      <c r="AC632" s="189"/>
      <c r="AD632" s="189"/>
      <c r="AE632" s="189"/>
      <c r="AF632" s="189"/>
      <c r="AG632" s="189"/>
      <c r="AH632" s="189"/>
      <c r="AI632" s="189"/>
      <c r="AJ632" s="189"/>
      <c r="AK632" s="189"/>
      <c r="AL632" s="189"/>
      <c r="AM632" s="189"/>
      <c r="AN632" s="190" t="s">
        <v>1538</v>
      </c>
      <c r="AO632" s="190"/>
      <c r="AP632" s="190"/>
      <c r="AQ632" s="190"/>
      <c r="AR632" s="190"/>
      <c r="AS632" s="190"/>
      <c r="AT632" s="190"/>
      <c r="AU632" s="191">
        <v>21</v>
      </c>
      <c r="AV632" s="191">
        <v>0</v>
      </c>
      <c r="AW632" s="191">
        <v>0</v>
      </c>
      <c r="AX632" s="191">
        <v>24</v>
      </c>
      <c r="AY632" s="191">
        <v>0</v>
      </c>
    </row>
    <row r="633" spans="1:51">
      <c r="A633" s="12" t="s">
        <v>1105</v>
      </c>
      <c r="B633" s="12" t="s">
        <v>1120</v>
      </c>
      <c r="C633" s="13">
        <v>292095</v>
      </c>
      <c r="D633" s="12" t="s">
        <v>970</v>
      </c>
      <c r="E633" s="187">
        <v>120596</v>
      </c>
      <c r="F633" s="188" t="s">
        <v>182</v>
      </c>
      <c r="G633" s="189"/>
      <c r="H633" s="189"/>
      <c r="I633" s="189"/>
      <c r="J633" s="189" t="s">
        <v>23</v>
      </c>
      <c r="K633" s="189" t="s">
        <v>23</v>
      </c>
      <c r="L633" s="189"/>
      <c r="M633" s="189" t="s">
        <v>1539</v>
      </c>
      <c r="N633" s="189"/>
      <c r="O633" s="189" t="s">
        <v>23</v>
      </c>
      <c r="P633" s="189"/>
      <c r="Q633" s="189"/>
      <c r="R633" s="189"/>
      <c r="S633" s="189"/>
      <c r="T633" s="189"/>
      <c r="U633" s="189"/>
      <c r="V633" s="189"/>
      <c r="W633" s="189"/>
      <c r="X633" s="189"/>
      <c r="Y633" s="189"/>
      <c r="Z633" s="189"/>
      <c r="AA633" s="189"/>
      <c r="AB633" s="189"/>
      <c r="AC633" s="189"/>
      <c r="AD633" s="189"/>
      <c r="AE633" s="189" t="s">
        <v>1539</v>
      </c>
      <c r="AF633" s="189"/>
      <c r="AG633" s="189" t="s">
        <v>23</v>
      </c>
      <c r="AH633" s="189"/>
      <c r="AI633" s="189"/>
      <c r="AJ633" s="189"/>
      <c r="AK633" s="189"/>
      <c r="AL633" s="189"/>
      <c r="AM633" s="189"/>
      <c r="AN633" s="190" t="s">
        <v>1540</v>
      </c>
      <c r="AO633" s="190"/>
      <c r="AP633" s="190"/>
      <c r="AQ633" s="190"/>
      <c r="AR633" s="190" t="s">
        <v>23</v>
      </c>
      <c r="AS633" s="190"/>
      <c r="AT633" s="190"/>
      <c r="AU633" s="191">
        <v>88</v>
      </c>
      <c r="AV633" s="191">
        <v>0</v>
      </c>
      <c r="AW633" s="191">
        <v>20</v>
      </c>
      <c r="AX633" s="191">
        <v>14</v>
      </c>
      <c r="AY633" s="191">
        <v>0</v>
      </c>
    </row>
    <row r="634" spans="1:51">
      <c r="A634" s="12" t="s">
        <v>1105</v>
      </c>
      <c r="B634" s="12" t="s">
        <v>1121</v>
      </c>
      <c r="C634" s="13">
        <v>292109</v>
      </c>
      <c r="D634" s="12" t="s">
        <v>705</v>
      </c>
      <c r="E634" s="187">
        <v>79339</v>
      </c>
      <c r="F634" s="188" t="s">
        <v>182</v>
      </c>
      <c r="G634" s="189"/>
      <c r="H634" s="189"/>
      <c r="I634" s="189"/>
      <c r="J634" s="189"/>
      <c r="K634" s="189"/>
      <c r="L634" s="189"/>
      <c r="M634" s="189" t="s">
        <v>1539</v>
      </c>
      <c r="N634" s="189"/>
      <c r="O634" s="189" t="s">
        <v>23</v>
      </c>
      <c r="P634" s="189"/>
      <c r="Q634" s="189"/>
      <c r="R634" s="189"/>
      <c r="S634" s="189"/>
      <c r="T634" s="189"/>
      <c r="U634" s="189"/>
      <c r="V634" s="189"/>
      <c r="W634" s="189"/>
      <c r="X634" s="189"/>
      <c r="Y634" s="189"/>
      <c r="Z634" s="189"/>
      <c r="AA634" s="189"/>
      <c r="AB634" s="189"/>
      <c r="AC634" s="189"/>
      <c r="AD634" s="189"/>
      <c r="AE634" s="189"/>
      <c r="AF634" s="189"/>
      <c r="AG634" s="189"/>
      <c r="AH634" s="189"/>
      <c r="AI634" s="189"/>
      <c r="AJ634" s="189"/>
      <c r="AK634" s="189"/>
      <c r="AL634" s="189"/>
      <c r="AM634" s="189"/>
      <c r="AN634" s="190"/>
      <c r="AO634" s="190"/>
      <c r="AP634" s="190"/>
      <c r="AQ634" s="190"/>
      <c r="AR634" s="190"/>
      <c r="AS634" s="190"/>
      <c r="AT634" s="190"/>
      <c r="AU634" s="191">
        <v>27</v>
      </c>
      <c r="AV634" s="191">
        <v>0</v>
      </c>
      <c r="AW634" s="191">
        <v>0</v>
      </c>
      <c r="AX634" s="191">
        <v>0</v>
      </c>
      <c r="AY634" s="191">
        <v>0</v>
      </c>
    </row>
    <row r="635" spans="1:51">
      <c r="A635" s="12" t="s">
        <v>1105</v>
      </c>
      <c r="B635" s="12" t="s">
        <v>1122</v>
      </c>
      <c r="C635" s="13">
        <v>292117</v>
      </c>
      <c r="D635" s="12" t="s">
        <v>276</v>
      </c>
      <c r="E635" s="187">
        <v>37265</v>
      </c>
      <c r="F635" s="188" t="s">
        <v>182</v>
      </c>
      <c r="G635" s="189"/>
      <c r="H635" s="189"/>
      <c r="I635" s="189"/>
      <c r="J635" s="189"/>
      <c r="K635" s="189"/>
      <c r="L635" s="189"/>
      <c r="M635" s="189" t="s">
        <v>1538</v>
      </c>
      <c r="N635" s="189"/>
      <c r="O635" s="189"/>
      <c r="P635" s="189"/>
      <c r="Q635" s="189"/>
      <c r="R635" s="189"/>
      <c r="S635" s="189"/>
      <c r="T635" s="189"/>
      <c r="U635" s="189"/>
      <c r="V635" s="189"/>
      <c r="W635" s="189"/>
      <c r="X635" s="189"/>
      <c r="Y635" s="189"/>
      <c r="Z635" s="189"/>
      <c r="AA635" s="189"/>
      <c r="AB635" s="189"/>
      <c r="AC635" s="189"/>
      <c r="AD635" s="189"/>
      <c r="AE635" s="189"/>
      <c r="AF635" s="189"/>
      <c r="AG635" s="189"/>
      <c r="AH635" s="189"/>
      <c r="AI635" s="189"/>
      <c r="AJ635" s="189"/>
      <c r="AK635" s="189"/>
      <c r="AL635" s="189"/>
      <c r="AM635" s="189"/>
      <c r="AN635" s="190"/>
      <c r="AO635" s="190"/>
      <c r="AP635" s="190"/>
      <c r="AQ635" s="190"/>
      <c r="AR635" s="190"/>
      <c r="AS635" s="190"/>
      <c r="AT635" s="190"/>
      <c r="AU635" s="191">
        <v>29</v>
      </c>
      <c r="AV635" s="191">
        <v>0</v>
      </c>
      <c r="AW635" s="191">
        <v>0</v>
      </c>
      <c r="AX635" s="191">
        <v>0</v>
      </c>
      <c r="AY635" s="191">
        <v>0</v>
      </c>
    </row>
    <row r="636" spans="1:51">
      <c r="A636" s="12" t="s">
        <v>1105</v>
      </c>
      <c r="B636" s="12" t="s">
        <v>1123</v>
      </c>
      <c r="C636" s="13">
        <v>292125</v>
      </c>
      <c r="D636" s="12" t="s">
        <v>1124</v>
      </c>
      <c r="E636" s="187">
        <v>31162</v>
      </c>
      <c r="F636" s="188" t="s">
        <v>182</v>
      </c>
      <c r="G636" s="189"/>
      <c r="H636" s="189"/>
      <c r="I636" s="189"/>
      <c r="J636" s="189" t="s">
        <v>23</v>
      </c>
      <c r="K636" s="189"/>
      <c r="L636" s="189"/>
      <c r="M636" s="189" t="s">
        <v>1540</v>
      </c>
      <c r="N636" s="189"/>
      <c r="O636" s="189" t="s">
        <v>23</v>
      </c>
      <c r="P636" s="189"/>
      <c r="Q636" s="189"/>
      <c r="R636" s="189"/>
      <c r="S636" s="189"/>
      <c r="T636" s="189"/>
      <c r="U636" s="189"/>
      <c r="V636" s="189"/>
      <c r="W636" s="189"/>
      <c r="X636" s="189"/>
      <c r="Y636" s="189"/>
      <c r="Z636" s="189"/>
      <c r="AA636" s="189"/>
      <c r="AB636" s="189"/>
      <c r="AC636" s="189"/>
      <c r="AD636" s="189"/>
      <c r="AE636" s="189" t="s">
        <v>1539</v>
      </c>
      <c r="AF636" s="189"/>
      <c r="AG636" s="189" t="s">
        <v>23</v>
      </c>
      <c r="AH636" s="189"/>
      <c r="AI636" s="189"/>
      <c r="AJ636" s="189"/>
      <c r="AK636" s="189"/>
      <c r="AL636" s="189"/>
      <c r="AM636" s="189"/>
      <c r="AN636" s="190"/>
      <c r="AO636" s="190"/>
      <c r="AP636" s="190"/>
      <c r="AQ636" s="190"/>
      <c r="AR636" s="190"/>
      <c r="AS636" s="190"/>
      <c r="AT636" s="190"/>
      <c r="AU636" s="191">
        <v>1</v>
      </c>
      <c r="AV636" s="191">
        <v>0</v>
      </c>
      <c r="AW636" s="191">
        <v>0</v>
      </c>
      <c r="AX636" s="191">
        <v>0</v>
      </c>
      <c r="AY636" s="191">
        <v>0</v>
      </c>
    </row>
    <row r="637" spans="1:51">
      <c r="A637" s="12" t="s">
        <v>1105</v>
      </c>
      <c r="B637" s="12" t="s">
        <v>1125</v>
      </c>
      <c r="C637" s="13">
        <v>294497</v>
      </c>
      <c r="D637" s="12" t="s">
        <v>1126</v>
      </c>
      <c r="E637" s="187">
        <v>3372</v>
      </c>
      <c r="F637" s="188" t="s">
        <v>182</v>
      </c>
      <c r="G637" s="189"/>
      <c r="H637" s="189"/>
      <c r="I637" s="189"/>
      <c r="J637" s="189"/>
      <c r="K637" s="189"/>
      <c r="L637" s="189"/>
      <c r="M637" s="189" t="s">
        <v>1538</v>
      </c>
      <c r="N637" s="189"/>
      <c r="O637" s="189"/>
      <c r="P637" s="189"/>
      <c r="Q637" s="189"/>
      <c r="R637" s="189"/>
      <c r="S637" s="189"/>
      <c r="T637" s="189"/>
      <c r="U637" s="189"/>
      <c r="V637" s="189"/>
      <c r="W637" s="189"/>
      <c r="X637" s="189"/>
      <c r="Y637" s="189"/>
      <c r="Z637" s="189"/>
      <c r="AA637" s="189"/>
      <c r="AB637" s="189"/>
      <c r="AC637" s="189"/>
      <c r="AD637" s="189"/>
      <c r="AE637" s="189"/>
      <c r="AF637" s="189"/>
      <c r="AG637" s="189"/>
      <c r="AH637" s="189"/>
      <c r="AI637" s="189"/>
      <c r="AJ637" s="189"/>
      <c r="AK637" s="189"/>
      <c r="AL637" s="189"/>
      <c r="AM637" s="189"/>
      <c r="AN637" s="190"/>
      <c r="AO637" s="190"/>
      <c r="AP637" s="190"/>
      <c r="AQ637" s="190"/>
      <c r="AR637" s="190"/>
      <c r="AS637" s="190"/>
      <c r="AT637" s="190"/>
      <c r="AU637" s="191">
        <v>0</v>
      </c>
      <c r="AV637" s="191">
        <v>0</v>
      </c>
      <c r="AW637" s="191">
        <v>0</v>
      </c>
      <c r="AX637" s="191">
        <v>0</v>
      </c>
      <c r="AY637" s="191">
        <v>0</v>
      </c>
    </row>
    <row r="638" spans="1:51">
      <c r="A638" s="12" t="s">
        <v>1127</v>
      </c>
      <c r="B638" s="12" t="s">
        <v>1128</v>
      </c>
      <c r="C638" s="13">
        <v>300004</v>
      </c>
      <c r="D638" s="12" t="s">
        <v>1129</v>
      </c>
      <c r="E638" s="187">
        <v>213326</v>
      </c>
      <c r="F638" s="188" t="s">
        <v>182</v>
      </c>
      <c r="G638" s="189" t="s">
        <v>23</v>
      </c>
      <c r="H638" s="189" t="s">
        <v>23</v>
      </c>
      <c r="I638" s="189" t="s">
        <v>23</v>
      </c>
      <c r="J638" s="189"/>
      <c r="K638" s="189"/>
      <c r="L638" s="189"/>
      <c r="M638" s="189" t="s">
        <v>1538</v>
      </c>
      <c r="N638" s="189"/>
      <c r="O638" s="189"/>
      <c r="P638" s="189"/>
      <c r="Q638" s="189"/>
      <c r="R638" s="189"/>
      <c r="S638" s="189"/>
      <c r="T638" s="189"/>
      <c r="U638" s="189"/>
      <c r="V638" s="189" t="s">
        <v>1539</v>
      </c>
      <c r="W638" s="189" t="s">
        <v>23</v>
      </c>
      <c r="X638" s="189" t="s">
        <v>23</v>
      </c>
      <c r="Y638" s="189"/>
      <c r="Z638" s="189"/>
      <c r="AA638" s="189"/>
      <c r="AB638" s="189" t="s">
        <v>23</v>
      </c>
      <c r="AC638" s="189"/>
      <c r="AD638" s="189"/>
      <c r="AE638" s="189"/>
      <c r="AF638" s="189"/>
      <c r="AG638" s="189"/>
      <c r="AH638" s="189"/>
      <c r="AI638" s="189"/>
      <c r="AJ638" s="189"/>
      <c r="AK638" s="189"/>
      <c r="AL638" s="189"/>
      <c r="AM638" s="189"/>
      <c r="AN638" s="190"/>
      <c r="AO638" s="190"/>
      <c r="AP638" s="190"/>
      <c r="AQ638" s="190"/>
      <c r="AR638" s="190"/>
      <c r="AS638" s="190"/>
      <c r="AT638" s="190"/>
      <c r="AU638" s="191">
        <v>25</v>
      </c>
      <c r="AV638" s="191">
        <v>0</v>
      </c>
      <c r="AW638" s="191">
        <v>0</v>
      </c>
      <c r="AX638" s="191">
        <v>0</v>
      </c>
      <c r="AY638" s="191">
        <v>8</v>
      </c>
    </row>
    <row r="639" spans="1:51">
      <c r="A639" s="12" t="s">
        <v>1127</v>
      </c>
      <c r="B639" s="12" t="s">
        <v>1130</v>
      </c>
      <c r="C639" s="13">
        <v>302015</v>
      </c>
      <c r="D639" s="12" t="s">
        <v>1131</v>
      </c>
      <c r="E639" s="187">
        <v>371042</v>
      </c>
      <c r="F639" s="188" t="s">
        <v>182</v>
      </c>
      <c r="G639" s="189"/>
      <c r="H639" s="189"/>
      <c r="I639" s="189" t="s">
        <v>23</v>
      </c>
      <c r="J639" s="189"/>
      <c r="K639" s="189"/>
      <c r="L639" s="189"/>
      <c r="M639" s="189" t="s">
        <v>1538</v>
      </c>
      <c r="N639" s="189"/>
      <c r="O639" s="189"/>
      <c r="P639" s="189"/>
      <c r="Q639" s="189"/>
      <c r="R639" s="189"/>
      <c r="S639" s="189"/>
      <c r="T639" s="189"/>
      <c r="U639" s="189"/>
      <c r="V639" s="189"/>
      <c r="W639" s="189"/>
      <c r="X639" s="189"/>
      <c r="Y639" s="189"/>
      <c r="Z639" s="189"/>
      <c r="AA639" s="189"/>
      <c r="AB639" s="189"/>
      <c r="AC639" s="189"/>
      <c r="AD639" s="189"/>
      <c r="AE639" s="189"/>
      <c r="AF639" s="189"/>
      <c r="AG639" s="189"/>
      <c r="AH639" s="189"/>
      <c r="AI639" s="189"/>
      <c r="AJ639" s="189"/>
      <c r="AK639" s="189"/>
      <c r="AL639" s="189"/>
      <c r="AM639" s="189"/>
      <c r="AN639" s="190"/>
      <c r="AO639" s="190"/>
      <c r="AP639" s="190"/>
      <c r="AQ639" s="190"/>
      <c r="AR639" s="190"/>
      <c r="AS639" s="190"/>
      <c r="AT639" s="190"/>
      <c r="AU639" s="191">
        <v>46</v>
      </c>
      <c r="AV639" s="191">
        <v>0</v>
      </c>
      <c r="AW639" s="191">
        <v>0</v>
      </c>
      <c r="AX639" s="191">
        <v>0</v>
      </c>
      <c r="AY639" s="191">
        <v>0</v>
      </c>
    </row>
    <row r="640" spans="1:51">
      <c r="A640" s="12" t="s">
        <v>1127</v>
      </c>
      <c r="B640" s="12" t="s">
        <v>1132</v>
      </c>
      <c r="C640" s="13">
        <v>302023</v>
      </c>
      <c r="D640" s="12" t="s">
        <v>276</v>
      </c>
      <c r="E640" s="187">
        <v>51802</v>
      </c>
      <c r="F640" s="188" t="s">
        <v>182</v>
      </c>
      <c r="G640" s="189" t="s">
        <v>23</v>
      </c>
      <c r="H640" s="189" t="s">
        <v>23</v>
      </c>
      <c r="I640" s="189"/>
      <c r="J640" s="189" t="s">
        <v>23</v>
      </c>
      <c r="K640" s="189"/>
      <c r="L640" s="189"/>
      <c r="M640" s="189" t="s">
        <v>1538</v>
      </c>
      <c r="N640" s="189"/>
      <c r="O640" s="189"/>
      <c r="P640" s="189"/>
      <c r="Q640" s="189"/>
      <c r="R640" s="189"/>
      <c r="S640" s="189"/>
      <c r="T640" s="189"/>
      <c r="U640" s="189"/>
      <c r="V640" s="189" t="s">
        <v>1539</v>
      </c>
      <c r="W640" s="189" t="s">
        <v>23</v>
      </c>
      <c r="X640" s="189"/>
      <c r="Y640" s="189"/>
      <c r="Z640" s="189"/>
      <c r="AA640" s="189"/>
      <c r="AB640" s="189"/>
      <c r="AC640" s="189"/>
      <c r="AD640" s="189"/>
      <c r="AE640" s="189" t="s">
        <v>1539</v>
      </c>
      <c r="AF640" s="189"/>
      <c r="AG640" s="189" t="s">
        <v>23</v>
      </c>
      <c r="AH640" s="189"/>
      <c r="AI640" s="189"/>
      <c r="AJ640" s="189"/>
      <c r="AK640" s="189"/>
      <c r="AL640" s="189"/>
      <c r="AM640" s="189"/>
      <c r="AN640" s="190"/>
      <c r="AO640" s="190"/>
      <c r="AP640" s="190"/>
      <c r="AQ640" s="190"/>
      <c r="AR640" s="190"/>
      <c r="AS640" s="190"/>
      <c r="AT640" s="190"/>
      <c r="AU640" s="191">
        <v>56</v>
      </c>
      <c r="AV640" s="191">
        <v>1</v>
      </c>
      <c r="AW640" s="191">
        <v>18</v>
      </c>
      <c r="AX640" s="191">
        <v>0</v>
      </c>
      <c r="AY640" s="191">
        <v>0</v>
      </c>
    </row>
    <row r="641" spans="1:51">
      <c r="A641" s="12" t="s">
        <v>1127</v>
      </c>
      <c r="B641" s="12" t="s">
        <v>1133</v>
      </c>
      <c r="C641" s="13">
        <v>302031</v>
      </c>
      <c r="D641" s="12" t="s">
        <v>327</v>
      </c>
      <c r="E641" s="187">
        <v>63789</v>
      </c>
      <c r="F641" s="188" t="s">
        <v>182</v>
      </c>
      <c r="G641" s="189" t="s">
        <v>23</v>
      </c>
      <c r="H641" s="189" t="s">
        <v>23</v>
      </c>
      <c r="I641" s="189"/>
      <c r="J641" s="189"/>
      <c r="K641" s="189"/>
      <c r="L641" s="189"/>
      <c r="M641" s="189" t="s">
        <v>1538</v>
      </c>
      <c r="N641" s="189"/>
      <c r="O641" s="189"/>
      <c r="P641" s="189"/>
      <c r="Q641" s="189"/>
      <c r="R641" s="189"/>
      <c r="S641" s="189"/>
      <c r="T641" s="189"/>
      <c r="U641" s="189"/>
      <c r="V641" s="189" t="s">
        <v>1538</v>
      </c>
      <c r="W641" s="189"/>
      <c r="X641" s="189"/>
      <c r="Y641" s="189"/>
      <c r="Z641" s="189"/>
      <c r="AA641" s="189"/>
      <c r="AB641" s="189"/>
      <c r="AC641" s="189"/>
      <c r="AD641" s="189"/>
      <c r="AE641" s="189"/>
      <c r="AF641" s="189"/>
      <c r="AG641" s="189"/>
      <c r="AH641" s="189"/>
      <c r="AI641" s="189"/>
      <c r="AJ641" s="189"/>
      <c r="AK641" s="189"/>
      <c r="AL641" s="189"/>
      <c r="AM641" s="189"/>
      <c r="AN641" s="190"/>
      <c r="AO641" s="190"/>
      <c r="AP641" s="190"/>
      <c r="AQ641" s="190"/>
      <c r="AR641" s="190"/>
      <c r="AS641" s="190"/>
      <c r="AT641" s="190"/>
      <c r="AU641" s="191">
        <v>31</v>
      </c>
      <c r="AV641" s="191">
        <v>0</v>
      </c>
      <c r="AW641" s="191">
        <v>0</v>
      </c>
      <c r="AX641" s="191">
        <v>0</v>
      </c>
      <c r="AY641" s="191">
        <v>0</v>
      </c>
    </row>
    <row r="642" spans="1:51">
      <c r="A642" s="12" t="s">
        <v>1127</v>
      </c>
      <c r="B642" s="12" t="s">
        <v>1134</v>
      </c>
      <c r="C642" s="13">
        <v>302040</v>
      </c>
      <c r="D642" s="12" t="s">
        <v>1135</v>
      </c>
      <c r="E642" s="187">
        <v>28740</v>
      </c>
      <c r="F642" s="188" t="s">
        <v>182</v>
      </c>
      <c r="G642" s="189"/>
      <c r="H642" s="189"/>
      <c r="I642" s="189"/>
      <c r="J642" s="189"/>
      <c r="K642" s="189"/>
      <c r="L642" s="189"/>
      <c r="M642" s="189" t="s">
        <v>1538</v>
      </c>
      <c r="N642" s="189"/>
      <c r="O642" s="189"/>
      <c r="P642" s="189"/>
      <c r="Q642" s="189"/>
      <c r="R642" s="189"/>
      <c r="S642" s="189"/>
      <c r="T642" s="189"/>
      <c r="U642" s="189"/>
      <c r="V642" s="189"/>
      <c r="W642" s="189"/>
      <c r="X642" s="189"/>
      <c r="Y642" s="189"/>
      <c r="Z642" s="189"/>
      <c r="AA642" s="189"/>
      <c r="AB642" s="189"/>
      <c r="AC642" s="189"/>
      <c r="AD642" s="189"/>
      <c r="AE642" s="189"/>
      <c r="AF642" s="189"/>
      <c r="AG642" s="189"/>
      <c r="AH642" s="189"/>
      <c r="AI642" s="189"/>
      <c r="AJ642" s="189"/>
      <c r="AK642" s="189"/>
      <c r="AL642" s="189"/>
      <c r="AM642" s="189"/>
      <c r="AN642" s="190"/>
      <c r="AO642" s="190"/>
      <c r="AP642" s="190"/>
      <c r="AQ642" s="190"/>
      <c r="AR642" s="190"/>
      <c r="AS642" s="190"/>
      <c r="AT642" s="190"/>
      <c r="AU642" s="191">
        <v>2</v>
      </c>
      <c r="AV642" s="191">
        <v>0</v>
      </c>
      <c r="AW642" s="191">
        <v>0</v>
      </c>
      <c r="AX642" s="191">
        <v>0</v>
      </c>
      <c r="AY642" s="191">
        <v>0</v>
      </c>
    </row>
    <row r="643" spans="1:51">
      <c r="A643" s="12" t="s">
        <v>1127</v>
      </c>
      <c r="B643" s="12" t="s">
        <v>1136</v>
      </c>
      <c r="C643" s="13">
        <v>302058</v>
      </c>
      <c r="D643" s="12" t="s">
        <v>357</v>
      </c>
      <c r="E643" s="187">
        <v>24005</v>
      </c>
      <c r="F643" s="188" t="s">
        <v>182</v>
      </c>
      <c r="G643" s="189"/>
      <c r="H643" s="189"/>
      <c r="I643" s="189"/>
      <c r="J643" s="189"/>
      <c r="K643" s="189"/>
      <c r="L643" s="189"/>
      <c r="M643" s="189" t="s">
        <v>1538</v>
      </c>
      <c r="N643" s="189"/>
      <c r="O643" s="189"/>
      <c r="P643" s="189"/>
      <c r="Q643" s="189"/>
      <c r="R643" s="189"/>
      <c r="S643" s="189"/>
      <c r="T643" s="189"/>
      <c r="U643" s="189"/>
      <c r="V643" s="189"/>
      <c r="W643" s="189"/>
      <c r="X643" s="189"/>
      <c r="Y643" s="189"/>
      <c r="Z643" s="189"/>
      <c r="AA643" s="189"/>
      <c r="AB643" s="189"/>
      <c r="AC643" s="189"/>
      <c r="AD643" s="189"/>
      <c r="AE643" s="189"/>
      <c r="AF643" s="189"/>
      <c r="AG643" s="189"/>
      <c r="AH643" s="189"/>
      <c r="AI643" s="189"/>
      <c r="AJ643" s="189"/>
      <c r="AK643" s="189"/>
      <c r="AL643" s="189"/>
      <c r="AM643" s="189"/>
      <c r="AN643" s="190"/>
      <c r="AO643" s="190"/>
      <c r="AP643" s="190"/>
      <c r="AQ643" s="190"/>
      <c r="AR643" s="190"/>
      <c r="AS643" s="190"/>
      <c r="AT643" s="190"/>
      <c r="AU643" s="191">
        <v>3</v>
      </c>
      <c r="AV643" s="191">
        <v>0</v>
      </c>
      <c r="AW643" s="191">
        <v>0</v>
      </c>
      <c r="AX643" s="191">
        <v>0</v>
      </c>
      <c r="AY643" s="191">
        <v>0</v>
      </c>
    </row>
    <row r="644" spans="1:51">
      <c r="A644" s="12" t="s">
        <v>1127</v>
      </c>
      <c r="B644" s="12" t="s">
        <v>1137</v>
      </c>
      <c r="C644" s="13">
        <v>302066</v>
      </c>
      <c r="D644" s="12" t="s">
        <v>297</v>
      </c>
      <c r="E644" s="187">
        <v>75414</v>
      </c>
      <c r="F644" s="188" t="s">
        <v>182</v>
      </c>
      <c r="G644" s="189" t="s">
        <v>23</v>
      </c>
      <c r="H644" s="189"/>
      <c r="I644" s="189" t="s">
        <v>23</v>
      </c>
      <c r="J644" s="189" t="s">
        <v>23</v>
      </c>
      <c r="K644" s="189" t="s">
        <v>23</v>
      </c>
      <c r="L644" s="189"/>
      <c r="M644" s="189" t="s">
        <v>1538</v>
      </c>
      <c r="N644" s="189"/>
      <c r="O644" s="189"/>
      <c r="P644" s="189"/>
      <c r="Q644" s="189"/>
      <c r="R644" s="189"/>
      <c r="S644" s="189"/>
      <c r="T644" s="189"/>
      <c r="U644" s="189"/>
      <c r="V644" s="189" t="s">
        <v>1539</v>
      </c>
      <c r="W644" s="189"/>
      <c r="X644" s="189"/>
      <c r="Y644" s="189"/>
      <c r="Z644" s="189"/>
      <c r="AA644" s="189"/>
      <c r="AB644" s="189" t="s">
        <v>23</v>
      </c>
      <c r="AC644" s="189"/>
      <c r="AD644" s="189"/>
      <c r="AE644" s="189" t="s">
        <v>1539</v>
      </c>
      <c r="AF644" s="189"/>
      <c r="AG644" s="189" t="s">
        <v>23</v>
      </c>
      <c r="AH644" s="189"/>
      <c r="AI644" s="189"/>
      <c r="AJ644" s="189"/>
      <c r="AK644" s="189"/>
      <c r="AL644" s="189"/>
      <c r="AM644" s="189"/>
      <c r="AN644" s="190" t="s">
        <v>1539</v>
      </c>
      <c r="AO644" s="190"/>
      <c r="AP644" s="190"/>
      <c r="AQ644" s="190"/>
      <c r="AR644" s="190"/>
      <c r="AS644" s="190" t="s">
        <v>23</v>
      </c>
      <c r="AT644" s="190"/>
      <c r="AU644" s="191">
        <v>28</v>
      </c>
      <c r="AV644" s="191">
        <v>6</v>
      </c>
      <c r="AW644" s="191">
        <v>1</v>
      </c>
      <c r="AX644" s="191">
        <v>21</v>
      </c>
      <c r="AY644" s="191">
        <v>2</v>
      </c>
    </row>
    <row r="645" spans="1:51">
      <c r="A645" s="12" t="s">
        <v>1127</v>
      </c>
      <c r="B645" s="12" t="s">
        <v>1138</v>
      </c>
      <c r="C645" s="13">
        <v>302074</v>
      </c>
      <c r="D645" s="12" t="s">
        <v>386</v>
      </c>
      <c r="E645" s="187">
        <v>29358</v>
      </c>
      <c r="F645" s="188" t="s">
        <v>182</v>
      </c>
      <c r="G645" s="189"/>
      <c r="H645" s="189" t="s">
        <v>23</v>
      </c>
      <c r="I645" s="189"/>
      <c r="J645" s="189"/>
      <c r="K645" s="189"/>
      <c r="L645" s="189"/>
      <c r="M645" s="189" t="s">
        <v>1538</v>
      </c>
      <c r="N645" s="189"/>
      <c r="O645" s="189"/>
      <c r="P645" s="189"/>
      <c r="Q645" s="189"/>
      <c r="R645" s="189"/>
      <c r="S645" s="189"/>
      <c r="T645" s="189"/>
      <c r="U645" s="189"/>
      <c r="V645" s="189"/>
      <c r="W645" s="189"/>
      <c r="X645" s="189"/>
      <c r="Y645" s="189"/>
      <c r="Z645" s="189"/>
      <c r="AA645" s="189"/>
      <c r="AB645" s="189"/>
      <c r="AC645" s="189"/>
      <c r="AD645" s="189"/>
      <c r="AE645" s="189"/>
      <c r="AF645" s="189"/>
      <c r="AG645" s="189"/>
      <c r="AH645" s="189"/>
      <c r="AI645" s="189"/>
      <c r="AJ645" s="189"/>
      <c r="AK645" s="189"/>
      <c r="AL645" s="189"/>
      <c r="AM645" s="189"/>
      <c r="AN645" s="190"/>
      <c r="AO645" s="190"/>
      <c r="AP645" s="190"/>
      <c r="AQ645" s="190"/>
      <c r="AR645" s="190"/>
      <c r="AS645" s="190"/>
      <c r="AT645" s="190"/>
      <c r="AU645" s="191">
        <v>4</v>
      </c>
      <c r="AV645" s="191">
        <v>0</v>
      </c>
      <c r="AW645" s="191">
        <v>0</v>
      </c>
      <c r="AX645" s="191">
        <v>0</v>
      </c>
      <c r="AY645" s="191">
        <v>0</v>
      </c>
    </row>
    <row r="646" spans="1:51">
      <c r="A646" s="12" t="s">
        <v>1127</v>
      </c>
      <c r="B646" s="12" t="s">
        <v>1139</v>
      </c>
      <c r="C646" s="13">
        <v>302082</v>
      </c>
      <c r="D646" s="12" t="s">
        <v>448</v>
      </c>
      <c r="E646" s="187">
        <v>63643</v>
      </c>
      <c r="F646" s="188" t="s">
        <v>182</v>
      </c>
      <c r="G646" s="189"/>
      <c r="H646" s="189"/>
      <c r="I646" s="189"/>
      <c r="J646" s="189"/>
      <c r="K646" s="189"/>
      <c r="L646" s="189"/>
      <c r="M646" s="189" t="s">
        <v>1538</v>
      </c>
      <c r="N646" s="189"/>
      <c r="O646" s="189"/>
      <c r="P646" s="189"/>
      <c r="Q646" s="189"/>
      <c r="R646" s="189"/>
      <c r="S646" s="189"/>
      <c r="T646" s="189"/>
      <c r="U646" s="189"/>
      <c r="V646" s="189"/>
      <c r="W646" s="189"/>
      <c r="X646" s="189"/>
      <c r="Y646" s="189"/>
      <c r="Z646" s="189"/>
      <c r="AA646" s="189"/>
      <c r="AB646" s="189"/>
      <c r="AC646" s="189"/>
      <c r="AD646" s="189"/>
      <c r="AE646" s="189"/>
      <c r="AF646" s="189"/>
      <c r="AG646" s="189"/>
      <c r="AH646" s="189"/>
      <c r="AI646" s="189"/>
      <c r="AJ646" s="189"/>
      <c r="AK646" s="189"/>
      <c r="AL646" s="189"/>
      <c r="AM646" s="189"/>
      <c r="AN646" s="190"/>
      <c r="AO646" s="190"/>
      <c r="AP646" s="190"/>
      <c r="AQ646" s="190"/>
      <c r="AR646" s="190"/>
      <c r="AS646" s="190"/>
      <c r="AT646" s="190"/>
      <c r="AU646" s="191">
        <v>1</v>
      </c>
      <c r="AV646" s="191">
        <v>0</v>
      </c>
      <c r="AW646" s="191">
        <v>0</v>
      </c>
      <c r="AX646" s="191">
        <v>0</v>
      </c>
      <c r="AY646" s="191">
        <v>0</v>
      </c>
    </row>
    <row r="647" spans="1:51">
      <c r="A647" s="12" t="s">
        <v>1127</v>
      </c>
      <c r="B647" s="12" t="s">
        <v>1140</v>
      </c>
      <c r="C647" s="13">
        <v>302091</v>
      </c>
      <c r="D647" s="12" t="s">
        <v>365</v>
      </c>
      <c r="E647" s="187">
        <v>53955</v>
      </c>
      <c r="F647" s="188" t="s">
        <v>182</v>
      </c>
      <c r="G647" s="189"/>
      <c r="H647" s="189"/>
      <c r="I647" s="189"/>
      <c r="J647" s="189"/>
      <c r="K647" s="189"/>
      <c r="L647" s="189"/>
      <c r="M647" s="189" t="s">
        <v>1538</v>
      </c>
      <c r="N647" s="189"/>
      <c r="O647" s="189"/>
      <c r="P647" s="189"/>
      <c r="Q647" s="189"/>
      <c r="R647" s="189"/>
      <c r="S647" s="189"/>
      <c r="T647" s="189"/>
      <c r="U647" s="189"/>
      <c r="V647" s="189"/>
      <c r="W647" s="189"/>
      <c r="X647" s="189"/>
      <c r="Y647" s="189"/>
      <c r="Z647" s="189"/>
      <c r="AA647" s="189"/>
      <c r="AB647" s="189"/>
      <c r="AC647" s="189"/>
      <c r="AD647" s="189"/>
      <c r="AE647" s="189"/>
      <c r="AF647" s="189"/>
      <c r="AG647" s="189"/>
      <c r="AH647" s="189"/>
      <c r="AI647" s="189"/>
      <c r="AJ647" s="189"/>
      <c r="AK647" s="189"/>
      <c r="AL647" s="189"/>
      <c r="AM647" s="189"/>
      <c r="AN647" s="190"/>
      <c r="AO647" s="190"/>
      <c r="AP647" s="190"/>
      <c r="AQ647" s="190"/>
      <c r="AR647" s="190"/>
      <c r="AS647" s="190"/>
      <c r="AT647" s="190"/>
      <c r="AU647" s="191">
        <v>1</v>
      </c>
      <c r="AV647" s="191">
        <v>0</v>
      </c>
      <c r="AW647" s="191">
        <v>0</v>
      </c>
      <c r="AX647" s="191">
        <v>0</v>
      </c>
      <c r="AY647" s="191">
        <v>0</v>
      </c>
    </row>
    <row r="648" spans="1:51">
      <c r="A648" s="12" t="s">
        <v>194</v>
      </c>
      <c r="B648" s="12" t="s">
        <v>194</v>
      </c>
      <c r="C648" s="13">
        <v>310000</v>
      </c>
      <c r="D648" s="12" t="s">
        <v>1141</v>
      </c>
      <c r="E648" s="187">
        <v>23204</v>
      </c>
      <c r="F648" s="188" t="s">
        <v>182</v>
      </c>
      <c r="G648" s="189" t="s">
        <v>23</v>
      </c>
      <c r="H648" s="189" t="s">
        <v>23</v>
      </c>
      <c r="I648" s="189"/>
      <c r="J648" s="189" t="s">
        <v>23</v>
      </c>
      <c r="K648" s="189" t="s">
        <v>23</v>
      </c>
      <c r="L648" s="189" t="s">
        <v>23</v>
      </c>
      <c r="M648" s="189" t="s">
        <v>1539</v>
      </c>
      <c r="N648" s="189"/>
      <c r="O648" s="189" t="s">
        <v>23</v>
      </c>
      <c r="P648" s="189"/>
      <c r="Q648" s="189"/>
      <c r="R648" s="189"/>
      <c r="S648" s="189"/>
      <c r="T648" s="189"/>
      <c r="U648" s="189"/>
      <c r="V648" s="189" t="s">
        <v>1539</v>
      </c>
      <c r="W648" s="189"/>
      <c r="X648" s="189" t="s">
        <v>23</v>
      </c>
      <c r="Y648" s="189"/>
      <c r="Z648" s="189"/>
      <c r="AA648" s="189"/>
      <c r="AB648" s="189" t="s">
        <v>23</v>
      </c>
      <c r="AC648" s="189"/>
      <c r="AD648" s="189"/>
      <c r="AE648" s="189" t="s">
        <v>1539</v>
      </c>
      <c r="AF648" s="189"/>
      <c r="AG648" s="189" t="s">
        <v>23</v>
      </c>
      <c r="AH648" s="189"/>
      <c r="AI648" s="189"/>
      <c r="AJ648" s="189"/>
      <c r="AK648" s="189"/>
      <c r="AL648" s="189"/>
      <c r="AM648" s="189"/>
      <c r="AN648" s="190" t="s">
        <v>1539</v>
      </c>
      <c r="AO648" s="190"/>
      <c r="AP648" s="190" t="s">
        <v>23</v>
      </c>
      <c r="AQ648" s="190"/>
      <c r="AR648" s="190"/>
      <c r="AS648" s="190"/>
      <c r="AT648" s="190"/>
      <c r="AU648" s="191">
        <v>23</v>
      </c>
      <c r="AV648" s="191">
        <v>2</v>
      </c>
      <c r="AW648" s="191">
        <v>2</v>
      </c>
      <c r="AX648" s="191">
        <v>5</v>
      </c>
      <c r="AY648" s="191">
        <v>0</v>
      </c>
    </row>
    <row r="649" spans="1:51">
      <c r="A649" s="12" t="s">
        <v>194</v>
      </c>
      <c r="B649" s="12" t="s">
        <v>1142</v>
      </c>
      <c r="C649" s="13">
        <v>312011</v>
      </c>
      <c r="D649" s="12" t="s">
        <v>314</v>
      </c>
      <c r="E649" s="187">
        <v>189799</v>
      </c>
      <c r="F649" s="188" t="s">
        <v>182</v>
      </c>
      <c r="G649" s="189"/>
      <c r="H649" s="189" t="s">
        <v>23</v>
      </c>
      <c r="I649" s="189"/>
      <c r="J649" s="189"/>
      <c r="K649" s="189" t="s">
        <v>23</v>
      </c>
      <c r="L649" s="189"/>
      <c r="M649" s="189" t="s">
        <v>1538</v>
      </c>
      <c r="N649" s="189"/>
      <c r="O649" s="189"/>
      <c r="P649" s="189"/>
      <c r="Q649" s="189"/>
      <c r="R649" s="189"/>
      <c r="S649" s="189"/>
      <c r="T649" s="189"/>
      <c r="U649" s="189"/>
      <c r="V649" s="189"/>
      <c r="W649" s="189"/>
      <c r="X649" s="189"/>
      <c r="Y649" s="189"/>
      <c r="Z649" s="189"/>
      <c r="AA649" s="189"/>
      <c r="AB649" s="189"/>
      <c r="AC649" s="189"/>
      <c r="AD649" s="189"/>
      <c r="AE649" s="189"/>
      <c r="AF649" s="189"/>
      <c r="AG649" s="189"/>
      <c r="AH649" s="189"/>
      <c r="AI649" s="189"/>
      <c r="AJ649" s="189"/>
      <c r="AK649" s="189"/>
      <c r="AL649" s="189"/>
      <c r="AM649" s="189"/>
      <c r="AN649" s="190" t="s">
        <v>1539</v>
      </c>
      <c r="AO649" s="190"/>
      <c r="AP649" s="190"/>
      <c r="AQ649" s="190" t="s">
        <v>23</v>
      </c>
      <c r="AR649" s="190"/>
      <c r="AS649" s="190"/>
      <c r="AT649" s="190"/>
      <c r="AU649" s="191">
        <v>35</v>
      </c>
      <c r="AV649" s="191">
        <v>0</v>
      </c>
      <c r="AW649" s="191">
        <v>0</v>
      </c>
      <c r="AX649" s="191">
        <v>11</v>
      </c>
      <c r="AY649" s="191">
        <v>0</v>
      </c>
    </row>
    <row r="650" spans="1:51">
      <c r="A650" s="12" t="s">
        <v>194</v>
      </c>
      <c r="B650" s="12" t="s">
        <v>1143</v>
      </c>
      <c r="C650" s="13">
        <v>312029</v>
      </c>
      <c r="D650" s="12" t="s">
        <v>378</v>
      </c>
      <c r="E650" s="187">
        <v>148910</v>
      </c>
      <c r="F650" s="188" t="s">
        <v>182</v>
      </c>
      <c r="G650" s="189"/>
      <c r="H650" s="189"/>
      <c r="I650" s="189"/>
      <c r="J650" s="189"/>
      <c r="K650" s="189" t="s">
        <v>23</v>
      </c>
      <c r="L650" s="189"/>
      <c r="M650" s="189" t="s">
        <v>1540</v>
      </c>
      <c r="N650" s="189"/>
      <c r="O650" s="189" t="s">
        <v>23</v>
      </c>
      <c r="P650" s="189"/>
      <c r="Q650" s="189"/>
      <c r="R650" s="189"/>
      <c r="S650" s="189"/>
      <c r="T650" s="189"/>
      <c r="U650" s="189"/>
      <c r="V650" s="189"/>
      <c r="W650" s="189"/>
      <c r="X650" s="189"/>
      <c r="Y650" s="189"/>
      <c r="Z650" s="189"/>
      <c r="AA650" s="189"/>
      <c r="AB650" s="189"/>
      <c r="AC650" s="189"/>
      <c r="AD650" s="189"/>
      <c r="AE650" s="189"/>
      <c r="AF650" s="189"/>
      <c r="AG650" s="189"/>
      <c r="AH650" s="189"/>
      <c r="AI650" s="189"/>
      <c r="AJ650" s="189"/>
      <c r="AK650" s="189"/>
      <c r="AL650" s="189"/>
      <c r="AM650" s="189"/>
      <c r="AN650" s="190" t="s">
        <v>1538</v>
      </c>
      <c r="AO650" s="190"/>
      <c r="AP650" s="190"/>
      <c r="AQ650" s="190"/>
      <c r="AR650" s="190"/>
      <c r="AS650" s="190"/>
      <c r="AT650" s="190"/>
      <c r="AU650" s="191">
        <v>50</v>
      </c>
      <c r="AV650" s="191">
        <v>0</v>
      </c>
      <c r="AW650" s="191">
        <v>0</v>
      </c>
      <c r="AX650" s="191">
        <v>44</v>
      </c>
      <c r="AY650" s="191">
        <v>0</v>
      </c>
    </row>
    <row r="651" spans="1:51">
      <c r="A651" s="12" t="s">
        <v>194</v>
      </c>
      <c r="B651" s="12" t="s">
        <v>1144</v>
      </c>
      <c r="C651" s="13">
        <v>312037</v>
      </c>
      <c r="D651" s="12" t="s">
        <v>327</v>
      </c>
      <c r="E651" s="187">
        <v>47755</v>
      </c>
      <c r="F651" s="188" t="s">
        <v>182</v>
      </c>
      <c r="G651" s="189" t="s">
        <v>23</v>
      </c>
      <c r="H651" s="189" t="s">
        <v>23</v>
      </c>
      <c r="I651" s="189"/>
      <c r="J651" s="189" t="s">
        <v>23</v>
      </c>
      <c r="K651" s="189" t="s">
        <v>23</v>
      </c>
      <c r="L651" s="189"/>
      <c r="M651" s="189" t="s">
        <v>1539</v>
      </c>
      <c r="N651" s="189"/>
      <c r="O651" s="189" t="s">
        <v>23</v>
      </c>
      <c r="P651" s="189"/>
      <c r="Q651" s="189"/>
      <c r="R651" s="189"/>
      <c r="S651" s="189"/>
      <c r="T651" s="189"/>
      <c r="U651" s="189"/>
      <c r="V651" s="189" t="s">
        <v>1539</v>
      </c>
      <c r="W651" s="189"/>
      <c r="X651" s="189"/>
      <c r="Y651" s="189"/>
      <c r="Z651" s="189"/>
      <c r="AA651" s="189"/>
      <c r="AB651" s="189" t="s">
        <v>23</v>
      </c>
      <c r="AC651" s="189"/>
      <c r="AD651" s="189"/>
      <c r="AE651" s="189" t="s">
        <v>1539</v>
      </c>
      <c r="AF651" s="189"/>
      <c r="AG651" s="189" t="s">
        <v>23</v>
      </c>
      <c r="AH651" s="189"/>
      <c r="AI651" s="189"/>
      <c r="AJ651" s="189"/>
      <c r="AK651" s="189"/>
      <c r="AL651" s="189"/>
      <c r="AM651" s="189"/>
      <c r="AN651" s="190" t="s">
        <v>1539</v>
      </c>
      <c r="AO651" s="190"/>
      <c r="AP651" s="190"/>
      <c r="AQ651" s="190" t="s">
        <v>23</v>
      </c>
      <c r="AR651" s="190"/>
      <c r="AS651" s="190"/>
      <c r="AT651" s="190"/>
      <c r="AU651" s="191">
        <v>38</v>
      </c>
      <c r="AV651" s="191">
        <v>1</v>
      </c>
      <c r="AW651" s="191">
        <v>22</v>
      </c>
      <c r="AX651" s="191">
        <v>22</v>
      </c>
      <c r="AY651" s="191">
        <v>0</v>
      </c>
    </row>
    <row r="652" spans="1:51">
      <c r="A652" s="12" t="s">
        <v>194</v>
      </c>
      <c r="B652" s="12" t="s">
        <v>1145</v>
      </c>
      <c r="C652" s="13">
        <v>312045</v>
      </c>
      <c r="D652" s="12" t="s">
        <v>365</v>
      </c>
      <c r="E652" s="187">
        <v>34498</v>
      </c>
      <c r="F652" s="188" t="s">
        <v>182</v>
      </c>
      <c r="G652" s="189"/>
      <c r="H652" s="189"/>
      <c r="I652" s="189"/>
      <c r="J652" s="189"/>
      <c r="K652" s="189" t="s">
        <v>23</v>
      </c>
      <c r="L652" s="189"/>
      <c r="M652" s="189" t="s">
        <v>1540</v>
      </c>
      <c r="N652" s="189"/>
      <c r="O652" s="189" t="s">
        <v>23</v>
      </c>
      <c r="P652" s="189"/>
      <c r="Q652" s="189"/>
      <c r="R652" s="189"/>
      <c r="S652" s="189"/>
      <c r="T652" s="189"/>
      <c r="U652" s="189"/>
      <c r="V652" s="189"/>
      <c r="W652" s="189"/>
      <c r="X652" s="189"/>
      <c r="Y652" s="189"/>
      <c r="Z652" s="189"/>
      <c r="AA652" s="189"/>
      <c r="AB652" s="189"/>
      <c r="AC652" s="189"/>
      <c r="AD652" s="189"/>
      <c r="AE652" s="189"/>
      <c r="AF652" s="189"/>
      <c r="AG652" s="189"/>
      <c r="AH652" s="189"/>
      <c r="AI652" s="189"/>
      <c r="AJ652" s="189"/>
      <c r="AK652" s="189"/>
      <c r="AL652" s="189"/>
      <c r="AM652" s="189"/>
      <c r="AN652" s="190" t="s">
        <v>1538</v>
      </c>
      <c r="AO652" s="190"/>
      <c r="AP652" s="190"/>
      <c r="AQ652" s="190"/>
      <c r="AR652" s="190"/>
      <c r="AS652" s="190"/>
      <c r="AT652" s="190"/>
      <c r="AU652" s="191">
        <v>12</v>
      </c>
      <c r="AV652" s="191">
        <v>0</v>
      </c>
      <c r="AW652" s="191">
        <v>0</v>
      </c>
      <c r="AX652" s="191">
        <v>18</v>
      </c>
      <c r="AY652" s="191">
        <v>0</v>
      </c>
    </row>
    <row r="653" spans="1:51">
      <c r="A653" s="12" t="s">
        <v>194</v>
      </c>
      <c r="B653" s="12" t="s">
        <v>1146</v>
      </c>
      <c r="C653" s="13">
        <v>313025</v>
      </c>
      <c r="D653" s="12" t="s">
        <v>365</v>
      </c>
      <c r="E653" s="187">
        <v>11797</v>
      </c>
      <c r="F653" s="188" t="s">
        <v>182</v>
      </c>
      <c r="G653" s="189" t="s">
        <v>23</v>
      </c>
      <c r="H653" s="189" t="s">
        <v>23</v>
      </c>
      <c r="I653" s="189"/>
      <c r="J653" s="189"/>
      <c r="K653" s="189"/>
      <c r="L653" s="189"/>
      <c r="M653" s="189" t="s">
        <v>1539</v>
      </c>
      <c r="N653" s="189"/>
      <c r="O653" s="189" t="s">
        <v>23</v>
      </c>
      <c r="P653" s="189"/>
      <c r="Q653" s="189"/>
      <c r="R653" s="189"/>
      <c r="S653" s="189"/>
      <c r="T653" s="189"/>
      <c r="U653" s="189"/>
      <c r="V653" s="189" t="s">
        <v>1539</v>
      </c>
      <c r="W653" s="189"/>
      <c r="X653" s="189"/>
      <c r="Y653" s="189"/>
      <c r="Z653" s="189"/>
      <c r="AA653" s="189"/>
      <c r="AB653" s="189" t="s">
        <v>23</v>
      </c>
      <c r="AC653" s="189"/>
      <c r="AD653" s="189"/>
      <c r="AE653" s="189"/>
      <c r="AF653" s="189"/>
      <c r="AG653" s="189"/>
      <c r="AH653" s="189"/>
      <c r="AI653" s="189"/>
      <c r="AJ653" s="189"/>
      <c r="AK653" s="189"/>
      <c r="AL653" s="189"/>
      <c r="AM653" s="189"/>
      <c r="AN653" s="190"/>
      <c r="AO653" s="190"/>
      <c r="AP653" s="190"/>
      <c r="AQ653" s="190"/>
      <c r="AR653" s="190"/>
      <c r="AS653" s="190"/>
      <c r="AT653" s="190"/>
      <c r="AU653" s="191">
        <v>1</v>
      </c>
      <c r="AV653" s="191">
        <v>0</v>
      </c>
      <c r="AW653" s="191">
        <v>0</v>
      </c>
      <c r="AX653" s="191">
        <v>0</v>
      </c>
      <c r="AY653" s="191">
        <v>0</v>
      </c>
    </row>
    <row r="654" spans="1:51">
      <c r="A654" s="12" t="s">
        <v>194</v>
      </c>
      <c r="B654" s="12" t="s">
        <v>1147</v>
      </c>
      <c r="C654" s="13">
        <v>313254</v>
      </c>
      <c r="D654" s="12" t="s">
        <v>1148</v>
      </c>
      <c r="E654" s="187">
        <v>3345</v>
      </c>
      <c r="F654" s="188" t="s">
        <v>182</v>
      </c>
      <c r="G654" s="189" t="s">
        <v>23</v>
      </c>
      <c r="H654" s="189" t="s">
        <v>23</v>
      </c>
      <c r="I654" s="189"/>
      <c r="J654" s="189"/>
      <c r="K654" s="189"/>
      <c r="L654" s="189"/>
      <c r="M654" s="189" t="s">
        <v>1539</v>
      </c>
      <c r="N654" s="189"/>
      <c r="O654" s="189" t="s">
        <v>23</v>
      </c>
      <c r="P654" s="189"/>
      <c r="Q654" s="189"/>
      <c r="R654" s="189"/>
      <c r="S654" s="189"/>
      <c r="T654" s="189"/>
      <c r="U654" s="189"/>
      <c r="V654" s="189" t="s">
        <v>1539</v>
      </c>
      <c r="W654" s="189"/>
      <c r="X654" s="189"/>
      <c r="Y654" s="189"/>
      <c r="Z654" s="189"/>
      <c r="AA654" s="189"/>
      <c r="AB654" s="189" t="s">
        <v>23</v>
      </c>
      <c r="AC654" s="189"/>
      <c r="AD654" s="189"/>
      <c r="AE654" s="189"/>
      <c r="AF654" s="189"/>
      <c r="AG654" s="189"/>
      <c r="AH654" s="189"/>
      <c r="AI654" s="189"/>
      <c r="AJ654" s="189"/>
      <c r="AK654" s="189"/>
      <c r="AL654" s="189"/>
      <c r="AM654" s="189"/>
      <c r="AN654" s="190"/>
      <c r="AO654" s="190"/>
      <c r="AP654" s="190"/>
      <c r="AQ654" s="190"/>
      <c r="AR654" s="190"/>
      <c r="AS654" s="190"/>
      <c r="AT654" s="190"/>
      <c r="AU654" s="191">
        <v>0</v>
      </c>
      <c r="AV654" s="191">
        <v>0</v>
      </c>
      <c r="AW654" s="191">
        <v>0</v>
      </c>
      <c r="AX654" s="191">
        <v>0</v>
      </c>
      <c r="AY654" s="191">
        <v>0</v>
      </c>
    </row>
    <row r="655" spans="1:51">
      <c r="A655" s="12" t="s">
        <v>194</v>
      </c>
      <c r="B655" s="12" t="s">
        <v>1149</v>
      </c>
      <c r="C655" s="13">
        <v>313289</v>
      </c>
      <c r="D655" s="12" t="s">
        <v>403</v>
      </c>
      <c r="E655" s="187">
        <v>7267</v>
      </c>
      <c r="F655" s="188" t="s">
        <v>182</v>
      </c>
      <c r="G655" s="189" t="s">
        <v>23</v>
      </c>
      <c r="H655" s="189" t="s">
        <v>23</v>
      </c>
      <c r="I655" s="189"/>
      <c r="J655" s="189" t="s">
        <v>23</v>
      </c>
      <c r="K655" s="189" t="s">
        <v>23</v>
      </c>
      <c r="L655" s="189"/>
      <c r="M655" s="189" t="s">
        <v>1538</v>
      </c>
      <c r="N655" s="189"/>
      <c r="O655" s="189"/>
      <c r="P655" s="189"/>
      <c r="Q655" s="189"/>
      <c r="R655" s="189"/>
      <c r="S655" s="189"/>
      <c r="T655" s="189"/>
      <c r="U655" s="189"/>
      <c r="V655" s="189" t="s">
        <v>1539</v>
      </c>
      <c r="W655" s="189"/>
      <c r="X655" s="189"/>
      <c r="Y655" s="189"/>
      <c r="Z655" s="189" t="s">
        <v>23</v>
      </c>
      <c r="AA655" s="189"/>
      <c r="AB655" s="189"/>
      <c r="AC655" s="189"/>
      <c r="AD655" s="189"/>
      <c r="AE655" s="189" t="s">
        <v>1539</v>
      </c>
      <c r="AF655" s="189"/>
      <c r="AG655" s="189" t="s">
        <v>23</v>
      </c>
      <c r="AH655" s="189"/>
      <c r="AI655" s="189"/>
      <c r="AJ655" s="189"/>
      <c r="AK655" s="189"/>
      <c r="AL655" s="189"/>
      <c r="AM655" s="189"/>
      <c r="AN655" s="190" t="s">
        <v>1539</v>
      </c>
      <c r="AO655" s="190"/>
      <c r="AP655" s="190"/>
      <c r="AQ655" s="190"/>
      <c r="AR655" s="190"/>
      <c r="AS655" s="190"/>
      <c r="AT655" s="190"/>
      <c r="AU655" s="191">
        <v>1</v>
      </c>
      <c r="AV655" s="191">
        <v>0</v>
      </c>
      <c r="AW655" s="191">
        <v>1</v>
      </c>
      <c r="AX655" s="191">
        <v>11</v>
      </c>
      <c r="AY655" s="191">
        <v>0</v>
      </c>
    </row>
    <row r="656" spans="1:51">
      <c r="A656" s="12" t="s">
        <v>194</v>
      </c>
      <c r="B656" s="12" t="s">
        <v>1150</v>
      </c>
      <c r="C656" s="13">
        <v>313297</v>
      </c>
      <c r="D656" s="12" t="s">
        <v>403</v>
      </c>
      <c r="E656" s="187">
        <v>17394</v>
      </c>
      <c r="F656" s="188" t="s">
        <v>182</v>
      </c>
      <c r="G656" s="189" t="s">
        <v>23</v>
      </c>
      <c r="H656" s="189" t="s">
        <v>23</v>
      </c>
      <c r="I656" s="189"/>
      <c r="J656" s="189"/>
      <c r="K656" s="189"/>
      <c r="L656" s="189"/>
      <c r="M656" s="189" t="s">
        <v>1539</v>
      </c>
      <c r="N656" s="189"/>
      <c r="O656" s="189" t="s">
        <v>23</v>
      </c>
      <c r="P656" s="189"/>
      <c r="Q656" s="189"/>
      <c r="R656" s="189"/>
      <c r="S656" s="189"/>
      <c r="T656" s="189"/>
      <c r="U656" s="189"/>
      <c r="V656" s="189" t="s">
        <v>1539</v>
      </c>
      <c r="W656" s="189"/>
      <c r="X656" s="189"/>
      <c r="Y656" s="189"/>
      <c r="Z656" s="189"/>
      <c r="AA656" s="189"/>
      <c r="AB656" s="189" t="s">
        <v>23</v>
      </c>
      <c r="AC656" s="189"/>
      <c r="AD656" s="189"/>
      <c r="AE656" s="189"/>
      <c r="AF656" s="189"/>
      <c r="AG656" s="189"/>
      <c r="AH656" s="189"/>
      <c r="AI656" s="189"/>
      <c r="AJ656" s="189"/>
      <c r="AK656" s="189"/>
      <c r="AL656" s="189"/>
      <c r="AM656" s="189"/>
      <c r="AN656" s="190"/>
      <c r="AO656" s="190"/>
      <c r="AP656" s="190"/>
      <c r="AQ656" s="190"/>
      <c r="AR656" s="190"/>
      <c r="AS656" s="190"/>
      <c r="AT656" s="190"/>
      <c r="AU656" s="191">
        <v>8</v>
      </c>
      <c r="AV656" s="191">
        <v>4</v>
      </c>
      <c r="AW656" s="191">
        <v>0</v>
      </c>
      <c r="AX656" s="191">
        <v>0</v>
      </c>
      <c r="AY656" s="191">
        <v>0</v>
      </c>
    </row>
    <row r="657" spans="1:51">
      <c r="A657" s="12" t="s">
        <v>194</v>
      </c>
      <c r="B657" s="12" t="s">
        <v>1151</v>
      </c>
      <c r="C657" s="13">
        <v>313700</v>
      </c>
      <c r="D657" s="12" t="s">
        <v>1152</v>
      </c>
      <c r="E657" s="187">
        <v>17030</v>
      </c>
      <c r="F657" s="188" t="s">
        <v>182</v>
      </c>
      <c r="G657" s="189" t="s">
        <v>23</v>
      </c>
      <c r="H657" s="189" t="s">
        <v>23</v>
      </c>
      <c r="I657" s="189"/>
      <c r="J657" s="189"/>
      <c r="K657" s="189"/>
      <c r="L657" s="189"/>
      <c r="M657" s="189" t="s">
        <v>1540</v>
      </c>
      <c r="N657" s="189"/>
      <c r="O657" s="189" t="s">
        <v>23</v>
      </c>
      <c r="P657" s="189"/>
      <c r="Q657" s="189"/>
      <c r="R657" s="189"/>
      <c r="S657" s="189"/>
      <c r="T657" s="189"/>
      <c r="U657" s="189"/>
      <c r="V657" s="189" t="s">
        <v>1539</v>
      </c>
      <c r="W657" s="189"/>
      <c r="X657" s="189"/>
      <c r="Y657" s="189"/>
      <c r="Z657" s="189"/>
      <c r="AA657" s="189"/>
      <c r="AB657" s="189" t="s">
        <v>23</v>
      </c>
      <c r="AC657" s="189"/>
      <c r="AD657" s="189"/>
      <c r="AE657" s="189"/>
      <c r="AF657" s="189"/>
      <c r="AG657" s="189"/>
      <c r="AH657" s="189"/>
      <c r="AI657" s="189"/>
      <c r="AJ657" s="189"/>
      <c r="AK657" s="189"/>
      <c r="AL657" s="189"/>
      <c r="AM657" s="189"/>
      <c r="AN657" s="190"/>
      <c r="AO657" s="190"/>
      <c r="AP657" s="190"/>
      <c r="AQ657" s="190"/>
      <c r="AR657" s="190"/>
      <c r="AS657" s="190"/>
      <c r="AT657" s="190"/>
      <c r="AU657" s="191">
        <v>15</v>
      </c>
      <c r="AV657" s="191">
        <v>0</v>
      </c>
      <c r="AW657" s="191">
        <v>0</v>
      </c>
      <c r="AX657" s="191">
        <v>0</v>
      </c>
      <c r="AY657" s="191">
        <v>0</v>
      </c>
    </row>
    <row r="658" spans="1:51">
      <c r="A658" s="12" t="s">
        <v>194</v>
      </c>
      <c r="B658" s="12" t="s">
        <v>1153</v>
      </c>
      <c r="C658" s="13">
        <v>313718</v>
      </c>
      <c r="D658" s="12" t="s">
        <v>406</v>
      </c>
      <c r="E658" s="187">
        <v>17785</v>
      </c>
      <c r="F658" s="188" t="s">
        <v>182</v>
      </c>
      <c r="G658" s="189" t="s">
        <v>23</v>
      </c>
      <c r="H658" s="189" t="s">
        <v>23</v>
      </c>
      <c r="I658" s="189"/>
      <c r="J658" s="189"/>
      <c r="K658" s="189"/>
      <c r="L658" s="189"/>
      <c r="M658" s="189" t="s">
        <v>1538</v>
      </c>
      <c r="N658" s="189"/>
      <c r="O658" s="189"/>
      <c r="P658" s="189"/>
      <c r="Q658" s="189"/>
      <c r="R658" s="189"/>
      <c r="S658" s="189"/>
      <c r="T658" s="189"/>
      <c r="U658" s="189"/>
      <c r="V658" s="189" t="s">
        <v>1539</v>
      </c>
      <c r="W658" s="189"/>
      <c r="X658" s="189"/>
      <c r="Y658" s="189"/>
      <c r="Z658" s="189"/>
      <c r="AA658" s="189"/>
      <c r="AB658" s="189" t="s">
        <v>23</v>
      </c>
      <c r="AC658" s="189"/>
      <c r="AD658" s="189"/>
      <c r="AE658" s="189"/>
      <c r="AF658" s="189"/>
      <c r="AG658" s="189"/>
      <c r="AH658" s="189"/>
      <c r="AI658" s="189"/>
      <c r="AJ658" s="189"/>
      <c r="AK658" s="189"/>
      <c r="AL658" s="189"/>
      <c r="AM658" s="189"/>
      <c r="AN658" s="190"/>
      <c r="AO658" s="190"/>
      <c r="AP658" s="190"/>
      <c r="AQ658" s="190"/>
      <c r="AR658" s="190"/>
      <c r="AS658" s="190"/>
      <c r="AT658" s="190"/>
      <c r="AU658" s="191">
        <v>8</v>
      </c>
      <c r="AV658" s="191">
        <v>3</v>
      </c>
      <c r="AW658" s="191">
        <v>0</v>
      </c>
      <c r="AX658" s="191">
        <v>0</v>
      </c>
      <c r="AY658" s="191">
        <v>0</v>
      </c>
    </row>
    <row r="659" spans="1:51">
      <c r="A659" s="12" t="s">
        <v>194</v>
      </c>
      <c r="B659" s="12" t="s">
        <v>219</v>
      </c>
      <c r="C659" s="13">
        <v>313726</v>
      </c>
      <c r="D659" s="12" t="s">
        <v>365</v>
      </c>
      <c r="E659" s="187">
        <v>15270</v>
      </c>
      <c r="F659" s="188" t="s">
        <v>182</v>
      </c>
      <c r="G659" s="189" t="s">
        <v>23</v>
      </c>
      <c r="H659" s="189" t="s">
        <v>23</v>
      </c>
      <c r="I659" s="189"/>
      <c r="J659" s="189" t="s">
        <v>23</v>
      </c>
      <c r="K659" s="189" t="s">
        <v>23</v>
      </c>
      <c r="L659" s="189"/>
      <c r="M659" s="189" t="s">
        <v>1538</v>
      </c>
      <c r="N659" s="189"/>
      <c r="O659" s="189"/>
      <c r="P659" s="189"/>
      <c r="Q659" s="189"/>
      <c r="R659" s="189"/>
      <c r="S659" s="189"/>
      <c r="T659" s="189"/>
      <c r="U659" s="189"/>
      <c r="V659" s="189" t="s">
        <v>1539</v>
      </c>
      <c r="W659" s="189"/>
      <c r="X659" s="189"/>
      <c r="Y659" s="189"/>
      <c r="Z659" s="189"/>
      <c r="AA659" s="189"/>
      <c r="AB659" s="189" t="s">
        <v>23</v>
      </c>
      <c r="AC659" s="189"/>
      <c r="AD659" s="189"/>
      <c r="AE659" s="189" t="s">
        <v>1539</v>
      </c>
      <c r="AF659" s="189"/>
      <c r="AG659" s="189" t="s">
        <v>23</v>
      </c>
      <c r="AH659" s="189"/>
      <c r="AI659" s="189"/>
      <c r="AJ659" s="189"/>
      <c r="AK659" s="189"/>
      <c r="AL659" s="189"/>
      <c r="AM659" s="189"/>
      <c r="AN659" s="190" t="s">
        <v>1539</v>
      </c>
      <c r="AO659" s="190"/>
      <c r="AP659" s="190"/>
      <c r="AQ659" s="190" t="s">
        <v>23</v>
      </c>
      <c r="AR659" s="190"/>
      <c r="AS659" s="190"/>
      <c r="AT659" s="190"/>
      <c r="AU659" s="191">
        <v>79</v>
      </c>
      <c r="AV659" s="191">
        <v>18</v>
      </c>
      <c r="AW659" s="191">
        <v>9</v>
      </c>
      <c r="AX659" s="191">
        <v>2</v>
      </c>
      <c r="AY659" s="191">
        <v>0</v>
      </c>
    </row>
    <row r="660" spans="1:51">
      <c r="A660" s="12" t="s">
        <v>194</v>
      </c>
      <c r="B660" s="12" t="s">
        <v>1154</v>
      </c>
      <c r="C660" s="13">
        <v>313840</v>
      </c>
      <c r="D660" s="12" t="s">
        <v>722</v>
      </c>
      <c r="E660" s="187">
        <v>3550</v>
      </c>
      <c r="F660" s="188" t="s">
        <v>182</v>
      </c>
      <c r="G660" s="189"/>
      <c r="H660" s="189"/>
      <c r="I660" s="189"/>
      <c r="J660" s="189"/>
      <c r="K660" s="189"/>
      <c r="L660" s="189"/>
      <c r="M660" s="189" t="s">
        <v>1538</v>
      </c>
      <c r="N660" s="189"/>
      <c r="O660" s="189"/>
      <c r="P660" s="189"/>
      <c r="Q660" s="189"/>
      <c r="R660" s="189"/>
      <c r="S660" s="189"/>
      <c r="T660" s="189"/>
      <c r="U660" s="189"/>
      <c r="V660" s="189"/>
      <c r="W660" s="189"/>
      <c r="X660" s="189"/>
      <c r="Y660" s="189"/>
      <c r="Z660" s="189"/>
      <c r="AA660" s="189"/>
      <c r="AB660" s="189"/>
      <c r="AC660" s="189"/>
      <c r="AD660" s="189"/>
      <c r="AE660" s="189"/>
      <c r="AF660" s="189"/>
      <c r="AG660" s="189"/>
      <c r="AH660" s="189"/>
      <c r="AI660" s="189"/>
      <c r="AJ660" s="189"/>
      <c r="AK660" s="189"/>
      <c r="AL660" s="189"/>
      <c r="AM660" s="189"/>
      <c r="AN660" s="190"/>
      <c r="AO660" s="190"/>
      <c r="AP660" s="190"/>
      <c r="AQ660" s="190"/>
      <c r="AR660" s="190"/>
      <c r="AS660" s="190"/>
      <c r="AT660" s="190"/>
      <c r="AU660" s="191">
        <v>3</v>
      </c>
      <c r="AV660" s="191">
        <v>0</v>
      </c>
      <c r="AW660" s="191">
        <v>0</v>
      </c>
      <c r="AX660" s="191">
        <v>0</v>
      </c>
      <c r="AY660" s="191">
        <v>0</v>
      </c>
    </row>
    <row r="661" spans="1:51">
      <c r="A661" s="12" t="s">
        <v>194</v>
      </c>
      <c r="B661" s="12" t="s">
        <v>1155</v>
      </c>
      <c r="C661" s="13">
        <v>313891</v>
      </c>
      <c r="D661" s="12" t="s">
        <v>403</v>
      </c>
      <c r="E661" s="187">
        <v>11090</v>
      </c>
      <c r="F661" s="188" t="s">
        <v>182</v>
      </c>
      <c r="G661" s="189"/>
      <c r="H661" s="189"/>
      <c r="I661" s="189"/>
      <c r="J661" s="189" t="s">
        <v>23</v>
      </c>
      <c r="K661" s="189"/>
      <c r="L661" s="189"/>
      <c r="M661" s="189" t="s">
        <v>1539</v>
      </c>
      <c r="N661" s="189"/>
      <c r="O661" s="189" t="s">
        <v>23</v>
      </c>
      <c r="P661" s="189"/>
      <c r="Q661" s="189"/>
      <c r="R661" s="189"/>
      <c r="S661" s="189"/>
      <c r="T661" s="189"/>
      <c r="U661" s="189"/>
      <c r="V661" s="189"/>
      <c r="W661" s="189"/>
      <c r="X661" s="189"/>
      <c r="Y661" s="189"/>
      <c r="Z661" s="189"/>
      <c r="AA661" s="189"/>
      <c r="AB661" s="189"/>
      <c r="AC661" s="189"/>
      <c r="AD661" s="189"/>
      <c r="AE661" s="189" t="s">
        <v>1539</v>
      </c>
      <c r="AF661" s="189"/>
      <c r="AG661" s="189" t="s">
        <v>23</v>
      </c>
      <c r="AH661" s="189"/>
      <c r="AI661" s="189"/>
      <c r="AJ661" s="189"/>
      <c r="AK661" s="189"/>
      <c r="AL661" s="189"/>
      <c r="AM661" s="189"/>
      <c r="AN661" s="190"/>
      <c r="AO661" s="190"/>
      <c r="AP661" s="190"/>
      <c r="AQ661" s="190"/>
      <c r="AR661" s="190"/>
      <c r="AS661" s="190"/>
      <c r="AT661" s="190"/>
      <c r="AU661" s="191">
        <v>36</v>
      </c>
      <c r="AV661" s="191">
        <v>0</v>
      </c>
      <c r="AW661" s="191">
        <v>12</v>
      </c>
      <c r="AX661" s="191">
        <v>0</v>
      </c>
      <c r="AY661" s="191">
        <v>0</v>
      </c>
    </row>
    <row r="662" spans="1:51">
      <c r="A662" s="12" t="s">
        <v>194</v>
      </c>
      <c r="B662" s="12" t="s">
        <v>1156</v>
      </c>
      <c r="C662" s="13">
        <v>313904</v>
      </c>
      <c r="D662" s="12" t="s">
        <v>365</v>
      </c>
      <c r="E662" s="187">
        <v>11107</v>
      </c>
      <c r="F662" s="188" t="s">
        <v>182</v>
      </c>
      <c r="G662" s="189"/>
      <c r="H662" s="189"/>
      <c r="I662" s="189"/>
      <c r="J662" s="189"/>
      <c r="K662" s="189"/>
      <c r="L662" s="189"/>
      <c r="M662" s="189" t="s">
        <v>1539</v>
      </c>
      <c r="N662" s="189"/>
      <c r="O662" s="189" t="s">
        <v>23</v>
      </c>
      <c r="P662" s="189"/>
      <c r="Q662" s="189"/>
      <c r="R662" s="189"/>
      <c r="S662" s="189"/>
      <c r="T662" s="189"/>
      <c r="U662" s="189"/>
      <c r="V662" s="189"/>
      <c r="W662" s="189"/>
      <c r="X662" s="189"/>
      <c r="Y662" s="189"/>
      <c r="Z662" s="189"/>
      <c r="AA662" s="189"/>
      <c r="AB662" s="189"/>
      <c r="AC662" s="189"/>
      <c r="AD662" s="189"/>
      <c r="AE662" s="189"/>
      <c r="AF662" s="189"/>
      <c r="AG662" s="189"/>
      <c r="AH662" s="189"/>
      <c r="AI662" s="189"/>
      <c r="AJ662" s="189"/>
      <c r="AK662" s="189"/>
      <c r="AL662" s="189"/>
      <c r="AM662" s="189"/>
      <c r="AN662" s="190"/>
      <c r="AO662" s="190"/>
      <c r="AP662" s="190"/>
      <c r="AQ662" s="190"/>
      <c r="AR662" s="190"/>
      <c r="AS662" s="190"/>
      <c r="AT662" s="190"/>
      <c r="AU662" s="191">
        <v>12</v>
      </c>
      <c r="AV662" s="191">
        <v>0</v>
      </c>
      <c r="AW662" s="191">
        <v>0</v>
      </c>
      <c r="AX662" s="191">
        <v>0</v>
      </c>
      <c r="AY662" s="191">
        <v>0</v>
      </c>
    </row>
    <row r="663" spans="1:51">
      <c r="A663" s="12" t="s">
        <v>194</v>
      </c>
      <c r="B663" s="12" t="s">
        <v>1157</v>
      </c>
      <c r="C663" s="13">
        <v>314013</v>
      </c>
      <c r="D663" s="12" t="s">
        <v>722</v>
      </c>
      <c r="E663" s="187">
        <v>4746</v>
      </c>
      <c r="F663" s="188" t="s">
        <v>182</v>
      </c>
      <c r="G663" s="189"/>
      <c r="H663" s="189"/>
      <c r="I663" s="189"/>
      <c r="J663" s="189"/>
      <c r="K663" s="189"/>
      <c r="L663" s="189"/>
      <c r="M663" s="189" t="s">
        <v>1538</v>
      </c>
      <c r="N663" s="189"/>
      <c r="O663" s="189"/>
      <c r="P663" s="189"/>
      <c r="Q663" s="189"/>
      <c r="R663" s="189"/>
      <c r="S663" s="189"/>
      <c r="T663" s="189"/>
      <c r="U663" s="189"/>
      <c r="V663" s="189"/>
      <c r="W663" s="189"/>
      <c r="X663" s="189"/>
      <c r="Y663" s="189"/>
      <c r="Z663" s="189"/>
      <c r="AA663" s="189"/>
      <c r="AB663" s="189"/>
      <c r="AC663" s="189"/>
      <c r="AD663" s="189"/>
      <c r="AE663" s="189"/>
      <c r="AF663" s="189"/>
      <c r="AG663" s="189"/>
      <c r="AH663" s="189"/>
      <c r="AI663" s="189"/>
      <c r="AJ663" s="189"/>
      <c r="AK663" s="189"/>
      <c r="AL663" s="189"/>
      <c r="AM663" s="189"/>
      <c r="AN663" s="190"/>
      <c r="AO663" s="190"/>
      <c r="AP663" s="190"/>
      <c r="AQ663" s="190"/>
      <c r="AR663" s="190"/>
      <c r="AS663" s="190"/>
      <c r="AT663" s="190"/>
      <c r="AU663" s="191">
        <v>1</v>
      </c>
      <c r="AV663" s="191">
        <v>0</v>
      </c>
      <c r="AW663" s="191">
        <v>0</v>
      </c>
      <c r="AX663" s="191">
        <v>0</v>
      </c>
      <c r="AY663" s="191">
        <v>0</v>
      </c>
    </row>
    <row r="664" spans="1:51">
      <c r="A664" s="12" t="s">
        <v>194</v>
      </c>
      <c r="B664" s="12" t="s">
        <v>1158</v>
      </c>
      <c r="C664" s="13">
        <v>314021</v>
      </c>
      <c r="D664" s="12" t="s">
        <v>491</v>
      </c>
      <c r="E664" s="187">
        <v>3253</v>
      </c>
      <c r="F664" s="188" t="s">
        <v>182</v>
      </c>
      <c r="G664" s="189"/>
      <c r="H664" s="189"/>
      <c r="I664" s="189"/>
      <c r="J664" s="189"/>
      <c r="K664" s="189"/>
      <c r="L664" s="189"/>
      <c r="M664" s="189" t="s">
        <v>1538</v>
      </c>
      <c r="N664" s="189"/>
      <c r="O664" s="189"/>
      <c r="P664" s="189"/>
      <c r="Q664" s="189"/>
      <c r="R664" s="189"/>
      <c r="S664" s="189"/>
      <c r="T664" s="189"/>
      <c r="U664" s="189"/>
      <c r="V664" s="189"/>
      <c r="W664" s="189"/>
      <c r="X664" s="189"/>
      <c r="Y664" s="189"/>
      <c r="Z664" s="189"/>
      <c r="AA664" s="189"/>
      <c r="AB664" s="189"/>
      <c r="AC664" s="189"/>
      <c r="AD664" s="189"/>
      <c r="AE664" s="189"/>
      <c r="AF664" s="189"/>
      <c r="AG664" s="189"/>
      <c r="AH664" s="189"/>
      <c r="AI664" s="189"/>
      <c r="AJ664" s="189"/>
      <c r="AK664" s="189"/>
      <c r="AL664" s="189"/>
      <c r="AM664" s="189"/>
      <c r="AN664" s="190"/>
      <c r="AO664" s="190"/>
      <c r="AP664" s="190"/>
      <c r="AQ664" s="190"/>
      <c r="AR664" s="190"/>
      <c r="AS664" s="190"/>
      <c r="AT664" s="190"/>
      <c r="AU664" s="191">
        <v>12</v>
      </c>
      <c r="AV664" s="191">
        <v>0</v>
      </c>
      <c r="AW664" s="191">
        <v>0</v>
      </c>
      <c r="AX664" s="191">
        <v>0</v>
      </c>
      <c r="AY664" s="191">
        <v>0</v>
      </c>
    </row>
    <row r="665" spans="1:51">
      <c r="A665" s="12" t="s">
        <v>194</v>
      </c>
      <c r="B665" s="12" t="s">
        <v>1159</v>
      </c>
      <c r="C665" s="13">
        <v>314030</v>
      </c>
      <c r="D665" s="12" t="s">
        <v>722</v>
      </c>
      <c r="E665" s="187">
        <v>3024</v>
      </c>
      <c r="F665" s="188" t="s">
        <v>182</v>
      </c>
      <c r="G665" s="189"/>
      <c r="H665" s="189" t="s">
        <v>23</v>
      </c>
      <c r="I665" s="189"/>
      <c r="J665" s="189"/>
      <c r="K665" s="189"/>
      <c r="L665" s="189"/>
      <c r="M665" s="189" t="s">
        <v>1539</v>
      </c>
      <c r="N665" s="189"/>
      <c r="O665" s="189" t="s">
        <v>23</v>
      </c>
      <c r="P665" s="189"/>
      <c r="Q665" s="189"/>
      <c r="R665" s="189"/>
      <c r="S665" s="189"/>
      <c r="T665" s="189"/>
      <c r="U665" s="189"/>
      <c r="V665" s="189"/>
      <c r="W665" s="189"/>
      <c r="X665" s="189"/>
      <c r="Y665" s="189"/>
      <c r="Z665" s="189"/>
      <c r="AA665" s="189"/>
      <c r="AB665" s="189"/>
      <c r="AC665" s="189"/>
      <c r="AD665" s="189"/>
      <c r="AE665" s="189"/>
      <c r="AF665" s="189"/>
      <c r="AG665" s="189"/>
      <c r="AH665" s="189"/>
      <c r="AI665" s="189"/>
      <c r="AJ665" s="189"/>
      <c r="AK665" s="189"/>
      <c r="AL665" s="189"/>
      <c r="AM665" s="189"/>
      <c r="AN665" s="190"/>
      <c r="AO665" s="190"/>
      <c r="AP665" s="190"/>
      <c r="AQ665" s="190"/>
      <c r="AR665" s="190"/>
      <c r="AS665" s="190"/>
      <c r="AT665" s="190"/>
      <c r="AU665" s="191">
        <v>1</v>
      </c>
      <c r="AV665" s="191">
        <v>0</v>
      </c>
      <c r="AW665" s="191">
        <v>0</v>
      </c>
      <c r="AX665" s="191">
        <v>0</v>
      </c>
      <c r="AY665" s="191">
        <v>0</v>
      </c>
    </row>
    <row r="666" spans="1:51">
      <c r="A666" s="12" t="s">
        <v>1160</v>
      </c>
      <c r="B666" s="12" t="s">
        <v>1161</v>
      </c>
      <c r="C666" s="13">
        <v>322016</v>
      </c>
      <c r="D666" s="12" t="s">
        <v>314</v>
      </c>
      <c r="E666" s="187">
        <v>203787</v>
      </c>
      <c r="F666" s="188" t="s">
        <v>182</v>
      </c>
      <c r="G666" s="189" t="s">
        <v>23</v>
      </c>
      <c r="H666" s="189" t="s">
        <v>23</v>
      </c>
      <c r="I666" s="189" t="s">
        <v>23</v>
      </c>
      <c r="J666" s="189" t="s">
        <v>23</v>
      </c>
      <c r="K666" s="189" t="s">
        <v>23</v>
      </c>
      <c r="L666" s="189"/>
      <c r="M666" s="189" t="s">
        <v>1539</v>
      </c>
      <c r="N666" s="189"/>
      <c r="O666" s="189" t="s">
        <v>23</v>
      </c>
      <c r="P666" s="189"/>
      <c r="Q666" s="189"/>
      <c r="R666" s="189"/>
      <c r="S666" s="189"/>
      <c r="T666" s="189"/>
      <c r="U666" s="189"/>
      <c r="V666" s="189" t="s">
        <v>1539</v>
      </c>
      <c r="W666" s="189"/>
      <c r="X666" s="189" t="s">
        <v>23</v>
      </c>
      <c r="Y666" s="189"/>
      <c r="Z666" s="189"/>
      <c r="AA666" s="189"/>
      <c r="AB666" s="189"/>
      <c r="AC666" s="189"/>
      <c r="AD666" s="189"/>
      <c r="AE666" s="189" t="s">
        <v>1539</v>
      </c>
      <c r="AF666" s="189"/>
      <c r="AG666" s="189" t="s">
        <v>23</v>
      </c>
      <c r="AH666" s="189"/>
      <c r="AI666" s="189"/>
      <c r="AJ666" s="189"/>
      <c r="AK666" s="189"/>
      <c r="AL666" s="189"/>
      <c r="AM666" s="189"/>
      <c r="AN666" s="190" t="s">
        <v>1538</v>
      </c>
      <c r="AO666" s="190"/>
      <c r="AP666" s="190"/>
      <c r="AQ666" s="190"/>
      <c r="AR666" s="190"/>
      <c r="AS666" s="190"/>
      <c r="AT666" s="190"/>
      <c r="AU666" s="191">
        <v>77</v>
      </c>
      <c r="AV666" s="191">
        <v>15</v>
      </c>
      <c r="AW666" s="191">
        <v>14</v>
      </c>
      <c r="AX666" s="191">
        <v>34</v>
      </c>
      <c r="AY666" s="191">
        <v>31</v>
      </c>
    </row>
    <row r="667" spans="1:51">
      <c r="A667" s="12" t="s">
        <v>1160</v>
      </c>
      <c r="B667" s="12" t="s">
        <v>1162</v>
      </c>
      <c r="C667" s="13">
        <v>322024</v>
      </c>
      <c r="D667" s="12" t="s">
        <v>334</v>
      </c>
      <c r="E667" s="187">
        <v>55158</v>
      </c>
      <c r="F667" s="188" t="s">
        <v>182</v>
      </c>
      <c r="G667" s="189" t="s">
        <v>23</v>
      </c>
      <c r="H667" s="189" t="s">
        <v>23</v>
      </c>
      <c r="I667" s="189"/>
      <c r="J667" s="189" t="s">
        <v>23</v>
      </c>
      <c r="K667" s="189"/>
      <c r="L667" s="189"/>
      <c r="M667" s="189" t="s">
        <v>1539</v>
      </c>
      <c r="N667" s="189"/>
      <c r="O667" s="189" t="s">
        <v>23</v>
      </c>
      <c r="P667" s="189"/>
      <c r="Q667" s="189"/>
      <c r="R667" s="189"/>
      <c r="S667" s="189"/>
      <c r="T667" s="189"/>
      <c r="U667" s="189"/>
      <c r="V667" s="189" t="s">
        <v>1539</v>
      </c>
      <c r="W667" s="189"/>
      <c r="X667" s="189" t="s">
        <v>23</v>
      </c>
      <c r="Y667" s="189"/>
      <c r="Z667" s="189"/>
      <c r="AA667" s="189"/>
      <c r="AB667" s="189"/>
      <c r="AC667" s="189"/>
      <c r="AD667" s="189"/>
      <c r="AE667" s="189" t="s">
        <v>1539</v>
      </c>
      <c r="AF667" s="189"/>
      <c r="AG667" s="189" t="s">
        <v>23</v>
      </c>
      <c r="AH667" s="189"/>
      <c r="AI667" s="189"/>
      <c r="AJ667" s="189"/>
      <c r="AK667" s="189"/>
      <c r="AL667" s="189"/>
      <c r="AM667" s="189"/>
      <c r="AN667" s="190"/>
      <c r="AO667" s="190"/>
      <c r="AP667" s="190"/>
      <c r="AQ667" s="190"/>
      <c r="AR667" s="190"/>
      <c r="AS667" s="190"/>
      <c r="AT667" s="190"/>
      <c r="AU667" s="191">
        <v>38</v>
      </c>
      <c r="AV667" s="191">
        <v>0</v>
      </c>
      <c r="AW667" s="191">
        <v>22</v>
      </c>
      <c r="AX667" s="191">
        <v>0</v>
      </c>
      <c r="AY667" s="191">
        <v>0</v>
      </c>
    </row>
    <row r="668" spans="1:51">
      <c r="A668" s="12" t="s">
        <v>1160</v>
      </c>
      <c r="B668" s="12" t="s">
        <v>1163</v>
      </c>
      <c r="C668" s="13">
        <v>322032</v>
      </c>
      <c r="D668" s="12" t="s">
        <v>1068</v>
      </c>
      <c r="E668" s="187">
        <v>175227</v>
      </c>
      <c r="F668" s="188" t="s">
        <v>182</v>
      </c>
      <c r="G668" s="189" t="s">
        <v>23</v>
      </c>
      <c r="H668" s="189"/>
      <c r="I668" s="189"/>
      <c r="J668" s="189"/>
      <c r="K668" s="189"/>
      <c r="L668" s="189"/>
      <c r="M668" s="189" t="s">
        <v>1539</v>
      </c>
      <c r="N668" s="189"/>
      <c r="O668" s="189" t="s">
        <v>23</v>
      </c>
      <c r="P668" s="189"/>
      <c r="Q668" s="189"/>
      <c r="R668" s="189"/>
      <c r="S668" s="189"/>
      <c r="T668" s="189"/>
      <c r="U668" s="189"/>
      <c r="V668" s="189" t="s">
        <v>1539</v>
      </c>
      <c r="W668" s="189"/>
      <c r="X668" s="189" t="s">
        <v>23</v>
      </c>
      <c r="Y668" s="189"/>
      <c r="Z668" s="189"/>
      <c r="AA668" s="189"/>
      <c r="AB668" s="189"/>
      <c r="AC668" s="189"/>
      <c r="AD668" s="189"/>
      <c r="AE668" s="189"/>
      <c r="AF668" s="189"/>
      <c r="AG668" s="189"/>
      <c r="AH668" s="189"/>
      <c r="AI668" s="189"/>
      <c r="AJ668" s="189"/>
      <c r="AK668" s="189"/>
      <c r="AL668" s="189"/>
      <c r="AM668" s="189"/>
      <c r="AN668" s="190"/>
      <c r="AO668" s="190"/>
      <c r="AP668" s="190"/>
      <c r="AQ668" s="190"/>
      <c r="AR668" s="190"/>
      <c r="AS668" s="190"/>
      <c r="AT668" s="190"/>
      <c r="AU668" s="191">
        <v>29</v>
      </c>
      <c r="AV668" s="191">
        <v>3</v>
      </c>
      <c r="AW668" s="191">
        <v>0</v>
      </c>
      <c r="AX668" s="191">
        <v>0</v>
      </c>
      <c r="AY668" s="191">
        <v>0</v>
      </c>
    </row>
    <row r="669" spans="1:51">
      <c r="A669" s="12" t="s">
        <v>1160</v>
      </c>
      <c r="B669" s="12" t="s">
        <v>1164</v>
      </c>
      <c r="C669" s="13">
        <v>322041</v>
      </c>
      <c r="D669" s="12" t="s">
        <v>1165</v>
      </c>
      <c r="E669" s="187">
        <v>47521</v>
      </c>
      <c r="F669" s="188" t="s">
        <v>182</v>
      </c>
      <c r="G669" s="189"/>
      <c r="H669" s="189"/>
      <c r="I669" s="189"/>
      <c r="J669" s="189" t="s">
        <v>23</v>
      </c>
      <c r="K669" s="189"/>
      <c r="L669" s="189"/>
      <c r="M669" s="189" t="s">
        <v>1539</v>
      </c>
      <c r="N669" s="189"/>
      <c r="O669" s="189" t="s">
        <v>23</v>
      </c>
      <c r="P669" s="189"/>
      <c r="Q669" s="189"/>
      <c r="R669" s="189"/>
      <c r="S669" s="189"/>
      <c r="T669" s="189"/>
      <c r="U669" s="189"/>
      <c r="V669" s="189"/>
      <c r="W669" s="189"/>
      <c r="X669" s="189"/>
      <c r="Y669" s="189"/>
      <c r="Z669" s="189"/>
      <c r="AA669" s="189"/>
      <c r="AB669" s="189"/>
      <c r="AC669" s="189"/>
      <c r="AD669" s="189"/>
      <c r="AE669" s="189" t="s">
        <v>1539</v>
      </c>
      <c r="AF669" s="189"/>
      <c r="AG669" s="189" t="s">
        <v>23</v>
      </c>
      <c r="AH669" s="189"/>
      <c r="AI669" s="189"/>
      <c r="AJ669" s="189"/>
      <c r="AK669" s="189"/>
      <c r="AL669" s="189"/>
      <c r="AM669" s="189"/>
      <c r="AN669" s="190"/>
      <c r="AO669" s="190"/>
      <c r="AP669" s="190"/>
      <c r="AQ669" s="190"/>
      <c r="AR669" s="190"/>
      <c r="AS669" s="190"/>
      <c r="AT669" s="190"/>
      <c r="AU669" s="191">
        <v>21</v>
      </c>
      <c r="AV669" s="191">
        <v>0</v>
      </c>
      <c r="AW669" s="191">
        <v>13</v>
      </c>
      <c r="AX669" s="191">
        <v>0</v>
      </c>
      <c r="AY669" s="191">
        <v>0</v>
      </c>
    </row>
    <row r="670" spans="1:51">
      <c r="A670" s="12" t="s">
        <v>1160</v>
      </c>
      <c r="B670" s="12" t="s">
        <v>1166</v>
      </c>
      <c r="C670" s="13">
        <v>322059</v>
      </c>
      <c r="D670" s="12" t="s">
        <v>958</v>
      </c>
      <c r="E670" s="187">
        <v>35549</v>
      </c>
      <c r="F670" s="188" t="s">
        <v>182</v>
      </c>
      <c r="G670" s="189" t="s">
        <v>23</v>
      </c>
      <c r="H670" s="189"/>
      <c r="I670" s="189"/>
      <c r="J670" s="189" t="s">
        <v>23</v>
      </c>
      <c r="K670" s="189"/>
      <c r="L670" s="189"/>
      <c r="M670" s="189" t="s">
        <v>1539</v>
      </c>
      <c r="N670" s="189"/>
      <c r="O670" s="189" t="s">
        <v>23</v>
      </c>
      <c r="P670" s="189"/>
      <c r="Q670" s="189"/>
      <c r="R670" s="189"/>
      <c r="S670" s="189"/>
      <c r="T670" s="189"/>
      <c r="U670" s="189"/>
      <c r="V670" s="189" t="s">
        <v>1539</v>
      </c>
      <c r="W670" s="189"/>
      <c r="X670" s="189" t="s">
        <v>23</v>
      </c>
      <c r="Y670" s="189"/>
      <c r="Z670" s="189"/>
      <c r="AA670" s="189"/>
      <c r="AB670" s="189"/>
      <c r="AC670" s="189"/>
      <c r="AD670" s="189"/>
      <c r="AE670" s="189" t="s">
        <v>1539</v>
      </c>
      <c r="AF670" s="189"/>
      <c r="AG670" s="189" t="s">
        <v>23</v>
      </c>
      <c r="AH670" s="189"/>
      <c r="AI670" s="189"/>
      <c r="AJ670" s="189"/>
      <c r="AK670" s="189"/>
      <c r="AL670" s="189"/>
      <c r="AM670" s="189"/>
      <c r="AN670" s="190"/>
      <c r="AO670" s="190"/>
      <c r="AP670" s="190"/>
      <c r="AQ670" s="190"/>
      <c r="AR670" s="190"/>
      <c r="AS670" s="190"/>
      <c r="AT670" s="190"/>
      <c r="AU670" s="191">
        <v>0</v>
      </c>
      <c r="AV670" s="191">
        <v>0</v>
      </c>
      <c r="AW670" s="191">
        <v>0</v>
      </c>
      <c r="AX670" s="191">
        <v>0</v>
      </c>
      <c r="AY670" s="191">
        <v>0</v>
      </c>
    </row>
    <row r="671" spans="1:51">
      <c r="A671" s="12" t="s">
        <v>1160</v>
      </c>
      <c r="B671" s="12" t="s">
        <v>1167</v>
      </c>
      <c r="C671" s="13">
        <v>322067</v>
      </c>
      <c r="D671" s="12" t="s">
        <v>343</v>
      </c>
      <c r="E671" s="187">
        <v>39409</v>
      </c>
      <c r="F671" s="188" t="s">
        <v>182</v>
      </c>
      <c r="G671" s="189" t="s">
        <v>23</v>
      </c>
      <c r="H671" s="189" t="s">
        <v>23</v>
      </c>
      <c r="I671" s="189"/>
      <c r="J671" s="189" t="s">
        <v>23</v>
      </c>
      <c r="K671" s="189" t="s">
        <v>23</v>
      </c>
      <c r="L671" s="189"/>
      <c r="M671" s="189" t="s">
        <v>1539</v>
      </c>
      <c r="N671" s="189"/>
      <c r="O671" s="189" t="s">
        <v>23</v>
      </c>
      <c r="P671" s="189"/>
      <c r="Q671" s="189"/>
      <c r="R671" s="189"/>
      <c r="S671" s="189"/>
      <c r="T671" s="189"/>
      <c r="U671" s="189"/>
      <c r="V671" s="189" t="s">
        <v>1540</v>
      </c>
      <c r="W671" s="189"/>
      <c r="X671" s="189"/>
      <c r="Y671" s="189"/>
      <c r="Z671" s="189"/>
      <c r="AA671" s="189"/>
      <c r="AB671" s="189" t="s">
        <v>23</v>
      </c>
      <c r="AC671" s="189"/>
      <c r="AD671" s="189"/>
      <c r="AE671" s="189" t="s">
        <v>1539</v>
      </c>
      <c r="AF671" s="189"/>
      <c r="AG671" s="189" t="s">
        <v>23</v>
      </c>
      <c r="AH671" s="189"/>
      <c r="AI671" s="189"/>
      <c r="AJ671" s="189"/>
      <c r="AK671" s="189"/>
      <c r="AL671" s="189"/>
      <c r="AM671" s="189"/>
      <c r="AN671" s="190" t="s">
        <v>1539</v>
      </c>
      <c r="AO671" s="190"/>
      <c r="AP671" s="190"/>
      <c r="AQ671" s="190"/>
      <c r="AR671" s="190"/>
      <c r="AS671" s="190" t="s">
        <v>23</v>
      </c>
      <c r="AT671" s="190"/>
      <c r="AU671" s="191">
        <v>7</v>
      </c>
      <c r="AV671" s="191">
        <v>0</v>
      </c>
      <c r="AW671" s="191">
        <v>3</v>
      </c>
      <c r="AX671" s="191">
        <v>1</v>
      </c>
      <c r="AY671" s="191">
        <v>0</v>
      </c>
    </row>
    <row r="672" spans="1:51">
      <c r="A672" s="12" t="s">
        <v>1160</v>
      </c>
      <c r="B672" s="12" t="s">
        <v>1168</v>
      </c>
      <c r="C672" s="13">
        <v>322075</v>
      </c>
      <c r="D672" s="12" t="s">
        <v>730</v>
      </c>
      <c r="E672" s="187">
        <v>23944</v>
      </c>
      <c r="F672" s="188" t="s">
        <v>182</v>
      </c>
      <c r="G672" s="189"/>
      <c r="H672" s="189"/>
      <c r="I672" s="189"/>
      <c r="J672" s="189" t="s">
        <v>23</v>
      </c>
      <c r="K672" s="189"/>
      <c r="L672" s="189"/>
      <c r="M672" s="189" t="s">
        <v>1539</v>
      </c>
      <c r="N672" s="189"/>
      <c r="O672" s="189" t="s">
        <v>23</v>
      </c>
      <c r="P672" s="189"/>
      <c r="Q672" s="189"/>
      <c r="R672" s="189"/>
      <c r="S672" s="189"/>
      <c r="T672" s="189"/>
      <c r="U672" s="189"/>
      <c r="V672" s="189"/>
      <c r="W672" s="189"/>
      <c r="X672" s="189"/>
      <c r="Y672" s="189"/>
      <c r="Z672" s="189"/>
      <c r="AA672" s="189"/>
      <c r="AB672" s="189"/>
      <c r="AC672" s="189"/>
      <c r="AD672" s="189"/>
      <c r="AE672" s="189" t="s">
        <v>1539</v>
      </c>
      <c r="AF672" s="189"/>
      <c r="AG672" s="189" t="s">
        <v>23</v>
      </c>
      <c r="AH672" s="189"/>
      <c r="AI672" s="189"/>
      <c r="AJ672" s="189"/>
      <c r="AK672" s="189"/>
      <c r="AL672" s="189"/>
      <c r="AM672" s="189"/>
      <c r="AN672" s="190"/>
      <c r="AO672" s="190"/>
      <c r="AP672" s="190"/>
      <c r="AQ672" s="190"/>
      <c r="AR672" s="190"/>
      <c r="AS672" s="190"/>
      <c r="AT672" s="190"/>
      <c r="AU672" s="191">
        <v>12</v>
      </c>
      <c r="AV672" s="191">
        <v>0</v>
      </c>
      <c r="AW672" s="191">
        <v>5</v>
      </c>
      <c r="AX672" s="191">
        <v>0</v>
      </c>
      <c r="AY672" s="191">
        <v>0</v>
      </c>
    </row>
    <row r="673" spans="1:51">
      <c r="A673" s="12" t="s">
        <v>1160</v>
      </c>
      <c r="B673" s="12" t="s">
        <v>1169</v>
      </c>
      <c r="C673" s="13">
        <v>322091</v>
      </c>
      <c r="D673" s="12" t="s">
        <v>1170</v>
      </c>
      <c r="E673" s="187">
        <v>39234</v>
      </c>
      <c r="F673" s="188" t="s">
        <v>182</v>
      </c>
      <c r="G673" s="189"/>
      <c r="H673" s="189"/>
      <c r="I673" s="189"/>
      <c r="J673" s="189" t="s">
        <v>23</v>
      </c>
      <c r="K673" s="189"/>
      <c r="L673" s="189"/>
      <c r="M673" s="189" t="s">
        <v>1539</v>
      </c>
      <c r="N673" s="189"/>
      <c r="O673" s="189" t="s">
        <v>23</v>
      </c>
      <c r="P673" s="189"/>
      <c r="Q673" s="189"/>
      <c r="R673" s="189"/>
      <c r="S673" s="189"/>
      <c r="T673" s="189"/>
      <c r="U673" s="189"/>
      <c r="V673" s="189"/>
      <c r="W673" s="189"/>
      <c r="X673" s="189"/>
      <c r="Y673" s="189"/>
      <c r="Z673" s="189"/>
      <c r="AA673" s="189"/>
      <c r="AB673" s="189"/>
      <c r="AC673" s="189"/>
      <c r="AD673" s="189"/>
      <c r="AE673" s="189" t="s">
        <v>1539</v>
      </c>
      <c r="AF673" s="189"/>
      <c r="AG673" s="189" t="s">
        <v>23</v>
      </c>
      <c r="AH673" s="189"/>
      <c r="AI673" s="189"/>
      <c r="AJ673" s="189"/>
      <c r="AK673" s="189"/>
      <c r="AL673" s="189"/>
      <c r="AM673" s="189"/>
      <c r="AN673" s="190"/>
      <c r="AO673" s="190"/>
      <c r="AP673" s="190"/>
      <c r="AQ673" s="190"/>
      <c r="AR673" s="190"/>
      <c r="AS673" s="190"/>
      <c r="AT673" s="190"/>
      <c r="AU673" s="191">
        <v>37</v>
      </c>
      <c r="AV673" s="191">
        <v>0</v>
      </c>
      <c r="AW673" s="191">
        <v>13</v>
      </c>
      <c r="AX673" s="191">
        <v>0</v>
      </c>
      <c r="AY673" s="191">
        <v>0</v>
      </c>
    </row>
    <row r="674" spans="1:51">
      <c r="A674" s="12" t="s">
        <v>1160</v>
      </c>
      <c r="B674" s="12" t="s">
        <v>1171</v>
      </c>
      <c r="C674" s="13">
        <v>323438</v>
      </c>
      <c r="D674" s="12" t="s">
        <v>403</v>
      </c>
      <c r="E674" s="187">
        <v>12950</v>
      </c>
      <c r="F674" s="188" t="s">
        <v>182</v>
      </c>
      <c r="G674" s="189" t="s">
        <v>23</v>
      </c>
      <c r="H674" s="189" t="s">
        <v>23</v>
      </c>
      <c r="I674" s="189"/>
      <c r="J674" s="189" t="s">
        <v>23</v>
      </c>
      <c r="K674" s="189" t="s">
        <v>23</v>
      </c>
      <c r="L674" s="189"/>
      <c r="M674" s="189" t="s">
        <v>1538</v>
      </c>
      <c r="N674" s="189"/>
      <c r="O674" s="189"/>
      <c r="P674" s="189"/>
      <c r="Q674" s="189"/>
      <c r="R674" s="189"/>
      <c r="S674" s="189"/>
      <c r="T674" s="189"/>
      <c r="U674" s="189"/>
      <c r="V674" s="189" t="s">
        <v>1539</v>
      </c>
      <c r="W674" s="189" t="s">
        <v>23</v>
      </c>
      <c r="X674" s="189"/>
      <c r="Y674" s="189"/>
      <c r="Z674" s="189"/>
      <c r="AA674" s="189"/>
      <c r="AB674" s="189"/>
      <c r="AC674" s="189"/>
      <c r="AD674" s="189"/>
      <c r="AE674" s="189" t="s">
        <v>1539</v>
      </c>
      <c r="AF674" s="189"/>
      <c r="AG674" s="189" t="s">
        <v>23</v>
      </c>
      <c r="AH674" s="189"/>
      <c r="AI674" s="189"/>
      <c r="AJ674" s="189"/>
      <c r="AK674" s="189"/>
      <c r="AL674" s="189"/>
      <c r="AM674" s="189"/>
      <c r="AN674" s="190" t="s">
        <v>1539</v>
      </c>
      <c r="AO674" s="190"/>
      <c r="AP674" s="190"/>
      <c r="AQ674" s="190" t="s">
        <v>23</v>
      </c>
      <c r="AR674" s="190"/>
      <c r="AS674" s="190"/>
      <c r="AT674" s="190"/>
      <c r="AU674" s="191">
        <v>5</v>
      </c>
      <c r="AV674" s="191">
        <v>1</v>
      </c>
      <c r="AW674" s="191">
        <v>2</v>
      </c>
      <c r="AX674" s="191">
        <v>4</v>
      </c>
      <c r="AY674" s="191">
        <v>0</v>
      </c>
    </row>
    <row r="675" spans="1:51">
      <c r="A675" s="12" t="s">
        <v>1160</v>
      </c>
      <c r="B675" s="12" t="s">
        <v>1172</v>
      </c>
      <c r="C675" s="13">
        <v>323861</v>
      </c>
      <c r="D675" s="12" t="s">
        <v>403</v>
      </c>
      <c r="E675" s="187">
        <v>5014</v>
      </c>
      <c r="F675" s="188" t="s">
        <v>182</v>
      </c>
      <c r="G675" s="189"/>
      <c r="H675" s="189"/>
      <c r="I675" s="189"/>
      <c r="J675" s="189"/>
      <c r="K675" s="189"/>
      <c r="L675" s="189"/>
      <c r="M675" s="189" t="s">
        <v>1538</v>
      </c>
      <c r="N675" s="189"/>
      <c r="O675" s="189"/>
      <c r="P675" s="189"/>
      <c r="Q675" s="189"/>
      <c r="R675" s="189"/>
      <c r="S675" s="189"/>
      <c r="T675" s="189"/>
      <c r="U675" s="189"/>
      <c r="V675" s="189"/>
      <c r="W675" s="189"/>
      <c r="X675" s="189"/>
      <c r="Y675" s="189"/>
      <c r="Z675" s="189"/>
      <c r="AA675" s="189"/>
      <c r="AB675" s="189"/>
      <c r="AC675" s="189"/>
      <c r="AD675" s="189"/>
      <c r="AE675" s="189"/>
      <c r="AF675" s="189"/>
      <c r="AG675" s="189"/>
      <c r="AH675" s="189"/>
      <c r="AI675" s="189"/>
      <c r="AJ675" s="189"/>
      <c r="AK675" s="189"/>
      <c r="AL675" s="189"/>
      <c r="AM675" s="189"/>
      <c r="AN675" s="190"/>
      <c r="AO675" s="190"/>
      <c r="AP675" s="190"/>
      <c r="AQ675" s="190"/>
      <c r="AR675" s="190"/>
      <c r="AS675" s="190"/>
      <c r="AT675" s="190"/>
      <c r="AU675" s="191">
        <v>0</v>
      </c>
      <c r="AV675" s="191">
        <v>0</v>
      </c>
      <c r="AW675" s="191">
        <v>0</v>
      </c>
      <c r="AX675" s="191">
        <v>0</v>
      </c>
      <c r="AY675" s="191">
        <v>0</v>
      </c>
    </row>
    <row r="676" spans="1:51">
      <c r="A676" s="12" t="s">
        <v>1160</v>
      </c>
      <c r="B676" s="12" t="s">
        <v>1173</v>
      </c>
      <c r="C676" s="13">
        <v>324418</v>
      </c>
      <c r="D676" s="12" t="s">
        <v>491</v>
      </c>
      <c r="E676" s="187">
        <v>3378</v>
      </c>
      <c r="F676" s="188" t="s">
        <v>182</v>
      </c>
      <c r="G676" s="189"/>
      <c r="H676" s="189"/>
      <c r="I676" s="189"/>
      <c r="J676" s="189"/>
      <c r="K676" s="189"/>
      <c r="L676" s="189"/>
      <c r="M676" s="189" t="s">
        <v>1539</v>
      </c>
      <c r="N676" s="189"/>
      <c r="O676" s="189" t="s">
        <v>23</v>
      </c>
      <c r="P676" s="189"/>
      <c r="Q676" s="189"/>
      <c r="R676" s="189"/>
      <c r="S676" s="189"/>
      <c r="T676" s="189"/>
      <c r="U676" s="189"/>
      <c r="V676" s="189"/>
      <c r="W676" s="189"/>
      <c r="X676" s="189"/>
      <c r="Y676" s="189"/>
      <c r="Z676" s="189"/>
      <c r="AA676" s="189"/>
      <c r="AB676" s="189"/>
      <c r="AC676" s="189"/>
      <c r="AD676" s="189"/>
      <c r="AE676" s="189"/>
      <c r="AF676" s="189"/>
      <c r="AG676" s="189"/>
      <c r="AH676" s="189"/>
      <c r="AI676" s="189"/>
      <c r="AJ676" s="189"/>
      <c r="AK676" s="189"/>
      <c r="AL676" s="189"/>
      <c r="AM676" s="189"/>
      <c r="AN676" s="190"/>
      <c r="AO676" s="190"/>
      <c r="AP676" s="190"/>
      <c r="AQ676" s="190"/>
      <c r="AR676" s="190"/>
      <c r="AS676" s="190"/>
      <c r="AT676" s="190"/>
      <c r="AU676" s="191">
        <v>0</v>
      </c>
      <c r="AV676" s="191">
        <v>0</v>
      </c>
      <c r="AW676" s="191">
        <v>0</v>
      </c>
      <c r="AX676" s="191">
        <v>0</v>
      </c>
      <c r="AY676" s="191">
        <v>0</v>
      </c>
    </row>
    <row r="677" spans="1:51">
      <c r="A677" s="12" t="s">
        <v>1160</v>
      </c>
      <c r="B677" s="12" t="s">
        <v>1174</v>
      </c>
      <c r="C677" s="13">
        <v>324485</v>
      </c>
      <c r="D677" s="12" t="s">
        <v>491</v>
      </c>
      <c r="E677" s="187">
        <v>4801</v>
      </c>
      <c r="F677" s="188" t="s">
        <v>182</v>
      </c>
      <c r="G677" s="189"/>
      <c r="H677" s="189"/>
      <c r="I677" s="189"/>
      <c r="J677" s="189" t="s">
        <v>23</v>
      </c>
      <c r="K677" s="189"/>
      <c r="L677" s="189"/>
      <c r="M677" s="189" t="s">
        <v>1539</v>
      </c>
      <c r="N677" s="189"/>
      <c r="O677" s="189" t="s">
        <v>23</v>
      </c>
      <c r="P677" s="189"/>
      <c r="Q677" s="189"/>
      <c r="R677" s="189"/>
      <c r="S677" s="189"/>
      <c r="T677" s="189"/>
      <c r="U677" s="189"/>
      <c r="V677" s="189"/>
      <c r="W677" s="189"/>
      <c r="X677" s="189"/>
      <c r="Y677" s="189"/>
      <c r="Z677" s="189"/>
      <c r="AA677" s="189"/>
      <c r="AB677" s="189"/>
      <c r="AC677" s="189"/>
      <c r="AD677" s="189"/>
      <c r="AE677" s="189" t="s">
        <v>1539</v>
      </c>
      <c r="AF677" s="189"/>
      <c r="AG677" s="189" t="s">
        <v>23</v>
      </c>
      <c r="AH677" s="189"/>
      <c r="AI677" s="189"/>
      <c r="AJ677" s="189"/>
      <c r="AK677" s="189"/>
      <c r="AL677" s="189"/>
      <c r="AM677" s="189"/>
      <c r="AN677" s="190"/>
      <c r="AO677" s="190"/>
      <c r="AP677" s="190"/>
      <c r="AQ677" s="190"/>
      <c r="AR677" s="190"/>
      <c r="AS677" s="190"/>
      <c r="AT677" s="190"/>
      <c r="AU677" s="191">
        <v>9</v>
      </c>
      <c r="AV677" s="191">
        <v>0</v>
      </c>
      <c r="AW677" s="191">
        <v>3</v>
      </c>
      <c r="AX677" s="191">
        <v>0</v>
      </c>
      <c r="AY677" s="191">
        <v>0</v>
      </c>
    </row>
    <row r="678" spans="1:51">
      <c r="A678" s="12" t="s">
        <v>1160</v>
      </c>
      <c r="B678" s="12" t="s">
        <v>1175</v>
      </c>
      <c r="C678" s="13">
        <v>324493</v>
      </c>
      <c r="D678" s="12" t="s">
        <v>365</v>
      </c>
      <c r="E678" s="187">
        <v>11005</v>
      </c>
      <c r="F678" s="188" t="s">
        <v>182</v>
      </c>
      <c r="G678" s="189"/>
      <c r="H678" s="189"/>
      <c r="I678" s="189"/>
      <c r="J678" s="189"/>
      <c r="K678" s="189"/>
      <c r="L678" s="189"/>
      <c r="M678" s="189" t="s">
        <v>1539</v>
      </c>
      <c r="N678" s="189"/>
      <c r="O678" s="189" t="s">
        <v>23</v>
      </c>
      <c r="P678" s="189"/>
      <c r="Q678" s="189"/>
      <c r="R678" s="189"/>
      <c r="S678" s="189"/>
      <c r="T678" s="189"/>
      <c r="U678" s="189"/>
      <c r="V678" s="189"/>
      <c r="W678" s="189"/>
      <c r="X678" s="189"/>
      <c r="Y678" s="189"/>
      <c r="Z678" s="189"/>
      <c r="AA678" s="189"/>
      <c r="AB678" s="189"/>
      <c r="AC678" s="189"/>
      <c r="AD678" s="189"/>
      <c r="AE678" s="189"/>
      <c r="AF678" s="189"/>
      <c r="AG678" s="189"/>
      <c r="AH678" s="189"/>
      <c r="AI678" s="189"/>
      <c r="AJ678" s="189"/>
      <c r="AK678" s="189"/>
      <c r="AL678" s="189"/>
      <c r="AM678" s="189"/>
      <c r="AN678" s="190"/>
      <c r="AO678" s="190"/>
      <c r="AP678" s="190"/>
      <c r="AQ678" s="190"/>
      <c r="AR678" s="190"/>
      <c r="AS678" s="190"/>
      <c r="AT678" s="190"/>
      <c r="AU678" s="191">
        <v>11</v>
      </c>
      <c r="AV678" s="191">
        <v>0</v>
      </c>
      <c r="AW678" s="191">
        <v>0</v>
      </c>
      <c r="AX678" s="191">
        <v>0</v>
      </c>
      <c r="AY678" s="191">
        <v>0</v>
      </c>
    </row>
    <row r="679" spans="1:51">
      <c r="A679" s="12" t="s">
        <v>1160</v>
      </c>
      <c r="B679" s="12" t="s">
        <v>1176</v>
      </c>
      <c r="C679" s="13">
        <v>325015</v>
      </c>
      <c r="D679" s="12" t="s">
        <v>1177</v>
      </c>
      <c r="E679" s="187">
        <v>7612</v>
      </c>
      <c r="F679" s="188" t="s">
        <v>182</v>
      </c>
      <c r="G679" s="189"/>
      <c r="H679" s="189"/>
      <c r="I679" s="189"/>
      <c r="J679" s="189"/>
      <c r="K679" s="189"/>
      <c r="L679" s="189"/>
      <c r="M679" s="189" t="s">
        <v>1539</v>
      </c>
      <c r="N679" s="189"/>
      <c r="O679" s="189" t="s">
        <v>23</v>
      </c>
      <c r="P679" s="189"/>
      <c r="Q679" s="189"/>
      <c r="R679" s="189"/>
      <c r="S679" s="189"/>
      <c r="T679" s="189"/>
      <c r="U679" s="189"/>
      <c r="V679" s="189"/>
      <c r="W679" s="189"/>
      <c r="X679" s="189"/>
      <c r="Y679" s="189"/>
      <c r="Z679" s="189"/>
      <c r="AA679" s="189"/>
      <c r="AB679" s="189"/>
      <c r="AC679" s="189"/>
      <c r="AD679" s="189"/>
      <c r="AE679" s="189"/>
      <c r="AF679" s="189"/>
      <c r="AG679" s="189"/>
      <c r="AH679" s="189"/>
      <c r="AI679" s="189"/>
      <c r="AJ679" s="189"/>
      <c r="AK679" s="189"/>
      <c r="AL679" s="189"/>
      <c r="AM679" s="189"/>
      <c r="AN679" s="190"/>
      <c r="AO679" s="190"/>
      <c r="AP679" s="190"/>
      <c r="AQ679" s="190"/>
      <c r="AR679" s="190"/>
      <c r="AS679" s="190"/>
      <c r="AT679" s="190"/>
      <c r="AU679" s="191">
        <v>0</v>
      </c>
      <c r="AV679" s="191">
        <v>0</v>
      </c>
      <c r="AW679" s="191">
        <v>0</v>
      </c>
      <c r="AX679" s="191">
        <v>0</v>
      </c>
      <c r="AY679" s="191">
        <v>0</v>
      </c>
    </row>
    <row r="680" spans="1:51">
      <c r="A680" s="12" t="s">
        <v>1160</v>
      </c>
      <c r="B680" s="12" t="s">
        <v>1178</v>
      </c>
      <c r="C680" s="13">
        <v>325058</v>
      </c>
      <c r="D680" s="12" t="s">
        <v>847</v>
      </c>
      <c r="E680" s="187">
        <v>6345</v>
      </c>
      <c r="F680" s="188" t="s">
        <v>182</v>
      </c>
      <c r="G680" s="189"/>
      <c r="H680" s="189"/>
      <c r="I680" s="189"/>
      <c r="J680" s="189"/>
      <c r="K680" s="189"/>
      <c r="L680" s="189"/>
      <c r="M680" s="189" t="s">
        <v>1539</v>
      </c>
      <c r="N680" s="189"/>
      <c r="O680" s="189" t="s">
        <v>23</v>
      </c>
      <c r="P680" s="189"/>
      <c r="Q680" s="189"/>
      <c r="R680" s="189"/>
      <c r="S680" s="189"/>
      <c r="T680" s="189"/>
      <c r="U680" s="189"/>
      <c r="V680" s="189"/>
      <c r="W680" s="189"/>
      <c r="X680" s="189"/>
      <c r="Y680" s="189"/>
      <c r="Z680" s="189"/>
      <c r="AA680" s="189"/>
      <c r="AB680" s="189"/>
      <c r="AC680" s="189"/>
      <c r="AD680" s="189"/>
      <c r="AE680" s="189"/>
      <c r="AF680" s="189"/>
      <c r="AG680" s="189"/>
      <c r="AH680" s="189"/>
      <c r="AI680" s="189"/>
      <c r="AJ680" s="189"/>
      <c r="AK680" s="189"/>
      <c r="AL680" s="189"/>
      <c r="AM680" s="189"/>
      <c r="AN680" s="190"/>
      <c r="AO680" s="190"/>
      <c r="AP680" s="190"/>
      <c r="AQ680" s="190"/>
      <c r="AR680" s="190"/>
      <c r="AS680" s="190"/>
      <c r="AT680" s="190"/>
      <c r="AU680" s="191">
        <v>1</v>
      </c>
      <c r="AV680" s="191">
        <v>0</v>
      </c>
      <c r="AW680" s="191">
        <v>0</v>
      </c>
      <c r="AX680" s="191">
        <v>0</v>
      </c>
      <c r="AY680" s="191">
        <v>0</v>
      </c>
    </row>
    <row r="681" spans="1:51">
      <c r="A681" s="12" t="s">
        <v>1160</v>
      </c>
      <c r="B681" s="12" t="s">
        <v>1179</v>
      </c>
      <c r="C681" s="13">
        <v>325252</v>
      </c>
      <c r="D681" s="12" t="s">
        <v>491</v>
      </c>
      <c r="E681" s="187">
        <v>2286</v>
      </c>
      <c r="F681" s="188" t="s">
        <v>182</v>
      </c>
      <c r="G681" s="189"/>
      <c r="H681" s="189"/>
      <c r="I681" s="189"/>
      <c r="J681" s="189"/>
      <c r="K681" s="189"/>
      <c r="L681" s="189"/>
      <c r="M681" s="189" t="s">
        <v>1538</v>
      </c>
      <c r="N681" s="189"/>
      <c r="O681" s="189"/>
      <c r="P681" s="189"/>
      <c r="Q681" s="189"/>
      <c r="R681" s="189"/>
      <c r="S681" s="189"/>
      <c r="T681" s="189"/>
      <c r="U681" s="189"/>
      <c r="V681" s="189"/>
      <c r="W681" s="189"/>
      <c r="X681" s="189"/>
      <c r="Y681" s="189"/>
      <c r="Z681" s="189"/>
      <c r="AA681" s="189"/>
      <c r="AB681" s="189"/>
      <c r="AC681" s="189"/>
      <c r="AD681" s="189"/>
      <c r="AE681" s="189"/>
      <c r="AF681" s="189"/>
      <c r="AG681" s="189"/>
      <c r="AH681" s="189"/>
      <c r="AI681" s="189"/>
      <c r="AJ681" s="189"/>
      <c r="AK681" s="189"/>
      <c r="AL681" s="189"/>
      <c r="AM681" s="189"/>
      <c r="AN681" s="190"/>
      <c r="AO681" s="190"/>
      <c r="AP681" s="190"/>
      <c r="AQ681" s="190"/>
      <c r="AR681" s="190"/>
      <c r="AS681" s="190"/>
      <c r="AT681" s="190"/>
      <c r="AU681" s="191">
        <v>0</v>
      </c>
      <c r="AV681" s="191">
        <v>0</v>
      </c>
      <c r="AW681" s="191">
        <v>0</v>
      </c>
      <c r="AX681" s="191">
        <v>0</v>
      </c>
      <c r="AY681" s="191">
        <v>0</v>
      </c>
    </row>
    <row r="682" spans="1:51">
      <c r="A682" s="12" t="s">
        <v>1160</v>
      </c>
      <c r="B682" s="12" t="s">
        <v>1180</v>
      </c>
      <c r="C682" s="13">
        <v>325261</v>
      </c>
      <c r="D682" s="12" t="s">
        <v>491</v>
      </c>
      <c r="E682" s="187">
        <v>2887</v>
      </c>
      <c r="F682" s="188" t="s">
        <v>182</v>
      </c>
      <c r="G682" s="189"/>
      <c r="H682" s="189"/>
      <c r="I682" s="189"/>
      <c r="J682" s="189"/>
      <c r="K682" s="189"/>
      <c r="L682" s="189"/>
      <c r="M682" s="189" t="s">
        <v>1538</v>
      </c>
      <c r="N682" s="189"/>
      <c r="O682" s="189"/>
      <c r="P682" s="189"/>
      <c r="Q682" s="189"/>
      <c r="R682" s="189"/>
      <c r="S682" s="189"/>
      <c r="T682" s="189"/>
      <c r="U682" s="189"/>
      <c r="V682" s="189"/>
      <c r="W682" s="189"/>
      <c r="X682" s="189"/>
      <c r="Y682" s="189"/>
      <c r="Z682" s="189"/>
      <c r="AA682" s="189"/>
      <c r="AB682" s="189"/>
      <c r="AC682" s="189"/>
      <c r="AD682" s="189"/>
      <c r="AE682" s="189"/>
      <c r="AF682" s="189"/>
      <c r="AG682" s="189"/>
      <c r="AH682" s="189"/>
      <c r="AI682" s="189"/>
      <c r="AJ682" s="189"/>
      <c r="AK682" s="189"/>
      <c r="AL682" s="189"/>
      <c r="AM682" s="189"/>
      <c r="AN682" s="190"/>
      <c r="AO682" s="190"/>
      <c r="AP682" s="190"/>
      <c r="AQ682" s="190"/>
      <c r="AR682" s="190"/>
      <c r="AS682" s="190"/>
      <c r="AT682" s="190"/>
      <c r="AU682" s="191">
        <v>0</v>
      </c>
      <c r="AV682" s="191">
        <v>0</v>
      </c>
      <c r="AW682" s="191">
        <v>0</v>
      </c>
      <c r="AX682" s="191">
        <v>0</v>
      </c>
      <c r="AY682" s="191">
        <v>0</v>
      </c>
    </row>
    <row r="683" spans="1:51">
      <c r="A683" s="12" t="s">
        <v>1160</v>
      </c>
      <c r="B683" s="12" t="s">
        <v>1181</v>
      </c>
      <c r="C683" s="13">
        <v>325279</v>
      </c>
      <c r="D683" s="12" t="s">
        <v>1182</v>
      </c>
      <c r="E683" s="187">
        <v>614</v>
      </c>
      <c r="F683" s="188" t="s">
        <v>182</v>
      </c>
      <c r="G683" s="189"/>
      <c r="H683" s="189"/>
      <c r="I683" s="189"/>
      <c r="J683" s="189"/>
      <c r="K683" s="189"/>
      <c r="L683" s="189"/>
      <c r="M683" s="189" t="s">
        <v>1538</v>
      </c>
      <c r="N683" s="189"/>
      <c r="O683" s="189"/>
      <c r="P683" s="189"/>
      <c r="Q683" s="189"/>
      <c r="R683" s="189"/>
      <c r="S683" s="189"/>
      <c r="T683" s="189"/>
      <c r="U683" s="189"/>
      <c r="V683" s="189"/>
      <c r="W683" s="189"/>
      <c r="X683" s="189"/>
      <c r="Y683" s="189"/>
      <c r="Z683" s="189"/>
      <c r="AA683" s="189"/>
      <c r="AB683" s="189"/>
      <c r="AC683" s="189"/>
      <c r="AD683" s="189"/>
      <c r="AE683" s="189"/>
      <c r="AF683" s="189"/>
      <c r="AG683" s="189"/>
      <c r="AH683" s="189"/>
      <c r="AI683" s="189"/>
      <c r="AJ683" s="189"/>
      <c r="AK683" s="189"/>
      <c r="AL683" s="189"/>
      <c r="AM683" s="189"/>
      <c r="AN683" s="190"/>
      <c r="AO683" s="190"/>
      <c r="AP683" s="190"/>
      <c r="AQ683" s="190"/>
      <c r="AR683" s="190"/>
      <c r="AS683" s="190"/>
      <c r="AT683" s="190"/>
      <c r="AU683" s="191">
        <v>0</v>
      </c>
      <c r="AV683" s="191">
        <v>0</v>
      </c>
      <c r="AW683" s="191">
        <v>0</v>
      </c>
      <c r="AX683" s="191">
        <v>0</v>
      </c>
      <c r="AY683" s="191">
        <v>0</v>
      </c>
    </row>
    <row r="684" spans="1:51">
      <c r="A684" s="12" t="s">
        <v>1160</v>
      </c>
      <c r="B684" s="12" t="s">
        <v>1183</v>
      </c>
      <c r="C684" s="13">
        <v>325287</v>
      </c>
      <c r="D684" s="12" t="s">
        <v>365</v>
      </c>
      <c r="E684" s="187">
        <v>14504</v>
      </c>
      <c r="F684" s="188" t="s">
        <v>182</v>
      </c>
      <c r="G684" s="189"/>
      <c r="H684" s="189"/>
      <c r="I684" s="189"/>
      <c r="J684" s="189"/>
      <c r="K684" s="189"/>
      <c r="L684" s="189"/>
      <c r="M684" s="189" t="s">
        <v>1539</v>
      </c>
      <c r="N684" s="189"/>
      <c r="O684" s="189" t="s">
        <v>23</v>
      </c>
      <c r="P684" s="189"/>
      <c r="Q684" s="189"/>
      <c r="R684" s="189"/>
      <c r="S684" s="189"/>
      <c r="T684" s="189"/>
      <c r="U684" s="189"/>
      <c r="V684" s="189"/>
      <c r="W684" s="189"/>
      <c r="X684" s="189"/>
      <c r="Y684" s="189"/>
      <c r="Z684" s="189"/>
      <c r="AA684" s="189"/>
      <c r="AB684" s="189"/>
      <c r="AC684" s="189"/>
      <c r="AD684" s="189"/>
      <c r="AE684" s="189"/>
      <c r="AF684" s="189"/>
      <c r="AG684" s="189"/>
      <c r="AH684" s="189"/>
      <c r="AI684" s="189"/>
      <c r="AJ684" s="189"/>
      <c r="AK684" s="189"/>
      <c r="AL684" s="189"/>
      <c r="AM684" s="189"/>
      <c r="AN684" s="190"/>
      <c r="AO684" s="190"/>
      <c r="AP684" s="190"/>
      <c r="AQ684" s="190"/>
      <c r="AR684" s="190"/>
      <c r="AS684" s="190"/>
      <c r="AT684" s="190"/>
      <c r="AU684" s="191">
        <v>11</v>
      </c>
      <c r="AV684" s="191">
        <v>0</v>
      </c>
      <c r="AW684" s="191">
        <v>0</v>
      </c>
      <c r="AX684" s="191">
        <v>0</v>
      </c>
      <c r="AY684" s="191">
        <v>0</v>
      </c>
    </row>
    <row r="685" spans="1:51">
      <c r="A685" s="12" t="s">
        <v>101</v>
      </c>
      <c r="B685" s="12" t="s">
        <v>101</v>
      </c>
      <c r="C685" s="13">
        <v>330001</v>
      </c>
      <c r="D685" s="12" t="s">
        <v>1184</v>
      </c>
      <c r="E685" s="187">
        <v>99864</v>
      </c>
      <c r="F685" s="188" t="s">
        <v>182</v>
      </c>
      <c r="G685" s="189" t="s">
        <v>23</v>
      </c>
      <c r="H685" s="189" t="s">
        <v>23</v>
      </c>
      <c r="I685" s="189"/>
      <c r="J685" s="189"/>
      <c r="K685" s="189"/>
      <c r="L685" s="189"/>
      <c r="M685" s="189" t="s">
        <v>1538</v>
      </c>
      <c r="N685" s="189"/>
      <c r="O685" s="189"/>
      <c r="P685" s="189"/>
      <c r="Q685" s="189"/>
      <c r="R685" s="189"/>
      <c r="S685" s="189"/>
      <c r="T685" s="189"/>
      <c r="U685" s="189"/>
      <c r="V685" s="189" t="s">
        <v>1539</v>
      </c>
      <c r="W685" s="189"/>
      <c r="X685" s="189"/>
      <c r="Y685" s="189"/>
      <c r="Z685" s="189"/>
      <c r="AA685" s="189"/>
      <c r="AB685" s="189" t="s">
        <v>23</v>
      </c>
      <c r="AC685" s="189"/>
      <c r="AD685" s="189"/>
      <c r="AE685" s="189"/>
      <c r="AF685" s="189"/>
      <c r="AG685" s="189"/>
      <c r="AH685" s="189"/>
      <c r="AI685" s="189"/>
      <c r="AJ685" s="189"/>
      <c r="AK685" s="189"/>
      <c r="AL685" s="189"/>
      <c r="AM685" s="189"/>
      <c r="AN685" s="190"/>
      <c r="AO685" s="190"/>
      <c r="AP685" s="190"/>
      <c r="AQ685" s="190"/>
      <c r="AR685" s="190"/>
      <c r="AS685" s="190"/>
      <c r="AT685" s="190"/>
      <c r="AU685" s="191">
        <v>57</v>
      </c>
      <c r="AV685" s="191">
        <v>0</v>
      </c>
      <c r="AW685" s="191">
        <v>0</v>
      </c>
      <c r="AX685" s="191">
        <v>0</v>
      </c>
      <c r="AY685" s="191">
        <v>0</v>
      </c>
    </row>
    <row r="686" spans="1:51">
      <c r="A686" s="12" t="s">
        <v>101</v>
      </c>
      <c r="B686" s="12" t="s">
        <v>1185</v>
      </c>
      <c r="C686" s="13">
        <v>331007</v>
      </c>
      <c r="D686" s="12" t="s">
        <v>1186</v>
      </c>
      <c r="E686" s="187">
        <v>709188</v>
      </c>
      <c r="F686" s="188" t="s">
        <v>182</v>
      </c>
      <c r="G686" s="189" t="s">
        <v>23</v>
      </c>
      <c r="H686" s="189" t="s">
        <v>23</v>
      </c>
      <c r="I686" s="189" t="s">
        <v>23</v>
      </c>
      <c r="J686" s="189" t="s">
        <v>23</v>
      </c>
      <c r="K686" s="189" t="s">
        <v>23</v>
      </c>
      <c r="L686" s="189" t="s">
        <v>23</v>
      </c>
      <c r="M686" s="189" t="s">
        <v>1539</v>
      </c>
      <c r="N686" s="189"/>
      <c r="O686" s="189" t="s">
        <v>23</v>
      </c>
      <c r="P686" s="189"/>
      <c r="Q686" s="189"/>
      <c r="R686" s="189"/>
      <c r="S686" s="189" t="s">
        <v>23</v>
      </c>
      <c r="T686" s="189"/>
      <c r="U686" s="189"/>
      <c r="V686" s="189" t="s">
        <v>1539</v>
      </c>
      <c r="W686" s="189"/>
      <c r="X686" s="189"/>
      <c r="Y686" s="189"/>
      <c r="Z686" s="189"/>
      <c r="AA686" s="189"/>
      <c r="AB686" s="189" t="s">
        <v>23</v>
      </c>
      <c r="AC686" s="189"/>
      <c r="AD686" s="189"/>
      <c r="AE686" s="189" t="s">
        <v>1539</v>
      </c>
      <c r="AF686" s="189"/>
      <c r="AG686" s="189" t="s">
        <v>23</v>
      </c>
      <c r="AH686" s="189"/>
      <c r="AI686" s="189"/>
      <c r="AJ686" s="189"/>
      <c r="AK686" s="189"/>
      <c r="AL686" s="189"/>
      <c r="AM686" s="189"/>
      <c r="AN686" s="190" t="s">
        <v>1539</v>
      </c>
      <c r="AO686" s="190"/>
      <c r="AP686" s="190"/>
      <c r="AQ686" s="190"/>
      <c r="AR686" s="190"/>
      <c r="AS686" s="190" t="s">
        <v>23</v>
      </c>
      <c r="AT686" s="190"/>
      <c r="AU686" s="191">
        <v>629</v>
      </c>
      <c r="AV686" s="191">
        <v>14</v>
      </c>
      <c r="AW686" s="191">
        <v>75</v>
      </c>
      <c r="AX686" s="191">
        <v>111</v>
      </c>
      <c r="AY686" s="191">
        <v>133</v>
      </c>
    </row>
    <row r="687" spans="1:51">
      <c r="A687" s="12" t="s">
        <v>101</v>
      </c>
      <c r="B687" s="12" t="s">
        <v>118</v>
      </c>
      <c r="C687" s="13">
        <v>332020</v>
      </c>
      <c r="D687" s="12" t="s">
        <v>1187</v>
      </c>
      <c r="E687" s="187">
        <v>483901</v>
      </c>
      <c r="F687" s="188" t="s">
        <v>182</v>
      </c>
      <c r="G687" s="189" t="s">
        <v>23</v>
      </c>
      <c r="H687" s="189" t="s">
        <v>23</v>
      </c>
      <c r="I687" s="189" t="s">
        <v>23</v>
      </c>
      <c r="J687" s="189" t="s">
        <v>23</v>
      </c>
      <c r="K687" s="189" t="s">
        <v>23</v>
      </c>
      <c r="L687" s="189"/>
      <c r="M687" s="189" t="s">
        <v>1539</v>
      </c>
      <c r="N687" s="189" t="s">
        <v>23</v>
      </c>
      <c r="O687" s="189"/>
      <c r="P687" s="189"/>
      <c r="Q687" s="189"/>
      <c r="R687" s="189"/>
      <c r="S687" s="189"/>
      <c r="T687" s="189"/>
      <c r="U687" s="189"/>
      <c r="V687" s="189" t="s">
        <v>1539</v>
      </c>
      <c r="W687" s="189"/>
      <c r="X687" s="189"/>
      <c r="Y687" s="189"/>
      <c r="Z687" s="189"/>
      <c r="AA687" s="189"/>
      <c r="AB687" s="189" t="s">
        <v>23</v>
      </c>
      <c r="AC687" s="189"/>
      <c r="AD687" s="189"/>
      <c r="AE687" s="189" t="s">
        <v>1539</v>
      </c>
      <c r="AF687" s="189" t="s">
        <v>23</v>
      </c>
      <c r="AG687" s="189"/>
      <c r="AH687" s="189"/>
      <c r="AI687" s="189"/>
      <c r="AJ687" s="189"/>
      <c r="AK687" s="189"/>
      <c r="AL687" s="189"/>
      <c r="AM687" s="189"/>
      <c r="AN687" s="190" t="s">
        <v>1539</v>
      </c>
      <c r="AO687" s="190"/>
      <c r="AP687" s="190"/>
      <c r="AQ687" s="190"/>
      <c r="AR687" s="190"/>
      <c r="AS687" s="190" t="s">
        <v>23</v>
      </c>
      <c r="AT687" s="190"/>
      <c r="AU687" s="191">
        <v>602</v>
      </c>
      <c r="AV687" s="191">
        <v>43</v>
      </c>
      <c r="AW687" s="191">
        <v>58</v>
      </c>
      <c r="AX687" s="191">
        <v>71</v>
      </c>
      <c r="AY687" s="191">
        <v>41</v>
      </c>
    </row>
    <row r="688" spans="1:51">
      <c r="A688" s="12" t="s">
        <v>101</v>
      </c>
      <c r="B688" s="12" t="s">
        <v>1188</v>
      </c>
      <c r="C688" s="13">
        <v>332038</v>
      </c>
      <c r="D688" s="12" t="s">
        <v>1189</v>
      </c>
      <c r="E688" s="187">
        <v>102276</v>
      </c>
      <c r="F688" s="188" t="s">
        <v>182</v>
      </c>
      <c r="G688" s="189" t="s">
        <v>23</v>
      </c>
      <c r="H688" s="189" t="s">
        <v>23</v>
      </c>
      <c r="I688" s="189"/>
      <c r="J688" s="189" t="s">
        <v>23</v>
      </c>
      <c r="K688" s="189"/>
      <c r="L688" s="189"/>
      <c r="M688" s="189" t="s">
        <v>1538</v>
      </c>
      <c r="N688" s="189"/>
      <c r="O688" s="189"/>
      <c r="P688" s="189"/>
      <c r="Q688" s="189"/>
      <c r="R688" s="189"/>
      <c r="S688" s="189"/>
      <c r="T688" s="189"/>
      <c r="U688" s="189"/>
      <c r="V688" s="189" t="s">
        <v>1539</v>
      </c>
      <c r="W688" s="189"/>
      <c r="X688" s="189"/>
      <c r="Y688" s="189"/>
      <c r="Z688" s="189"/>
      <c r="AA688" s="189"/>
      <c r="AB688" s="189" t="s">
        <v>23</v>
      </c>
      <c r="AC688" s="189"/>
      <c r="AD688" s="189"/>
      <c r="AE688" s="189" t="s">
        <v>1538</v>
      </c>
      <c r="AF688" s="189"/>
      <c r="AG688" s="189"/>
      <c r="AH688" s="189"/>
      <c r="AI688" s="189"/>
      <c r="AJ688" s="189"/>
      <c r="AK688" s="189"/>
      <c r="AL688" s="189"/>
      <c r="AM688" s="189"/>
      <c r="AN688" s="190"/>
      <c r="AO688" s="190"/>
      <c r="AP688" s="190"/>
      <c r="AQ688" s="190"/>
      <c r="AR688" s="190"/>
      <c r="AS688" s="190"/>
      <c r="AT688" s="190"/>
      <c r="AU688" s="191">
        <v>40</v>
      </c>
      <c r="AV688" s="191">
        <v>0</v>
      </c>
      <c r="AW688" s="191">
        <v>6</v>
      </c>
      <c r="AX688" s="191">
        <v>0</v>
      </c>
      <c r="AY688" s="191">
        <v>0</v>
      </c>
    </row>
    <row r="689" spans="1:51">
      <c r="A689" s="12" t="s">
        <v>101</v>
      </c>
      <c r="B689" s="12" t="s">
        <v>1190</v>
      </c>
      <c r="C689" s="13">
        <v>332046</v>
      </c>
      <c r="D689" s="12" t="s">
        <v>1032</v>
      </c>
      <c r="E689" s="187">
        <v>60458</v>
      </c>
      <c r="F689" s="188" t="s">
        <v>182</v>
      </c>
      <c r="G689" s="189" t="s">
        <v>23</v>
      </c>
      <c r="H689" s="189" t="s">
        <v>23</v>
      </c>
      <c r="I689" s="189"/>
      <c r="J689" s="189"/>
      <c r="K689" s="189"/>
      <c r="L689" s="189"/>
      <c r="M689" s="189" t="s">
        <v>1538</v>
      </c>
      <c r="N689" s="189"/>
      <c r="O689" s="189"/>
      <c r="P689" s="189"/>
      <c r="Q689" s="189"/>
      <c r="R689" s="189"/>
      <c r="S689" s="189"/>
      <c r="T689" s="189"/>
      <c r="U689" s="189"/>
      <c r="V689" s="189" t="s">
        <v>1538</v>
      </c>
      <c r="W689" s="189"/>
      <c r="X689" s="189"/>
      <c r="Y689" s="189"/>
      <c r="Z689" s="189"/>
      <c r="AA689" s="189"/>
      <c r="AB689" s="189"/>
      <c r="AC689" s="189"/>
      <c r="AD689" s="189"/>
      <c r="AE689" s="189"/>
      <c r="AF689" s="189"/>
      <c r="AG689" s="189"/>
      <c r="AH689" s="189"/>
      <c r="AI689" s="189"/>
      <c r="AJ689" s="189"/>
      <c r="AK689" s="189"/>
      <c r="AL689" s="189"/>
      <c r="AM689" s="189"/>
      <c r="AN689" s="190"/>
      <c r="AO689" s="190"/>
      <c r="AP689" s="190"/>
      <c r="AQ689" s="190"/>
      <c r="AR689" s="190"/>
      <c r="AS689" s="190"/>
      <c r="AT689" s="190"/>
      <c r="AU689" s="191">
        <v>26</v>
      </c>
      <c r="AV689" s="191">
        <v>0</v>
      </c>
      <c r="AW689" s="191">
        <v>0</v>
      </c>
      <c r="AX689" s="191">
        <v>0</v>
      </c>
      <c r="AY689" s="191">
        <v>0</v>
      </c>
    </row>
    <row r="690" spans="1:51">
      <c r="A690" s="12" t="s">
        <v>101</v>
      </c>
      <c r="B690" s="12" t="s">
        <v>1191</v>
      </c>
      <c r="C690" s="13">
        <v>332054</v>
      </c>
      <c r="D690" s="12" t="s">
        <v>345</v>
      </c>
      <c r="E690" s="187">
        <v>49538</v>
      </c>
      <c r="F690" s="188" t="s">
        <v>182</v>
      </c>
      <c r="G690" s="189"/>
      <c r="H690" s="189"/>
      <c r="I690" s="189" t="s">
        <v>23</v>
      </c>
      <c r="J690" s="189"/>
      <c r="K690" s="189"/>
      <c r="L690" s="189"/>
      <c r="M690" s="189" t="s">
        <v>1538</v>
      </c>
      <c r="N690" s="189"/>
      <c r="O690" s="189"/>
      <c r="P690" s="189"/>
      <c r="Q690" s="189"/>
      <c r="R690" s="189"/>
      <c r="S690" s="189"/>
      <c r="T690" s="189"/>
      <c r="U690" s="189"/>
      <c r="V690" s="189"/>
      <c r="W690" s="189"/>
      <c r="X690" s="189"/>
      <c r="Y690" s="189"/>
      <c r="Z690" s="189"/>
      <c r="AA690" s="189"/>
      <c r="AB690" s="189"/>
      <c r="AC690" s="189"/>
      <c r="AD690" s="189"/>
      <c r="AE690" s="189"/>
      <c r="AF690" s="189"/>
      <c r="AG690" s="189"/>
      <c r="AH690" s="189"/>
      <c r="AI690" s="189"/>
      <c r="AJ690" s="189"/>
      <c r="AK690" s="189"/>
      <c r="AL690" s="189"/>
      <c r="AM690" s="189"/>
      <c r="AN690" s="190"/>
      <c r="AO690" s="190"/>
      <c r="AP690" s="190"/>
      <c r="AQ690" s="190"/>
      <c r="AR690" s="190"/>
      <c r="AS690" s="190"/>
      <c r="AT690" s="190"/>
      <c r="AU690" s="191">
        <v>38</v>
      </c>
      <c r="AV690" s="191">
        <v>0</v>
      </c>
      <c r="AW690" s="191">
        <v>0</v>
      </c>
      <c r="AX690" s="191">
        <v>0</v>
      </c>
      <c r="AY690" s="191">
        <v>3</v>
      </c>
    </row>
    <row r="691" spans="1:51">
      <c r="A691" s="12" t="s">
        <v>101</v>
      </c>
      <c r="B691" s="12" t="s">
        <v>1192</v>
      </c>
      <c r="C691" s="13">
        <v>332071</v>
      </c>
      <c r="D691" s="12" t="s">
        <v>343</v>
      </c>
      <c r="E691" s="187">
        <v>41160</v>
      </c>
      <c r="F691" s="188" t="s">
        <v>182</v>
      </c>
      <c r="G691" s="189"/>
      <c r="H691" s="189"/>
      <c r="I691" s="189"/>
      <c r="J691" s="189"/>
      <c r="K691" s="189"/>
      <c r="L691" s="189"/>
      <c r="M691" s="189" t="s">
        <v>1538</v>
      </c>
      <c r="N691" s="189"/>
      <c r="O691" s="189"/>
      <c r="P691" s="189"/>
      <c r="Q691" s="189"/>
      <c r="R691" s="189"/>
      <c r="S691" s="189"/>
      <c r="T691" s="189"/>
      <c r="U691" s="189"/>
      <c r="V691" s="189"/>
      <c r="W691" s="189"/>
      <c r="X691" s="189"/>
      <c r="Y691" s="189"/>
      <c r="Z691" s="189"/>
      <c r="AA691" s="189"/>
      <c r="AB691" s="189"/>
      <c r="AC691" s="189"/>
      <c r="AD691" s="189"/>
      <c r="AE691" s="189"/>
      <c r="AF691" s="189"/>
      <c r="AG691" s="189"/>
      <c r="AH691" s="189"/>
      <c r="AI691" s="189"/>
      <c r="AJ691" s="189"/>
      <c r="AK691" s="189"/>
      <c r="AL691" s="189"/>
      <c r="AM691" s="189"/>
      <c r="AN691" s="190"/>
      <c r="AO691" s="190"/>
      <c r="AP691" s="190"/>
      <c r="AQ691" s="190"/>
      <c r="AR691" s="190"/>
      <c r="AS691" s="190"/>
      <c r="AT691" s="190"/>
      <c r="AU691" s="191">
        <v>27</v>
      </c>
      <c r="AV691" s="191">
        <v>0</v>
      </c>
      <c r="AW691" s="191">
        <v>0</v>
      </c>
      <c r="AX691" s="191">
        <v>0</v>
      </c>
      <c r="AY691" s="191">
        <v>0</v>
      </c>
    </row>
    <row r="692" spans="1:51">
      <c r="A692" s="12" t="s">
        <v>101</v>
      </c>
      <c r="B692" s="12" t="s">
        <v>103</v>
      </c>
      <c r="C692" s="13">
        <v>332089</v>
      </c>
      <c r="D692" s="12" t="s">
        <v>290</v>
      </c>
      <c r="E692" s="187">
        <v>68586</v>
      </c>
      <c r="F692" s="188" t="s">
        <v>182</v>
      </c>
      <c r="G692" s="189"/>
      <c r="H692" s="189"/>
      <c r="I692" s="189"/>
      <c r="J692" s="189" t="s">
        <v>23</v>
      </c>
      <c r="K692" s="189" t="s">
        <v>23</v>
      </c>
      <c r="L692" s="189" t="s">
        <v>23</v>
      </c>
      <c r="M692" s="189" t="s">
        <v>1539</v>
      </c>
      <c r="N692" s="189"/>
      <c r="O692" s="189" t="s">
        <v>23</v>
      </c>
      <c r="P692" s="189"/>
      <c r="Q692" s="189"/>
      <c r="R692" s="189"/>
      <c r="S692" s="189"/>
      <c r="T692" s="189"/>
      <c r="U692" s="189"/>
      <c r="V692" s="189"/>
      <c r="W692" s="189"/>
      <c r="X692" s="189"/>
      <c r="Y692" s="189"/>
      <c r="Z692" s="189"/>
      <c r="AA692" s="189"/>
      <c r="AB692" s="189"/>
      <c r="AC692" s="189"/>
      <c r="AD692" s="189"/>
      <c r="AE692" s="189" t="s">
        <v>1539</v>
      </c>
      <c r="AF692" s="189"/>
      <c r="AG692" s="189" t="s">
        <v>23</v>
      </c>
      <c r="AH692" s="189"/>
      <c r="AI692" s="189"/>
      <c r="AJ692" s="189"/>
      <c r="AK692" s="189"/>
      <c r="AL692" s="189"/>
      <c r="AM692" s="189"/>
      <c r="AN692" s="190" t="s">
        <v>1539</v>
      </c>
      <c r="AO692" s="190"/>
      <c r="AP692" s="190" t="s">
        <v>23</v>
      </c>
      <c r="AQ692" s="190"/>
      <c r="AR692" s="190"/>
      <c r="AS692" s="190"/>
      <c r="AT692" s="190"/>
      <c r="AU692" s="191">
        <v>35</v>
      </c>
      <c r="AV692" s="191">
        <v>0</v>
      </c>
      <c r="AW692" s="191">
        <v>21</v>
      </c>
      <c r="AX692" s="191">
        <v>25</v>
      </c>
      <c r="AY692" s="191">
        <v>0</v>
      </c>
    </row>
    <row r="693" spans="1:51">
      <c r="A693" s="12" t="s">
        <v>101</v>
      </c>
      <c r="B693" s="12" t="s">
        <v>1193</v>
      </c>
      <c r="C693" s="13">
        <v>332097</v>
      </c>
      <c r="D693" s="12" t="s">
        <v>1194</v>
      </c>
      <c r="E693" s="187">
        <v>31273</v>
      </c>
      <c r="F693" s="188" t="s">
        <v>182</v>
      </c>
      <c r="G693" s="189"/>
      <c r="H693" s="189"/>
      <c r="I693" s="189"/>
      <c r="J693" s="189"/>
      <c r="K693" s="189"/>
      <c r="L693" s="189"/>
      <c r="M693" s="189" t="s">
        <v>1539</v>
      </c>
      <c r="N693" s="189"/>
      <c r="O693" s="189" t="s">
        <v>23</v>
      </c>
      <c r="P693" s="189"/>
      <c r="Q693" s="189"/>
      <c r="R693" s="189"/>
      <c r="S693" s="189"/>
      <c r="T693" s="189"/>
      <c r="U693" s="189"/>
      <c r="V693" s="189"/>
      <c r="W693" s="189"/>
      <c r="X693" s="189"/>
      <c r="Y693" s="189"/>
      <c r="Z693" s="189"/>
      <c r="AA693" s="189"/>
      <c r="AB693" s="189"/>
      <c r="AC693" s="189"/>
      <c r="AD693" s="189"/>
      <c r="AE693" s="189"/>
      <c r="AF693" s="189"/>
      <c r="AG693" s="189"/>
      <c r="AH693" s="189"/>
      <c r="AI693" s="189"/>
      <c r="AJ693" s="189"/>
      <c r="AK693" s="189"/>
      <c r="AL693" s="189"/>
      <c r="AM693" s="189"/>
      <c r="AN693" s="190"/>
      <c r="AO693" s="190"/>
      <c r="AP693" s="190"/>
      <c r="AQ693" s="190"/>
      <c r="AR693" s="190"/>
      <c r="AS693" s="190"/>
      <c r="AT693" s="190"/>
      <c r="AU693" s="191">
        <v>1</v>
      </c>
      <c r="AV693" s="191">
        <v>0</v>
      </c>
      <c r="AW693" s="191">
        <v>0</v>
      </c>
      <c r="AX693" s="191">
        <v>0</v>
      </c>
      <c r="AY693" s="191">
        <v>0</v>
      </c>
    </row>
    <row r="694" spans="1:51">
      <c r="A694" s="12" t="s">
        <v>101</v>
      </c>
      <c r="B694" s="12" t="s">
        <v>1195</v>
      </c>
      <c r="C694" s="13">
        <v>332101</v>
      </c>
      <c r="D694" s="12" t="s">
        <v>365</v>
      </c>
      <c r="E694" s="187">
        <v>30236</v>
      </c>
      <c r="F694" s="188" t="s">
        <v>182</v>
      </c>
      <c r="G694" s="189"/>
      <c r="H694" s="189"/>
      <c r="I694" s="189"/>
      <c r="J694" s="189" t="s">
        <v>23</v>
      </c>
      <c r="K694" s="189"/>
      <c r="L694" s="189"/>
      <c r="M694" s="189" t="s">
        <v>1539</v>
      </c>
      <c r="N694" s="189"/>
      <c r="O694" s="189" t="s">
        <v>23</v>
      </c>
      <c r="P694" s="189"/>
      <c r="Q694" s="189"/>
      <c r="R694" s="189"/>
      <c r="S694" s="189"/>
      <c r="T694" s="189"/>
      <c r="U694" s="189"/>
      <c r="V694" s="189"/>
      <c r="W694" s="189"/>
      <c r="X694" s="189"/>
      <c r="Y694" s="189"/>
      <c r="Z694" s="189"/>
      <c r="AA694" s="189"/>
      <c r="AB694" s="189"/>
      <c r="AC694" s="189"/>
      <c r="AD694" s="189"/>
      <c r="AE694" s="189" t="s">
        <v>1539</v>
      </c>
      <c r="AF694" s="189"/>
      <c r="AG694" s="189" t="s">
        <v>23</v>
      </c>
      <c r="AH694" s="189"/>
      <c r="AI694" s="189"/>
      <c r="AJ694" s="189"/>
      <c r="AK694" s="189"/>
      <c r="AL694" s="189"/>
      <c r="AM694" s="189"/>
      <c r="AN694" s="190"/>
      <c r="AO694" s="190"/>
      <c r="AP694" s="190"/>
      <c r="AQ694" s="190"/>
      <c r="AR694" s="190"/>
      <c r="AS694" s="190"/>
      <c r="AT694" s="190"/>
      <c r="AU694" s="191">
        <v>4</v>
      </c>
      <c r="AV694" s="191">
        <v>0</v>
      </c>
      <c r="AW694" s="191">
        <v>3</v>
      </c>
      <c r="AX694" s="191">
        <v>0</v>
      </c>
      <c r="AY694" s="191">
        <v>0</v>
      </c>
    </row>
    <row r="695" spans="1:51">
      <c r="A695" s="12" t="s">
        <v>101</v>
      </c>
      <c r="B695" s="12" t="s">
        <v>1196</v>
      </c>
      <c r="C695" s="13">
        <v>332119</v>
      </c>
      <c r="D695" s="12" t="s">
        <v>422</v>
      </c>
      <c r="E695" s="187">
        <v>35293</v>
      </c>
      <c r="F695" s="188" t="s">
        <v>182</v>
      </c>
      <c r="G695" s="189"/>
      <c r="H695" s="189" t="s">
        <v>23</v>
      </c>
      <c r="I695" s="189"/>
      <c r="J695" s="189"/>
      <c r="K695" s="189"/>
      <c r="L695" s="189"/>
      <c r="M695" s="189" t="s">
        <v>1538</v>
      </c>
      <c r="N695" s="189"/>
      <c r="O695" s="189"/>
      <c r="P695" s="189"/>
      <c r="Q695" s="189"/>
      <c r="R695" s="189"/>
      <c r="S695" s="189"/>
      <c r="T695" s="189"/>
      <c r="U695" s="189"/>
      <c r="V695" s="189"/>
      <c r="W695" s="189"/>
      <c r="X695" s="189"/>
      <c r="Y695" s="189"/>
      <c r="Z695" s="189"/>
      <c r="AA695" s="189"/>
      <c r="AB695" s="189"/>
      <c r="AC695" s="189"/>
      <c r="AD695" s="189"/>
      <c r="AE695" s="189"/>
      <c r="AF695" s="189"/>
      <c r="AG695" s="189"/>
      <c r="AH695" s="189"/>
      <c r="AI695" s="189"/>
      <c r="AJ695" s="189"/>
      <c r="AK695" s="189"/>
      <c r="AL695" s="189"/>
      <c r="AM695" s="189"/>
      <c r="AN695" s="190"/>
      <c r="AO695" s="190"/>
      <c r="AP695" s="190"/>
      <c r="AQ695" s="190"/>
      <c r="AR695" s="190"/>
      <c r="AS695" s="190"/>
      <c r="AT695" s="190"/>
      <c r="AU695" s="191">
        <v>0</v>
      </c>
      <c r="AV695" s="191">
        <v>0</v>
      </c>
      <c r="AW695" s="191">
        <v>0</v>
      </c>
      <c r="AX695" s="191">
        <v>0</v>
      </c>
      <c r="AY695" s="191">
        <v>0</v>
      </c>
    </row>
    <row r="696" spans="1:51">
      <c r="A696" s="12" t="s">
        <v>101</v>
      </c>
      <c r="B696" s="12" t="s">
        <v>1197</v>
      </c>
      <c r="C696" s="13">
        <v>332127</v>
      </c>
      <c r="D696" s="12" t="s">
        <v>297</v>
      </c>
      <c r="E696" s="187">
        <v>37741</v>
      </c>
      <c r="F696" s="188" t="s">
        <v>182</v>
      </c>
      <c r="G696" s="189" t="s">
        <v>23</v>
      </c>
      <c r="H696" s="189" t="s">
        <v>736</v>
      </c>
      <c r="I696" s="189" t="s">
        <v>736</v>
      </c>
      <c r="J696" s="189" t="s">
        <v>23</v>
      </c>
      <c r="K696" s="189" t="s">
        <v>736</v>
      </c>
      <c r="L696" s="189" t="s">
        <v>736</v>
      </c>
      <c r="M696" s="189" t="s">
        <v>1539</v>
      </c>
      <c r="N696" s="189"/>
      <c r="O696" s="189" t="s">
        <v>23</v>
      </c>
      <c r="P696" s="189"/>
      <c r="Q696" s="189"/>
      <c r="R696" s="189"/>
      <c r="S696" s="189"/>
      <c r="T696" s="189"/>
      <c r="U696" s="189"/>
      <c r="V696" s="189" t="s">
        <v>1539</v>
      </c>
      <c r="W696" s="189" t="s">
        <v>736</v>
      </c>
      <c r="X696" s="189" t="s">
        <v>736</v>
      </c>
      <c r="Y696" s="189" t="s">
        <v>736</v>
      </c>
      <c r="Z696" s="189" t="s">
        <v>736</v>
      </c>
      <c r="AA696" s="189" t="s">
        <v>736</v>
      </c>
      <c r="AB696" s="189" t="s">
        <v>23</v>
      </c>
      <c r="AC696" s="189" t="s">
        <v>736</v>
      </c>
      <c r="AD696" s="189" t="s">
        <v>736</v>
      </c>
      <c r="AE696" s="189" t="s">
        <v>1539</v>
      </c>
      <c r="AF696" s="189"/>
      <c r="AG696" s="189" t="s">
        <v>23</v>
      </c>
      <c r="AH696" s="189"/>
      <c r="AI696" s="189"/>
      <c r="AJ696" s="189"/>
      <c r="AK696" s="189"/>
      <c r="AL696" s="189"/>
      <c r="AM696" s="189"/>
      <c r="AN696" s="190"/>
      <c r="AO696" s="190"/>
      <c r="AP696" s="190"/>
      <c r="AQ696" s="190"/>
      <c r="AR696" s="190"/>
      <c r="AS696" s="190"/>
      <c r="AT696" s="190"/>
      <c r="AU696" s="191">
        <v>4</v>
      </c>
      <c r="AV696" s="191">
        <v>0</v>
      </c>
      <c r="AW696" s="191">
        <v>3</v>
      </c>
      <c r="AX696" s="191">
        <v>0</v>
      </c>
      <c r="AY696" s="191">
        <v>0</v>
      </c>
    </row>
    <row r="697" spans="1:51">
      <c r="A697" s="12" t="s">
        <v>101</v>
      </c>
      <c r="B697" s="12" t="s">
        <v>1198</v>
      </c>
      <c r="C697" s="13">
        <v>332135</v>
      </c>
      <c r="D697" s="12" t="s">
        <v>276</v>
      </c>
      <c r="E697" s="187">
        <v>44461</v>
      </c>
      <c r="F697" s="188" t="s">
        <v>182</v>
      </c>
      <c r="G697" s="189" t="s">
        <v>23</v>
      </c>
      <c r="H697" s="189" t="s">
        <v>736</v>
      </c>
      <c r="I697" s="189" t="s">
        <v>23</v>
      </c>
      <c r="J697" s="189" t="s">
        <v>23</v>
      </c>
      <c r="K697" s="189" t="s">
        <v>736</v>
      </c>
      <c r="L697" s="189" t="s">
        <v>736</v>
      </c>
      <c r="M697" s="189" t="s">
        <v>1539</v>
      </c>
      <c r="N697" s="189"/>
      <c r="O697" s="189" t="s">
        <v>23</v>
      </c>
      <c r="P697" s="189"/>
      <c r="Q697" s="189"/>
      <c r="R697" s="189"/>
      <c r="S697" s="189"/>
      <c r="T697" s="189"/>
      <c r="U697" s="189"/>
      <c r="V697" s="189" t="s">
        <v>1539</v>
      </c>
      <c r="W697" s="189" t="s">
        <v>736</v>
      </c>
      <c r="X697" s="189" t="s">
        <v>736</v>
      </c>
      <c r="Y697" s="189" t="s">
        <v>736</v>
      </c>
      <c r="Z697" s="189" t="s">
        <v>736</v>
      </c>
      <c r="AA697" s="189" t="s">
        <v>736</v>
      </c>
      <c r="AB697" s="189" t="s">
        <v>23</v>
      </c>
      <c r="AC697" s="189" t="s">
        <v>736</v>
      </c>
      <c r="AD697" s="189" t="s">
        <v>736</v>
      </c>
      <c r="AE697" s="189" t="s">
        <v>1539</v>
      </c>
      <c r="AF697" s="189"/>
      <c r="AG697" s="189" t="s">
        <v>23</v>
      </c>
      <c r="AH697" s="189"/>
      <c r="AI697" s="189"/>
      <c r="AJ697" s="189"/>
      <c r="AK697" s="189"/>
      <c r="AL697" s="189"/>
      <c r="AM697" s="189"/>
      <c r="AN697" s="190"/>
      <c r="AO697" s="190"/>
      <c r="AP697" s="190"/>
      <c r="AQ697" s="190"/>
      <c r="AR697" s="190"/>
      <c r="AS697" s="190"/>
      <c r="AT697" s="190"/>
      <c r="AU697" s="191">
        <v>33</v>
      </c>
      <c r="AV697" s="191">
        <v>0</v>
      </c>
      <c r="AW697" s="191">
        <v>10</v>
      </c>
      <c r="AX697" s="191">
        <v>0</v>
      </c>
      <c r="AY697" s="191">
        <v>0</v>
      </c>
    </row>
    <row r="698" spans="1:51">
      <c r="A698" s="12" t="s">
        <v>101</v>
      </c>
      <c r="B698" s="12" t="s">
        <v>1199</v>
      </c>
      <c r="C698" s="13">
        <v>332143</v>
      </c>
      <c r="D698" s="12" t="s">
        <v>343</v>
      </c>
      <c r="E698" s="187">
        <v>46482</v>
      </c>
      <c r="F698" s="188" t="s">
        <v>182</v>
      </c>
      <c r="G698" s="189"/>
      <c r="H698" s="189"/>
      <c r="I698" s="189"/>
      <c r="J698" s="189"/>
      <c r="K698" s="189"/>
      <c r="L698" s="189"/>
      <c r="M698" s="189" t="s">
        <v>1538</v>
      </c>
      <c r="N698" s="189"/>
      <c r="O698" s="189"/>
      <c r="P698" s="189"/>
      <c r="Q698" s="189"/>
      <c r="R698" s="189"/>
      <c r="S698" s="189"/>
      <c r="T698" s="189"/>
      <c r="U698" s="189"/>
      <c r="V698" s="189"/>
      <c r="W698" s="189"/>
      <c r="X698" s="189"/>
      <c r="Y698" s="189"/>
      <c r="Z698" s="189"/>
      <c r="AA698" s="189"/>
      <c r="AB698" s="189"/>
      <c r="AC698" s="189"/>
      <c r="AD698" s="189"/>
      <c r="AE698" s="189"/>
      <c r="AF698" s="189"/>
      <c r="AG698" s="189"/>
      <c r="AH698" s="189"/>
      <c r="AI698" s="189"/>
      <c r="AJ698" s="189"/>
      <c r="AK698" s="189"/>
      <c r="AL698" s="189"/>
      <c r="AM698" s="189"/>
      <c r="AN698" s="190"/>
      <c r="AO698" s="190"/>
      <c r="AP698" s="190"/>
      <c r="AQ698" s="190"/>
      <c r="AR698" s="190"/>
      <c r="AS698" s="190"/>
      <c r="AT698" s="190"/>
      <c r="AU698" s="191">
        <v>5</v>
      </c>
      <c r="AV698" s="191">
        <v>0</v>
      </c>
      <c r="AW698" s="191">
        <v>0</v>
      </c>
      <c r="AX698" s="191">
        <v>0</v>
      </c>
      <c r="AY698" s="191">
        <v>0</v>
      </c>
    </row>
    <row r="699" spans="1:51">
      <c r="A699" s="12" t="s">
        <v>101</v>
      </c>
      <c r="B699" s="12" t="s">
        <v>1200</v>
      </c>
      <c r="C699" s="13">
        <v>332151</v>
      </c>
      <c r="D699" s="12" t="s">
        <v>422</v>
      </c>
      <c r="E699" s="187">
        <v>28292</v>
      </c>
      <c r="F699" s="188" t="s">
        <v>182</v>
      </c>
      <c r="G699" s="189"/>
      <c r="H699" s="189"/>
      <c r="I699" s="189"/>
      <c r="J699" s="189"/>
      <c r="K699" s="189"/>
      <c r="L699" s="189"/>
      <c r="M699" s="189" t="s">
        <v>1538</v>
      </c>
      <c r="N699" s="189"/>
      <c r="O699" s="189"/>
      <c r="P699" s="189"/>
      <c r="Q699" s="189"/>
      <c r="R699" s="189"/>
      <c r="S699" s="189"/>
      <c r="T699" s="189"/>
      <c r="U699" s="189"/>
      <c r="V699" s="189"/>
      <c r="W699" s="189"/>
      <c r="X699" s="189"/>
      <c r="Y699" s="189"/>
      <c r="Z699" s="189"/>
      <c r="AA699" s="189"/>
      <c r="AB699" s="189"/>
      <c r="AC699" s="189"/>
      <c r="AD699" s="189"/>
      <c r="AE699" s="189"/>
      <c r="AF699" s="189"/>
      <c r="AG699" s="189"/>
      <c r="AH699" s="189"/>
      <c r="AI699" s="189"/>
      <c r="AJ699" s="189"/>
      <c r="AK699" s="189"/>
      <c r="AL699" s="189"/>
      <c r="AM699" s="189"/>
      <c r="AN699" s="190"/>
      <c r="AO699" s="190"/>
      <c r="AP699" s="190"/>
      <c r="AQ699" s="190"/>
      <c r="AR699" s="190"/>
      <c r="AS699" s="190"/>
      <c r="AT699" s="190"/>
      <c r="AU699" s="191">
        <v>12</v>
      </c>
      <c r="AV699" s="191">
        <v>0</v>
      </c>
      <c r="AW699" s="191">
        <v>0</v>
      </c>
      <c r="AX699" s="191">
        <v>0</v>
      </c>
      <c r="AY699" s="191">
        <v>0</v>
      </c>
    </row>
    <row r="700" spans="1:51">
      <c r="A700" s="12" t="s">
        <v>101</v>
      </c>
      <c r="B700" s="12" t="s">
        <v>1201</v>
      </c>
      <c r="C700" s="13">
        <v>332160</v>
      </c>
      <c r="D700" s="12" t="s">
        <v>301</v>
      </c>
      <c r="E700" s="187">
        <v>34806</v>
      </c>
      <c r="F700" s="188" t="s">
        <v>182</v>
      </c>
      <c r="G700" s="189"/>
      <c r="H700" s="189"/>
      <c r="I700" s="189"/>
      <c r="J700" s="189"/>
      <c r="K700" s="189"/>
      <c r="L700" s="189"/>
      <c r="M700" s="189" t="s">
        <v>1538</v>
      </c>
      <c r="N700" s="189"/>
      <c r="O700" s="189"/>
      <c r="P700" s="189"/>
      <c r="Q700" s="189"/>
      <c r="R700" s="189"/>
      <c r="S700" s="189"/>
      <c r="T700" s="189"/>
      <c r="U700" s="189"/>
      <c r="V700" s="189"/>
      <c r="W700" s="189"/>
      <c r="X700" s="189"/>
      <c r="Y700" s="189"/>
      <c r="Z700" s="189"/>
      <c r="AA700" s="189"/>
      <c r="AB700" s="189"/>
      <c r="AC700" s="189"/>
      <c r="AD700" s="189"/>
      <c r="AE700" s="189"/>
      <c r="AF700" s="189"/>
      <c r="AG700" s="189"/>
      <c r="AH700" s="189"/>
      <c r="AI700" s="189"/>
      <c r="AJ700" s="189"/>
      <c r="AK700" s="189"/>
      <c r="AL700" s="189"/>
      <c r="AM700" s="189"/>
      <c r="AN700" s="190"/>
      <c r="AO700" s="190"/>
      <c r="AP700" s="190"/>
      <c r="AQ700" s="190"/>
      <c r="AR700" s="190"/>
      <c r="AS700" s="190"/>
      <c r="AT700" s="190"/>
      <c r="AU700" s="191">
        <v>1</v>
      </c>
      <c r="AV700" s="191">
        <v>0</v>
      </c>
      <c r="AW700" s="191">
        <v>0</v>
      </c>
      <c r="AX700" s="191">
        <v>0</v>
      </c>
      <c r="AY700" s="191">
        <v>0</v>
      </c>
    </row>
    <row r="701" spans="1:51">
      <c r="A701" s="12" t="s">
        <v>101</v>
      </c>
      <c r="B701" s="12" t="s">
        <v>1202</v>
      </c>
      <c r="C701" s="13">
        <v>335860</v>
      </c>
      <c r="D701" s="12" t="s">
        <v>1203</v>
      </c>
      <c r="E701" s="187">
        <v>956</v>
      </c>
      <c r="F701" s="188" t="s">
        <v>182</v>
      </c>
      <c r="G701" s="189"/>
      <c r="H701" s="189"/>
      <c r="I701" s="189"/>
      <c r="J701" s="189"/>
      <c r="K701" s="189"/>
      <c r="L701" s="189"/>
      <c r="M701" s="189" t="s">
        <v>1538</v>
      </c>
      <c r="N701" s="189"/>
      <c r="O701" s="189"/>
      <c r="P701" s="189"/>
      <c r="Q701" s="189"/>
      <c r="R701" s="189"/>
      <c r="S701" s="189"/>
      <c r="T701" s="189"/>
      <c r="U701" s="189"/>
      <c r="V701" s="189"/>
      <c r="W701" s="189"/>
      <c r="X701" s="189"/>
      <c r="Y701" s="189"/>
      <c r="Z701" s="189"/>
      <c r="AA701" s="189"/>
      <c r="AB701" s="189"/>
      <c r="AC701" s="189"/>
      <c r="AD701" s="189"/>
      <c r="AE701" s="189"/>
      <c r="AF701" s="189"/>
      <c r="AG701" s="189"/>
      <c r="AH701" s="189"/>
      <c r="AI701" s="189"/>
      <c r="AJ701" s="189"/>
      <c r="AK701" s="189"/>
      <c r="AL701" s="189"/>
      <c r="AM701" s="189"/>
      <c r="AN701" s="190"/>
      <c r="AO701" s="190"/>
      <c r="AP701" s="190"/>
      <c r="AQ701" s="190"/>
      <c r="AR701" s="190"/>
      <c r="AS701" s="190"/>
      <c r="AT701" s="190"/>
      <c r="AU701" s="191">
        <v>0</v>
      </c>
      <c r="AV701" s="191">
        <v>0</v>
      </c>
      <c r="AW701" s="191">
        <v>0</v>
      </c>
      <c r="AX701" s="191">
        <v>0</v>
      </c>
      <c r="AY701" s="191">
        <v>0</v>
      </c>
    </row>
    <row r="702" spans="1:51">
      <c r="A702" s="12" t="s">
        <v>101</v>
      </c>
      <c r="B702" s="12" t="s">
        <v>1204</v>
      </c>
      <c r="C702" s="13">
        <v>336432</v>
      </c>
      <c r="D702" s="12" t="s">
        <v>847</v>
      </c>
      <c r="E702" s="187">
        <v>1487</v>
      </c>
      <c r="F702" s="188" t="s">
        <v>182</v>
      </c>
      <c r="G702" s="189"/>
      <c r="H702" s="189"/>
      <c r="I702" s="189"/>
      <c r="J702" s="189"/>
      <c r="K702" s="189"/>
      <c r="L702" s="189"/>
      <c r="M702" s="189" t="s">
        <v>1538</v>
      </c>
      <c r="N702" s="189"/>
      <c r="O702" s="189"/>
      <c r="P702" s="189"/>
      <c r="Q702" s="189"/>
      <c r="R702" s="189"/>
      <c r="S702" s="189"/>
      <c r="T702" s="189"/>
      <c r="U702" s="189"/>
      <c r="V702" s="189"/>
      <c r="W702" s="189"/>
      <c r="X702" s="189"/>
      <c r="Y702" s="189"/>
      <c r="Z702" s="189"/>
      <c r="AA702" s="189"/>
      <c r="AB702" s="189"/>
      <c r="AC702" s="189"/>
      <c r="AD702" s="189"/>
      <c r="AE702" s="189"/>
      <c r="AF702" s="189"/>
      <c r="AG702" s="189"/>
      <c r="AH702" s="189"/>
      <c r="AI702" s="189"/>
      <c r="AJ702" s="189"/>
      <c r="AK702" s="189"/>
      <c r="AL702" s="189"/>
      <c r="AM702" s="189"/>
      <c r="AN702" s="190"/>
      <c r="AO702" s="190"/>
      <c r="AP702" s="190"/>
      <c r="AQ702" s="190"/>
      <c r="AR702" s="190"/>
      <c r="AS702" s="190"/>
      <c r="AT702" s="190"/>
      <c r="AU702" s="191">
        <v>0</v>
      </c>
      <c r="AV702" s="191">
        <v>0</v>
      </c>
      <c r="AW702" s="191">
        <v>0</v>
      </c>
      <c r="AX702" s="191">
        <v>0</v>
      </c>
      <c r="AY702" s="191">
        <v>0</v>
      </c>
    </row>
    <row r="703" spans="1:51">
      <c r="A703" s="12" t="s">
        <v>101</v>
      </c>
      <c r="B703" s="12" t="s">
        <v>1205</v>
      </c>
      <c r="C703" s="13">
        <v>336661</v>
      </c>
      <c r="D703" s="12" t="s">
        <v>403</v>
      </c>
      <c r="E703" s="187">
        <v>14621</v>
      </c>
      <c r="F703" s="188" t="s">
        <v>182</v>
      </c>
      <c r="G703" s="189"/>
      <c r="H703" s="189" t="s">
        <v>23</v>
      </c>
      <c r="I703" s="189"/>
      <c r="J703" s="189" t="s">
        <v>23</v>
      </c>
      <c r="K703" s="189"/>
      <c r="L703" s="189" t="s">
        <v>23</v>
      </c>
      <c r="M703" s="189" t="s">
        <v>1539</v>
      </c>
      <c r="N703" s="189"/>
      <c r="O703" s="189" t="s">
        <v>23</v>
      </c>
      <c r="P703" s="189"/>
      <c r="Q703" s="189"/>
      <c r="R703" s="189"/>
      <c r="S703" s="189"/>
      <c r="T703" s="189"/>
      <c r="U703" s="189"/>
      <c r="V703" s="189"/>
      <c r="W703" s="189"/>
      <c r="X703" s="189"/>
      <c r="Y703" s="189"/>
      <c r="Z703" s="189"/>
      <c r="AA703" s="189"/>
      <c r="AB703" s="189"/>
      <c r="AC703" s="189"/>
      <c r="AD703" s="189"/>
      <c r="AE703" s="189" t="s">
        <v>1539</v>
      </c>
      <c r="AF703" s="189"/>
      <c r="AG703" s="189" t="s">
        <v>23</v>
      </c>
      <c r="AH703" s="189"/>
      <c r="AI703" s="189"/>
      <c r="AJ703" s="189"/>
      <c r="AK703" s="189"/>
      <c r="AL703" s="189"/>
      <c r="AM703" s="189"/>
      <c r="AN703" s="190"/>
      <c r="AO703" s="190"/>
      <c r="AP703" s="190"/>
      <c r="AQ703" s="190"/>
      <c r="AR703" s="190"/>
      <c r="AS703" s="190"/>
      <c r="AT703" s="190"/>
      <c r="AU703" s="191">
        <v>9</v>
      </c>
      <c r="AV703" s="191">
        <v>0</v>
      </c>
      <c r="AW703" s="191">
        <v>7</v>
      </c>
      <c r="AX703" s="191">
        <v>0</v>
      </c>
      <c r="AY703" s="191">
        <v>0</v>
      </c>
    </row>
    <row r="704" spans="1:51">
      <c r="A704" s="12" t="s">
        <v>188</v>
      </c>
      <c r="B704" s="12" t="s">
        <v>1206</v>
      </c>
      <c r="C704" s="13">
        <v>341002</v>
      </c>
      <c r="D704" s="12" t="s">
        <v>1207</v>
      </c>
      <c r="E704" s="187">
        <v>1195327</v>
      </c>
      <c r="F704" s="188" t="s">
        <v>182</v>
      </c>
      <c r="G704" s="189" t="s">
        <v>23</v>
      </c>
      <c r="H704" s="189" t="s">
        <v>23</v>
      </c>
      <c r="I704" s="189" t="s">
        <v>23</v>
      </c>
      <c r="J704" s="189" t="s">
        <v>23</v>
      </c>
      <c r="K704" s="189" t="s">
        <v>23</v>
      </c>
      <c r="L704" s="189" t="s">
        <v>23</v>
      </c>
      <c r="M704" s="189" t="s">
        <v>1539</v>
      </c>
      <c r="N704" s="189"/>
      <c r="O704" s="189" t="s">
        <v>23</v>
      </c>
      <c r="P704" s="189"/>
      <c r="Q704" s="189"/>
      <c r="R704" s="189"/>
      <c r="S704" s="189"/>
      <c r="T704" s="189"/>
      <c r="U704" s="189"/>
      <c r="V704" s="189" t="s">
        <v>1539</v>
      </c>
      <c r="W704" s="189"/>
      <c r="X704" s="189"/>
      <c r="Y704" s="189"/>
      <c r="Z704" s="189"/>
      <c r="AA704" s="189" t="s">
        <v>23</v>
      </c>
      <c r="AB704" s="189"/>
      <c r="AC704" s="189"/>
      <c r="AD704" s="189"/>
      <c r="AE704" s="189" t="s">
        <v>1539</v>
      </c>
      <c r="AF704" s="189"/>
      <c r="AG704" s="189" t="s">
        <v>23</v>
      </c>
      <c r="AH704" s="189"/>
      <c r="AI704" s="189"/>
      <c r="AJ704" s="189"/>
      <c r="AK704" s="189"/>
      <c r="AL704" s="189"/>
      <c r="AM704" s="189"/>
      <c r="AN704" s="190" t="s">
        <v>1540</v>
      </c>
      <c r="AO704" s="190"/>
      <c r="AP704" s="190"/>
      <c r="AQ704" s="190"/>
      <c r="AR704" s="190" t="s">
        <v>23</v>
      </c>
      <c r="AS704" s="190"/>
      <c r="AT704" s="190"/>
      <c r="AU704" s="191">
        <v>796</v>
      </c>
      <c r="AV704" s="191">
        <v>12</v>
      </c>
      <c r="AW704" s="191">
        <v>75</v>
      </c>
      <c r="AX704" s="191">
        <v>135</v>
      </c>
      <c r="AY704" s="191">
        <v>178</v>
      </c>
    </row>
    <row r="705" spans="1:51">
      <c r="A705" s="12" t="s">
        <v>188</v>
      </c>
      <c r="B705" s="12" t="s">
        <v>1208</v>
      </c>
      <c r="C705" s="13">
        <v>342025</v>
      </c>
      <c r="D705" s="12" t="s">
        <v>1209</v>
      </c>
      <c r="E705" s="187">
        <v>227965</v>
      </c>
      <c r="F705" s="188" t="s">
        <v>182</v>
      </c>
      <c r="G705" s="189" t="s">
        <v>23</v>
      </c>
      <c r="H705" s="189" t="s">
        <v>23</v>
      </c>
      <c r="I705" s="189" t="s">
        <v>23</v>
      </c>
      <c r="J705" s="189"/>
      <c r="K705" s="189" t="s">
        <v>23</v>
      </c>
      <c r="L705" s="189"/>
      <c r="M705" s="189" t="s">
        <v>1539</v>
      </c>
      <c r="N705" s="189"/>
      <c r="O705" s="189" t="s">
        <v>23</v>
      </c>
      <c r="P705" s="189"/>
      <c r="Q705" s="189"/>
      <c r="R705" s="189"/>
      <c r="S705" s="189"/>
      <c r="T705" s="189"/>
      <c r="U705" s="189"/>
      <c r="V705" s="189" t="s">
        <v>1539</v>
      </c>
      <c r="W705" s="189"/>
      <c r="X705" s="189"/>
      <c r="Y705" s="189"/>
      <c r="Z705" s="189"/>
      <c r="AA705" s="189" t="s">
        <v>23</v>
      </c>
      <c r="AB705" s="189"/>
      <c r="AC705" s="189"/>
      <c r="AD705" s="189"/>
      <c r="AE705" s="189"/>
      <c r="AF705" s="189"/>
      <c r="AG705" s="189"/>
      <c r="AH705" s="189"/>
      <c r="AI705" s="189"/>
      <c r="AJ705" s="189"/>
      <c r="AK705" s="189"/>
      <c r="AL705" s="189"/>
      <c r="AM705" s="189"/>
      <c r="AN705" s="190" t="s">
        <v>1539</v>
      </c>
      <c r="AO705" s="190"/>
      <c r="AP705" s="190" t="s">
        <v>23</v>
      </c>
      <c r="AQ705" s="190"/>
      <c r="AR705" s="190"/>
      <c r="AS705" s="190"/>
      <c r="AT705" s="190"/>
      <c r="AU705" s="191">
        <v>45</v>
      </c>
      <c r="AV705" s="191">
        <v>3</v>
      </c>
      <c r="AW705" s="191">
        <v>0</v>
      </c>
      <c r="AX705" s="191">
        <v>63</v>
      </c>
      <c r="AY705" s="191">
        <v>4</v>
      </c>
    </row>
    <row r="706" spans="1:51">
      <c r="A706" s="12" t="s">
        <v>188</v>
      </c>
      <c r="B706" s="12" t="s">
        <v>1210</v>
      </c>
      <c r="C706" s="13">
        <v>342033</v>
      </c>
      <c r="D706" s="12" t="s">
        <v>448</v>
      </c>
      <c r="E706" s="187">
        <v>26280</v>
      </c>
      <c r="F706" s="188" t="s">
        <v>182</v>
      </c>
      <c r="G706" s="189"/>
      <c r="H706" s="189"/>
      <c r="I706" s="189"/>
      <c r="J706" s="189" t="s">
        <v>23</v>
      </c>
      <c r="K706" s="189"/>
      <c r="L706" s="189"/>
      <c r="M706" s="189" t="s">
        <v>1539</v>
      </c>
      <c r="N706" s="189"/>
      <c r="O706" s="189" t="s">
        <v>23</v>
      </c>
      <c r="P706" s="189"/>
      <c r="Q706" s="189"/>
      <c r="R706" s="189"/>
      <c r="S706" s="189"/>
      <c r="T706" s="189"/>
      <c r="U706" s="189"/>
      <c r="V706" s="189"/>
      <c r="W706" s="189"/>
      <c r="X706" s="189"/>
      <c r="Y706" s="189"/>
      <c r="Z706" s="189"/>
      <c r="AA706" s="189"/>
      <c r="AB706" s="189"/>
      <c r="AC706" s="189"/>
      <c r="AD706" s="189"/>
      <c r="AE706" s="189" t="s">
        <v>1539</v>
      </c>
      <c r="AF706" s="189"/>
      <c r="AG706" s="189" t="s">
        <v>23</v>
      </c>
      <c r="AH706" s="189"/>
      <c r="AI706" s="189"/>
      <c r="AJ706" s="189"/>
      <c r="AK706" s="189"/>
      <c r="AL706" s="189"/>
      <c r="AM706" s="189"/>
      <c r="AN706" s="190"/>
      <c r="AO706" s="190"/>
      <c r="AP706" s="190"/>
      <c r="AQ706" s="190"/>
      <c r="AR706" s="190"/>
      <c r="AS706" s="190"/>
      <c r="AT706" s="190"/>
      <c r="AU706" s="191">
        <v>17</v>
      </c>
      <c r="AV706" s="191">
        <v>0</v>
      </c>
      <c r="AW706" s="191">
        <v>8</v>
      </c>
      <c r="AX706" s="191">
        <v>0</v>
      </c>
      <c r="AY706" s="191">
        <v>0</v>
      </c>
    </row>
    <row r="707" spans="1:51">
      <c r="A707" s="12" t="s">
        <v>188</v>
      </c>
      <c r="B707" s="12" t="s">
        <v>1211</v>
      </c>
      <c r="C707" s="13">
        <v>342041</v>
      </c>
      <c r="D707" s="12" t="s">
        <v>1212</v>
      </c>
      <c r="E707" s="187">
        <v>95687</v>
      </c>
      <c r="F707" s="188" t="s">
        <v>182</v>
      </c>
      <c r="G707" s="189"/>
      <c r="H707" s="189"/>
      <c r="I707" s="189"/>
      <c r="J707" s="189"/>
      <c r="K707" s="189" t="s">
        <v>23</v>
      </c>
      <c r="L707" s="189"/>
      <c r="M707" s="189" t="s">
        <v>1539</v>
      </c>
      <c r="N707" s="189"/>
      <c r="O707" s="189" t="s">
        <v>23</v>
      </c>
      <c r="P707" s="189"/>
      <c r="Q707" s="189"/>
      <c r="R707" s="189"/>
      <c r="S707" s="189"/>
      <c r="T707" s="189"/>
      <c r="U707" s="189"/>
      <c r="V707" s="189"/>
      <c r="W707" s="189"/>
      <c r="X707" s="189"/>
      <c r="Y707" s="189"/>
      <c r="Z707" s="189"/>
      <c r="AA707" s="189"/>
      <c r="AB707" s="189"/>
      <c r="AC707" s="189"/>
      <c r="AD707" s="189"/>
      <c r="AE707" s="189"/>
      <c r="AF707" s="189"/>
      <c r="AG707" s="189"/>
      <c r="AH707" s="189"/>
      <c r="AI707" s="189"/>
      <c r="AJ707" s="189"/>
      <c r="AK707" s="189"/>
      <c r="AL707" s="189"/>
      <c r="AM707" s="189"/>
      <c r="AN707" s="190" t="s">
        <v>1538</v>
      </c>
      <c r="AO707" s="190"/>
      <c r="AP707" s="190"/>
      <c r="AQ707" s="190"/>
      <c r="AR707" s="190"/>
      <c r="AS707" s="190"/>
      <c r="AT707" s="190"/>
      <c r="AU707" s="191">
        <v>12</v>
      </c>
      <c r="AV707" s="191">
        <v>0</v>
      </c>
      <c r="AW707" s="191">
        <v>0</v>
      </c>
      <c r="AX707" s="191">
        <v>7</v>
      </c>
      <c r="AY707" s="191">
        <v>0</v>
      </c>
    </row>
    <row r="708" spans="1:51">
      <c r="A708" s="12" t="s">
        <v>188</v>
      </c>
      <c r="B708" s="12" t="s">
        <v>1213</v>
      </c>
      <c r="C708" s="13">
        <v>342050</v>
      </c>
      <c r="D708" s="12" t="s">
        <v>276</v>
      </c>
      <c r="E708" s="187">
        <v>139214</v>
      </c>
      <c r="F708" s="188" t="s">
        <v>182</v>
      </c>
      <c r="G708" s="189"/>
      <c r="H708" s="189"/>
      <c r="I708" s="189"/>
      <c r="J708" s="189" t="s">
        <v>23</v>
      </c>
      <c r="K708" s="189" t="s">
        <v>23</v>
      </c>
      <c r="L708" s="189"/>
      <c r="M708" s="189" t="s">
        <v>1539</v>
      </c>
      <c r="N708" s="189"/>
      <c r="O708" s="189" t="s">
        <v>23</v>
      </c>
      <c r="P708" s="189"/>
      <c r="Q708" s="189"/>
      <c r="R708" s="189"/>
      <c r="S708" s="189"/>
      <c r="T708" s="189"/>
      <c r="U708" s="189"/>
      <c r="V708" s="189"/>
      <c r="W708" s="189"/>
      <c r="X708" s="189"/>
      <c r="Y708" s="189"/>
      <c r="Z708" s="189"/>
      <c r="AA708" s="189"/>
      <c r="AB708" s="189"/>
      <c r="AC708" s="189"/>
      <c r="AD708" s="189"/>
      <c r="AE708" s="189" t="s">
        <v>1539</v>
      </c>
      <c r="AF708" s="189"/>
      <c r="AG708" s="189" t="s">
        <v>23</v>
      </c>
      <c r="AH708" s="189"/>
      <c r="AI708" s="189"/>
      <c r="AJ708" s="189"/>
      <c r="AK708" s="189"/>
      <c r="AL708" s="189"/>
      <c r="AM708" s="189"/>
      <c r="AN708" s="190" t="s">
        <v>1539</v>
      </c>
      <c r="AO708" s="190"/>
      <c r="AP708" s="190" t="s">
        <v>23</v>
      </c>
      <c r="AQ708" s="190"/>
      <c r="AR708" s="190"/>
      <c r="AS708" s="190"/>
      <c r="AT708" s="190"/>
      <c r="AU708" s="191">
        <v>23</v>
      </c>
      <c r="AV708" s="191">
        <v>0</v>
      </c>
      <c r="AW708" s="191">
        <v>8</v>
      </c>
      <c r="AX708" s="191">
        <v>56</v>
      </c>
      <c r="AY708" s="191">
        <v>0</v>
      </c>
    </row>
    <row r="709" spans="1:51">
      <c r="A709" s="12" t="s">
        <v>188</v>
      </c>
      <c r="B709" s="12" t="s">
        <v>201</v>
      </c>
      <c r="C709" s="13">
        <v>342076</v>
      </c>
      <c r="D709" s="12" t="s">
        <v>1214</v>
      </c>
      <c r="E709" s="187">
        <v>470786</v>
      </c>
      <c r="F709" s="188" t="s">
        <v>182</v>
      </c>
      <c r="G709" s="189"/>
      <c r="H709" s="189"/>
      <c r="I709" s="189"/>
      <c r="J709" s="189"/>
      <c r="K709" s="189" t="s">
        <v>23</v>
      </c>
      <c r="L709" s="189"/>
      <c r="M709" s="189" t="s">
        <v>1538</v>
      </c>
      <c r="N709" s="189"/>
      <c r="O709" s="189"/>
      <c r="P709" s="189"/>
      <c r="Q709" s="189"/>
      <c r="R709" s="189"/>
      <c r="S709" s="189"/>
      <c r="T709" s="189"/>
      <c r="U709" s="189"/>
      <c r="V709" s="189"/>
      <c r="W709" s="189"/>
      <c r="X709" s="189"/>
      <c r="Y709" s="189"/>
      <c r="Z709" s="189"/>
      <c r="AA709" s="189"/>
      <c r="AB709" s="189"/>
      <c r="AC709" s="189"/>
      <c r="AD709" s="189"/>
      <c r="AE709" s="189"/>
      <c r="AF709" s="189"/>
      <c r="AG709" s="189"/>
      <c r="AH709" s="189"/>
      <c r="AI709" s="189"/>
      <c r="AJ709" s="189"/>
      <c r="AK709" s="189"/>
      <c r="AL709" s="189"/>
      <c r="AM709" s="189"/>
      <c r="AN709" s="190" t="s">
        <v>1540</v>
      </c>
      <c r="AO709" s="190"/>
      <c r="AP709" s="190" t="s">
        <v>23</v>
      </c>
      <c r="AQ709" s="190"/>
      <c r="AR709" s="190"/>
      <c r="AS709" s="190"/>
      <c r="AT709" s="190"/>
      <c r="AU709" s="191">
        <v>88</v>
      </c>
      <c r="AV709" s="191">
        <v>0</v>
      </c>
      <c r="AW709" s="191">
        <v>0</v>
      </c>
      <c r="AX709" s="191">
        <v>81</v>
      </c>
      <c r="AY709" s="191">
        <v>0</v>
      </c>
    </row>
    <row r="710" spans="1:51">
      <c r="A710" s="12" t="s">
        <v>188</v>
      </c>
      <c r="B710" s="12" t="s">
        <v>1592</v>
      </c>
      <c r="C710" s="13">
        <v>342084</v>
      </c>
      <c r="D710" s="12" t="s">
        <v>958</v>
      </c>
      <c r="E710" s="187">
        <v>40211</v>
      </c>
      <c r="F710" s="188" t="s">
        <v>182</v>
      </c>
      <c r="G710" s="189"/>
      <c r="H710" s="189"/>
      <c r="I710" s="189"/>
      <c r="J710" s="189" t="s">
        <v>23</v>
      </c>
      <c r="K710" s="189"/>
      <c r="L710" s="189"/>
      <c r="M710" s="189" t="s">
        <v>1539</v>
      </c>
      <c r="N710" s="189"/>
      <c r="O710" s="189" t="s">
        <v>23</v>
      </c>
      <c r="P710" s="189"/>
      <c r="Q710" s="189"/>
      <c r="R710" s="189"/>
      <c r="S710" s="189"/>
      <c r="T710" s="189"/>
      <c r="U710" s="189"/>
      <c r="V710" s="189"/>
      <c r="W710" s="189"/>
      <c r="X710" s="189"/>
      <c r="Y710" s="189"/>
      <c r="Z710" s="189"/>
      <c r="AA710" s="189"/>
      <c r="AB710" s="189"/>
      <c r="AC710" s="189"/>
      <c r="AD710" s="189"/>
      <c r="AE710" s="189" t="s">
        <v>1539</v>
      </c>
      <c r="AF710" s="189"/>
      <c r="AG710" s="189" t="s">
        <v>23</v>
      </c>
      <c r="AH710" s="189"/>
      <c r="AI710" s="189"/>
      <c r="AJ710" s="189"/>
      <c r="AK710" s="189"/>
      <c r="AL710" s="189"/>
      <c r="AM710" s="189"/>
      <c r="AN710" s="190"/>
      <c r="AO710" s="190"/>
      <c r="AP710" s="190"/>
      <c r="AQ710" s="190"/>
      <c r="AR710" s="190"/>
      <c r="AS710" s="190"/>
      <c r="AT710" s="190"/>
      <c r="AU710" s="191">
        <v>12</v>
      </c>
      <c r="AV710" s="191">
        <v>0</v>
      </c>
      <c r="AW710" s="191">
        <v>4</v>
      </c>
      <c r="AX710" s="191">
        <v>0</v>
      </c>
      <c r="AY710" s="191">
        <v>0</v>
      </c>
    </row>
    <row r="711" spans="1:51">
      <c r="A711" s="12" t="s">
        <v>188</v>
      </c>
      <c r="B711" s="12" t="s">
        <v>1215</v>
      </c>
      <c r="C711" s="13">
        <v>342092</v>
      </c>
      <c r="D711" s="12" t="s">
        <v>681</v>
      </c>
      <c r="E711" s="187">
        <v>53204</v>
      </c>
      <c r="F711" s="188" t="s">
        <v>182</v>
      </c>
      <c r="G711" s="189"/>
      <c r="H711" s="189"/>
      <c r="I711" s="189"/>
      <c r="J711" s="189"/>
      <c r="K711" s="189"/>
      <c r="L711" s="189"/>
      <c r="M711" s="189" t="s">
        <v>1539</v>
      </c>
      <c r="N711" s="189"/>
      <c r="O711" s="189"/>
      <c r="P711" s="189"/>
      <c r="Q711" s="189" t="s">
        <v>23</v>
      </c>
      <c r="R711" s="189"/>
      <c r="S711" s="189"/>
      <c r="T711" s="189"/>
      <c r="U711" s="189"/>
      <c r="V711" s="189"/>
      <c r="W711" s="189"/>
      <c r="X711" s="189"/>
      <c r="Y711" s="189"/>
      <c r="Z711" s="189"/>
      <c r="AA711" s="189"/>
      <c r="AB711" s="189"/>
      <c r="AC711" s="189"/>
      <c r="AD711" s="189"/>
      <c r="AE711" s="189"/>
      <c r="AF711" s="189"/>
      <c r="AG711" s="189"/>
      <c r="AH711" s="189"/>
      <c r="AI711" s="189"/>
      <c r="AJ711" s="189"/>
      <c r="AK711" s="189"/>
      <c r="AL711" s="189"/>
      <c r="AM711" s="189"/>
      <c r="AN711" s="190"/>
      <c r="AO711" s="190"/>
      <c r="AP711" s="190"/>
      <c r="AQ711" s="190"/>
      <c r="AR711" s="190"/>
      <c r="AS711" s="190"/>
      <c r="AT711" s="190"/>
      <c r="AU711" s="191">
        <v>11</v>
      </c>
      <c r="AV711" s="191">
        <v>0</v>
      </c>
      <c r="AW711" s="191">
        <v>0</v>
      </c>
      <c r="AX711" s="191">
        <v>0</v>
      </c>
      <c r="AY711" s="191">
        <v>0</v>
      </c>
    </row>
    <row r="712" spans="1:51">
      <c r="A712" s="12" t="s">
        <v>188</v>
      </c>
      <c r="B712" s="12" t="s">
        <v>1216</v>
      </c>
      <c r="C712" s="13">
        <v>342106</v>
      </c>
      <c r="D712" s="12" t="s">
        <v>1217</v>
      </c>
      <c r="E712" s="187">
        <v>36275</v>
      </c>
      <c r="F712" s="188" t="s">
        <v>182</v>
      </c>
      <c r="G712" s="189"/>
      <c r="H712" s="189"/>
      <c r="I712" s="189" t="s">
        <v>23</v>
      </c>
      <c r="J712" s="189" t="s">
        <v>23</v>
      </c>
      <c r="K712" s="189"/>
      <c r="L712" s="189"/>
      <c r="M712" s="189" t="s">
        <v>1539</v>
      </c>
      <c r="N712" s="189"/>
      <c r="O712" s="189" t="s">
        <v>23</v>
      </c>
      <c r="P712" s="189"/>
      <c r="Q712" s="189"/>
      <c r="R712" s="189"/>
      <c r="S712" s="189"/>
      <c r="T712" s="189"/>
      <c r="U712" s="189"/>
      <c r="V712" s="189"/>
      <c r="W712" s="189"/>
      <c r="X712" s="189"/>
      <c r="Y712" s="189"/>
      <c r="Z712" s="189"/>
      <c r="AA712" s="189"/>
      <c r="AB712" s="189"/>
      <c r="AC712" s="189"/>
      <c r="AD712" s="189"/>
      <c r="AE712" s="189" t="s">
        <v>1539</v>
      </c>
      <c r="AF712" s="189"/>
      <c r="AG712" s="189" t="s">
        <v>23</v>
      </c>
      <c r="AH712" s="189"/>
      <c r="AI712" s="189"/>
      <c r="AJ712" s="189"/>
      <c r="AK712" s="189"/>
      <c r="AL712" s="189"/>
      <c r="AM712" s="189"/>
      <c r="AN712" s="190"/>
      <c r="AO712" s="190"/>
      <c r="AP712" s="190"/>
      <c r="AQ712" s="190"/>
      <c r="AR712" s="190"/>
      <c r="AS712" s="190"/>
      <c r="AT712" s="190"/>
      <c r="AU712" s="191">
        <v>34</v>
      </c>
      <c r="AV712" s="191">
        <v>0</v>
      </c>
      <c r="AW712" s="191">
        <v>2</v>
      </c>
      <c r="AX712" s="191">
        <v>0</v>
      </c>
      <c r="AY712" s="191">
        <v>7</v>
      </c>
    </row>
    <row r="713" spans="1:51">
      <c r="A713" s="12" t="s">
        <v>188</v>
      </c>
      <c r="B713" s="12" t="s">
        <v>1218</v>
      </c>
      <c r="C713" s="13">
        <v>342114</v>
      </c>
      <c r="D713" s="12" t="s">
        <v>1219</v>
      </c>
      <c r="E713" s="187">
        <v>27516</v>
      </c>
      <c r="F713" s="188" t="s">
        <v>182</v>
      </c>
      <c r="G713" s="189" t="s">
        <v>23</v>
      </c>
      <c r="H713" s="189"/>
      <c r="I713" s="189"/>
      <c r="J713" s="189" t="s">
        <v>23</v>
      </c>
      <c r="K713" s="189"/>
      <c r="L713" s="189" t="s">
        <v>23</v>
      </c>
      <c r="M713" s="189" t="s">
        <v>1539</v>
      </c>
      <c r="N713" s="189"/>
      <c r="O713" s="189" t="s">
        <v>23</v>
      </c>
      <c r="P713" s="189"/>
      <c r="Q713" s="189"/>
      <c r="R713" s="189"/>
      <c r="S713" s="189"/>
      <c r="T713" s="189"/>
      <c r="U713" s="189"/>
      <c r="V713" s="189" t="s">
        <v>1539</v>
      </c>
      <c r="W713" s="189"/>
      <c r="X713" s="189" t="s">
        <v>23</v>
      </c>
      <c r="Y713" s="189"/>
      <c r="Z713" s="189"/>
      <c r="AA713" s="189"/>
      <c r="AB713" s="189"/>
      <c r="AC713" s="189"/>
      <c r="AD713" s="189"/>
      <c r="AE713" s="189" t="s">
        <v>1539</v>
      </c>
      <c r="AF713" s="189"/>
      <c r="AG713" s="189" t="s">
        <v>23</v>
      </c>
      <c r="AH713" s="189"/>
      <c r="AI713" s="189"/>
      <c r="AJ713" s="189"/>
      <c r="AK713" s="189"/>
      <c r="AL713" s="189"/>
      <c r="AM713" s="189"/>
      <c r="AN713" s="190"/>
      <c r="AO713" s="190"/>
      <c r="AP713" s="190"/>
      <c r="AQ713" s="190"/>
      <c r="AR713" s="190"/>
      <c r="AS713" s="190"/>
      <c r="AT713" s="190"/>
      <c r="AU713" s="191">
        <v>10</v>
      </c>
      <c r="AV713" s="191">
        <v>0</v>
      </c>
      <c r="AW713" s="191">
        <v>0</v>
      </c>
      <c r="AX713" s="191">
        <v>0</v>
      </c>
      <c r="AY713" s="191">
        <v>0</v>
      </c>
    </row>
    <row r="714" spans="1:51">
      <c r="A714" s="12" t="s">
        <v>188</v>
      </c>
      <c r="B714" s="12" t="s">
        <v>1220</v>
      </c>
      <c r="C714" s="13">
        <v>342122</v>
      </c>
      <c r="D714" s="12" t="s">
        <v>276</v>
      </c>
      <c r="E714" s="187">
        <v>186649</v>
      </c>
      <c r="F714" s="188" t="s">
        <v>182</v>
      </c>
      <c r="G714" s="189" t="s">
        <v>23</v>
      </c>
      <c r="H714" s="189" t="s">
        <v>23</v>
      </c>
      <c r="I714" s="189" t="s">
        <v>23</v>
      </c>
      <c r="J714" s="189" t="s">
        <v>23</v>
      </c>
      <c r="K714" s="189" t="s">
        <v>23</v>
      </c>
      <c r="L714" s="189"/>
      <c r="M714" s="189" t="s">
        <v>1539</v>
      </c>
      <c r="N714" s="189"/>
      <c r="O714" s="189" t="s">
        <v>23</v>
      </c>
      <c r="P714" s="189"/>
      <c r="Q714" s="189"/>
      <c r="R714" s="189" t="s">
        <v>23</v>
      </c>
      <c r="S714" s="189"/>
      <c r="T714" s="189"/>
      <c r="U714" s="189"/>
      <c r="V714" s="189" t="s">
        <v>1539</v>
      </c>
      <c r="W714" s="189"/>
      <c r="X714" s="189"/>
      <c r="Y714" s="189"/>
      <c r="Z714" s="189"/>
      <c r="AA714" s="189" t="s">
        <v>23</v>
      </c>
      <c r="AB714" s="189"/>
      <c r="AC714" s="189"/>
      <c r="AD714" s="189"/>
      <c r="AE714" s="189" t="s">
        <v>1539</v>
      </c>
      <c r="AF714" s="189"/>
      <c r="AG714" s="189" t="s">
        <v>23</v>
      </c>
      <c r="AH714" s="189"/>
      <c r="AI714" s="189"/>
      <c r="AJ714" s="189"/>
      <c r="AK714" s="189"/>
      <c r="AL714" s="189"/>
      <c r="AM714" s="189"/>
      <c r="AN714" s="190" t="s">
        <v>1540</v>
      </c>
      <c r="AO714" s="190"/>
      <c r="AP714" s="190" t="s">
        <v>23</v>
      </c>
      <c r="AQ714" s="190"/>
      <c r="AR714" s="190"/>
      <c r="AS714" s="190"/>
      <c r="AT714" s="190"/>
      <c r="AU714" s="191">
        <v>76</v>
      </c>
      <c r="AV714" s="191">
        <v>3</v>
      </c>
      <c r="AW714" s="191">
        <v>18</v>
      </c>
      <c r="AX714" s="191">
        <v>43</v>
      </c>
      <c r="AY714" s="191">
        <v>0</v>
      </c>
    </row>
    <row r="715" spans="1:51">
      <c r="A715" s="12" t="s">
        <v>188</v>
      </c>
      <c r="B715" s="12" t="s">
        <v>1221</v>
      </c>
      <c r="C715" s="13">
        <v>342131</v>
      </c>
      <c r="D715" s="12" t="s">
        <v>634</v>
      </c>
      <c r="E715" s="187">
        <v>117666</v>
      </c>
      <c r="F715" s="188" t="s">
        <v>182</v>
      </c>
      <c r="G715" s="189"/>
      <c r="H715" s="189"/>
      <c r="I715" s="189" t="s">
        <v>23</v>
      </c>
      <c r="J715" s="189"/>
      <c r="K715" s="189" t="s">
        <v>23</v>
      </c>
      <c r="L715" s="189"/>
      <c r="M715" s="189" t="s">
        <v>1539</v>
      </c>
      <c r="N715" s="189"/>
      <c r="O715" s="189" t="s">
        <v>23</v>
      </c>
      <c r="P715" s="189"/>
      <c r="Q715" s="189"/>
      <c r="R715" s="189"/>
      <c r="S715" s="189"/>
      <c r="T715" s="189"/>
      <c r="U715" s="189"/>
      <c r="V715" s="189"/>
      <c r="W715" s="189"/>
      <c r="X715" s="189"/>
      <c r="Y715" s="189"/>
      <c r="Z715" s="189"/>
      <c r="AA715" s="189"/>
      <c r="AB715" s="189"/>
      <c r="AC715" s="189"/>
      <c r="AD715" s="189"/>
      <c r="AE715" s="189"/>
      <c r="AF715" s="189"/>
      <c r="AG715" s="189"/>
      <c r="AH715" s="189"/>
      <c r="AI715" s="189"/>
      <c r="AJ715" s="189"/>
      <c r="AK715" s="189"/>
      <c r="AL715" s="189"/>
      <c r="AM715" s="189"/>
      <c r="AN715" s="190" t="s">
        <v>1539</v>
      </c>
      <c r="AO715" s="190" t="s">
        <v>23</v>
      </c>
      <c r="AP715" s="190"/>
      <c r="AQ715" s="190"/>
      <c r="AR715" s="190"/>
      <c r="AS715" s="190" t="s">
        <v>23</v>
      </c>
      <c r="AT715" s="190"/>
      <c r="AU715" s="191">
        <v>96</v>
      </c>
      <c r="AV715" s="191">
        <v>0</v>
      </c>
      <c r="AW715" s="191">
        <v>0</v>
      </c>
      <c r="AX715" s="191">
        <v>44</v>
      </c>
      <c r="AY715" s="191">
        <v>1</v>
      </c>
    </row>
    <row r="716" spans="1:51">
      <c r="A716" s="12" t="s">
        <v>188</v>
      </c>
      <c r="B716" s="12" t="s">
        <v>1222</v>
      </c>
      <c r="C716" s="13">
        <v>342149</v>
      </c>
      <c r="D716" s="12" t="s">
        <v>681</v>
      </c>
      <c r="E716" s="187">
        <v>29278</v>
      </c>
      <c r="F716" s="188" t="s">
        <v>182</v>
      </c>
      <c r="G716" s="189"/>
      <c r="H716" s="189"/>
      <c r="I716" s="189"/>
      <c r="J716" s="189"/>
      <c r="K716" s="189"/>
      <c r="L716" s="189"/>
      <c r="M716" s="189" t="s">
        <v>1538</v>
      </c>
      <c r="N716" s="189"/>
      <c r="O716" s="189"/>
      <c r="P716" s="189"/>
      <c r="Q716" s="189"/>
      <c r="R716" s="189"/>
      <c r="S716" s="189"/>
      <c r="T716" s="189"/>
      <c r="U716" s="189"/>
      <c r="V716" s="189"/>
      <c r="W716" s="189"/>
      <c r="X716" s="189"/>
      <c r="Y716" s="189"/>
      <c r="Z716" s="189"/>
      <c r="AA716" s="189"/>
      <c r="AB716" s="189"/>
      <c r="AC716" s="189"/>
      <c r="AD716" s="189"/>
      <c r="AE716" s="189"/>
      <c r="AF716" s="189"/>
      <c r="AG716" s="189"/>
      <c r="AH716" s="189"/>
      <c r="AI716" s="189"/>
      <c r="AJ716" s="189"/>
      <c r="AK716" s="189"/>
      <c r="AL716" s="189"/>
      <c r="AM716" s="189"/>
      <c r="AN716" s="190"/>
      <c r="AO716" s="190"/>
      <c r="AP716" s="190"/>
      <c r="AQ716" s="190"/>
      <c r="AR716" s="190"/>
      <c r="AS716" s="190"/>
      <c r="AT716" s="190"/>
      <c r="AU716" s="191">
        <v>1</v>
      </c>
      <c r="AV716" s="191">
        <v>0</v>
      </c>
      <c r="AW716" s="191">
        <v>0</v>
      </c>
      <c r="AX716" s="191">
        <v>0</v>
      </c>
      <c r="AY716" s="191">
        <v>0</v>
      </c>
    </row>
    <row r="717" spans="1:51">
      <c r="A717" s="12" t="s">
        <v>188</v>
      </c>
      <c r="B717" s="12" t="s">
        <v>1223</v>
      </c>
      <c r="C717" s="13">
        <v>342157</v>
      </c>
      <c r="D717" s="12" t="s">
        <v>276</v>
      </c>
      <c r="E717" s="187">
        <v>24082</v>
      </c>
      <c r="F717" s="188" t="s">
        <v>182</v>
      </c>
      <c r="G717" s="189"/>
      <c r="H717" s="189"/>
      <c r="I717" s="189" t="s">
        <v>23</v>
      </c>
      <c r="J717" s="189" t="s">
        <v>23</v>
      </c>
      <c r="K717" s="189"/>
      <c r="L717" s="189"/>
      <c r="M717" s="189" t="s">
        <v>1539</v>
      </c>
      <c r="N717" s="189"/>
      <c r="O717" s="189" t="s">
        <v>23</v>
      </c>
      <c r="P717" s="189"/>
      <c r="Q717" s="189"/>
      <c r="R717" s="189"/>
      <c r="S717" s="189"/>
      <c r="T717" s="189"/>
      <c r="U717" s="189"/>
      <c r="V717" s="189"/>
      <c r="W717" s="189"/>
      <c r="X717" s="189"/>
      <c r="Y717" s="189"/>
      <c r="Z717" s="189"/>
      <c r="AA717" s="189"/>
      <c r="AB717" s="189"/>
      <c r="AC717" s="189"/>
      <c r="AD717" s="189"/>
      <c r="AE717" s="189" t="s">
        <v>1539</v>
      </c>
      <c r="AF717" s="189"/>
      <c r="AG717" s="189" t="s">
        <v>23</v>
      </c>
      <c r="AH717" s="189"/>
      <c r="AI717" s="189"/>
      <c r="AJ717" s="189"/>
      <c r="AK717" s="189"/>
      <c r="AL717" s="189"/>
      <c r="AM717" s="189"/>
      <c r="AN717" s="190"/>
      <c r="AO717" s="190"/>
      <c r="AP717" s="190"/>
      <c r="AQ717" s="190"/>
      <c r="AR717" s="190"/>
      <c r="AS717" s="190"/>
      <c r="AT717" s="190"/>
      <c r="AU717" s="191">
        <v>3</v>
      </c>
      <c r="AV717" s="191">
        <v>0</v>
      </c>
      <c r="AW717" s="191">
        <v>0</v>
      </c>
      <c r="AX717" s="191">
        <v>0</v>
      </c>
      <c r="AY717" s="191">
        <v>0</v>
      </c>
    </row>
    <row r="718" spans="1:51">
      <c r="A718" s="12" t="s">
        <v>188</v>
      </c>
      <c r="B718" s="12" t="s">
        <v>1224</v>
      </c>
      <c r="C718" s="13">
        <v>343021</v>
      </c>
      <c r="D718" s="12" t="s">
        <v>365</v>
      </c>
      <c r="E718" s="187">
        <v>52081</v>
      </c>
      <c r="F718" s="188" t="s">
        <v>182</v>
      </c>
      <c r="G718" s="189"/>
      <c r="H718" s="189"/>
      <c r="I718" s="189"/>
      <c r="J718" s="189"/>
      <c r="K718" s="189" t="s">
        <v>23</v>
      </c>
      <c r="L718" s="189"/>
      <c r="M718" s="189" t="s">
        <v>1538</v>
      </c>
      <c r="N718" s="189"/>
      <c r="O718" s="189"/>
      <c r="P718" s="189"/>
      <c r="Q718" s="189"/>
      <c r="R718" s="189"/>
      <c r="S718" s="189"/>
      <c r="T718" s="189"/>
      <c r="U718" s="189"/>
      <c r="V718" s="189"/>
      <c r="W718" s="189"/>
      <c r="X718" s="189"/>
      <c r="Y718" s="189"/>
      <c r="Z718" s="189"/>
      <c r="AA718" s="189"/>
      <c r="AB718" s="189"/>
      <c r="AC718" s="189"/>
      <c r="AD718" s="189"/>
      <c r="AE718" s="189"/>
      <c r="AF718" s="189"/>
      <c r="AG718" s="189"/>
      <c r="AH718" s="189"/>
      <c r="AI718" s="189"/>
      <c r="AJ718" s="189"/>
      <c r="AK718" s="189"/>
      <c r="AL718" s="189"/>
      <c r="AM718" s="189"/>
      <c r="AN718" s="190" t="s">
        <v>1539</v>
      </c>
      <c r="AO718" s="190"/>
      <c r="AP718" s="190"/>
      <c r="AQ718" s="190"/>
      <c r="AR718" s="190"/>
      <c r="AS718" s="190"/>
      <c r="AT718" s="190"/>
      <c r="AU718" s="191">
        <v>0</v>
      </c>
      <c r="AV718" s="191">
        <v>0</v>
      </c>
      <c r="AW718" s="191">
        <v>0</v>
      </c>
      <c r="AX718" s="191">
        <v>4</v>
      </c>
      <c r="AY718" s="191">
        <v>0</v>
      </c>
    </row>
    <row r="719" spans="1:51">
      <c r="A719" s="12" t="s">
        <v>188</v>
      </c>
      <c r="B719" s="12" t="s">
        <v>1225</v>
      </c>
      <c r="C719" s="13">
        <v>343048</v>
      </c>
      <c r="D719" s="12" t="s">
        <v>276</v>
      </c>
      <c r="E719" s="187">
        <v>29852</v>
      </c>
      <c r="F719" s="188" t="s">
        <v>182</v>
      </c>
      <c r="G719" s="189"/>
      <c r="H719" s="189"/>
      <c r="I719" s="189"/>
      <c r="J719" s="189"/>
      <c r="K719" s="189" t="s">
        <v>23</v>
      </c>
      <c r="L719" s="189"/>
      <c r="M719" s="189" t="s">
        <v>1538</v>
      </c>
      <c r="N719" s="189"/>
      <c r="O719" s="189"/>
      <c r="P719" s="189"/>
      <c r="Q719" s="189"/>
      <c r="R719" s="189"/>
      <c r="S719" s="189"/>
      <c r="T719" s="189"/>
      <c r="U719" s="189"/>
      <c r="V719" s="189"/>
      <c r="W719" s="189"/>
      <c r="X719" s="189"/>
      <c r="Y719" s="189"/>
      <c r="Z719" s="189"/>
      <c r="AA719" s="189"/>
      <c r="AB719" s="189"/>
      <c r="AC719" s="189"/>
      <c r="AD719" s="189"/>
      <c r="AE719" s="189"/>
      <c r="AF719" s="189"/>
      <c r="AG719" s="189"/>
      <c r="AH719" s="189"/>
      <c r="AI719" s="189"/>
      <c r="AJ719" s="189"/>
      <c r="AK719" s="189"/>
      <c r="AL719" s="189"/>
      <c r="AM719" s="189"/>
      <c r="AN719" s="190" t="s">
        <v>1538</v>
      </c>
      <c r="AO719" s="190"/>
      <c r="AP719" s="190"/>
      <c r="AQ719" s="190"/>
      <c r="AR719" s="190"/>
      <c r="AS719" s="190"/>
      <c r="AT719" s="190"/>
      <c r="AU719" s="191">
        <v>5</v>
      </c>
      <c r="AV719" s="191">
        <v>0</v>
      </c>
      <c r="AW719" s="191">
        <v>0</v>
      </c>
      <c r="AX719" s="191">
        <v>2</v>
      </c>
      <c r="AY719" s="191">
        <v>0</v>
      </c>
    </row>
    <row r="720" spans="1:51">
      <c r="A720" s="12" t="s">
        <v>188</v>
      </c>
      <c r="B720" s="12" t="s">
        <v>1226</v>
      </c>
      <c r="C720" s="13">
        <v>343072</v>
      </c>
      <c r="D720" s="12" t="s">
        <v>1227</v>
      </c>
      <c r="E720" s="187">
        <v>24387</v>
      </c>
      <c r="F720" s="188" t="s">
        <v>182</v>
      </c>
      <c r="G720" s="189"/>
      <c r="H720" s="189"/>
      <c r="I720" s="189"/>
      <c r="J720" s="189"/>
      <c r="K720" s="189" t="s">
        <v>23</v>
      </c>
      <c r="L720" s="189"/>
      <c r="M720" s="189" t="s">
        <v>1538</v>
      </c>
      <c r="N720" s="189"/>
      <c r="O720" s="189"/>
      <c r="P720" s="189"/>
      <c r="Q720" s="189"/>
      <c r="R720" s="189"/>
      <c r="S720" s="189"/>
      <c r="T720" s="189"/>
      <c r="U720" s="189"/>
      <c r="V720" s="189"/>
      <c r="W720" s="189"/>
      <c r="X720" s="189"/>
      <c r="Y720" s="189"/>
      <c r="Z720" s="189"/>
      <c r="AA720" s="189"/>
      <c r="AB720" s="189"/>
      <c r="AC720" s="189"/>
      <c r="AD720" s="189"/>
      <c r="AE720" s="189"/>
      <c r="AF720" s="189"/>
      <c r="AG720" s="189"/>
      <c r="AH720" s="189"/>
      <c r="AI720" s="189"/>
      <c r="AJ720" s="189"/>
      <c r="AK720" s="189"/>
      <c r="AL720" s="189"/>
      <c r="AM720" s="189"/>
      <c r="AN720" s="190" t="s">
        <v>1539</v>
      </c>
      <c r="AO720" s="190"/>
      <c r="AP720" s="190"/>
      <c r="AQ720" s="190"/>
      <c r="AR720" s="190"/>
      <c r="AS720" s="190"/>
      <c r="AT720" s="190"/>
      <c r="AU720" s="191">
        <v>3</v>
      </c>
      <c r="AV720" s="191">
        <v>0</v>
      </c>
      <c r="AW720" s="191">
        <v>0</v>
      </c>
      <c r="AX720" s="191">
        <v>5</v>
      </c>
      <c r="AY720" s="191">
        <v>0</v>
      </c>
    </row>
    <row r="721" spans="1:51">
      <c r="A721" s="12" t="s">
        <v>188</v>
      </c>
      <c r="B721" s="12" t="s">
        <v>1228</v>
      </c>
      <c r="C721" s="13">
        <v>343099</v>
      </c>
      <c r="D721" s="12" t="s">
        <v>1227</v>
      </c>
      <c r="E721" s="187">
        <v>13247</v>
      </c>
      <c r="F721" s="188" t="s">
        <v>182</v>
      </c>
      <c r="G721" s="189"/>
      <c r="H721" s="189"/>
      <c r="I721" s="189"/>
      <c r="J721" s="189"/>
      <c r="K721" s="189" t="s">
        <v>23</v>
      </c>
      <c r="L721" s="189"/>
      <c r="M721" s="189" t="s">
        <v>1538</v>
      </c>
      <c r="N721" s="189"/>
      <c r="O721" s="189"/>
      <c r="P721" s="189"/>
      <c r="Q721" s="189"/>
      <c r="R721" s="189"/>
      <c r="S721" s="189"/>
      <c r="T721" s="189"/>
      <c r="U721" s="189"/>
      <c r="V721" s="189"/>
      <c r="W721" s="189"/>
      <c r="X721" s="189"/>
      <c r="Y721" s="189"/>
      <c r="Z721" s="189"/>
      <c r="AA721" s="189"/>
      <c r="AB721" s="189"/>
      <c r="AC721" s="189"/>
      <c r="AD721" s="189"/>
      <c r="AE721" s="189"/>
      <c r="AF721" s="189"/>
      <c r="AG721" s="189"/>
      <c r="AH721" s="189"/>
      <c r="AI721" s="189"/>
      <c r="AJ721" s="189"/>
      <c r="AK721" s="189"/>
      <c r="AL721" s="189"/>
      <c r="AM721" s="189"/>
      <c r="AN721" s="190" t="s">
        <v>1539</v>
      </c>
      <c r="AO721" s="190"/>
      <c r="AP721" s="190"/>
      <c r="AQ721" s="190"/>
      <c r="AR721" s="190"/>
      <c r="AS721" s="190"/>
      <c r="AT721" s="190" t="s">
        <v>23</v>
      </c>
      <c r="AU721" s="191">
        <v>0</v>
      </c>
      <c r="AV721" s="191">
        <v>0</v>
      </c>
      <c r="AW721" s="191">
        <v>0</v>
      </c>
      <c r="AX721" s="191">
        <v>0</v>
      </c>
      <c r="AY721" s="191">
        <v>0</v>
      </c>
    </row>
    <row r="722" spans="1:51">
      <c r="A722" s="12" t="s">
        <v>188</v>
      </c>
      <c r="B722" s="12" t="s">
        <v>1229</v>
      </c>
      <c r="C722" s="13">
        <v>343684</v>
      </c>
      <c r="D722" s="12" t="s">
        <v>1230</v>
      </c>
      <c r="E722" s="187">
        <v>6471</v>
      </c>
      <c r="F722" s="188" t="s">
        <v>182</v>
      </c>
      <c r="G722" s="189"/>
      <c r="H722" s="189"/>
      <c r="I722" s="189"/>
      <c r="J722" s="189"/>
      <c r="K722" s="189"/>
      <c r="L722" s="189"/>
      <c r="M722" s="189" t="s">
        <v>1538</v>
      </c>
      <c r="N722" s="189"/>
      <c r="O722" s="189"/>
      <c r="P722" s="189"/>
      <c r="Q722" s="189"/>
      <c r="R722" s="189"/>
      <c r="S722" s="189"/>
      <c r="T722" s="189"/>
      <c r="U722" s="189"/>
      <c r="V722" s="189"/>
      <c r="W722" s="189"/>
      <c r="X722" s="189"/>
      <c r="Y722" s="189"/>
      <c r="Z722" s="189"/>
      <c r="AA722" s="189"/>
      <c r="AB722" s="189"/>
      <c r="AC722" s="189"/>
      <c r="AD722" s="189"/>
      <c r="AE722" s="189"/>
      <c r="AF722" s="189"/>
      <c r="AG722" s="189"/>
      <c r="AH722" s="189"/>
      <c r="AI722" s="189"/>
      <c r="AJ722" s="189"/>
      <c r="AK722" s="189"/>
      <c r="AL722" s="189"/>
      <c r="AM722" s="189"/>
      <c r="AN722" s="190"/>
      <c r="AO722" s="190"/>
      <c r="AP722" s="190"/>
      <c r="AQ722" s="190"/>
      <c r="AR722" s="190"/>
      <c r="AS722" s="190"/>
      <c r="AT722" s="190"/>
      <c r="AU722" s="191">
        <v>0</v>
      </c>
      <c r="AV722" s="191">
        <v>0</v>
      </c>
      <c r="AW722" s="191">
        <v>0</v>
      </c>
      <c r="AX722" s="191">
        <v>0</v>
      </c>
      <c r="AY722" s="191">
        <v>0</v>
      </c>
    </row>
    <row r="723" spans="1:51">
      <c r="A723" s="12" t="s">
        <v>188</v>
      </c>
      <c r="B723" s="12" t="s">
        <v>1231</v>
      </c>
      <c r="C723" s="13">
        <v>343692</v>
      </c>
      <c r="D723" s="12" t="s">
        <v>365</v>
      </c>
      <c r="E723" s="187">
        <v>19029</v>
      </c>
      <c r="F723" s="188" t="s">
        <v>182</v>
      </c>
      <c r="G723" s="189"/>
      <c r="H723" s="189"/>
      <c r="I723" s="189"/>
      <c r="J723" s="189"/>
      <c r="K723" s="189"/>
      <c r="L723" s="189"/>
      <c r="M723" s="189" t="s">
        <v>1538</v>
      </c>
      <c r="N723" s="189"/>
      <c r="O723" s="189"/>
      <c r="P723" s="189"/>
      <c r="Q723" s="189"/>
      <c r="R723" s="189"/>
      <c r="S723" s="189"/>
      <c r="T723" s="189"/>
      <c r="U723" s="189"/>
      <c r="V723" s="189"/>
      <c r="W723" s="189"/>
      <c r="X723" s="189"/>
      <c r="Y723" s="189"/>
      <c r="Z723" s="189"/>
      <c r="AA723" s="189"/>
      <c r="AB723" s="189"/>
      <c r="AC723" s="189"/>
      <c r="AD723" s="189"/>
      <c r="AE723" s="189"/>
      <c r="AF723" s="189"/>
      <c r="AG723" s="189"/>
      <c r="AH723" s="189"/>
      <c r="AI723" s="189"/>
      <c r="AJ723" s="189"/>
      <c r="AK723" s="189"/>
      <c r="AL723" s="189"/>
      <c r="AM723" s="189"/>
      <c r="AN723" s="190"/>
      <c r="AO723" s="190"/>
      <c r="AP723" s="190"/>
      <c r="AQ723" s="190"/>
      <c r="AR723" s="190"/>
      <c r="AS723" s="190"/>
      <c r="AT723" s="190"/>
      <c r="AU723" s="191">
        <v>0</v>
      </c>
      <c r="AV723" s="191">
        <v>0</v>
      </c>
      <c r="AW723" s="191">
        <v>0</v>
      </c>
      <c r="AX723" s="191">
        <v>0</v>
      </c>
      <c r="AY723" s="191">
        <v>0</v>
      </c>
    </row>
    <row r="724" spans="1:51">
      <c r="A724" s="12" t="s">
        <v>188</v>
      </c>
      <c r="B724" s="12" t="s">
        <v>1232</v>
      </c>
      <c r="C724" s="13">
        <v>344311</v>
      </c>
      <c r="D724" s="12" t="s">
        <v>365</v>
      </c>
      <c r="E724" s="187">
        <v>7722</v>
      </c>
      <c r="F724" s="188" t="s">
        <v>182</v>
      </c>
      <c r="G724" s="189"/>
      <c r="H724" s="189"/>
      <c r="I724" s="189"/>
      <c r="J724" s="189"/>
      <c r="K724" s="189"/>
      <c r="L724" s="189"/>
      <c r="M724" s="189" t="s">
        <v>1539</v>
      </c>
      <c r="N724" s="189"/>
      <c r="O724" s="189" t="s">
        <v>23</v>
      </c>
      <c r="P724" s="189"/>
      <c r="Q724" s="189"/>
      <c r="R724" s="189"/>
      <c r="S724" s="189"/>
      <c r="T724" s="189"/>
      <c r="U724" s="189"/>
      <c r="V724" s="189"/>
      <c r="W724" s="189"/>
      <c r="X724" s="189"/>
      <c r="Y724" s="189"/>
      <c r="Z724" s="189"/>
      <c r="AA724" s="189"/>
      <c r="AB724" s="189"/>
      <c r="AC724" s="189"/>
      <c r="AD724" s="189"/>
      <c r="AE724" s="189"/>
      <c r="AF724" s="189"/>
      <c r="AG724" s="189"/>
      <c r="AH724" s="189"/>
      <c r="AI724" s="189"/>
      <c r="AJ724" s="189"/>
      <c r="AK724" s="189"/>
      <c r="AL724" s="189"/>
      <c r="AM724" s="189"/>
      <c r="AN724" s="190"/>
      <c r="AO724" s="190"/>
      <c r="AP724" s="190"/>
      <c r="AQ724" s="190"/>
      <c r="AR724" s="190"/>
      <c r="AS724" s="190"/>
      <c r="AT724" s="190"/>
      <c r="AU724" s="191">
        <v>1</v>
      </c>
      <c r="AV724" s="191">
        <v>0</v>
      </c>
      <c r="AW724" s="191">
        <v>0</v>
      </c>
      <c r="AX724" s="191">
        <v>0</v>
      </c>
      <c r="AY724" s="191">
        <v>0</v>
      </c>
    </row>
    <row r="725" spans="1:51">
      <c r="A725" s="12" t="s">
        <v>188</v>
      </c>
      <c r="B725" s="12" t="s">
        <v>1233</v>
      </c>
      <c r="C725" s="13">
        <v>344621</v>
      </c>
      <c r="D725" s="12" t="s">
        <v>1234</v>
      </c>
      <c r="E725" s="187">
        <v>16585</v>
      </c>
      <c r="F725" s="188" t="s">
        <v>182</v>
      </c>
      <c r="G725" s="189"/>
      <c r="H725" s="189"/>
      <c r="I725" s="189"/>
      <c r="J725" s="189"/>
      <c r="K725" s="189"/>
      <c r="L725" s="189"/>
      <c r="M725" s="189" t="s">
        <v>1538</v>
      </c>
      <c r="N725" s="189"/>
      <c r="O725" s="189"/>
      <c r="P725" s="189"/>
      <c r="Q725" s="189"/>
      <c r="R725" s="189"/>
      <c r="S725" s="189"/>
      <c r="T725" s="189"/>
      <c r="U725" s="189"/>
      <c r="V725" s="189"/>
      <c r="W725" s="189"/>
      <c r="X725" s="189"/>
      <c r="Y725" s="189"/>
      <c r="Z725" s="189"/>
      <c r="AA725" s="189"/>
      <c r="AB725" s="189"/>
      <c r="AC725" s="189"/>
      <c r="AD725" s="189"/>
      <c r="AE725" s="189"/>
      <c r="AF725" s="189"/>
      <c r="AG725" s="189"/>
      <c r="AH725" s="189"/>
      <c r="AI725" s="189"/>
      <c r="AJ725" s="189"/>
      <c r="AK725" s="189"/>
      <c r="AL725" s="189"/>
      <c r="AM725" s="189"/>
      <c r="AN725" s="190"/>
      <c r="AO725" s="190"/>
      <c r="AP725" s="190"/>
      <c r="AQ725" s="190"/>
      <c r="AR725" s="190"/>
      <c r="AS725" s="190"/>
      <c r="AT725" s="190"/>
      <c r="AU725" s="191">
        <v>0</v>
      </c>
      <c r="AV725" s="191">
        <v>0</v>
      </c>
      <c r="AW725" s="191">
        <v>0</v>
      </c>
      <c r="AX725" s="191">
        <v>0</v>
      </c>
      <c r="AY725" s="191">
        <v>0</v>
      </c>
    </row>
    <row r="726" spans="1:51">
      <c r="A726" s="12" t="s">
        <v>188</v>
      </c>
      <c r="B726" s="12" t="s">
        <v>1235</v>
      </c>
      <c r="C726" s="13">
        <v>345458</v>
      </c>
      <c r="D726" s="12" t="s">
        <v>365</v>
      </c>
      <c r="E726" s="187">
        <v>9332</v>
      </c>
      <c r="F726" s="188" t="s">
        <v>182</v>
      </c>
      <c r="G726" s="189"/>
      <c r="H726" s="189"/>
      <c r="I726" s="189"/>
      <c r="J726" s="189" t="s">
        <v>23</v>
      </c>
      <c r="K726" s="189"/>
      <c r="L726" s="189"/>
      <c r="M726" s="189" t="s">
        <v>1538</v>
      </c>
      <c r="N726" s="189"/>
      <c r="O726" s="189"/>
      <c r="P726" s="189"/>
      <c r="Q726" s="189"/>
      <c r="R726" s="189"/>
      <c r="S726" s="189"/>
      <c r="T726" s="189"/>
      <c r="U726" s="189"/>
      <c r="V726" s="189"/>
      <c r="W726" s="189"/>
      <c r="X726" s="189"/>
      <c r="Y726" s="189"/>
      <c r="Z726" s="189"/>
      <c r="AA726" s="189"/>
      <c r="AB726" s="189"/>
      <c r="AC726" s="189"/>
      <c r="AD726" s="189"/>
      <c r="AE726" s="189" t="s">
        <v>1538</v>
      </c>
      <c r="AF726" s="189"/>
      <c r="AG726" s="189"/>
      <c r="AH726" s="189"/>
      <c r="AI726" s="189"/>
      <c r="AJ726" s="189"/>
      <c r="AK726" s="189"/>
      <c r="AL726" s="189"/>
      <c r="AM726" s="189"/>
      <c r="AN726" s="190"/>
      <c r="AO726" s="190"/>
      <c r="AP726" s="190"/>
      <c r="AQ726" s="190"/>
      <c r="AR726" s="190"/>
      <c r="AS726" s="190"/>
      <c r="AT726" s="190"/>
      <c r="AU726" s="191">
        <v>0</v>
      </c>
      <c r="AV726" s="191">
        <v>0</v>
      </c>
      <c r="AW726" s="191">
        <v>0</v>
      </c>
      <c r="AX726" s="191">
        <v>0</v>
      </c>
      <c r="AY726" s="191">
        <v>0</v>
      </c>
    </row>
    <row r="727" spans="1:51">
      <c r="A727" s="12" t="s">
        <v>120</v>
      </c>
      <c r="B727" s="12" t="s">
        <v>120</v>
      </c>
      <c r="C727" s="13">
        <v>350001</v>
      </c>
      <c r="D727" s="12" t="s">
        <v>386</v>
      </c>
      <c r="E727" s="187">
        <v>40431</v>
      </c>
      <c r="F727" s="188" t="s">
        <v>182</v>
      </c>
      <c r="G727" s="189" t="s">
        <v>23</v>
      </c>
      <c r="H727" s="189" t="s">
        <v>23</v>
      </c>
      <c r="I727" s="189"/>
      <c r="J727" s="189" t="s">
        <v>23</v>
      </c>
      <c r="K727" s="189" t="s">
        <v>23</v>
      </c>
      <c r="L727" s="189" t="s">
        <v>23</v>
      </c>
      <c r="M727" s="189" t="s">
        <v>1538</v>
      </c>
      <c r="N727" s="189"/>
      <c r="O727" s="189"/>
      <c r="P727" s="189"/>
      <c r="Q727" s="189"/>
      <c r="R727" s="189"/>
      <c r="S727" s="189"/>
      <c r="T727" s="189"/>
      <c r="U727" s="189"/>
      <c r="V727" s="189" t="s">
        <v>1539</v>
      </c>
      <c r="W727" s="189"/>
      <c r="X727" s="189"/>
      <c r="Y727" s="189"/>
      <c r="Z727" s="189"/>
      <c r="AA727" s="189"/>
      <c r="AB727" s="189" t="s">
        <v>23</v>
      </c>
      <c r="AC727" s="189"/>
      <c r="AD727" s="189"/>
      <c r="AE727" s="189" t="s">
        <v>1539</v>
      </c>
      <c r="AF727" s="189"/>
      <c r="AG727" s="189"/>
      <c r="AH727" s="189"/>
      <c r="AI727" s="189"/>
      <c r="AJ727" s="189"/>
      <c r="AK727" s="189"/>
      <c r="AL727" s="189"/>
      <c r="AM727" s="189"/>
      <c r="AN727" s="190" t="s">
        <v>1538</v>
      </c>
      <c r="AO727" s="190"/>
      <c r="AP727" s="190"/>
      <c r="AQ727" s="190"/>
      <c r="AR727" s="190"/>
      <c r="AS727" s="190"/>
      <c r="AT727" s="190"/>
      <c r="AU727" s="191">
        <v>32</v>
      </c>
      <c r="AV727" s="191">
        <v>0</v>
      </c>
      <c r="AW727" s="191">
        <v>7</v>
      </c>
      <c r="AX727" s="191">
        <v>23</v>
      </c>
      <c r="AY727" s="191">
        <v>0</v>
      </c>
    </row>
    <row r="728" spans="1:51">
      <c r="A728" s="12" t="s">
        <v>120</v>
      </c>
      <c r="B728" s="12" t="s">
        <v>1236</v>
      </c>
      <c r="C728" s="13">
        <v>352012</v>
      </c>
      <c r="D728" s="12" t="s">
        <v>1237</v>
      </c>
      <c r="E728" s="187">
        <v>266429</v>
      </c>
      <c r="F728" s="188" t="s">
        <v>182</v>
      </c>
      <c r="G728" s="189" t="s">
        <v>23</v>
      </c>
      <c r="H728" s="189" t="s">
        <v>23</v>
      </c>
      <c r="I728" s="189" t="s">
        <v>23</v>
      </c>
      <c r="J728" s="189" t="s">
        <v>23</v>
      </c>
      <c r="K728" s="189" t="s">
        <v>23</v>
      </c>
      <c r="L728" s="189"/>
      <c r="M728" s="189" t="s">
        <v>1539</v>
      </c>
      <c r="N728" s="189"/>
      <c r="O728" s="189" t="s">
        <v>23</v>
      </c>
      <c r="P728" s="189"/>
      <c r="Q728" s="189"/>
      <c r="R728" s="189"/>
      <c r="S728" s="189"/>
      <c r="T728" s="189"/>
      <c r="U728" s="189"/>
      <c r="V728" s="189" t="s">
        <v>1539</v>
      </c>
      <c r="W728" s="189"/>
      <c r="X728" s="189" t="s">
        <v>23</v>
      </c>
      <c r="Y728" s="189"/>
      <c r="Z728" s="189"/>
      <c r="AA728" s="189"/>
      <c r="AB728" s="189"/>
      <c r="AC728" s="189"/>
      <c r="AD728" s="189"/>
      <c r="AE728" s="189" t="s">
        <v>1539</v>
      </c>
      <c r="AF728" s="189"/>
      <c r="AG728" s="189" t="s">
        <v>23</v>
      </c>
      <c r="AH728" s="189"/>
      <c r="AI728" s="189"/>
      <c r="AJ728" s="189"/>
      <c r="AK728" s="189"/>
      <c r="AL728" s="189"/>
      <c r="AM728" s="189"/>
      <c r="AN728" s="190" t="s">
        <v>1539</v>
      </c>
      <c r="AO728" s="190"/>
      <c r="AP728" s="190"/>
      <c r="AQ728" s="190"/>
      <c r="AR728" s="190"/>
      <c r="AS728" s="190" t="s">
        <v>23</v>
      </c>
      <c r="AT728" s="190"/>
      <c r="AU728" s="191">
        <v>39</v>
      </c>
      <c r="AV728" s="191">
        <v>1</v>
      </c>
      <c r="AW728" s="191">
        <v>8</v>
      </c>
      <c r="AX728" s="191">
        <v>17</v>
      </c>
      <c r="AY728" s="191">
        <v>2</v>
      </c>
    </row>
    <row r="729" spans="1:51">
      <c r="A729" s="12" t="s">
        <v>120</v>
      </c>
      <c r="B729" s="12" t="s">
        <v>1238</v>
      </c>
      <c r="C729" s="13">
        <v>352021</v>
      </c>
      <c r="D729" s="12" t="s">
        <v>1239</v>
      </c>
      <c r="E729" s="187">
        <v>166847</v>
      </c>
      <c r="F729" s="188" t="s">
        <v>182</v>
      </c>
      <c r="G729" s="189" t="s">
        <v>23</v>
      </c>
      <c r="H729" s="189" t="s">
        <v>23</v>
      </c>
      <c r="I729" s="189" t="s">
        <v>23</v>
      </c>
      <c r="J729" s="189" t="s">
        <v>23</v>
      </c>
      <c r="K729" s="189" t="s">
        <v>23</v>
      </c>
      <c r="L729" s="189"/>
      <c r="M729" s="189" t="s">
        <v>1539</v>
      </c>
      <c r="N729" s="189"/>
      <c r="O729" s="189" t="s">
        <v>23</v>
      </c>
      <c r="P729" s="189"/>
      <c r="Q729" s="189"/>
      <c r="R729" s="189"/>
      <c r="S729" s="189" t="s">
        <v>23</v>
      </c>
      <c r="T729" s="189" t="s">
        <v>23</v>
      </c>
      <c r="U729" s="189"/>
      <c r="V729" s="189" t="s">
        <v>1539</v>
      </c>
      <c r="W729" s="189"/>
      <c r="X729" s="189" t="s">
        <v>23</v>
      </c>
      <c r="Y729" s="189"/>
      <c r="Z729" s="189"/>
      <c r="AA729" s="189"/>
      <c r="AB729" s="189" t="s">
        <v>23</v>
      </c>
      <c r="AC729" s="189" t="s">
        <v>23</v>
      </c>
      <c r="AD729" s="189"/>
      <c r="AE729" s="189" t="s">
        <v>1539</v>
      </c>
      <c r="AF729" s="189"/>
      <c r="AG729" s="189" t="s">
        <v>23</v>
      </c>
      <c r="AH729" s="189"/>
      <c r="AI729" s="189"/>
      <c r="AJ729" s="189"/>
      <c r="AK729" s="189" t="s">
        <v>23</v>
      </c>
      <c r="AL729" s="189" t="s">
        <v>23</v>
      </c>
      <c r="AM729" s="189"/>
      <c r="AN729" s="190" t="s">
        <v>1539</v>
      </c>
      <c r="AO729" s="190"/>
      <c r="AP729" s="190"/>
      <c r="AQ729" s="190"/>
      <c r="AR729" s="190"/>
      <c r="AS729" s="190" t="s">
        <v>23</v>
      </c>
      <c r="AT729" s="190"/>
      <c r="AU729" s="191">
        <v>105</v>
      </c>
      <c r="AV729" s="191">
        <v>12</v>
      </c>
      <c r="AW729" s="191">
        <v>61</v>
      </c>
      <c r="AX729" s="191">
        <v>53</v>
      </c>
      <c r="AY729" s="191">
        <v>16</v>
      </c>
    </row>
    <row r="730" spans="1:51">
      <c r="A730" s="12" t="s">
        <v>120</v>
      </c>
      <c r="B730" s="12" t="s">
        <v>1240</v>
      </c>
      <c r="C730" s="13">
        <v>352039</v>
      </c>
      <c r="D730" s="12" t="s">
        <v>345</v>
      </c>
      <c r="E730" s="187">
        <v>193137</v>
      </c>
      <c r="F730" s="188" t="s">
        <v>182</v>
      </c>
      <c r="G730" s="189"/>
      <c r="H730" s="189" t="s">
        <v>23</v>
      </c>
      <c r="I730" s="189" t="s">
        <v>23</v>
      </c>
      <c r="J730" s="189"/>
      <c r="K730" s="189"/>
      <c r="L730" s="189"/>
      <c r="M730" s="189" t="s">
        <v>1539</v>
      </c>
      <c r="N730" s="189"/>
      <c r="O730" s="189"/>
      <c r="P730" s="189"/>
      <c r="Q730" s="189" t="s">
        <v>23</v>
      </c>
      <c r="R730" s="189"/>
      <c r="S730" s="189"/>
      <c r="T730" s="189"/>
      <c r="U730" s="189"/>
      <c r="V730" s="189"/>
      <c r="W730" s="189"/>
      <c r="X730" s="189"/>
      <c r="Y730" s="189"/>
      <c r="Z730" s="189"/>
      <c r="AA730" s="189"/>
      <c r="AB730" s="189"/>
      <c r="AC730" s="189"/>
      <c r="AD730" s="189"/>
      <c r="AE730" s="189"/>
      <c r="AF730" s="189"/>
      <c r="AG730" s="189"/>
      <c r="AH730" s="189"/>
      <c r="AI730" s="189"/>
      <c r="AJ730" s="189"/>
      <c r="AK730" s="189"/>
      <c r="AL730" s="189"/>
      <c r="AM730" s="189"/>
      <c r="AN730" s="190"/>
      <c r="AO730" s="190"/>
      <c r="AP730" s="190"/>
      <c r="AQ730" s="190"/>
      <c r="AR730" s="190"/>
      <c r="AS730" s="190"/>
      <c r="AT730" s="190"/>
      <c r="AU730" s="191">
        <v>115</v>
      </c>
      <c r="AV730" s="191">
        <v>0</v>
      </c>
      <c r="AW730" s="191">
        <v>0</v>
      </c>
      <c r="AX730" s="191">
        <v>0</v>
      </c>
      <c r="AY730" s="191">
        <v>14</v>
      </c>
    </row>
    <row r="731" spans="1:51">
      <c r="A731" s="12" t="s">
        <v>120</v>
      </c>
      <c r="B731" s="12" t="s">
        <v>1241</v>
      </c>
      <c r="C731" s="13">
        <v>352047</v>
      </c>
      <c r="D731" s="12" t="s">
        <v>382</v>
      </c>
      <c r="E731" s="187">
        <v>48722</v>
      </c>
      <c r="F731" s="188" t="s">
        <v>182</v>
      </c>
      <c r="G731" s="189"/>
      <c r="H731" s="189"/>
      <c r="I731" s="189"/>
      <c r="J731" s="189"/>
      <c r="K731" s="189"/>
      <c r="L731" s="189"/>
      <c r="M731" s="189" t="s">
        <v>1538</v>
      </c>
      <c r="N731" s="189"/>
      <c r="O731" s="189"/>
      <c r="P731" s="189"/>
      <c r="Q731" s="189"/>
      <c r="R731" s="189"/>
      <c r="S731" s="189"/>
      <c r="T731" s="189"/>
      <c r="U731" s="189"/>
      <c r="V731" s="189"/>
      <c r="W731" s="189"/>
      <c r="X731" s="189"/>
      <c r="Y731" s="189"/>
      <c r="Z731" s="189"/>
      <c r="AA731" s="189"/>
      <c r="AB731" s="189"/>
      <c r="AC731" s="189"/>
      <c r="AD731" s="189"/>
      <c r="AE731" s="189"/>
      <c r="AF731" s="189"/>
      <c r="AG731" s="189"/>
      <c r="AH731" s="189"/>
      <c r="AI731" s="189"/>
      <c r="AJ731" s="189"/>
      <c r="AK731" s="189"/>
      <c r="AL731" s="189"/>
      <c r="AM731" s="189"/>
      <c r="AN731" s="190"/>
      <c r="AO731" s="190"/>
      <c r="AP731" s="190"/>
      <c r="AQ731" s="190"/>
      <c r="AR731" s="190"/>
      <c r="AS731" s="190"/>
      <c r="AT731" s="190"/>
      <c r="AU731" s="191">
        <v>6</v>
      </c>
      <c r="AV731" s="191">
        <v>0</v>
      </c>
      <c r="AW731" s="191">
        <v>0</v>
      </c>
      <c r="AX731" s="191">
        <v>0</v>
      </c>
      <c r="AY731" s="191">
        <v>0</v>
      </c>
    </row>
    <row r="732" spans="1:51">
      <c r="A732" s="12" t="s">
        <v>120</v>
      </c>
      <c r="B732" s="12" t="s">
        <v>122</v>
      </c>
      <c r="C732" s="13">
        <v>352063</v>
      </c>
      <c r="D732" s="12" t="s">
        <v>276</v>
      </c>
      <c r="E732" s="187">
        <v>116665</v>
      </c>
      <c r="F732" s="188" t="s">
        <v>182</v>
      </c>
      <c r="G732" s="189"/>
      <c r="H732" s="189"/>
      <c r="I732" s="189" t="s">
        <v>23</v>
      </c>
      <c r="J732" s="189" t="s">
        <v>23</v>
      </c>
      <c r="K732" s="189" t="s">
        <v>23</v>
      </c>
      <c r="L732" s="189" t="s">
        <v>23</v>
      </c>
      <c r="M732" s="189" t="s">
        <v>1539</v>
      </c>
      <c r="N732" s="189"/>
      <c r="O732" s="189" t="s">
        <v>23</v>
      </c>
      <c r="P732" s="189"/>
      <c r="Q732" s="189"/>
      <c r="R732" s="189"/>
      <c r="S732" s="189"/>
      <c r="T732" s="189"/>
      <c r="U732" s="189"/>
      <c r="V732" s="189"/>
      <c r="W732" s="189"/>
      <c r="X732" s="189"/>
      <c r="Y732" s="189"/>
      <c r="Z732" s="189"/>
      <c r="AA732" s="189"/>
      <c r="AB732" s="189"/>
      <c r="AC732" s="189"/>
      <c r="AD732" s="189"/>
      <c r="AE732" s="189" t="s">
        <v>1539</v>
      </c>
      <c r="AF732" s="189"/>
      <c r="AG732" s="189" t="s">
        <v>23</v>
      </c>
      <c r="AH732" s="189"/>
      <c r="AI732" s="189"/>
      <c r="AJ732" s="189"/>
      <c r="AK732" s="189"/>
      <c r="AL732" s="189"/>
      <c r="AM732" s="189"/>
      <c r="AN732" s="190" t="s">
        <v>1538</v>
      </c>
      <c r="AO732" s="190"/>
      <c r="AP732" s="190"/>
      <c r="AQ732" s="190"/>
      <c r="AR732" s="190"/>
      <c r="AS732" s="190"/>
      <c r="AT732" s="190"/>
      <c r="AU732" s="191">
        <v>90</v>
      </c>
      <c r="AV732" s="191">
        <v>0</v>
      </c>
      <c r="AW732" s="191">
        <v>0</v>
      </c>
      <c r="AX732" s="191">
        <v>30</v>
      </c>
      <c r="AY732" s="191">
        <v>6</v>
      </c>
    </row>
    <row r="733" spans="1:51">
      <c r="A733" s="12" t="s">
        <v>120</v>
      </c>
      <c r="B733" s="12" t="s">
        <v>1242</v>
      </c>
      <c r="C733" s="13">
        <v>352071</v>
      </c>
      <c r="D733" s="12" t="s">
        <v>382</v>
      </c>
      <c r="E733" s="187">
        <v>57273</v>
      </c>
      <c r="F733" s="188" t="s">
        <v>182</v>
      </c>
      <c r="G733" s="189"/>
      <c r="H733" s="189"/>
      <c r="I733" s="189"/>
      <c r="J733" s="189" t="s">
        <v>23</v>
      </c>
      <c r="K733" s="189"/>
      <c r="L733" s="189"/>
      <c r="M733" s="189" t="s">
        <v>1539</v>
      </c>
      <c r="N733" s="189"/>
      <c r="O733" s="189" t="s">
        <v>23</v>
      </c>
      <c r="P733" s="189"/>
      <c r="Q733" s="189"/>
      <c r="R733" s="189"/>
      <c r="S733" s="189"/>
      <c r="T733" s="189"/>
      <c r="U733" s="189"/>
      <c r="V733" s="189"/>
      <c r="W733" s="189"/>
      <c r="X733" s="189"/>
      <c r="Y733" s="189"/>
      <c r="Z733" s="189"/>
      <c r="AA733" s="189"/>
      <c r="AB733" s="189"/>
      <c r="AC733" s="189"/>
      <c r="AD733" s="189"/>
      <c r="AE733" s="189" t="s">
        <v>1539</v>
      </c>
      <c r="AF733" s="189"/>
      <c r="AG733" s="189" t="s">
        <v>23</v>
      </c>
      <c r="AH733" s="189"/>
      <c r="AI733" s="189"/>
      <c r="AJ733" s="189"/>
      <c r="AK733" s="189"/>
      <c r="AL733" s="189"/>
      <c r="AM733" s="189"/>
      <c r="AN733" s="190"/>
      <c r="AO733" s="190"/>
      <c r="AP733" s="190"/>
      <c r="AQ733" s="190"/>
      <c r="AR733" s="190"/>
      <c r="AS733" s="190"/>
      <c r="AT733" s="190"/>
      <c r="AU733" s="191">
        <v>28</v>
      </c>
      <c r="AV733" s="191">
        <v>0</v>
      </c>
      <c r="AW733" s="191">
        <v>5</v>
      </c>
      <c r="AX733" s="191">
        <v>0</v>
      </c>
      <c r="AY733" s="191">
        <v>0</v>
      </c>
    </row>
    <row r="734" spans="1:51">
      <c r="A734" s="12" t="s">
        <v>120</v>
      </c>
      <c r="B734" s="12" t="s">
        <v>1243</v>
      </c>
      <c r="C734" s="13">
        <v>352080</v>
      </c>
      <c r="D734" s="12" t="s">
        <v>1244</v>
      </c>
      <c r="E734" s="187">
        <v>136748</v>
      </c>
      <c r="F734" s="188" t="s">
        <v>182</v>
      </c>
      <c r="G734" s="189"/>
      <c r="H734" s="189"/>
      <c r="I734" s="189"/>
      <c r="J734" s="189"/>
      <c r="K734" s="189"/>
      <c r="L734" s="189"/>
      <c r="M734" s="189" t="s">
        <v>1539</v>
      </c>
      <c r="N734" s="189"/>
      <c r="O734" s="189" t="s">
        <v>23</v>
      </c>
      <c r="P734" s="189"/>
      <c r="Q734" s="189"/>
      <c r="R734" s="189"/>
      <c r="S734" s="189"/>
      <c r="T734" s="189"/>
      <c r="U734" s="189"/>
      <c r="V734" s="189"/>
      <c r="W734" s="189"/>
      <c r="X734" s="189"/>
      <c r="Y734" s="189"/>
      <c r="Z734" s="189"/>
      <c r="AA734" s="189"/>
      <c r="AB734" s="189"/>
      <c r="AC734" s="189"/>
      <c r="AD734" s="189"/>
      <c r="AE734" s="189"/>
      <c r="AF734" s="189"/>
      <c r="AG734" s="189"/>
      <c r="AH734" s="189"/>
      <c r="AI734" s="189"/>
      <c r="AJ734" s="189"/>
      <c r="AK734" s="189"/>
      <c r="AL734" s="189"/>
      <c r="AM734" s="189"/>
      <c r="AN734" s="190"/>
      <c r="AO734" s="190"/>
      <c r="AP734" s="190"/>
      <c r="AQ734" s="190"/>
      <c r="AR734" s="190"/>
      <c r="AS734" s="190"/>
      <c r="AT734" s="190"/>
      <c r="AU734" s="191">
        <v>45</v>
      </c>
      <c r="AV734" s="191">
        <v>0</v>
      </c>
      <c r="AW734" s="191">
        <v>0</v>
      </c>
      <c r="AX734" s="191">
        <v>0</v>
      </c>
      <c r="AY734" s="191">
        <v>0</v>
      </c>
    </row>
    <row r="735" spans="1:51">
      <c r="A735" s="12" t="s">
        <v>120</v>
      </c>
      <c r="B735" s="12" t="s">
        <v>1245</v>
      </c>
      <c r="C735" s="13">
        <v>352101</v>
      </c>
      <c r="D735" s="12" t="s">
        <v>1246</v>
      </c>
      <c r="E735" s="187">
        <v>51835</v>
      </c>
      <c r="F735" s="188" t="s">
        <v>182</v>
      </c>
      <c r="G735" s="189"/>
      <c r="H735" s="189"/>
      <c r="I735" s="189"/>
      <c r="J735" s="189"/>
      <c r="K735" s="189"/>
      <c r="L735" s="189"/>
      <c r="M735" s="189" t="s">
        <v>1539</v>
      </c>
      <c r="N735" s="189"/>
      <c r="O735" s="189" t="s">
        <v>23</v>
      </c>
      <c r="P735" s="189"/>
      <c r="Q735" s="189"/>
      <c r="R735" s="189"/>
      <c r="S735" s="189"/>
      <c r="T735" s="189"/>
      <c r="U735" s="189"/>
      <c r="V735" s="189"/>
      <c r="W735" s="189"/>
      <c r="X735" s="189"/>
      <c r="Y735" s="189"/>
      <c r="Z735" s="189"/>
      <c r="AA735" s="189"/>
      <c r="AB735" s="189"/>
      <c r="AC735" s="189"/>
      <c r="AD735" s="189"/>
      <c r="AE735" s="189"/>
      <c r="AF735" s="189"/>
      <c r="AG735" s="189"/>
      <c r="AH735" s="189"/>
      <c r="AI735" s="189"/>
      <c r="AJ735" s="189"/>
      <c r="AK735" s="189"/>
      <c r="AL735" s="189"/>
      <c r="AM735" s="189"/>
      <c r="AN735" s="190"/>
      <c r="AO735" s="190"/>
      <c r="AP735" s="190"/>
      <c r="AQ735" s="190"/>
      <c r="AR735" s="190"/>
      <c r="AS735" s="190"/>
      <c r="AT735" s="190"/>
      <c r="AU735" s="191">
        <v>2</v>
      </c>
      <c r="AV735" s="191">
        <v>0</v>
      </c>
      <c r="AW735" s="191">
        <v>0</v>
      </c>
      <c r="AX735" s="191">
        <v>0</v>
      </c>
      <c r="AY735" s="191">
        <v>0</v>
      </c>
    </row>
    <row r="736" spans="1:51">
      <c r="A736" s="12" t="s">
        <v>120</v>
      </c>
      <c r="B736" s="12" t="s">
        <v>1247</v>
      </c>
      <c r="C736" s="13">
        <v>352110</v>
      </c>
      <c r="D736" s="12" t="s">
        <v>930</v>
      </c>
      <c r="E736" s="187">
        <v>34893</v>
      </c>
      <c r="F736" s="188" t="s">
        <v>182</v>
      </c>
      <c r="G736" s="189" t="s">
        <v>23</v>
      </c>
      <c r="H736" s="189"/>
      <c r="I736" s="189"/>
      <c r="J736" s="189" t="s">
        <v>23</v>
      </c>
      <c r="K736" s="189"/>
      <c r="L736" s="189"/>
      <c r="M736" s="189" t="s">
        <v>1539</v>
      </c>
      <c r="N736" s="189"/>
      <c r="O736" s="189" t="s">
        <v>23</v>
      </c>
      <c r="P736" s="189"/>
      <c r="Q736" s="189"/>
      <c r="R736" s="189"/>
      <c r="S736" s="189"/>
      <c r="T736" s="189"/>
      <c r="U736" s="189"/>
      <c r="V736" s="189" t="s">
        <v>1539</v>
      </c>
      <c r="W736" s="189"/>
      <c r="X736" s="189" t="s">
        <v>23</v>
      </c>
      <c r="Y736" s="189"/>
      <c r="Z736" s="189"/>
      <c r="AA736" s="189"/>
      <c r="AB736" s="189"/>
      <c r="AC736" s="189"/>
      <c r="AD736" s="189"/>
      <c r="AE736" s="189" t="s">
        <v>1539</v>
      </c>
      <c r="AF736" s="189"/>
      <c r="AG736" s="189" t="s">
        <v>23</v>
      </c>
      <c r="AH736" s="189"/>
      <c r="AI736" s="189"/>
      <c r="AJ736" s="189"/>
      <c r="AK736" s="189"/>
      <c r="AL736" s="189"/>
      <c r="AM736" s="189"/>
      <c r="AN736" s="190"/>
      <c r="AO736" s="190"/>
      <c r="AP736" s="190"/>
      <c r="AQ736" s="190"/>
      <c r="AR736" s="190"/>
      <c r="AS736" s="190"/>
      <c r="AT736" s="190"/>
      <c r="AU736" s="191">
        <v>10</v>
      </c>
      <c r="AV736" s="191">
        <v>0</v>
      </c>
      <c r="AW736" s="191">
        <v>2</v>
      </c>
      <c r="AX736" s="191">
        <v>0</v>
      </c>
      <c r="AY736" s="191">
        <v>0</v>
      </c>
    </row>
    <row r="737" spans="1:51">
      <c r="A737" s="12" t="s">
        <v>120</v>
      </c>
      <c r="B737" s="12" t="s">
        <v>1248</v>
      </c>
      <c r="C737" s="13">
        <v>352128</v>
      </c>
      <c r="D737" s="12" t="s">
        <v>276</v>
      </c>
      <c r="E737" s="187">
        <v>32504</v>
      </c>
      <c r="F737" s="188" t="s">
        <v>182</v>
      </c>
      <c r="G737" s="189"/>
      <c r="H737" s="189"/>
      <c r="I737" s="189"/>
      <c r="J737" s="189"/>
      <c r="K737" s="189"/>
      <c r="L737" s="189"/>
      <c r="M737" s="189" t="s">
        <v>1538</v>
      </c>
      <c r="N737" s="189"/>
      <c r="O737" s="189"/>
      <c r="P737" s="189"/>
      <c r="Q737" s="189"/>
      <c r="R737" s="189"/>
      <c r="S737" s="189"/>
      <c r="T737" s="189"/>
      <c r="U737" s="189"/>
      <c r="V737" s="189"/>
      <c r="W737" s="189"/>
      <c r="X737" s="189"/>
      <c r="Y737" s="189"/>
      <c r="Z737" s="189"/>
      <c r="AA737" s="189"/>
      <c r="AB737" s="189"/>
      <c r="AC737" s="189"/>
      <c r="AD737" s="189"/>
      <c r="AE737" s="189"/>
      <c r="AF737" s="189"/>
      <c r="AG737" s="189"/>
      <c r="AH737" s="189"/>
      <c r="AI737" s="189"/>
      <c r="AJ737" s="189"/>
      <c r="AK737" s="189"/>
      <c r="AL737" s="189"/>
      <c r="AM737" s="189"/>
      <c r="AN737" s="190"/>
      <c r="AO737" s="190"/>
      <c r="AP737" s="190"/>
      <c r="AQ737" s="190"/>
      <c r="AR737" s="190"/>
      <c r="AS737" s="190"/>
      <c r="AT737" s="190"/>
      <c r="AU737" s="191">
        <v>0</v>
      </c>
      <c r="AV737" s="191">
        <v>0</v>
      </c>
      <c r="AW737" s="191">
        <v>0</v>
      </c>
      <c r="AX737" s="191">
        <v>0</v>
      </c>
      <c r="AY737" s="191">
        <v>0</v>
      </c>
    </row>
    <row r="738" spans="1:51">
      <c r="A738" s="12" t="s">
        <v>120</v>
      </c>
      <c r="B738" s="12" t="s">
        <v>1249</v>
      </c>
      <c r="C738" s="13">
        <v>352136</v>
      </c>
      <c r="D738" s="12" t="s">
        <v>1250</v>
      </c>
      <c r="E738" s="187">
        <v>25146</v>
      </c>
      <c r="F738" s="188" t="s">
        <v>182</v>
      </c>
      <c r="G738" s="189"/>
      <c r="H738" s="189"/>
      <c r="I738" s="189"/>
      <c r="J738" s="189" t="s">
        <v>23</v>
      </c>
      <c r="K738" s="189"/>
      <c r="L738" s="189"/>
      <c r="M738" s="189" t="s">
        <v>1539</v>
      </c>
      <c r="N738" s="189"/>
      <c r="O738" s="189" t="s">
        <v>23</v>
      </c>
      <c r="P738" s="189"/>
      <c r="Q738" s="189"/>
      <c r="R738" s="189"/>
      <c r="S738" s="189"/>
      <c r="T738" s="189"/>
      <c r="U738" s="189"/>
      <c r="V738" s="189"/>
      <c r="W738" s="189"/>
      <c r="X738" s="189"/>
      <c r="Y738" s="189"/>
      <c r="Z738" s="189"/>
      <c r="AA738" s="189"/>
      <c r="AB738" s="189"/>
      <c r="AC738" s="189"/>
      <c r="AD738" s="189"/>
      <c r="AE738" s="189" t="s">
        <v>1539</v>
      </c>
      <c r="AF738" s="189"/>
      <c r="AG738" s="189" t="s">
        <v>23</v>
      </c>
      <c r="AH738" s="189"/>
      <c r="AI738" s="189"/>
      <c r="AJ738" s="189"/>
      <c r="AK738" s="189"/>
      <c r="AL738" s="189"/>
      <c r="AM738" s="189"/>
      <c r="AN738" s="190"/>
      <c r="AO738" s="190"/>
      <c r="AP738" s="190"/>
      <c r="AQ738" s="190"/>
      <c r="AR738" s="190"/>
      <c r="AS738" s="190"/>
      <c r="AT738" s="190"/>
      <c r="AU738" s="191">
        <v>3</v>
      </c>
      <c r="AV738" s="191">
        <v>0</v>
      </c>
      <c r="AW738" s="191">
        <v>0</v>
      </c>
      <c r="AX738" s="191">
        <v>0</v>
      </c>
      <c r="AY738" s="191">
        <v>0</v>
      </c>
    </row>
    <row r="739" spans="1:51">
      <c r="A739" s="12" t="s">
        <v>120</v>
      </c>
      <c r="B739" s="12" t="s">
        <v>1251</v>
      </c>
      <c r="C739" s="13">
        <v>352152</v>
      </c>
      <c r="D739" s="12" t="s">
        <v>345</v>
      </c>
      <c r="E739" s="187">
        <v>145188</v>
      </c>
      <c r="F739" s="188" t="s">
        <v>182</v>
      </c>
      <c r="G739" s="189"/>
      <c r="H739" s="189"/>
      <c r="I739" s="189"/>
      <c r="J739" s="189"/>
      <c r="K739" s="189"/>
      <c r="L739" s="189"/>
      <c r="M739" s="189" t="s">
        <v>1539</v>
      </c>
      <c r="N739" s="189"/>
      <c r="O739" s="189" t="s">
        <v>23</v>
      </c>
      <c r="P739" s="189"/>
      <c r="Q739" s="189"/>
      <c r="R739" s="189"/>
      <c r="S739" s="189"/>
      <c r="T739" s="189"/>
      <c r="U739" s="189"/>
      <c r="V739" s="189"/>
      <c r="W739" s="189"/>
      <c r="X739" s="189"/>
      <c r="Y739" s="189"/>
      <c r="Z739" s="189"/>
      <c r="AA739" s="189"/>
      <c r="AB739" s="189"/>
      <c r="AC739" s="189"/>
      <c r="AD739" s="189"/>
      <c r="AE739" s="189"/>
      <c r="AF739" s="189"/>
      <c r="AG739" s="189"/>
      <c r="AH739" s="189"/>
      <c r="AI739" s="189"/>
      <c r="AJ739" s="189"/>
      <c r="AK739" s="189"/>
      <c r="AL739" s="189"/>
      <c r="AM739" s="189"/>
      <c r="AN739" s="190"/>
      <c r="AO739" s="190"/>
      <c r="AP739" s="190"/>
      <c r="AQ739" s="190"/>
      <c r="AR739" s="190"/>
      <c r="AS739" s="190"/>
      <c r="AT739" s="190"/>
      <c r="AU739" s="191">
        <v>26</v>
      </c>
      <c r="AV739" s="191">
        <v>1</v>
      </c>
      <c r="AW739" s="191">
        <v>0</v>
      </c>
      <c r="AX739" s="191">
        <v>0</v>
      </c>
      <c r="AY739" s="191">
        <v>1</v>
      </c>
    </row>
    <row r="740" spans="1:51">
      <c r="A740" s="12" t="s">
        <v>120</v>
      </c>
      <c r="B740" s="12" t="s">
        <v>1252</v>
      </c>
      <c r="C740" s="13">
        <v>352161</v>
      </c>
      <c r="D740" s="12" t="s">
        <v>454</v>
      </c>
      <c r="E740" s="187">
        <v>63623</v>
      </c>
      <c r="F740" s="188" t="s">
        <v>182</v>
      </c>
      <c r="G740" s="189" t="s">
        <v>23</v>
      </c>
      <c r="H740" s="189"/>
      <c r="I740" s="189"/>
      <c r="J740" s="189"/>
      <c r="K740" s="189"/>
      <c r="L740" s="189"/>
      <c r="M740" s="189" t="s">
        <v>1539</v>
      </c>
      <c r="N740" s="189"/>
      <c r="O740" s="189" t="s">
        <v>23</v>
      </c>
      <c r="P740" s="189"/>
      <c r="Q740" s="189"/>
      <c r="R740" s="189"/>
      <c r="S740" s="189"/>
      <c r="T740" s="189"/>
      <c r="U740" s="189"/>
      <c r="V740" s="189" t="s">
        <v>1539</v>
      </c>
      <c r="W740" s="189"/>
      <c r="X740" s="189"/>
      <c r="Y740" s="189"/>
      <c r="Z740" s="189"/>
      <c r="AA740" s="189"/>
      <c r="AB740" s="189" t="s">
        <v>23</v>
      </c>
      <c r="AC740" s="189"/>
      <c r="AD740" s="189"/>
      <c r="AE740" s="189"/>
      <c r="AF740" s="189"/>
      <c r="AG740" s="189"/>
      <c r="AH740" s="189"/>
      <c r="AI740" s="189"/>
      <c r="AJ740" s="189"/>
      <c r="AK740" s="189"/>
      <c r="AL740" s="189"/>
      <c r="AM740" s="189"/>
      <c r="AN740" s="190"/>
      <c r="AO740" s="190"/>
      <c r="AP740" s="190"/>
      <c r="AQ740" s="190"/>
      <c r="AR740" s="190"/>
      <c r="AS740" s="190"/>
      <c r="AT740" s="190"/>
      <c r="AU740" s="191">
        <v>37</v>
      </c>
      <c r="AV740" s="191">
        <v>4</v>
      </c>
      <c r="AW740" s="191">
        <v>0</v>
      </c>
      <c r="AX740" s="191">
        <v>0</v>
      </c>
      <c r="AY740" s="191">
        <v>0</v>
      </c>
    </row>
    <row r="741" spans="1:51">
      <c r="A741" s="12" t="s">
        <v>120</v>
      </c>
      <c r="B741" s="12" t="s">
        <v>1253</v>
      </c>
      <c r="C741" s="13">
        <v>353051</v>
      </c>
      <c r="D741" s="12" t="s">
        <v>1254</v>
      </c>
      <c r="E741" s="187">
        <v>16756</v>
      </c>
      <c r="F741" s="188" t="s">
        <v>182</v>
      </c>
      <c r="G741" s="189"/>
      <c r="H741" s="189"/>
      <c r="I741" s="189"/>
      <c r="J741" s="189"/>
      <c r="K741" s="189"/>
      <c r="L741" s="189"/>
      <c r="M741" s="189" t="s">
        <v>1538</v>
      </c>
      <c r="N741" s="189"/>
      <c r="O741" s="189"/>
      <c r="P741" s="189"/>
      <c r="Q741" s="189"/>
      <c r="R741" s="189"/>
      <c r="S741" s="189"/>
      <c r="T741" s="189"/>
      <c r="U741" s="189"/>
      <c r="V741" s="189"/>
      <c r="W741" s="189"/>
      <c r="X741" s="189"/>
      <c r="Y741" s="189"/>
      <c r="Z741" s="189"/>
      <c r="AA741" s="189"/>
      <c r="AB741" s="189"/>
      <c r="AC741" s="189"/>
      <c r="AD741" s="189"/>
      <c r="AE741" s="189"/>
      <c r="AF741" s="189"/>
      <c r="AG741" s="189"/>
      <c r="AH741" s="189"/>
      <c r="AI741" s="189"/>
      <c r="AJ741" s="189"/>
      <c r="AK741" s="189"/>
      <c r="AL741" s="189"/>
      <c r="AM741" s="189"/>
      <c r="AN741" s="190"/>
      <c r="AO741" s="190"/>
      <c r="AP741" s="190"/>
      <c r="AQ741" s="190"/>
      <c r="AR741" s="190"/>
      <c r="AS741" s="190"/>
      <c r="AT741" s="190"/>
      <c r="AU741" s="191">
        <v>7</v>
      </c>
      <c r="AV741" s="191">
        <v>0</v>
      </c>
      <c r="AW741" s="191">
        <v>0</v>
      </c>
      <c r="AX741" s="191">
        <v>0</v>
      </c>
      <c r="AY741" s="191">
        <v>0</v>
      </c>
    </row>
    <row r="742" spans="1:51">
      <c r="A742" s="12" t="s">
        <v>1255</v>
      </c>
      <c r="B742" s="12" t="s">
        <v>1255</v>
      </c>
      <c r="C742" s="13">
        <v>360007</v>
      </c>
      <c r="D742" s="12" t="s">
        <v>1256</v>
      </c>
      <c r="E742" s="187">
        <v>193589</v>
      </c>
      <c r="F742" s="188" t="s">
        <v>182</v>
      </c>
      <c r="G742" s="189" t="s">
        <v>23</v>
      </c>
      <c r="H742" s="189"/>
      <c r="I742" s="189"/>
      <c r="J742" s="189" t="s">
        <v>23</v>
      </c>
      <c r="K742" s="189" t="s">
        <v>23</v>
      </c>
      <c r="L742" s="189"/>
      <c r="M742" s="189" t="s">
        <v>1539</v>
      </c>
      <c r="N742" s="189"/>
      <c r="O742" s="189" t="s">
        <v>23</v>
      </c>
      <c r="P742" s="189"/>
      <c r="Q742" s="189"/>
      <c r="R742" s="189"/>
      <c r="S742" s="189"/>
      <c r="T742" s="189"/>
      <c r="U742" s="189"/>
      <c r="V742" s="189" t="s">
        <v>1539</v>
      </c>
      <c r="W742" s="189"/>
      <c r="X742" s="189"/>
      <c r="Y742" s="189"/>
      <c r="Z742" s="189" t="s">
        <v>23</v>
      </c>
      <c r="AA742" s="189"/>
      <c r="AB742" s="189"/>
      <c r="AC742" s="189"/>
      <c r="AD742" s="189"/>
      <c r="AE742" s="189" t="s">
        <v>1539</v>
      </c>
      <c r="AF742" s="189"/>
      <c r="AG742" s="189" t="s">
        <v>23</v>
      </c>
      <c r="AH742" s="189"/>
      <c r="AI742" s="189"/>
      <c r="AJ742" s="189"/>
      <c r="AK742" s="189"/>
      <c r="AL742" s="189"/>
      <c r="AM742" s="189"/>
      <c r="AN742" s="190" t="s">
        <v>1539</v>
      </c>
      <c r="AO742" s="190"/>
      <c r="AP742" s="190"/>
      <c r="AQ742" s="190"/>
      <c r="AR742" s="190" t="s">
        <v>23</v>
      </c>
      <c r="AS742" s="190"/>
      <c r="AT742" s="190"/>
      <c r="AU742" s="191">
        <v>82</v>
      </c>
      <c r="AV742" s="191">
        <v>7</v>
      </c>
      <c r="AW742" s="191">
        <v>11</v>
      </c>
      <c r="AX742" s="191">
        <v>77</v>
      </c>
      <c r="AY742" s="191">
        <v>0</v>
      </c>
    </row>
    <row r="743" spans="1:51">
      <c r="A743" s="12" t="s">
        <v>1255</v>
      </c>
      <c r="B743" s="12" t="s">
        <v>1257</v>
      </c>
      <c r="C743" s="13">
        <v>362018</v>
      </c>
      <c r="D743" s="12" t="s">
        <v>1258</v>
      </c>
      <c r="E743" s="187">
        <v>255309</v>
      </c>
      <c r="F743" s="188" t="s">
        <v>182</v>
      </c>
      <c r="G743" s="189" t="s">
        <v>23</v>
      </c>
      <c r="H743" s="189"/>
      <c r="I743" s="189"/>
      <c r="J743" s="189" t="s">
        <v>23</v>
      </c>
      <c r="K743" s="189" t="s">
        <v>23</v>
      </c>
      <c r="L743" s="189" t="s">
        <v>23</v>
      </c>
      <c r="M743" s="189" t="s">
        <v>1539</v>
      </c>
      <c r="N743" s="189"/>
      <c r="O743" s="189" t="s">
        <v>23</v>
      </c>
      <c r="P743" s="189"/>
      <c r="Q743" s="189"/>
      <c r="R743" s="189"/>
      <c r="S743" s="189"/>
      <c r="T743" s="189"/>
      <c r="U743" s="189"/>
      <c r="V743" s="189" t="s">
        <v>1539</v>
      </c>
      <c r="W743" s="189"/>
      <c r="X743" s="189"/>
      <c r="Y743" s="189"/>
      <c r="Z743" s="189" t="s">
        <v>23</v>
      </c>
      <c r="AA743" s="189"/>
      <c r="AB743" s="189"/>
      <c r="AC743" s="189"/>
      <c r="AD743" s="189"/>
      <c r="AE743" s="189" t="s">
        <v>1539</v>
      </c>
      <c r="AF743" s="189"/>
      <c r="AG743" s="189" t="s">
        <v>23</v>
      </c>
      <c r="AH743" s="189"/>
      <c r="AI743" s="189"/>
      <c r="AJ743" s="189"/>
      <c r="AK743" s="189"/>
      <c r="AL743" s="189"/>
      <c r="AM743" s="189"/>
      <c r="AN743" s="190" t="s">
        <v>1539</v>
      </c>
      <c r="AO743" s="190"/>
      <c r="AP743" s="190"/>
      <c r="AQ743" s="190"/>
      <c r="AR743" s="190" t="s">
        <v>23</v>
      </c>
      <c r="AS743" s="190"/>
      <c r="AT743" s="190"/>
      <c r="AU743" s="191">
        <v>228</v>
      </c>
      <c r="AV743" s="191">
        <v>18</v>
      </c>
      <c r="AW743" s="191">
        <v>176</v>
      </c>
      <c r="AX743" s="191">
        <v>52</v>
      </c>
      <c r="AY743" s="191">
        <v>0</v>
      </c>
    </row>
    <row r="744" spans="1:51">
      <c r="A744" s="12" t="s">
        <v>1255</v>
      </c>
      <c r="B744" s="12" t="s">
        <v>1259</v>
      </c>
      <c r="C744" s="13">
        <v>362026</v>
      </c>
      <c r="D744" s="12" t="s">
        <v>276</v>
      </c>
      <c r="E744" s="187">
        <v>58691</v>
      </c>
      <c r="F744" s="188" t="s">
        <v>182</v>
      </c>
      <c r="G744" s="189"/>
      <c r="H744" s="189"/>
      <c r="I744" s="189"/>
      <c r="J744" s="189"/>
      <c r="K744" s="189" t="s">
        <v>23</v>
      </c>
      <c r="L744" s="189"/>
      <c r="M744" s="189" t="s">
        <v>1539</v>
      </c>
      <c r="N744" s="189"/>
      <c r="O744" s="189"/>
      <c r="P744" s="189"/>
      <c r="Q744" s="189" t="s">
        <v>23</v>
      </c>
      <c r="R744" s="189"/>
      <c r="S744" s="189"/>
      <c r="T744" s="189"/>
      <c r="U744" s="189"/>
      <c r="V744" s="189"/>
      <c r="W744" s="189"/>
      <c r="X744" s="189"/>
      <c r="Y744" s="189"/>
      <c r="Z744" s="189"/>
      <c r="AA744" s="189"/>
      <c r="AB744" s="189"/>
      <c r="AC744" s="189"/>
      <c r="AD744" s="189"/>
      <c r="AE744" s="189"/>
      <c r="AF744" s="189"/>
      <c r="AG744" s="189"/>
      <c r="AH744" s="189"/>
      <c r="AI744" s="189"/>
      <c r="AJ744" s="189"/>
      <c r="AK744" s="189"/>
      <c r="AL744" s="189"/>
      <c r="AM744" s="189"/>
      <c r="AN744" s="190" t="s">
        <v>1539</v>
      </c>
      <c r="AO744" s="190"/>
      <c r="AP744" s="190"/>
      <c r="AQ744" s="190"/>
      <c r="AR744" s="190" t="s">
        <v>23</v>
      </c>
      <c r="AS744" s="190"/>
      <c r="AT744" s="190"/>
      <c r="AU744" s="191">
        <v>46</v>
      </c>
      <c r="AV744" s="191">
        <v>0</v>
      </c>
      <c r="AW744" s="191">
        <v>0</v>
      </c>
      <c r="AX744" s="191">
        <v>18</v>
      </c>
      <c r="AY744" s="191">
        <v>0</v>
      </c>
    </row>
    <row r="745" spans="1:51">
      <c r="A745" s="12" t="s">
        <v>1255</v>
      </c>
      <c r="B745" s="12" t="s">
        <v>1260</v>
      </c>
      <c r="C745" s="13">
        <v>362034</v>
      </c>
      <c r="D745" s="12" t="s">
        <v>667</v>
      </c>
      <c r="E745" s="187">
        <v>38442</v>
      </c>
      <c r="F745" s="188" t="s">
        <v>182</v>
      </c>
      <c r="G745" s="189"/>
      <c r="H745" s="189"/>
      <c r="I745" s="189"/>
      <c r="J745" s="189"/>
      <c r="K745" s="189"/>
      <c r="L745" s="189"/>
      <c r="M745" s="189" t="s">
        <v>1539</v>
      </c>
      <c r="N745" s="189"/>
      <c r="O745" s="189"/>
      <c r="P745" s="189"/>
      <c r="Q745" s="189" t="s">
        <v>23</v>
      </c>
      <c r="R745" s="189"/>
      <c r="S745" s="189"/>
      <c r="T745" s="189"/>
      <c r="U745" s="189"/>
      <c r="V745" s="189"/>
      <c r="W745" s="189"/>
      <c r="X745" s="189"/>
      <c r="Y745" s="189"/>
      <c r="Z745" s="189"/>
      <c r="AA745" s="189"/>
      <c r="AB745" s="189"/>
      <c r="AC745" s="189"/>
      <c r="AD745" s="189"/>
      <c r="AE745" s="189"/>
      <c r="AF745" s="189"/>
      <c r="AG745" s="189"/>
      <c r="AH745" s="189"/>
      <c r="AI745" s="189"/>
      <c r="AJ745" s="189"/>
      <c r="AK745" s="189"/>
      <c r="AL745" s="189"/>
      <c r="AM745" s="189"/>
      <c r="AN745" s="190"/>
      <c r="AO745" s="190"/>
      <c r="AP745" s="190"/>
      <c r="AQ745" s="190"/>
      <c r="AR745" s="190"/>
      <c r="AS745" s="190"/>
      <c r="AT745" s="190"/>
      <c r="AU745" s="191">
        <v>38</v>
      </c>
      <c r="AV745" s="191">
        <v>0</v>
      </c>
      <c r="AW745" s="191">
        <v>0</v>
      </c>
      <c r="AX745" s="191">
        <v>0</v>
      </c>
      <c r="AY745" s="191">
        <v>0</v>
      </c>
    </row>
    <row r="746" spans="1:51">
      <c r="A746" s="12" t="s">
        <v>1255</v>
      </c>
      <c r="B746" s="12" t="s">
        <v>1261</v>
      </c>
      <c r="C746" s="13">
        <v>362042</v>
      </c>
      <c r="D746" s="12" t="s">
        <v>365</v>
      </c>
      <c r="E746" s="187">
        <v>74275</v>
      </c>
      <c r="F746" s="188" t="s">
        <v>182</v>
      </c>
      <c r="G746" s="189" t="s">
        <v>23</v>
      </c>
      <c r="H746" s="189"/>
      <c r="I746" s="189"/>
      <c r="J746" s="189"/>
      <c r="K746" s="189"/>
      <c r="L746" s="189"/>
      <c r="M746" s="189" t="s">
        <v>1539</v>
      </c>
      <c r="N746" s="189"/>
      <c r="O746" s="189"/>
      <c r="P746" s="189"/>
      <c r="Q746" s="189" t="s">
        <v>23</v>
      </c>
      <c r="R746" s="189"/>
      <c r="S746" s="189"/>
      <c r="T746" s="189"/>
      <c r="U746" s="189"/>
      <c r="V746" s="189" t="s">
        <v>1539</v>
      </c>
      <c r="W746" s="189"/>
      <c r="X746" s="189"/>
      <c r="Y746" s="189"/>
      <c r="Z746" s="189" t="s">
        <v>23</v>
      </c>
      <c r="AA746" s="189"/>
      <c r="AB746" s="189"/>
      <c r="AC746" s="189"/>
      <c r="AD746" s="189"/>
      <c r="AE746" s="189"/>
      <c r="AF746" s="189"/>
      <c r="AG746" s="189"/>
      <c r="AH746" s="189"/>
      <c r="AI746" s="189"/>
      <c r="AJ746" s="189"/>
      <c r="AK746" s="189"/>
      <c r="AL746" s="189"/>
      <c r="AM746" s="189"/>
      <c r="AN746" s="190"/>
      <c r="AO746" s="190"/>
      <c r="AP746" s="190"/>
      <c r="AQ746" s="190"/>
      <c r="AR746" s="190"/>
      <c r="AS746" s="190"/>
      <c r="AT746" s="190"/>
      <c r="AU746" s="191">
        <v>24</v>
      </c>
      <c r="AV746" s="191">
        <v>5</v>
      </c>
      <c r="AW746" s="191">
        <v>0</v>
      </c>
      <c r="AX746" s="191">
        <v>0</v>
      </c>
      <c r="AY746" s="191">
        <v>0</v>
      </c>
    </row>
    <row r="747" spans="1:51">
      <c r="A747" s="12" t="s">
        <v>1255</v>
      </c>
      <c r="B747" s="12" t="s">
        <v>1262</v>
      </c>
      <c r="C747" s="13">
        <v>362051</v>
      </c>
      <c r="D747" s="12" t="s">
        <v>1263</v>
      </c>
      <c r="E747" s="187">
        <v>41848</v>
      </c>
      <c r="F747" s="188" t="s">
        <v>182</v>
      </c>
      <c r="G747" s="189"/>
      <c r="H747" s="189"/>
      <c r="I747" s="189"/>
      <c r="J747" s="189"/>
      <c r="K747" s="189"/>
      <c r="L747" s="189"/>
      <c r="M747" s="189" t="s">
        <v>1538</v>
      </c>
      <c r="N747" s="189"/>
      <c r="O747" s="189"/>
      <c r="P747" s="189"/>
      <c r="Q747" s="189"/>
      <c r="R747" s="189"/>
      <c r="S747" s="189"/>
      <c r="T747" s="189"/>
      <c r="U747" s="189"/>
      <c r="V747" s="189"/>
      <c r="W747" s="189"/>
      <c r="X747" s="189"/>
      <c r="Y747" s="189"/>
      <c r="Z747" s="189"/>
      <c r="AA747" s="189"/>
      <c r="AB747" s="189"/>
      <c r="AC747" s="189"/>
      <c r="AD747" s="189"/>
      <c r="AE747" s="189"/>
      <c r="AF747" s="189"/>
      <c r="AG747" s="189"/>
      <c r="AH747" s="189"/>
      <c r="AI747" s="189"/>
      <c r="AJ747" s="189"/>
      <c r="AK747" s="189"/>
      <c r="AL747" s="189"/>
      <c r="AM747" s="189"/>
      <c r="AN747" s="190"/>
      <c r="AO747" s="190"/>
      <c r="AP747" s="190"/>
      <c r="AQ747" s="190"/>
      <c r="AR747" s="190"/>
      <c r="AS747" s="190"/>
      <c r="AT747" s="190"/>
      <c r="AU747" s="191">
        <v>11</v>
      </c>
      <c r="AV747" s="191">
        <v>0</v>
      </c>
      <c r="AW747" s="191">
        <v>0</v>
      </c>
      <c r="AX747" s="191">
        <v>0</v>
      </c>
      <c r="AY747" s="191">
        <v>0</v>
      </c>
    </row>
    <row r="748" spans="1:51">
      <c r="A748" s="12" t="s">
        <v>1255</v>
      </c>
      <c r="B748" s="12" t="s">
        <v>1264</v>
      </c>
      <c r="C748" s="13">
        <v>362069</v>
      </c>
      <c r="D748" s="12" t="s">
        <v>276</v>
      </c>
      <c r="E748" s="187">
        <v>38308</v>
      </c>
      <c r="F748" s="188" t="s">
        <v>182</v>
      </c>
      <c r="G748" s="189"/>
      <c r="H748" s="189"/>
      <c r="I748" s="189"/>
      <c r="J748" s="189" t="s">
        <v>23</v>
      </c>
      <c r="K748" s="189" t="s">
        <v>23</v>
      </c>
      <c r="L748" s="189"/>
      <c r="M748" s="189" t="s">
        <v>1538</v>
      </c>
      <c r="N748" s="189"/>
      <c r="O748" s="189"/>
      <c r="P748" s="189"/>
      <c r="Q748" s="189"/>
      <c r="R748" s="189"/>
      <c r="S748" s="189"/>
      <c r="T748" s="189"/>
      <c r="U748" s="189"/>
      <c r="V748" s="189"/>
      <c r="W748" s="189"/>
      <c r="X748" s="189"/>
      <c r="Y748" s="189"/>
      <c r="Z748" s="189"/>
      <c r="AA748" s="189"/>
      <c r="AB748" s="189"/>
      <c r="AC748" s="189"/>
      <c r="AD748" s="189"/>
      <c r="AE748" s="189" t="s">
        <v>1539</v>
      </c>
      <c r="AF748" s="189"/>
      <c r="AG748" s="189" t="s">
        <v>23</v>
      </c>
      <c r="AH748" s="189"/>
      <c r="AI748" s="189"/>
      <c r="AJ748" s="189"/>
      <c r="AK748" s="189"/>
      <c r="AL748" s="189"/>
      <c r="AM748" s="189"/>
      <c r="AN748" s="190" t="s">
        <v>1539</v>
      </c>
      <c r="AO748" s="190"/>
      <c r="AP748" s="190" t="s">
        <v>23</v>
      </c>
      <c r="AQ748" s="190"/>
      <c r="AR748" s="190"/>
      <c r="AS748" s="190"/>
      <c r="AT748" s="190"/>
      <c r="AU748" s="191">
        <v>2</v>
      </c>
      <c r="AV748" s="191">
        <v>0</v>
      </c>
      <c r="AW748" s="191">
        <v>1</v>
      </c>
      <c r="AX748" s="191">
        <v>9</v>
      </c>
      <c r="AY748" s="191">
        <v>0</v>
      </c>
    </row>
    <row r="749" spans="1:51">
      <c r="A749" s="12" t="s">
        <v>1255</v>
      </c>
      <c r="B749" s="12" t="s">
        <v>1265</v>
      </c>
      <c r="C749" s="13">
        <v>362077</v>
      </c>
      <c r="D749" s="12" t="s">
        <v>1266</v>
      </c>
      <c r="E749" s="187">
        <v>29963</v>
      </c>
      <c r="F749" s="188" t="s">
        <v>182</v>
      </c>
      <c r="G749" s="189" t="s">
        <v>23</v>
      </c>
      <c r="H749" s="189"/>
      <c r="I749" s="189"/>
      <c r="J749" s="189" t="s">
        <v>23</v>
      </c>
      <c r="K749" s="189"/>
      <c r="L749" s="189"/>
      <c r="M749" s="189" t="s">
        <v>1539</v>
      </c>
      <c r="N749" s="189"/>
      <c r="O749" s="189" t="s">
        <v>23</v>
      </c>
      <c r="P749" s="189"/>
      <c r="Q749" s="189"/>
      <c r="R749" s="189"/>
      <c r="S749" s="189"/>
      <c r="T749" s="189"/>
      <c r="U749" s="189"/>
      <c r="V749" s="189" t="s">
        <v>1539</v>
      </c>
      <c r="W749" s="189"/>
      <c r="X749" s="189" t="s">
        <v>23</v>
      </c>
      <c r="Y749" s="189"/>
      <c r="Z749" s="189"/>
      <c r="AA749" s="189"/>
      <c r="AB749" s="189"/>
      <c r="AC749" s="189"/>
      <c r="AD749" s="189"/>
      <c r="AE749" s="189" t="s">
        <v>1539</v>
      </c>
      <c r="AF749" s="189"/>
      <c r="AG749" s="189" t="s">
        <v>23</v>
      </c>
      <c r="AH749" s="189"/>
      <c r="AI749" s="189"/>
      <c r="AJ749" s="189"/>
      <c r="AK749" s="189"/>
      <c r="AL749" s="189"/>
      <c r="AM749" s="189"/>
      <c r="AN749" s="190"/>
      <c r="AO749" s="190"/>
      <c r="AP749" s="190"/>
      <c r="AQ749" s="190"/>
      <c r="AR749" s="190"/>
      <c r="AS749" s="190"/>
      <c r="AT749" s="190"/>
      <c r="AU749" s="191">
        <v>10</v>
      </c>
      <c r="AV749" s="191">
        <v>1</v>
      </c>
      <c r="AW749" s="191">
        <v>5</v>
      </c>
      <c r="AX749" s="191">
        <v>0</v>
      </c>
      <c r="AY749" s="191">
        <v>0</v>
      </c>
    </row>
    <row r="750" spans="1:51">
      <c r="A750" s="12" t="s">
        <v>1255</v>
      </c>
      <c r="B750" s="12" t="s">
        <v>1267</v>
      </c>
      <c r="C750" s="13">
        <v>362085</v>
      </c>
      <c r="D750" s="12" t="s">
        <v>345</v>
      </c>
      <c r="E750" s="187">
        <v>26952</v>
      </c>
      <c r="F750" s="188" t="s">
        <v>182</v>
      </c>
      <c r="G750" s="189"/>
      <c r="H750" s="189"/>
      <c r="I750" s="189"/>
      <c r="J750" s="189" t="s">
        <v>23</v>
      </c>
      <c r="K750" s="189"/>
      <c r="L750" s="189" t="s">
        <v>23</v>
      </c>
      <c r="M750" s="189" t="s">
        <v>1538</v>
      </c>
      <c r="N750" s="189"/>
      <c r="O750" s="189"/>
      <c r="P750" s="189"/>
      <c r="Q750" s="189"/>
      <c r="R750" s="189"/>
      <c r="S750" s="189"/>
      <c r="T750" s="189"/>
      <c r="U750" s="189"/>
      <c r="V750" s="189"/>
      <c r="W750" s="189"/>
      <c r="X750" s="189"/>
      <c r="Y750" s="189"/>
      <c r="Z750" s="189"/>
      <c r="AA750" s="189"/>
      <c r="AB750" s="189"/>
      <c r="AC750" s="189"/>
      <c r="AD750" s="189"/>
      <c r="AE750" s="189" t="s">
        <v>1538</v>
      </c>
      <c r="AF750" s="189"/>
      <c r="AG750" s="189"/>
      <c r="AH750" s="189"/>
      <c r="AI750" s="189"/>
      <c r="AJ750" s="189"/>
      <c r="AK750" s="189"/>
      <c r="AL750" s="189"/>
      <c r="AM750" s="189"/>
      <c r="AN750" s="190"/>
      <c r="AO750" s="190"/>
      <c r="AP750" s="190"/>
      <c r="AQ750" s="190"/>
      <c r="AR750" s="190"/>
      <c r="AS750" s="190"/>
      <c r="AT750" s="190"/>
      <c r="AU750" s="191">
        <v>35</v>
      </c>
      <c r="AV750" s="191">
        <v>0</v>
      </c>
      <c r="AW750" s="191">
        <v>2</v>
      </c>
      <c r="AX750" s="191">
        <v>0</v>
      </c>
      <c r="AY750" s="191">
        <v>0</v>
      </c>
    </row>
    <row r="751" spans="1:51">
      <c r="A751" s="12" t="s">
        <v>1268</v>
      </c>
      <c r="B751" s="12" t="s">
        <v>1268</v>
      </c>
      <c r="C751" s="13">
        <v>370002</v>
      </c>
      <c r="D751" s="12" t="s">
        <v>1170</v>
      </c>
      <c r="E751" s="187">
        <v>155638</v>
      </c>
      <c r="F751" s="188" t="s">
        <v>182</v>
      </c>
      <c r="G751" s="189" t="s">
        <v>23</v>
      </c>
      <c r="H751" s="189" t="s">
        <v>23</v>
      </c>
      <c r="I751" s="189"/>
      <c r="J751" s="189" t="s">
        <v>23</v>
      </c>
      <c r="K751" s="189" t="s">
        <v>23</v>
      </c>
      <c r="L751" s="189" t="s">
        <v>23</v>
      </c>
      <c r="M751" s="189" t="s">
        <v>1539</v>
      </c>
      <c r="N751" s="189"/>
      <c r="O751" s="189" t="s">
        <v>23</v>
      </c>
      <c r="P751" s="189"/>
      <c r="Q751" s="189"/>
      <c r="R751" s="189"/>
      <c r="S751" s="189"/>
      <c r="T751" s="189"/>
      <c r="U751" s="189"/>
      <c r="V751" s="189" t="s">
        <v>1539</v>
      </c>
      <c r="W751" s="189"/>
      <c r="X751" s="189"/>
      <c r="Y751" s="189"/>
      <c r="Z751" s="189"/>
      <c r="AA751" s="189" t="s">
        <v>23</v>
      </c>
      <c r="AB751" s="189"/>
      <c r="AC751" s="189"/>
      <c r="AD751" s="189"/>
      <c r="AE751" s="189" t="s">
        <v>1539</v>
      </c>
      <c r="AF751" s="189"/>
      <c r="AG751" s="189" t="s">
        <v>23</v>
      </c>
      <c r="AH751" s="189"/>
      <c r="AI751" s="189"/>
      <c r="AJ751" s="189"/>
      <c r="AK751" s="189"/>
      <c r="AL751" s="189"/>
      <c r="AM751" s="189"/>
      <c r="AN751" s="190" t="s">
        <v>1539</v>
      </c>
      <c r="AO751" s="190"/>
      <c r="AP751" s="190"/>
      <c r="AQ751" s="190"/>
      <c r="AR751" s="190"/>
      <c r="AS751" s="190"/>
      <c r="AT751" s="190" t="s">
        <v>23</v>
      </c>
      <c r="AU751" s="191">
        <v>38</v>
      </c>
      <c r="AV751" s="191">
        <v>0</v>
      </c>
      <c r="AW751" s="191">
        <v>16</v>
      </c>
      <c r="AX751" s="191">
        <v>25</v>
      </c>
      <c r="AY751" s="191">
        <v>0</v>
      </c>
    </row>
    <row r="752" spans="1:51">
      <c r="A752" s="12" t="s">
        <v>1268</v>
      </c>
      <c r="B752" s="12" t="s">
        <v>1269</v>
      </c>
      <c r="C752" s="13">
        <v>372013</v>
      </c>
      <c r="D752" s="12" t="s">
        <v>1270</v>
      </c>
      <c r="E752" s="187">
        <v>429189</v>
      </c>
      <c r="F752" s="188" t="s">
        <v>182</v>
      </c>
      <c r="G752" s="189" t="s">
        <v>23</v>
      </c>
      <c r="H752" s="189" t="s">
        <v>23</v>
      </c>
      <c r="I752" s="189"/>
      <c r="J752" s="189"/>
      <c r="K752" s="189" t="s">
        <v>23</v>
      </c>
      <c r="L752" s="189"/>
      <c r="M752" s="189" t="s">
        <v>1539</v>
      </c>
      <c r="N752" s="189"/>
      <c r="O752" s="189" t="s">
        <v>23</v>
      </c>
      <c r="P752" s="189"/>
      <c r="Q752" s="189"/>
      <c r="R752" s="189"/>
      <c r="S752" s="189"/>
      <c r="T752" s="189"/>
      <c r="U752" s="189"/>
      <c r="V752" s="189" t="s">
        <v>1540</v>
      </c>
      <c r="W752" s="189"/>
      <c r="X752" s="189"/>
      <c r="Y752" s="189"/>
      <c r="Z752" s="189" t="s">
        <v>23</v>
      </c>
      <c r="AA752" s="189"/>
      <c r="AB752" s="189"/>
      <c r="AC752" s="189"/>
      <c r="AD752" s="189"/>
      <c r="AE752" s="189"/>
      <c r="AF752" s="189"/>
      <c r="AG752" s="189"/>
      <c r="AH752" s="189"/>
      <c r="AI752" s="189"/>
      <c r="AJ752" s="189"/>
      <c r="AK752" s="189"/>
      <c r="AL752" s="189"/>
      <c r="AM752" s="189"/>
      <c r="AN752" s="190" t="s">
        <v>1539</v>
      </c>
      <c r="AO752" s="190"/>
      <c r="AP752" s="190" t="s">
        <v>23</v>
      </c>
      <c r="AQ752" s="190"/>
      <c r="AR752" s="190"/>
      <c r="AS752" s="190"/>
      <c r="AT752" s="190"/>
      <c r="AU752" s="191">
        <v>89</v>
      </c>
      <c r="AV752" s="191">
        <v>1</v>
      </c>
      <c r="AW752" s="191">
        <v>0</v>
      </c>
      <c r="AX752" s="191">
        <v>66</v>
      </c>
      <c r="AY752" s="191">
        <v>0</v>
      </c>
    </row>
    <row r="753" spans="1:51">
      <c r="A753" s="12" t="s">
        <v>1268</v>
      </c>
      <c r="B753" s="12" t="s">
        <v>1271</v>
      </c>
      <c r="C753" s="13">
        <v>372021</v>
      </c>
      <c r="D753" s="12" t="s">
        <v>327</v>
      </c>
      <c r="E753" s="187">
        <v>113545</v>
      </c>
      <c r="F753" s="188" t="s">
        <v>182</v>
      </c>
      <c r="G753" s="189" t="s">
        <v>23</v>
      </c>
      <c r="H753" s="189"/>
      <c r="I753" s="189"/>
      <c r="J753" s="189" t="s">
        <v>23</v>
      </c>
      <c r="K753" s="189" t="s">
        <v>23</v>
      </c>
      <c r="L753" s="189" t="s">
        <v>23</v>
      </c>
      <c r="M753" s="189" t="s">
        <v>1540</v>
      </c>
      <c r="N753" s="189"/>
      <c r="O753" s="189" t="s">
        <v>23</v>
      </c>
      <c r="P753" s="189"/>
      <c r="Q753" s="189"/>
      <c r="R753" s="189"/>
      <c r="S753" s="189"/>
      <c r="T753" s="189"/>
      <c r="U753" s="189"/>
      <c r="V753" s="189" t="s">
        <v>1539</v>
      </c>
      <c r="W753" s="189" t="s">
        <v>23</v>
      </c>
      <c r="X753" s="189"/>
      <c r="Y753" s="189"/>
      <c r="Z753" s="189"/>
      <c r="AA753" s="189"/>
      <c r="AB753" s="189" t="s">
        <v>23</v>
      </c>
      <c r="AC753" s="189"/>
      <c r="AD753" s="189"/>
      <c r="AE753" s="189" t="s">
        <v>1539</v>
      </c>
      <c r="AF753" s="189"/>
      <c r="AG753" s="189" t="s">
        <v>23</v>
      </c>
      <c r="AH753" s="189"/>
      <c r="AI753" s="189"/>
      <c r="AJ753" s="189"/>
      <c r="AK753" s="189"/>
      <c r="AL753" s="189"/>
      <c r="AM753" s="189"/>
      <c r="AN753" s="190" t="s">
        <v>1539</v>
      </c>
      <c r="AO753" s="190"/>
      <c r="AP753" s="190"/>
      <c r="AQ753" s="190"/>
      <c r="AR753" s="190"/>
      <c r="AS753" s="190"/>
      <c r="AT753" s="190" t="s">
        <v>23</v>
      </c>
      <c r="AU753" s="191">
        <v>47</v>
      </c>
      <c r="AV753" s="191">
        <v>23</v>
      </c>
      <c r="AW753" s="191">
        <v>25</v>
      </c>
      <c r="AX753" s="191">
        <v>16</v>
      </c>
      <c r="AY753" s="191">
        <v>0</v>
      </c>
    </row>
    <row r="754" spans="1:51">
      <c r="A754" s="12" t="s">
        <v>1268</v>
      </c>
      <c r="B754" s="12" t="s">
        <v>1272</v>
      </c>
      <c r="C754" s="13">
        <v>372030</v>
      </c>
      <c r="D754" s="12" t="s">
        <v>1273</v>
      </c>
      <c r="E754" s="187">
        <v>53797</v>
      </c>
      <c r="F754" s="188" t="s">
        <v>182</v>
      </c>
      <c r="G754" s="189"/>
      <c r="H754" s="189"/>
      <c r="I754" s="189"/>
      <c r="J754" s="189"/>
      <c r="K754" s="189"/>
      <c r="L754" s="189"/>
      <c r="M754" s="189" t="s">
        <v>1540</v>
      </c>
      <c r="N754" s="189"/>
      <c r="O754" s="189" t="s">
        <v>23</v>
      </c>
      <c r="P754" s="189"/>
      <c r="Q754" s="189"/>
      <c r="R754" s="189"/>
      <c r="S754" s="189"/>
      <c r="T754" s="189"/>
      <c r="U754" s="189"/>
      <c r="V754" s="189"/>
      <c r="W754" s="189"/>
      <c r="X754" s="189"/>
      <c r="Y754" s="189"/>
      <c r="Z754" s="189"/>
      <c r="AA754" s="189"/>
      <c r="AB754" s="189"/>
      <c r="AC754" s="189"/>
      <c r="AD754" s="189"/>
      <c r="AE754" s="189"/>
      <c r="AF754" s="189"/>
      <c r="AG754" s="189"/>
      <c r="AH754" s="189"/>
      <c r="AI754" s="189"/>
      <c r="AJ754" s="189"/>
      <c r="AK754" s="189"/>
      <c r="AL754" s="189"/>
      <c r="AM754" s="189"/>
      <c r="AN754" s="190"/>
      <c r="AO754" s="190"/>
      <c r="AP754" s="190"/>
      <c r="AQ754" s="190"/>
      <c r="AR754" s="190"/>
      <c r="AS754" s="190"/>
      <c r="AT754" s="190"/>
      <c r="AU754" s="191">
        <v>11</v>
      </c>
      <c r="AV754" s="191">
        <v>0</v>
      </c>
      <c r="AW754" s="191">
        <v>0</v>
      </c>
      <c r="AX754" s="191">
        <v>0</v>
      </c>
      <c r="AY754" s="191">
        <v>0</v>
      </c>
    </row>
    <row r="755" spans="1:51">
      <c r="A755" s="12" t="s">
        <v>1268</v>
      </c>
      <c r="B755" s="12" t="s">
        <v>1274</v>
      </c>
      <c r="C755" s="13">
        <v>372048</v>
      </c>
      <c r="D755" s="12" t="s">
        <v>422</v>
      </c>
      <c r="E755" s="187">
        <v>32371</v>
      </c>
      <c r="F755" s="188" t="s">
        <v>182</v>
      </c>
      <c r="G755" s="189" t="s">
        <v>23</v>
      </c>
      <c r="H755" s="189"/>
      <c r="I755" s="189"/>
      <c r="J755" s="189"/>
      <c r="K755" s="189" t="s">
        <v>23</v>
      </c>
      <c r="L755" s="189"/>
      <c r="M755" s="189" t="s">
        <v>1539</v>
      </c>
      <c r="N755" s="189"/>
      <c r="O755" s="189" t="s">
        <v>23</v>
      </c>
      <c r="P755" s="189"/>
      <c r="Q755" s="189"/>
      <c r="R755" s="189"/>
      <c r="S755" s="189"/>
      <c r="T755" s="189"/>
      <c r="U755" s="189"/>
      <c r="V755" s="189" t="s">
        <v>1539</v>
      </c>
      <c r="W755" s="189"/>
      <c r="X755" s="189"/>
      <c r="Y755" s="189"/>
      <c r="Z755" s="189" t="s">
        <v>23</v>
      </c>
      <c r="AA755" s="189"/>
      <c r="AB755" s="189"/>
      <c r="AC755" s="189"/>
      <c r="AD755" s="189"/>
      <c r="AE755" s="189"/>
      <c r="AF755" s="189"/>
      <c r="AG755" s="189"/>
      <c r="AH755" s="189"/>
      <c r="AI755" s="189"/>
      <c r="AJ755" s="189"/>
      <c r="AK755" s="189"/>
      <c r="AL755" s="189"/>
      <c r="AM755" s="189"/>
      <c r="AN755" s="190" t="s">
        <v>1539</v>
      </c>
      <c r="AO755" s="190"/>
      <c r="AP755" s="190"/>
      <c r="AQ755" s="190"/>
      <c r="AR755" s="190"/>
      <c r="AS755" s="190"/>
      <c r="AT755" s="190" t="s">
        <v>23</v>
      </c>
      <c r="AU755" s="191">
        <v>17</v>
      </c>
      <c r="AV755" s="191">
        <v>0</v>
      </c>
      <c r="AW755" s="191">
        <v>0</v>
      </c>
      <c r="AX755" s="191">
        <v>11</v>
      </c>
      <c r="AY755" s="191">
        <v>0</v>
      </c>
    </row>
    <row r="756" spans="1:51">
      <c r="A756" s="12" t="s">
        <v>1268</v>
      </c>
      <c r="B756" s="12" t="s">
        <v>1275</v>
      </c>
      <c r="C756" s="13">
        <v>372056</v>
      </c>
      <c r="D756" s="12" t="s">
        <v>465</v>
      </c>
      <c r="E756" s="187">
        <v>61070</v>
      </c>
      <c r="F756" s="188" t="s">
        <v>182</v>
      </c>
      <c r="G756" s="189"/>
      <c r="H756" s="189"/>
      <c r="I756" s="189"/>
      <c r="J756" s="189"/>
      <c r="K756" s="189"/>
      <c r="L756" s="189"/>
      <c r="M756" s="189" t="s">
        <v>1538</v>
      </c>
      <c r="N756" s="189"/>
      <c r="O756" s="189"/>
      <c r="P756" s="189"/>
      <c r="Q756" s="189"/>
      <c r="R756" s="189"/>
      <c r="S756" s="189"/>
      <c r="T756" s="189"/>
      <c r="U756" s="189"/>
      <c r="V756" s="189"/>
      <c r="W756" s="189"/>
      <c r="X756" s="189"/>
      <c r="Y756" s="189"/>
      <c r="Z756" s="189"/>
      <c r="AA756" s="189"/>
      <c r="AB756" s="189"/>
      <c r="AC756" s="189"/>
      <c r="AD756" s="189"/>
      <c r="AE756" s="189"/>
      <c r="AF756" s="189"/>
      <c r="AG756" s="189"/>
      <c r="AH756" s="189"/>
      <c r="AI756" s="189"/>
      <c r="AJ756" s="189"/>
      <c r="AK756" s="189"/>
      <c r="AL756" s="189"/>
      <c r="AM756" s="189"/>
      <c r="AN756" s="190"/>
      <c r="AO756" s="190"/>
      <c r="AP756" s="190"/>
      <c r="AQ756" s="190"/>
      <c r="AR756" s="190"/>
      <c r="AS756" s="190"/>
      <c r="AT756" s="190"/>
      <c r="AU756" s="191">
        <v>13</v>
      </c>
      <c r="AV756" s="191">
        <v>0</v>
      </c>
      <c r="AW756" s="191">
        <v>0</v>
      </c>
      <c r="AX756" s="191">
        <v>0</v>
      </c>
      <c r="AY756" s="191">
        <v>0</v>
      </c>
    </row>
    <row r="757" spans="1:51">
      <c r="A757" s="12" t="s">
        <v>1268</v>
      </c>
      <c r="B757" s="12" t="s">
        <v>1276</v>
      </c>
      <c r="C757" s="13">
        <v>372064</v>
      </c>
      <c r="D757" s="12" t="s">
        <v>435</v>
      </c>
      <c r="E757" s="187">
        <v>49512</v>
      </c>
      <c r="F757" s="188" t="s">
        <v>182</v>
      </c>
      <c r="G757" s="189"/>
      <c r="H757" s="189"/>
      <c r="I757" s="189"/>
      <c r="J757" s="189"/>
      <c r="K757" s="189"/>
      <c r="L757" s="189"/>
      <c r="M757" s="189" t="s">
        <v>1539</v>
      </c>
      <c r="N757" s="189"/>
      <c r="O757" s="189" t="s">
        <v>23</v>
      </c>
      <c r="P757" s="189"/>
      <c r="Q757" s="189"/>
      <c r="R757" s="189"/>
      <c r="S757" s="189"/>
      <c r="T757" s="189"/>
      <c r="U757" s="189"/>
      <c r="V757" s="189"/>
      <c r="W757" s="189"/>
      <c r="X757" s="189"/>
      <c r="Y757" s="189"/>
      <c r="Z757" s="189"/>
      <c r="AA757" s="189"/>
      <c r="AB757" s="189"/>
      <c r="AC757" s="189"/>
      <c r="AD757" s="189"/>
      <c r="AE757" s="189"/>
      <c r="AF757" s="189"/>
      <c r="AG757" s="189"/>
      <c r="AH757" s="189"/>
      <c r="AI757" s="189"/>
      <c r="AJ757" s="189"/>
      <c r="AK757" s="189"/>
      <c r="AL757" s="189"/>
      <c r="AM757" s="189"/>
      <c r="AN757" s="190"/>
      <c r="AO757" s="190"/>
      <c r="AP757" s="190"/>
      <c r="AQ757" s="190"/>
      <c r="AR757" s="190"/>
      <c r="AS757" s="190"/>
      <c r="AT757" s="190"/>
      <c r="AU757" s="191">
        <v>19</v>
      </c>
      <c r="AV757" s="191">
        <v>0</v>
      </c>
      <c r="AW757" s="191">
        <v>0</v>
      </c>
      <c r="AX757" s="191">
        <v>0</v>
      </c>
      <c r="AY757" s="191">
        <v>0</v>
      </c>
    </row>
    <row r="758" spans="1:51">
      <c r="A758" s="12" t="s">
        <v>1268</v>
      </c>
      <c r="B758" s="12" t="s">
        <v>1277</v>
      </c>
      <c r="C758" s="13">
        <v>372072</v>
      </c>
      <c r="D758" s="12" t="s">
        <v>873</v>
      </c>
      <c r="E758" s="187">
        <v>31441</v>
      </c>
      <c r="F758" s="188" t="s">
        <v>182</v>
      </c>
      <c r="G758" s="189"/>
      <c r="H758" s="189"/>
      <c r="I758" s="189"/>
      <c r="J758" s="189"/>
      <c r="K758" s="189"/>
      <c r="L758" s="189" t="s">
        <v>23</v>
      </c>
      <c r="M758" s="189" t="s">
        <v>1540</v>
      </c>
      <c r="N758" s="189"/>
      <c r="O758" s="189" t="s">
        <v>23</v>
      </c>
      <c r="P758" s="189"/>
      <c r="Q758" s="189"/>
      <c r="R758" s="189"/>
      <c r="S758" s="189"/>
      <c r="T758" s="189"/>
      <c r="U758" s="189"/>
      <c r="V758" s="189"/>
      <c r="W758" s="189"/>
      <c r="X758" s="189"/>
      <c r="Y758" s="189"/>
      <c r="Z758" s="189"/>
      <c r="AA758" s="189"/>
      <c r="AB758" s="189"/>
      <c r="AC758" s="189"/>
      <c r="AD758" s="189"/>
      <c r="AE758" s="189"/>
      <c r="AF758" s="189"/>
      <c r="AG758" s="189"/>
      <c r="AH758" s="189"/>
      <c r="AI758" s="189"/>
      <c r="AJ758" s="189"/>
      <c r="AK758" s="189"/>
      <c r="AL758" s="189"/>
      <c r="AM758" s="189"/>
      <c r="AN758" s="190"/>
      <c r="AO758" s="190"/>
      <c r="AP758" s="190"/>
      <c r="AQ758" s="190"/>
      <c r="AR758" s="190"/>
      <c r="AS758" s="190"/>
      <c r="AT758" s="190"/>
      <c r="AU758" s="191">
        <v>22</v>
      </c>
      <c r="AV758" s="191">
        <v>0</v>
      </c>
      <c r="AW758" s="191">
        <v>0</v>
      </c>
      <c r="AX758" s="191">
        <v>0</v>
      </c>
      <c r="AY758" s="191">
        <v>0</v>
      </c>
    </row>
    <row r="759" spans="1:51">
      <c r="A759" s="12" t="s">
        <v>1268</v>
      </c>
      <c r="B759" s="12" t="s">
        <v>1278</v>
      </c>
      <c r="C759" s="13">
        <v>372081</v>
      </c>
      <c r="D759" s="12" t="s">
        <v>1279</v>
      </c>
      <c r="E759" s="187">
        <v>66642</v>
      </c>
      <c r="F759" s="188" t="s">
        <v>182</v>
      </c>
      <c r="G759" s="189"/>
      <c r="H759" s="189"/>
      <c r="I759" s="189"/>
      <c r="J759" s="189"/>
      <c r="K759" s="189" t="s">
        <v>23</v>
      </c>
      <c r="L759" s="189"/>
      <c r="M759" s="189" t="s">
        <v>1538</v>
      </c>
      <c r="N759" s="189"/>
      <c r="O759" s="189"/>
      <c r="P759" s="189"/>
      <c r="Q759" s="189"/>
      <c r="R759" s="189"/>
      <c r="S759" s="189"/>
      <c r="T759" s="189"/>
      <c r="U759" s="189"/>
      <c r="V759" s="189"/>
      <c r="W759" s="189"/>
      <c r="X759" s="189"/>
      <c r="Y759" s="189"/>
      <c r="Z759" s="189"/>
      <c r="AA759" s="189"/>
      <c r="AB759" s="189"/>
      <c r="AC759" s="189"/>
      <c r="AD759" s="189"/>
      <c r="AE759" s="189"/>
      <c r="AF759" s="189"/>
      <c r="AG759" s="189"/>
      <c r="AH759" s="189"/>
      <c r="AI759" s="189"/>
      <c r="AJ759" s="189"/>
      <c r="AK759" s="189"/>
      <c r="AL759" s="189"/>
      <c r="AM759" s="189"/>
      <c r="AN759" s="190" t="s">
        <v>1539</v>
      </c>
      <c r="AO759" s="190"/>
      <c r="AP759" s="190"/>
      <c r="AQ759" s="190"/>
      <c r="AR759" s="190"/>
      <c r="AS759" s="190" t="s">
        <v>23</v>
      </c>
      <c r="AT759" s="190"/>
      <c r="AU759" s="191">
        <v>20</v>
      </c>
      <c r="AV759" s="191">
        <v>0</v>
      </c>
      <c r="AW759" s="191">
        <v>0</v>
      </c>
      <c r="AX759" s="191">
        <v>16</v>
      </c>
      <c r="AY759" s="191">
        <v>0</v>
      </c>
    </row>
    <row r="760" spans="1:51">
      <c r="A760" s="12" t="s">
        <v>1280</v>
      </c>
      <c r="B760" s="12" t="s">
        <v>1280</v>
      </c>
      <c r="C760" s="13">
        <v>380008</v>
      </c>
      <c r="D760" s="12" t="s">
        <v>847</v>
      </c>
      <c r="E760" s="187">
        <v>131199</v>
      </c>
      <c r="F760" s="188" t="s">
        <v>182</v>
      </c>
      <c r="G760" s="189" t="s">
        <v>23</v>
      </c>
      <c r="H760" s="189" t="s">
        <v>23</v>
      </c>
      <c r="I760" s="189" t="s">
        <v>23</v>
      </c>
      <c r="J760" s="189" t="s">
        <v>23</v>
      </c>
      <c r="K760" s="189" t="s">
        <v>23</v>
      </c>
      <c r="L760" s="189" t="s">
        <v>23</v>
      </c>
      <c r="M760" s="189" t="s">
        <v>1539</v>
      </c>
      <c r="N760" s="189"/>
      <c r="O760" s="189" t="s">
        <v>23</v>
      </c>
      <c r="P760" s="189"/>
      <c r="Q760" s="189" t="s">
        <v>23</v>
      </c>
      <c r="R760" s="189"/>
      <c r="S760" s="189"/>
      <c r="T760" s="189"/>
      <c r="U760" s="189"/>
      <c r="V760" s="189" t="s">
        <v>1539</v>
      </c>
      <c r="W760" s="189"/>
      <c r="X760" s="189" t="s">
        <v>23</v>
      </c>
      <c r="Y760" s="189"/>
      <c r="Z760" s="189" t="s">
        <v>23</v>
      </c>
      <c r="AA760" s="189"/>
      <c r="AB760" s="189" t="s">
        <v>23</v>
      </c>
      <c r="AC760" s="189"/>
      <c r="AD760" s="189"/>
      <c r="AE760" s="189" t="s">
        <v>1539</v>
      </c>
      <c r="AF760" s="189"/>
      <c r="AG760" s="189" t="s">
        <v>23</v>
      </c>
      <c r="AH760" s="189"/>
      <c r="AI760" s="189"/>
      <c r="AJ760" s="189"/>
      <c r="AK760" s="189"/>
      <c r="AL760" s="189"/>
      <c r="AM760" s="189"/>
      <c r="AN760" s="190" t="s">
        <v>1539</v>
      </c>
      <c r="AO760" s="190"/>
      <c r="AP760" s="190"/>
      <c r="AQ760" s="190" t="s">
        <v>23</v>
      </c>
      <c r="AR760" s="190"/>
      <c r="AS760" s="190"/>
      <c r="AT760" s="190"/>
      <c r="AU760" s="191">
        <v>51</v>
      </c>
      <c r="AV760" s="191">
        <v>6</v>
      </c>
      <c r="AW760" s="191">
        <v>13</v>
      </c>
      <c r="AX760" s="191">
        <v>10</v>
      </c>
      <c r="AY760" s="191">
        <v>6</v>
      </c>
    </row>
    <row r="761" spans="1:51">
      <c r="A761" s="12" t="s">
        <v>1280</v>
      </c>
      <c r="B761" s="12" t="s">
        <v>1281</v>
      </c>
      <c r="C761" s="13">
        <v>382027</v>
      </c>
      <c r="D761" s="12" t="s">
        <v>1282</v>
      </c>
      <c r="E761" s="187">
        <v>161861</v>
      </c>
      <c r="F761" s="188" t="s">
        <v>182</v>
      </c>
      <c r="G761" s="189"/>
      <c r="H761" s="189"/>
      <c r="I761" s="189" t="s">
        <v>23</v>
      </c>
      <c r="J761" s="189"/>
      <c r="K761" s="189" t="s">
        <v>23</v>
      </c>
      <c r="L761" s="189"/>
      <c r="M761" s="189" t="s">
        <v>1539</v>
      </c>
      <c r="N761" s="189"/>
      <c r="O761" s="189" t="s">
        <v>23</v>
      </c>
      <c r="P761" s="189"/>
      <c r="Q761" s="189"/>
      <c r="R761" s="189"/>
      <c r="S761" s="189"/>
      <c r="T761" s="189"/>
      <c r="U761" s="189"/>
      <c r="V761" s="189"/>
      <c r="W761" s="189"/>
      <c r="X761" s="189"/>
      <c r="Y761" s="189"/>
      <c r="Z761" s="189"/>
      <c r="AA761" s="189"/>
      <c r="AB761" s="189"/>
      <c r="AC761" s="189"/>
      <c r="AD761" s="189"/>
      <c r="AE761" s="189"/>
      <c r="AF761" s="189"/>
      <c r="AG761" s="189"/>
      <c r="AH761" s="189"/>
      <c r="AI761" s="189"/>
      <c r="AJ761" s="189"/>
      <c r="AK761" s="189"/>
      <c r="AL761" s="189"/>
      <c r="AM761" s="189"/>
      <c r="AN761" s="190" t="s">
        <v>1540</v>
      </c>
      <c r="AO761" s="190"/>
      <c r="AP761" s="190" t="s">
        <v>23</v>
      </c>
      <c r="AQ761" s="190"/>
      <c r="AR761" s="190"/>
      <c r="AS761" s="190"/>
      <c r="AT761" s="190"/>
      <c r="AU761" s="191">
        <v>57</v>
      </c>
      <c r="AV761" s="191">
        <v>0</v>
      </c>
      <c r="AW761" s="191">
        <v>0</v>
      </c>
      <c r="AX761" s="191">
        <v>31</v>
      </c>
      <c r="AY761" s="191">
        <v>0</v>
      </c>
    </row>
    <row r="762" spans="1:51">
      <c r="A762" s="12" t="s">
        <v>1280</v>
      </c>
      <c r="B762" s="12" t="s">
        <v>1283</v>
      </c>
      <c r="C762" s="13">
        <v>382035</v>
      </c>
      <c r="D762" s="12" t="s">
        <v>1284</v>
      </c>
      <c r="E762" s="187">
        <v>77329</v>
      </c>
      <c r="F762" s="188" t="s">
        <v>182</v>
      </c>
      <c r="G762" s="189"/>
      <c r="H762" s="189"/>
      <c r="I762" s="189" t="s">
        <v>23</v>
      </c>
      <c r="J762" s="189"/>
      <c r="K762" s="189"/>
      <c r="L762" s="189"/>
      <c r="M762" s="189" t="s">
        <v>1538</v>
      </c>
      <c r="N762" s="189"/>
      <c r="O762" s="189"/>
      <c r="P762" s="189"/>
      <c r="Q762" s="189"/>
      <c r="R762" s="189"/>
      <c r="S762" s="189"/>
      <c r="T762" s="189"/>
      <c r="U762" s="189"/>
      <c r="V762" s="189"/>
      <c r="W762" s="189"/>
      <c r="X762" s="189"/>
      <c r="Y762" s="189"/>
      <c r="Z762" s="189"/>
      <c r="AA762" s="189"/>
      <c r="AB762" s="189"/>
      <c r="AC762" s="189"/>
      <c r="AD762" s="189"/>
      <c r="AE762" s="189"/>
      <c r="AF762" s="189"/>
      <c r="AG762" s="189"/>
      <c r="AH762" s="189"/>
      <c r="AI762" s="189"/>
      <c r="AJ762" s="189"/>
      <c r="AK762" s="189"/>
      <c r="AL762" s="189"/>
      <c r="AM762" s="189"/>
      <c r="AN762" s="190"/>
      <c r="AO762" s="190"/>
      <c r="AP762" s="190"/>
      <c r="AQ762" s="190"/>
      <c r="AR762" s="190"/>
      <c r="AS762" s="190"/>
      <c r="AT762" s="190"/>
      <c r="AU762" s="191">
        <v>4</v>
      </c>
      <c r="AV762" s="191">
        <v>0</v>
      </c>
      <c r="AW762" s="191">
        <v>0</v>
      </c>
      <c r="AX762" s="191">
        <v>0</v>
      </c>
      <c r="AY762" s="191">
        <v>0</v>
      </c>
    </row>
    <row r="763" spans="1:51">
      <c r="A763" s="12" t="s">
        <v>1280</v>
      </c>
      <c r="B763" s="12" t="s">
        <v>1285</v>
      </c>
      <c r="C763" s="13">
        <v>382043</v>
      </c>
      <c r="D763" s="12" t="s">
        <v>276</v>
      </c>
      <c r="E763" s="187">
        <v>34546</v>
      </c>
      <c r="F763" s="188" t="s">
        <v>182</v>
      </c>
      <c r="G763" s="189"/>
      <c r="H763" s="189"/>
      <c r="I763" s="189" t="s">
        <v>23</v>
      </c>
      <c r="J763" s="189"/>
      <c r="K763" s="189"/>
      <c r="L763" s="189"/>
      <c r="M763" s="189" t="s">
        <v>1539</v>
      </c>
      <c r="N763" s="189"/>
      <c r="O763" s="189" t="s">
        <v>23</v>
      </c>
      <c r="P763" s="189"/>
      <c r="Q763" s="189"/>
      <c r="R763" s="189"/>
      <c r="S763" s="189"/>
      <c r="T763" s="189"/>
      <c r="U763" s="189"/>
      <c r="V763" s="189"/>
      <c r="W763" s="189"/>
      <c r="X763" s="189"/>
      <c r="Y763" s="189"/>
      <c r="Z763" s="189"/>
      <c r="AA763" s="189"/>
      <c r="AB763" s="189"/>
      <c r="AC763" s="189"/>
      <c r="AD763" s="189"/>
      <c r="AE763" s="189"/>
      <c r="AF763" s="189"/>
      <c r="AG763" s="189"/>
      <c r="AH763" s="189"/>
      <c r="AI763" s="189"/>
      <c r="AJ763" s="189"/>
      <c r="AK763" s="189"/>
      <c r="AL763" s="189"/>
      <c r="AM763" s="189"/>
      <c r="AN763" s="190"/>
      <c r="AO763" s="190"/>
      <c r="AP763" s="190"/>
      <c r="AQ763" s="190"/>
      <c r="AR763" s="190"/>
      <c r="AS763" s="190"/>
      <c r="AT763" s="190"/>
      <c r="AU763" s="191">
        <v>1</v>
      </c>
      <c r="AV763" s="191">
        <v>0</v>
      </c>
      <c r="AW763" s="191">
        <v>0</v>
      </c>
      <c r="AX763" s="191">
        <v>0</v>
      </c>
      <c r="AY763" s="191">
        <v>0</v>
      </c>
    </row>
    <row r="764" spans="1:51">
      <c r="A764" s="12" t="s">
        <v>1280</v>
      </c>
      <c r="B764" s="12" t="s">
        <v>1286</v>
      </c>
      <c r="C764" s="13">
        <v>382051</v>
      </c>
      <c r="D764" s="12" t="s">
        <v>314</v>
      </c>
      <c r="E764" s="187">
        <v>120915</v>
      </c>
      <c r="F764" s="188" t="s">
        <v>182</v>
      </c>
      <c r="G764" s="189"/>
      <c r="H764" s="189"/>
      <c r="I764" s="189" t="s">
        <v>23</v>
      </c>
      <c r="J764" s="189"/>
      <c r="K764" s="189"/>
      <c r="L764" s="189"/>
      <c r="M764" s="189" t="s">
        <v>1539</v>
      </c>
      <c r="N764" s="189"/>
      <c r="O764" s="189" t="s">
        <v>23</v>
      </c>
      <c r="P764" s="189"/>
      <c r="Q764" s="189"/>
      <c r="R764" s="189"/>
      <c r="S764" s="189"/>
      <c r="T764" s="189"/>
      <c r="U764" s="189"/>
      <c r="V764" s="189"/>
      <c r="W764" s="189"/>
      <c r="X764" s="189"/>
      <c r="Y764" s="189"/>
      <c r="Z764" s="189"/>
      <c r="AA764" s="189"/>
      <c r="AB764" s="189"/>
      <c r="AC764" s="189"/>
      <c r="AD764" s="189"/>
      <c r="AE764" s="189"/>
      <c r="AF764" s="189"/>
      <c r="AG764" s="189"/>
      <c r="AH764" s="189"/>
      <c r="AI764" s="189"/>
      <c r="AJ764" s="189"/>
      <c r="AK764" s="189"/>
      <c r="AL764" s="189"/>
      <c r="AM764" s="189"/>
      <c r="AN764" s="190"/>
      <c r="AO764" s="190"/>
      <c r="AP764" s="190"/>
      <c r="AQ764" s="190"/>
      <c r="AR764" s="190"/>
      <c r="AS764" s="190"/>
      <c r="AT764" s="190"/>
      <c r="AU764" s="191">
        <v>50</v>
      </c>
      <c r="AV764" s="191">
        <v>0</v>
      </c>
      <c r="AW764" s="191">
        <v>0</v>
      </c>
      <c r="AX764" s="191">
        <v>0</v>
      </c>
      <c r="AY764" s="191">
        <v>0</v>
      </c>
    </row>
    <row r="765" spans="1:51">
      <c r="A765" s="12" t="s">
        <v>1280</v>
      </c>
      <c r="B765" s="12" t="s">
        <v>1287</v>
      </c>
      <c r="C765" s="13">
        <v>382060</v>
      </c>
      <c r="D765" s="12" t="s">
        <v>422</v>
      </c>
      <c r="E765" s="187">
        <v>110767</v>
      </c>
      <c r="F765" s="188" t="s">
        <v>182</v>
      </c>
      <c r="G765" s="189"/>
      <c r="H765" s="189"/>
      <c r="I765" s="189" t="s">
        <v>23</v>
      </c>
      <c r="J765" s="189"/>
      <c r="K765" s="189" t="s">
        <v>23</v>
      </c>
      <c r="L765" s="189"/>
      <c r="M765" s="189" t="s">
        <v>1539</v>
      </c>
      <c r="N765" s="189"/>
      <c r="O765" s="189" t="s">
        <v>23</v>
      </c>
      <c r="P765" s="189"/>
      <c r="Q765" s="189"/>
      <c r="R765" s="189"/>
      <c r="S765" s="189"/>
      <c r="T765" s="189"/>
      <c r="U765" s="189"/>
      <c r="V765" s="189"/>
      <c r="W765" s="189"/>
      <c r="X765" s="189"/>
      <c r="Y765" s="189"/>
      <c r="Z765" s="189"/>
      <c r="AA765" s="189"/>
      <c r="AB765" s="189"/>
      <c r="AC765" s="189"/>
      <c r="AD765" s="189"/>
      <c r="AE765" s="189"/>
      <c r="AF765" s="189"/>
      <c r="AG765" s="189"/>
      <c r="AH765" s="189"/>
      <c r="AI765" s="189"/>
      <c r="AJ765" s="189"/>
      <c r="AK765" s="189"/>
      <c r="AL765" s="189"/>
      <c r="AM765" s="189"/>
      <c r="AN765" s="190" t="s">
        <v>1538</v>
      </c>
      <c r="AO765" s="190"/>
      <c r="AP765" s="190"/>
      <c r="AQ765" s="190"/>
      <c r="AR765" s="190"/>
      <c r="AS765" s="190"/>
      <c r="AT765" s="190"/>
      <c r="AU765" s="191">
        <v>4</v>
      </c>
      <c r="AV765" s="191">
        <v>0</v>
      </c>
      <c r="AW765" s="191">
        <v>0</v>
      </c>
      <c r="AX765" s="191">
        <v>5</v>
      </c>
      <c r="AY765" s="191">
        <v>0</v>
      </c>
    </row>
    <row r="766" spans="1:51">
      <c r="A766" s="12" t="s">
        <v>1280</v>
      </c>
      <c r="B766" s="12" t="s">
        <v>1288</v>
      </c>
      <c r="C766" s="13">
        <v>382078</v>
      </c>
      <c r="D766" s="12" t="s">
        <v>286</v>
      </c>
      <c r="E766" s="187">
        <v>44266</v>
      </c>
      <c r="F766" s="188" t="s">
        <v>182</v>
      </c>
      <c r="G766" s="189"/>
      <c r="H766" s="189"/>
      <c r="I766" s="189" t="s">
        <v>23</v>
      </c>
      <c r="J766" s="189"/>
      <c r="K766" s="189"/>
      <c r="L766" s="189"/>
      <c r="M766" s="189" t="s">
        <v>1539</v>
      </c>
      <c r="N766" s="189"/>
      <c r="O766" s="189" t="s">
        <v>23</v>
      </c>
      <c r="P766" s="189"/>
      <c r="Q766" s="189"/>
      <c r="R766" s="189"/>
      <c r="S766" s="189"/>
      <c r="T766" s="189"/>
      <c r="U766" s="189"/>
      <c r="V766" s="189"/>
      <c r="W766" s="189"/>
      <c r="X766" s="189"/>
      <c r="Y766" s="189"/>
      <c r="Z766" s="189"/>
      <c r="AA766" s="189"/>
      <c r="AB766" s="189"/>
      <c r="AC766" s="189"/>
      <c r="AD766" s="189"/>
      <c r="AE766" s="189"/>
      <c r="AF766" s="189"/>
      <c r="AG766" s="189"/>
      <c r="AH766" s="189"/>
      <c r="AI766" s="189"/>
      <c r="AJ766" s="189"/>
      <c r="AK766" s="189"/>
      <c r="AL766" s="189"/>
      <c r="AM766" s="189"/>
      <c r="AN766" s="190"/>
      <c r="AO766" s="190"/>
      <c r="AP766" s="190"/>
      <c r="AQ766" s="190"/>
      <c r="AR766" s="190"/>
      <c r="AS766" s="190"/>
      <c r="AT766" s="190"/>
      <c r="AU766" s="191">
        <v>3</v>
      </c>
      <c r="AV766" s="191">
        <v>0</v>
      </c>
      <c r="AW766" s="191">
        <v>0</v>
      </c>
      <c r="AX766" s="191">
        <v>0</v>
      </c>
      <c r="AY766" s="191">
        <v>0</v>
      </c>
    </row>
    <row r="767" spans="1:51">
      <c r="A767" s="12" t="s">
        <v>1280</v>
      </c>
      <c r="B767" s="12" t="s">
        <v>1289</v>
      </c>
      <c r="C767" s="13">
        <v>382108</v>
      </c>
      <c r="D767" s="12" t="s">
        <v>1098</v>
      </c>
      <c r="E767" s="187">
        <v>37443</v>
      </c>
      <c r="F767" s="188" t="s">
        <v>182</v>
      </c>
      <c r="G767" s="189"/>
      <c r="H767" s="189"/>
      <c r="I767" s="189" t="s">
        <v>23</v>
      </c>
      <c r="J767" s="189"/>
      <c r="K767" s="189"/>
      <c r="L767" s="189"/>
      <c r="M767" s="189" t="s">
        <v>1539</v>
      </c>
      <c r="N767" s="189"/>
      <c r="O767" s="189" t="s">
        <v>23</v>
      </c>
      <c r="P767" s="189"/>
      <c r="Q767" s="189"/>
      <c r="R767" s="189"/>
      <c r="S767" s="189"/>
      <c r="T767" s="189"/>
      <c r="U767" s="189"/>
      <c r="V767" s="189"/>
      <c r="W767" s="189"/>
      <c r="X767" s="189"/>
      <c r="Y767" s="189"/>
      <c r="Z767" s="189"/>
      <c r="AA767" s="189"/>
      <c r="AB767" s="189"/>
      <c r="AC767" s="189"/>
      <c r="AD767" s="189"/>
      <c r="AE767" s="189"/>
      <c r="AF767" s="189"/>
      <c r="AG767" s="189"/>
      <c r="AH767" s="189"/>
      <c r="AI767" s="189"/>
      <c r="AJ767" s="189"/>
      <c r="AK767" s="189"/>
      <c r="AL767" s="189"/>
      <c r="AM767" s="189"/>
      <c r="AN767" s="190"/>
      <c r="AO767" s="190"/>
      <c r="AP767" s="190"/>
      <c r="AQ767" s="190"/>
      <c r="AR767" s="190"/>
      <c r="AS767" s="190"/>
      <c r="AT767" s="190"/>
      <c r="AU767" s="191">
        <v>6</v>
      </c>
      <c r="AV767" s="191">
        <v>0</v>
      </c>
      <c r="AW767" s="191">
        <v>0</v>
      </c>
      <c r="AX767" s="191">
        <v>0</v>
      </c>
      <c r="AY767" s="191">
        <v>0</v>
      </c>
    </row>
    <row r="768" spans="1:51">
      <c r="A768" s="12" t="s">
        <v>1280</v>
      </c>
      <c r="B768" s="12" t="s">
        <v>1290</v>
      </c>
      <c r="C768" s="13">
        <v>382132</v>
      </c>
      <c r="D768" s="12" t="s">
        <v>323</v>
      </c>
      <c r="E768" s="187">
        <v>88634</v>
      </c>
      <c r="F768" s="188" t="s">
        <v>182</v>
      </c>
      <c r="G768" s="189"/>
      <c r="H768" s="189"/>
      <c r="I768" s="189" t="s">
        <v>23</v>
      </c>
      <c r="J768" s="189"/>
      <c r="K768" s="189"/>
      <c r="L768" s="189"/>
      <c r="M768" s="189" t="s">
        <v>1539</v>
      </c>
      <c r="N768" s="189"/>
      <c r="O768" s="189" t="s">
        <v>23</v>
      </c>
      <c r="P768" s="189"/>
      <c r="Q768" s="189"/>
      <c r="R768" s="189"/>
      <c r="S768" s="189"/>
      <c r="T768" s="189"/>
      <c r="U768" s="189"/>
      <c r="V768" s="189"/>
      <c r="W768" s="189"/>
      <c r="X768" s="189"/>
      <c r="Y768" s="189"/>
      <c r="Z768" s="189"/>
      <c r="AA768" s="189"/>
      <c r="AB768" s="189"/>
      <c r="AC768" s="189"/>
      <c r="AD768" s="189"/>
      <c r="AE768" s="189"/>
      <c r="AF768" s="189"/>
      <c r="AG768" s="189"/>
      <c r="AH768" s="189"/>
      <c r="AI768" s="189"/>
      <c r="AJ768" s="189"/>
      <c r="AK768" s="189"/>
      <c r="AL768" s="189"/>
      <c r="AM768" s="189"/>
      <c r="AN768" s="190"/>
      <c r="AO768" s="190"/>
      <c r="AP768" s="190"/>
      <c r="AQ768" s="190"/>
      <c r="AR768" s="190"/>
      <c r="AS768" s="190"/>
      <c r="AT768" s="190"/>
      <c r="AU768" s="191">
        <v>47</v>
      </c>
      <c r="AV768" s="191">
        <v>0</v>
      </c>
      <c r="AW768" s="191">
        <v>0</v>
      </c>
      <c r="AX768" s="191">
        <v>0</v>
      </c>
      <c r="AY768" s="191">
        <v>0</v>
      </c>
    </row>
    <row r="769" spans="1:51">
      <c r="A769" s="12" t="s">
        <v>1280</v>
      </c>
      <c r="B769" s="12" t="s">
        <v>1291</v>
      </c>
      <c r="C769" s="13">
        <v>382141</v>
      </c>
      <c r="D769" s="12" t="s">
        <v>1292</v>
      </c>
      <c r="E769" s="187">
        <v>38947</v>
      </c>
      <c r="F769" s="188" t="s">
        <v>182</v>
      </c>
      <c r="G769" s="189"/>
      <c r="H769" s="189"/>
      <c r="I769" s="189" t="s">
        <v>23</v>
      </c>
      <c r="J769" s="189"/>
      <c r="K769" s="189" t="s">
        <v>23</v>
      </c>
      <c r="L769" s="189"/>
      <c r="M769" s="189" t="s">
        <v>1538</v>
      </c>
      <c r="N769" s="189"/>
      <c r="O769" s="189"/>
      <c r="P769" s="189"/>
      <c r="Q769" s="189"/>
      <c r="R769" s="189"/>
      <c r="S769" s="189"/>
      <c r="T769" s="189"/>
      <c r="U769" s="189"/>
      <c r="V769" s="189"/>
      <c r="W769" s="189"/>
      <c r="X769" s="189"/>
      <c r="Y769" s="189"/>
      <c r="Z769" s="189"/>
      <c r="AA769" s="189"/>
      <c r="AB769" s="189"/>
      <c r="AC769" s="189"/>
      <c r="AD769" s="189"/>
      <c r="AE769" s="189"/>
      <c r="AF769" s="189"/>
      <c r="AG769" s="189"/>
      <c r="AH769" s="189"/>
      <c r="AI769" s="189"/>
      <c r="AJ769" s="189"/>
      <c r="AK769" s="189"/>
      <c r="AL769" s="189"/>
      <c r="AM769" s="189"/>
      <c r="AN769" s="190" t="s">
        <v>1538</v>
      </c>
      <c r="AO769" s="190"/>
      <c r="AP769" s="190"/>
      <c r="AQ769" s="190"/>
      <c r="AR769" s="190"/>
      <c r="AS769" s="190"/>
      <c r="AT769" s="190"/>
      <c r="AU769" s="191">
        <v>4</v>
      </c>
      <c r="AV769" s="191">
        <v>0</v>
      </c>
      <c r="AW769" s="191">
        <v>0</v>
      </c>
      <c r="AX769" s="191">
        <v>1</v>
      </c>
      <c r="AY769" s="191">
        <v>0</v>
      </c>
    </row>
    <row r="770" spans="1:51">
      <c r="A770" s="12" t="s">
        <v>1280</v>
      </c>
      <c r="B770" s="12" t="s">
        <v>1293</v>
      </c>
      <c r="C770" s="13">
        <v>382159</v>
      </c>
      <c r="D770" s="12" t="s">
        <v>1135</v>
      </c>
      <c r="E770" s="187">
        <v>33555</v>
      </c>
      <c r="F770" s="188" t="s">
        <v>182</v>
      </c>
      <c r="G770" s="189"/>
      <c r="H770" s="189"/>
      <c r="I770" s="189" t="s">
        <v>23</v>
      </c>
      <c r="J770" s="189"/>
      <c r="K770" s="189"/>
      <c r="L770" s="189"/>
      <c r="M770" s="189" t="s">
        <v>1539</v>
      </c>
      <c r="N770" s="189"/>
      <c r="O770" s="189" t="s">
        <v>23</v>
      </c>
      <c r="P770" s="189"/>
      <c r="Q770" s="189"/>
      <c r="R770" s="189"/>
      <c r="S770" s="189"/>
      <c r="T770" s="189"/>
      <c r="U770" s="189"/>
      <c r="V770" s="189"/>
      <c r="W770" s="189"/>
      <c r="X770" s="189"/>
      <c r="Y770" s="189"/>
      <c r="Z770" s="189"/>
      <c r="AA770" s="189"/>
      <c r="AB770" s="189"/>
      <c r="AC770" s="189"/>
      <c r="AD770" s="189"/>
      <c r="AE770" s="189"/>
      <c r="AF770" s="189"/>
      <c r="AG770" s="189"/>
      <c r="AH770" s="189"/>
      <c r="AI770" s="189"/>
      <c r="AJ770" s="189"/>
      <c r="AK770" s="189"/>
      <c r="AL770" s="189"/>
      <c r="AM770" s="189"/>
      <c r="AN770" s="190"/>
      <c r="AO770" s="190"/>
      <c r="AP770" s="190"/>
      <c r="AQ770" s="190"/>
      <c r="AR770" s="190"/>
      <c r="AS770" s="190"/>
      <c r="AT770" s="190"/>
      <c r="AU770" s="191">
        <v>0</v>
      </c>
      <c r="AV770" s="191">
        <v>0</v>
      </c>
      <c r="AW770" s="191">
        <v>0</v>
      </c>
      <c r="AX770" s="191">
        <v>0</v>
      </c>
      <c r="AY770" s="191">
        <v>0</v>
      </c>
    </row>
    <row r="771" spans="1:51">
      <c r="A771" s="12" t="s">
        <v>1280</v>
      </c>
      <c r="B771" s="12" t="s">
        <v>1294</v>
      </c>
      <c r="C771" s="13">
        <v>382019</v>
      </c>
      <c r="D771" s="12" t="s">
        <v>1295</v>
      </c>
      <c r="E771" s="187">
        <v>514877</v>
      </c>
      <c r="F771" s="188" t="s">
        <v>182</v>
      </c>
      <c r="G771" s="189" t="s">
        <v>23</v>
      </c>
      <c r="H771" s="189" t="s">
        <v>23</v>
      </c>
      <c r="I771" s="189" t="s">
        <v>23</v>
      </c>
      <c r="J771" s="189"/>
      <c r="K771" s="189" t="s">
        <v>23</v>
      </c>
      <c r="L771" s="189"/>
      <c r="M771" s="189" t="s">
        <v>1539</v>
      </c>
      <c r="N771" s="189"/>
      <c r="O771" s="189" t="s">
        <v>23</v>
      </c>
      <c r="P771" s="189"/>
      <c r="Q771" s="189"/>
      <c r="R771" s="189"/>
      <c r="S771" s="189"/>
      <c r="T771" s="189"/>
      <c r="U771" s="189"/>
      <c r="V771" s="189" t="s">
        <v>1540</v>
      </c>
      <c r="W771" s="189"/>
      <c r="X771" s="189"/>
      <c r="Y771" s="189"/>
      <c r="Z771" s="189"/>
      <c r="AA771" s="189" t="s">
        <v>23</v>
      </c>
      <c r="AB771" s="189"/>
      <c r="AC771" s="189"/>
      <c r="AD771" s="189"/>
      <c r="AE771" s="189"/>
      <c r="AF771" s="189"/>
      <c r="AG771" s="189"/>
      <c r="AH771" s="189"/>
      <c r="AI771" s="189"/>
      <c r="AJ771" s="189"/>
      <c r="AK771" s="189"/>
      <c r="AL771" s="189"/>
      <c r="AM771" s="189"/>
      <c r="AN771" s="190" t="s">
        <v>1539</v>
      </c>
      <c r="AO771" s="190"/>
      <c r="AP771" s="190"/>
      <c r="AQ771" s="190"/>
      <c r="AR771" s="190"/>
      <c r="AS771" s="190"/>
      <c r="AT771" s="190" t="s">
        <v>23</v>
      </c>
      <c r="AU771" s="191">
        <v>123</v>
      </c>
      <c r="AV771" s="191">
        <v>1</v>
      </c>
      <c r="AW771" s="191">
        <v>0</v>
      </c>
      <c r="AX771" s="191">
        <v>93</v>
      </c>
      <c r="AY771" s="191">
        <v>1</v>
      </c>
    </row>
    <row r="772" spans="1:51">
      <c r="A772" s="12" t="s">
        <v>116</v>
      </c>
      <c r="B772" s="12" t="s">
        <v>116</v>
      </c>
      <c r="C772" s="13">
        <v>390003</v>
      </c>
      <c r="D772" s="12" t="s">
        <v>1296</v>
      </c>
      <c r="E772" s="187">
        <v>134250</v>
      </c>
      <c r="F772" s="188" t="s">
        <v>182</v>
      </c>
      <c r="G772" s="189" t="s">
        <v>23</v>
      </c>
      <c r="H772" s="189" t="s">
        <v>23</v>
      </c>
      <c r="I772" s="189"/>
      <c r="J772" s="189" t="s">
        <v>23</v>
      </c>
      <c r="K772" s="189" t="s">
        <v>23</v>
      </c>
      <c r="L772" s="189" t="s">
        <v>23</v>
      </c>
      <c r="M772" s="189" t="s">
        <v>1539</v>
      </c>
      <c r="N772" s="189"/>
      <c r="O772" s="189" t="s">
        <v>23</v>
      </c>
      <c r="P772" s="189"/>
      <c r="Q772" s="189"/>
      <c r="R772" s="189"/>
      <c r="S772" s="189"/>
      <c r="T772" s="189"/>
      <c r="U772" s="189"/>
      <c r="V772" s="189" t="s">
        <v>1539</v>
      </c>
      <c r="W772" s="189"/>
      <c r="X772" s="189" t="s">
        <v>23</v>
      </c>
      <c r="Y772" s="189"/>
      <c r="Z772" s="189"/>
      <c r="AA772" s="189"/>
      <c r="AB772" s="189"/>
      <c r="AC772" s="189"/>
      <c r="AD772" s="189"/>
      <c r="AE772" s="189" t="s">
        <v>1539</v>
      </c>
      <c r="AF772" s="189"/>
      <c r="AG772" s="189" t="s">
        <v>23</v>
      </c>
      <c r="AH772" s="189"/>
      <c r="AI772" s="189"/>
      <c r="AJ772" s="189"/>
      <c r="AK772" s="189"/>
      <c r="AL772" s="189"/>
      <c r="AM772" s="189"/>
      <c r="AN772" s="190" t="s">
        <v>1538</v>
      </c>
      <c r="AO772" s="190"/>
      <c r="AP772" s="190"/>
      <c r="AQ772" s="190"/>
      <c r="AR772" s="190"/>
      <c r="AS772" s="190"/>
      <c r="AT772" s="190"/>
      <c r="AU772" s="191">
        <v>24</v>
      </c>
      <c r="AV772" s="191">
        <v>3</v>
      </c>
      <c r="AW772" s="191">
        <v>8</v>
      </c>
      <c r="AX772" s="191">
        <v>525</v>
      </c>
      <c r="AY772" s="191">
        <v>0</v>
      </c>
    </row>
    <row r="773" spans="1:51">
      <c r="A773" s="12" t="s">
        <v>116</v>
      </c>
      <c r="B773" s="12" t="s">
        <v>117</v>
      </c>
      <c r="C773" s="13">
        <v>392014</v>
      </c>
      <c r="D773" s="12" t="s">
        <v>1297</v>
      </c>
      <c r="E773" s="187">
        <v>332276</v>
      </c>
      <c r="F773" s="188" t="s">
        <v>182</v>
      </c>
      <c r="G773" s="189"/>
      <c r="H773" s="189"/>
      <c r="I773" s="189" t="s">
        <v>23</v>
      </c>
      <c r="J773" s="189" t="s">
        <v>23</v>
      </c>
      <c r="K773" s="189" t="s">
        <v>23</v>
      </c>
      <c r="L773" s="189" t="s">
        <v>23</v>
      </c>
      <c r="M773" s="189" t="s">
        <v>1539</v>
      </c>
      <c r="N773" s="189"/>
      <c r="O773" s="189" t="s">
        <v>23</v>
      </c>
      <c r="P773" s="189"/>
      <c r="Q773" s="189"/>
      <c r="R773" s="189"/>
      <c r="S773" s="189"/>
      <c r="T773" s="189"/>
      <c r="U773" s="189"/>
      <c r="V773" s="189"/>
      <c r="W773" s="189"/>
      <c r="X773" s="189"/>
      <c r="Y773" s="189"/>
      <c r="Z773" s="189"/>
      <c r="AA773" s="189"/>
      <c r="AB773" s="189"/>
      <c r="AC773" s="189"/>
      <c r="AD773" s="189"/>
      <c r="AE773" s="189" t="s">
        <v>1539</v>
      </c>
      <c r="AF773" s="189"/>
      <c r="AG773" s="189"/>
      <c r="AH773" s="189"/>
      <c r="AI773" s="189"/>
      <c r="AJ773" s="189"/>
      <c r="AK773" s="189" t="s">
        <v>23</v>
      </c>
      <c r="AL773" s="189" t="s">
        <v>23</v>
      </c>
      <c r="AM773" s="189"/>
      <c r="AN773" s="190" t="s">
        <v>1540</v>
      </c>
      <c r="AO773" s="190"/>
      <c r="AP773" s="190"/>
      <c r="AQ773" s="190"/>
      <c r="AR773" s="190"/>
      <c r="AS773" s="190" t="s">
        <v>23</v>
      </c>
      <c r="AT773" s="190"/>
      <c r="AU773" s="191">
        <v>216</v>
      </c>
      <c r="AV773" s="191">
        <v>0</v>
      </c>
      <c r="AW773" s="191">
        <v>3</v>
      </c>
      <c r="AX773" s="191">
        <v>397</v>
      </c>
      <c r="AY773" s="191">
        <v>39</v>
      </c>
    </row>
    <row r="774" spans="1:51">
      <c r="A774" s="12" t="s">
        <v>116</v>
      </c>
      <c r="B774" s="12" t="s">
        <v>1298</v>
      </c>
      <c r="C774" s="13">
        <v>392022</v>
      </c>
      <c r="D774" s="12" t="s">
        <v>403</v>
      </c>
      <c r="E774" s="187">
        <v>13817</v>
      </c>
      <c r="F774" s="188" t="s">
        <v>182</v>
      </c>
      <c r="G774" s="189" t="s">
        <v>23</v>
      </c>
      <c r="H774" s="189"/>
      <c r="I774" s="189"/>
      <c r="J774" s="189" t="s">
        <v>23</v>
      </c>
      <c r="K774" s="189" t="s">
        <v>23</v>
      </c>
      <c r="L774" s="189"/>
      <c r="M774" s="189" t="s">
        <v>1539</v>
      </c>
      <c r="N774" s="189"/>
      <c r="O774" s="189" t="s">
        <v>23</v>
      </c>
      <c r="P774" s="189"/>
      <c r="Q774" s="189"/>
      <c r="R774" s="189"/>
      <c r="S774" s="189"/>
      <c r="T774" s="189"/>
      <c r="U774" s="189"/>
      <c r="V774" s="189" t="s">
        <v>1539</v>
      </c>
      <c r="W774" s="189"/>
      <c r="X774" s="189" t="s">
        <v>23</v>
      </c>
      <c r="Y774" s="189"/>
      <c r="Z774" s="189"/>
      <c r="AA774" s="189"/>
      <c r="AB774" s="189"/>
      <c r="AC774" s="189"/>
      <c r="AD774" s="189"/>
      <c r="AE774" s="189" t="s">
        <v>1539</v>
      </c>
      <c r="AF774" s="189"/>
      <c r="AG774" s="189" t="s">
        <v>23</v>
      </c>
      <c r="AH774" s="189"/>
      <c r="AI774" s="189"/>
      <c r="AJ774" s="189"/>
      <c r="AK774" s="189"/>
      <c r="AL774" s="189"/>
      <c r="AM774" s="189"/>
      <c r="AN774" s="190" t="s">
        <v>1538</v>
      </c>
      <c r="AO774" s="190"/>
      <c r="AP774" s="190"/>
      <c r="AQ774" s="190"/>
      <c r="AR774" s="190"/>
      <c r="AS774" s="190"/>
      <c r="AT774" s="190"/>
      <c r="AU774" s="191">
        <v>8</v>
      </c>
      <c r="AV774" s="191">
        <v>0</v>
      </c>
      <c r="AW774" s="191">
        <v>5</v>
      </c>
      <c r="AX774" s="191">
        <v>15</v>
      </c>
      <c r="AY774" s="191">
        <v>0</v>
      </c>
    </row>
    <row r="775" spans="1:51">
      <c r="A775" s="12" t="s">
        <v>116</v>
      </c>
      <c r="B775" s="12" t="s">
        <v>1299</v>
      </c>
      <c r="C775" s="13">
        <v>392031</v>
      </c>
      <c r="D775" s="12" t="s">
        <v>284</v>
      </c>
      <c r="E775" s="187">
        <v>17736</v>
      </c>
      <c r="F775" s="188" t="s">
        <v>182</v>
      </c>
      <c r="G775" s="189" t="s">
        <v>23</v>
      </c>
      <c r="H775" s="189"/>
      <c r="I775" s="189"/>
      <c r="J775" s="189" t="s">
        <v>23</v>
      </c>
      <c r="K775" s="189"/>
      <c r="L775" s="189"/>
      <c r="M775" s="189" t="s">
        <v>1539</v>
      </c>
      <c r="N775" s="189"/>
      <c r="O775" s="189" t="s">
        <v>23</v>
      </c>
      <c r="P775" s="189"/>
      <c r="Q775" s="189"/>
      <c r="R775" s="189"/>
      <c r="S775" s="189"/>
      <c r="T775" s="189"/>
      <c r="U775" s="189"/>
      <c r="V775" s="189" t="s">
        <v>1539</v>
      </c>
      <c r="W775" s="189"/>
      <c r="X775" s="189" t="s">
        <v>23</v>
      </c>
      <c r="Y775" s="189"/>
      <c r="Z775" s="189"/>
      <c r="AA775" s="189"/>
      <c r="AB775" s="189"/>
      <c r="AC775" s="189"/>
      <c r="AD775" s="189"/>
      <c r="AE775" s="189" t="s">
        <v>1539</v>
      </c>
      <c r="AF775" s="189"/>
      <c r="AG775" s="189" t="s">
        <v>23</v>
      </c>
      <c r="AH775" s="189"/>
      <c r="AI775" s="189"/>
      <c r="AJ775" s="189"/>
      <c r="AK775" s="189"/>
      <c r="AL775" s="189"/>
      <c r="AM775" s="189"/>
      <c r="AN775" s="190"/>
      <c r="AO775" s="190"/>
      <c r="AP775" s="190"/>
      <c r="AQ775" s="190"/>
      <c r="AR775" s="190"/>
      <c r="AS775" s="190"/>
      <c r="AT775" s="190"/>
      <c r="AU775" s="191">
        <v>17</v>
      </c>
      <c r="AV775" s="191">
        <v>2</v>
      </c>
      <c r="AW775" s="191">
        <v>2</v>
      </c>
      <c r="AX775" s="191">
        <v>0</v>
      </c>
      <c r="AY775" s="191">
        <v>0</v>
      </c>
    </row>
    <row r="776" spans="1:51">
      <c r="A776" s="12" t="s">
        <v>116</v>
      </c>
      <c r="B776" s="12" t="s">
        <v>1300</v>
      </c>
      <c r="C776" s="13">
        <v>392049</v>
      </c>
      <c r="D776" s="12" t="s">
        <v>403</v>
      </c>
      <c r="E776" s="187">
        <v>47871</v>
      </c>
      <c r="F776" s="188" t="s">
        <v>182</v>
      </c>
      <c r="G776" s="189" t="s">
        <v>23</v>
      </c>
      <c r="H776" s="189"/>
      <c r="I776" s="189"/>
      <c r="J776" s="189" t="s">
        <v>23</v>
      </c>
      <c r="K776" s="189" t="s">
        <v>23</v>
      </c>
      <c r="L776" s="189"/>
      <c r="M776" s="189" t="s">
        <v>1539</v>
      </c>
      <c r="N776" s="189"/>
      <c r="O776" s="189" t="s">
        <v>23</v>
      </c>
      <c r="P776" s="189"/>
      <c r="Q776" s="189"/>
      <c r="R776" s="189"/>
      <c r="S776" s="189"/>
      <c r="T776" s="189"/>
      <c r="U776" s="189"/>
      <c r="V776" s="189" t="s">
        <v>1539</v>
      </c>
      <c r="W776" s="189"/>
      <c r="X776" s="189" t="s">
        <v>23</v>
      </c>
      <c r="Y776" s="189"/>
      <c r="Z776" s="189"/>
      <c r="AA776" s="189"/>
      <c r="AB776" s="189"/>
      <c r="AC776" s="189"/>
      <c r="AD776" s="189"/>
      <c r="AE776" s="189" t="s">
        <v>1539</v>
      </c>
      <c r="AF776" s="189"/>
      <c r="AG776" s="189" t="s">
        <v>23</v>
      </c>
      <c r="AH776" s="189"/>
      <c r="AI776" s="189"/>
      <c r="AJ776" s="189"/>
      <c r="AK776" s="189"/>
      <c r="AL776" s="189"/>
      <c r="AM776" s="189"/>
      <c r="AN776" s="190" t="s">
        <v>1538</v>
      </c>
      <c r="AO776" s="190"/>
      <c r="AP776" s="190"/>
      <c r="AQ776" s="190"/>
      <c r="AR776" s="190"/>
      <c r="AS776" s="190"/>
      <c r="AT776" s="190"/>
      <c r="AU776" s="191">
        <v>18</v>
      </c>
      <c r="AV776" s="191">
        <v>3</v>
      </c>
      <c r="AW776" s="191">
        <v>7</v>
      </c>
      <c r="AX776" s="191">
        <v>54</v>
      </c>
      <c r="AY776" s="191">
        <v>0</v>
      </c>
    </row>
    <row r="777" spans="1:51">
      <c r="A777" s="12" t="s">
        <v>116</v>
      </c>
      <c r="B777" s="12" t="s">
        <v>1301</v>
      </c>
      <c r="C777" s="13">
        <v>392057</v>
      </c>
      <c r="D777" s="12" t="s">
        <v>403</v>
      </c>
      <c r="E777" s="187">
        <v>27492</v>
      </c>
      <c r="F777" s="188" t="s">
        <v>182</v>
      </c>
      <c r="G777" s="189"/>
      <c r="H777" s="189"/>
      <c r="I777" s="189"/>
      <c r="J777" s="189"/>
      <c r="K777" s="189" t="s">
        <v>23</v>
      </c>
      <c r="L777" s="189"/>
      <c r="M777" s="189" t="s">
        <v>1538</v>
      </c>
      <c r="N777" s="189"/>
      <c r="O777" s="189"/>
      <c r="P777" s="189"/>
      <c r="Q777" s="189"/>
      <c r="R777" s="189"/>
      <c r="S777" s="189"/>
      <c r="T777" s="189"/>
      <c r="U777" s="189"/>
      <c r="V777" s="189"/>
      <c r="W777" s="189"/>
      <c r="X777" s="189"/>
      <c r="Y777" s="189"/>
      <c r="Z777" s="189"/>
      <c r="AA777" s="189"/>
      <c r="AB777" s="189"/>
      <c r="AC777" s="189"/>
      <c r="AD777" s="189"/>
      <c r="AE777" s="189"/>
      <c r="AF777" s="189"/>
      <c r="AG777" s="189"/>
      <c r="AH777" s="189"/>
      <c r="AI777" s="189"/>
      <c r="AJ777" s="189"/>
      <c r="AK777" s="189"/>
      <c r="AL777" s="189"/>
      <c r="AM777" s="189"/>
      <c r="AN777" s="190" t="s">
        <v>1538</v>
      </c>
      <c r="AO777" s="190"/>
      <c r="AP777" s="190"/>
      <c r="AQ777" s="190"/>
      <c r="AR777" s="190"/>
      <c r="AS777" s="190"/>
      <c r="AT777" s="190"/>
      <c r="AU777" s="191">
        <v>4</v>
      </c>
      <c r="AV777" s="191">
        <v>0</v>
      </c>
      <c r="AW777" s="191">
        <v>0</v>
      </c>
      <c r="AX777" s="191">
        <v>10</v>
      </c>
      <c r="AY777" s="191">
        <v>0</v>
      </c>
    </row>
    <row r="778" spans="1:51">
      <c r="A778" s="12" t="s">
        <v>116</v>
      </c>
      <c r="B778" s="12" t="s">
        <v>1302</v>
      </c>
      <c r="C778" s="13">
        <v>392065</v>
      </c>
      <c r="D778" s="12" t="s">
        <v>403</v>
      </c>
      <c r="E778" s="187">
        <v>22502</v>
      </c>
      <c r="F778" s="188" t="s">
        <v>182</v>
      </c>
      <c r="G778" s="189" t="s">
        <v>23</v>
      </c>
      <c r="H778" s="189"/>
      <c r="I778" s="189"/>
      <c r="J778" s="189"/>
      <c r="K778" s="189"/>
      <c r="L778" s="189"/>
      <c r="M778" s="189" t="s">
        <v>1539</v>
      </c>
      <c r="N778" s="189"/>
      <c r="O778" s="189" t="s">
        <v>23</v>
      </c>
      <c r="P778" s="189"/>
      <c r="Q778" s="189"/>
      <c r="R778" s="189"/>
      <c r="S778" s="189"/>
      <c r="T778" s="189"/>
      <c r="U778" s="189"/>
      <c r="V778" s="189" t="s">
        <v>1539</v>
      </c>
      <c r="W778" s="189"/>
      <c r="X778" s="189" t="s">
        <v>23</v>
      </c>
      <c r="Y778" s="189"/>
      <c r="Z778" s="189"/>
      <c r="AA778" s="189"/>
      <c r="AB778" s="189"/>
      <c r="AC778" s="189"/>
      <c r="AD778" s="189"/>
      <c r="AE778" s="189"/>
      <c r="AF778" s="189"/>
      <c r="AG778" s="189"/>
      <c r="AH778" s="189"/>
      <c r="AI778" s="189"/>
      <c r="AJ778" s="189"/>
      <c r="AK778" s="189"/>
      <c r="AL778" s="189"/>
      <c r="AM778" s="189"/>
      <c r="AN778" s="190"/>
      <c r="AO778" s="190"/>
      <c r="AP778" s="190"/>
      <c r="AQ778" s="190"/>
      <c r="AR778" s="190"/>
      <c r="AS778" s="190"/>
      <c r="AT778" s="190"/>
      <c r="AU778" s="191">
        <v>6</v>
      </c>
      <c r="AV778" s="191">
        <v>1</v>
      </c>
      <c r="AW778" s="191">
        <v>0</v>
      </c>
      <c r="AX778" s="191">
        <v>0</v>
      </c>
      <c r="AY778" s="191">
        <v>0</v>
      </c>
    </row>
    <row r="779" spans="1:51">
      <c r="A779" s="12" t="s">
        <v>116</v>
      </c>
      <c r="B779" s="12" t="s">
        <v>1303</v>
      </c>
      <c r="C779" s="13">
        <v>392081</v>
      </c>
      <c r="D779" s="12" t="s">
        <v>1304</v>
      </c>
      <c r="E779" s="187">
        <v>20943</v>
      </c>
      <c r="F779" s="188" t="s">
        <v>182</v>
      </c>
      <c r="G779" s="189"/>
      <c r="H779" s="189"/>
      <c r="I779" s="189"/>
      <c r="J779" s="189" t="s">
        <v>23</v>
      </c>
      <c r="K779" s="189"/>
      <c r="L779" s="189"/>
      <c r="M779" s="189" t="s">
        <v>1539</v>
      </c>
      <c r="N779" s="189"/>
      <c r="O779" s="189" t="s">
        <v>23</v>
      </c>
      <c r="P779" s="189"/>
      <c r="Q779" s="189"/>
      <c r="R779" s="189"/>
      <c r="S779" s="189"/>
      <c r="T779" s="189"/>
      <c r="U779" s="189"/>
      <c r="V779" s="189"/>
      <c r="W779" s="189"/>
      <c r="X779" s="189"/>
      <c r="Y779" s="189"/>
      <c r="Z779" s="189"/>
      <c r="AA779" s="189"/>
      <c r="AB779" s="189"/>
      <c r="AC779" s="189"/>
      <c r="AD779" s="189"/>
      <c r="AE779" s="189" t="s">
        <v>1539</v>
      </c>
      <c r="AF779" s="189"/>
      <c r="AG779" s="189" t="s">
        <v>23</v>
      </c>
      <c r="AH779" s="189"/>
      <c r="AI779" s="189"/>
      <c r="AJ779" s="189"/>
      <c r="AK779" s="189"/>
      <c r="AL779" s="189"/>
      <c r="AM779" s="189"/>
      <c r="AN779" s="190"/>
      <c r="AO779" s="190"/>
      <c r="AP779" s="190"/>
      <c r="AQ779" s="190"/>
      <c r="AR779" s="190"/>
      <c r="AS779" s="190"/>
      <c r="AT779" s="190"/>
      <c r="AU779" s="191">
        <v>1</v>
      </c>
      <c r="AV779" s="191">
        <v>0</v>
      </c>
      <c r="AW779" s="191">
        <v>0</v>
      </c>
      <c r="AX779" s="191">
        <v>0</v>
      </c>
      <c r="AY779" s="191">
        <v>0</v>
      </c>
    </row>
    <row r="780" spans="1:51">
      <c r="A780" s="12" t="s">
        <v>116</v>
      </c>
      <c r="B780" s="12" t="s">
        <v>1305</v>
      </c>
      <c r="C780" s="13">
        <v>392090</v>
      </c>
      <c r="D780" s="12" t="s">
        <v>403</v>
      </c>
      <c r="E780" s="187">
        <v>14032</v>
      </c>
      <c r="F780" s="188" t="s">
        <v>182</v>
      </c>
      <c r="G780" s="189"/>
      <c r="H780" s="189"/>
      <c r="I780" s="189"/>
      <c r="J780" s="189"/>
      <c r="K780" s="189"/>
      <c r="L780" s="189"/>
      <c r="M780" s="189" t="s">
        <v>1539</v>
      </c>
      <c r="N780" s="189"/>
      <c r="O780" s="189" t="s">
        <v>23</v>
      </c>
      <c r="P780" s="189"/>
      <c r="Q780" s="189"/>
      <c r="R780" s="189"/>
      <c r="S780" s="189"/>
      <c r="T780" s="189"/>
      <c r="U780" s="189"/>
      <c r="V780" s="189"/>
      <c r="W780" s="189"/>
      <c r="X780" s="189"/>
      <c r="Y780" s="189"/>
      <c r="Z780" s="189"/>
      <c r="AA780" s="189"/>
      <c r="AB780" s="189"/>
      <c r="AC780" s="189"/>
      <c r="AD780" s="189"/>
      <c r="AE780" s="189"/>
      <c r="AF780" s="189"/>
      <c r="AG780" s="189"/>
      <c r="AH780" s="189"/>
      <c r="AI780" s="189"/>
      <c r="AJ780" s="189"/>
      <c r="AK780" s="189"/>
      <c r="AL780" s="189"/>
      <c r="AM780" s="189"/>
      <c r="AN780" s="190"/>
      <c r="AO780" s="190"/>
      <c r="AP780" s="190"/>
      <c r="AQ780" s="190"/>
      <c r="AR780" s="190"/>
      <c r="AS780" s="190"/>
      <c r="AT780" s="190"/>
      <c r="AU780" s="191">
        <v>2</v>
      </c>
      <c r="AV780" s="191">
        <v>0</v>
      </c>
      <c r="AW780" s="191">
        <v>0</v>
      </c>
      <c r="AX780" s="191">
        <v>0</v>
      </c>
      <c r="AY780" s="191">
        <v>0</v>
      </c>
    </row>
    <row r="781" spans="1:51">
      <c r="A781" s="12" t="s">
        <v>116</v>
      </c>
      <c r="B781" s="12" t="s">
        <v>1306</v>
      </c>
      <c r="C781" s="13">
        <v>392103</v>
      </c>
      <c r="D781" s="12" t="s">
        <v>403</v>
      </c>
      <c r="E781" s="187">
        <v>34430</v>
      </c>
      <c r="F781" s="188" t="s">
        <v>182</v>
      </c>
      <c r="G781" s="189"/>
      <c r="H781" s="189"/>
      <c r="I781" s="189"/>
      <c r="J781" s="189"/>
      <c r="K781" s="189"/>
      <c r="L781" s="189"/>
      <c r="M781" s="189" t="s">
        <v>1539</v>
      </c>
      <c r="N781" s="189"/>
      <c r="O781" s="189"/>
      <c r="P781" s="189"/>
      <c r="Q781" s="189"/>
      <c r="R781" s="189"/>
      <c r="S781" s="189" t="s">
        <v>23</v>
      </c>
      <c r="T781" s="189"/>
      <c r="U781" s="189"/>
      <c r="V781" s="189"/>
      <c r="W781" s="189"/>
      <c r="X781" s="189"/>
      <c r="Y781" s="189"/>
      <c r="Z781" s="189"/>
      <c r="AA781" s="189"/>
      <c r="AB781" s="189"/>
      <c r="AC781" s="189"/>
      <c r="AD781" s="189"/>
      <c r="AE781" s="189"/>
      <c r="AF781" s="189"/>
      <c r="AG781" s="189"/>
      <c r="AH781" s="189"/>
      <c r="AI781" s="189"/>
      <c r="AJ781" s="189"/>
      <c r="AK781" s="189"/>
      <c r="AL781" s="189"/>
      <c r="AM781" s="189"/>
      <c r="AN781" s="190"/>
      <c r="AO781" s="190"/>
      <c r="AP781" s="190"/>
      <c r="AQ781" s="190"/>
      <c r="AR781" s="190"/>
      <c r="AS781" s="190"/>
      <c r="AT781" s="190"/>
      <c r="AU781" s="191">
        <v>4</v>
      </c>
      <c r="AV781" s="191">
        <v>0</v>
      </c>
      <c r="AW781" s="191">
        <v>0</v>
      </c>
      <c r="AX781" s="191">
        <v>0</v>
      </c>
      <c r="AY781" s="191">
        <v>0</v>
      </c>
    </row>
    <row r="782" spans="1:51">
      <c r="A782" s="12" t="s">
        <v>116</v>
      </c>
      <c r="B782" s="12" t="s">
        <v>1307</v>
      </c>
      <c r="C782" s="13">
        <v>392111</v>
      </c>
      <c r="D782" s="12" t="s">
        <v>1308</v>
      </c>
      <c r="E782" s="187">
        <v>33533</v>
      </c>
      <c r="F782" s="188" t="s">
        <v>182</v>
      </c>
      <c r="G782" s="189"/>
      <c r="H782" s="189"/>
      <c r="I782" s="189"/>
      <c r="J782" s="189"/>
      <c r="K782" s="189" t="s">
        <v>23</v>
      </c>
      <c r="L782" s="189"/>
      <c r="M782" s="189" t="s">
        <v>1539</v>
      </c>
      <c r="N782" s="189"/>
      <c r="O782" s="189" t="s">
        <v>23</v>
      </c>
      <c r="P782" s="189"/>
      <c r="Q782" s="189"/>
      <c r="R782" s="189"/>
      <c r="S782" s="189"/>
      <c r="T782" s="189"/>
      <c r="U782" s="189"/>
      <c r="V782" s="189"/>
      <c r="W782" s="189"/>
      <c r="X782" s="189"/>
      <c r="Y782" s="189"/>
      <c r="Z782" s="189"/>
      <c r="AA782" s="189"/>
      <c r="AB782" s="189"/>
      <c r="AC782" s="189"/>
      <c r="AD782" s="189"/>
      <c r="AE782" s="189"/>
      <c r="AF782" s="189"/>
      <c r="AG782" s="189"/>
      <c r="AH782" s="189"/>
      <c r="AI782" s="189"/>
      <c r="AJ782" s="189"/>
      <c r="AK782" s="189"/>
      <c r="AL782" s="189"/>
      <c r="AM782" s="189"/>
      <c r="AN782" s="190" t="s">
        <v>1538</v>
      </c>
      <c r="AO782" s="190"/>
      <c r="AP782" s="190"/>
      <c r="AQ782" s="190"/>
      <c r="AR782" s="190"/>
      <c r="AS782" s="190"/>
      <c r="AT782" s="190"/>
      <c r="AU782" s="191">
        <v>0</v>
      </c>
      <c r="AV782" s="191">
        <v>0</v>
      </c>
      <c r="AW782" s="191">
        <v>0</v>
      </c>
      <c r="AX782" s="191">
        <v>46</v>
      </c>
      <c r="AY782" s="191">
        <v>0</v>
      </c>
    </row>
    <row r="783" spans="1:51">
      <c r="A783" s="12" t="s">
        <v>116</v>
      </c>
      <c r="B783" s="12" t="s">
        <v>1309</v>
      </c>
      <c r="C783" s="13">
        <v>392120</v>
      </c>
      <c r="D783" s="12" t="s">
        <v>403</v>
      </c>
      <c r="E783" s="187">
        <v>26407</v>
      </c>
      <c r="F783" s="188" t="s">
        <v>182</v>
      </c>
      <c r="G783" s="189"/>
      <c r="H783" s="189"/>
      <c r="I783" s="189" t="s">
        <v>23</v>
      </c>
      <c r="J783" s="189" t="s">
        <v>23</v>
      </c>
      <c r="K783" s="189"/>
      <c r="L783" s="189"/>
      <c r="M783" s="189" t="s">
        <v>1540</v>
      </c>
      <c r="N783" s="189"/>
      <c r="O783" s="189" t="s">
        <v>23</v>
      </c>
      <c r="P783" s="189"/>
      <c r="Q783" s="189"/>
      <c r="R783" s="189"/>
      <c r="S783" s="189"/>
      <c r="T783" s="189"/>
      <c r="U783" s="189"/>
      <c r="V783" s="189"/>
      <c r="W783" s="189"/>
      <c r="X783" s="189"/>
      <c r="Y783" s="189"/>
      <c r="Z783" s="189"/>
      <c r="AA783" s="189"/>
      <c r="AB783" s="189"/>
      <c r="AC783" s="189"/>
      <c r="AD783" s="189"/>
      <c r="AE783" s="189" t="s">
        <v>1539</v>
      </c>
      <c r="AF783" s="189"/>
      <c r="AG783" s="189" t="s">
        <v>23</v>
      </c>
      <c r="AH783" s="189"/>
      <c r="AI783" s="189"/>
      <c r="AJ783" s="189"/>
      <c r="AK783" s="189"/>
      <c r="AL783" s="189"/>
      <c r="AM783" s="189"/>
      <c r="AN783" s="190"/>
      <c r="AO783" s="190"/>
      <c r="AP783" s="190"/>
      <c r="AQ783" s="190"/>
      <c r="AR783" s="190"/>
      <c r="AS783" s="190"/>
      <c r="AT783" s="190"/>
      <c r="AU783" s="191">
        <v>1</v>
      </c>
      <c r="AV783" s="191">
        <v>0</v>
      </c>
      <c r="AW783" s="191">
        <v>0</v>
      </c>
      <c r="AX783" s="191">
        <v>0</v>
      </c>
      <c r="AY783" s="191">
        <v>0</v>
      </c>
    </row>
    <row r="784" spans="1:51">
      <c r="A784" s="12" t="s">
        <v>154</v>
      </c>
      <c r="B784" s="12" t="s">
        <v>154</v>
      </c>
      <c r="C784" s="13">
        <v>400009</v>
      </c>
      <c r="D784" s="12" t="s">
        <v>1310</v>
      </c>
      <c r="E784" s="187">
        <v>615277</v>
      </c>
      <c r="F784" s="188" t="s">
        <v>182</v>
      </c>
      <c r="G784" s="189"/>
      <c r="H784" s="189" t="s">
        <v>23</v>
      </c>
      <c r="I784" s="189"/>
      <c r="J784" s="189" t="s">
        <v>23</v>
      </c>
      <c r="K784" s="189" t="s">
        <v>23</v>
      </c>
      <c r="L784" s="189" t="s">
        <v>23</v>
      </c>
      <c r="M784" s="189" t="s">
        <v>1539</v>
      </c>
      <c r="N784" s="189"/>
      <c r="O784" s="189"/>
      <c r="P784" s="189"/>
      <c r="Q784" s="189"/>
      <c r="R784" s="189"/>
      <c r="S784" s="189"/>
      <c r="T784" s="189" t="s">
        <v>23</v>
      </c>
      <c r="U784" s="189"/>
      <c r="V784" s="189"/>
      <c r="W784" s="189"/>
      <c r="X784" s="189"/>
      <c r="Y784" s="189"/>
      <c r="Z784" s="189"/>
      <c r="AA784" s="189"/>
      <c r="AB784" s="189"/>
      <c r="AC784" s="189"/>
      <c r="AD784" s="189"/>
      <c r="AE784" s="189" t="s">
        <v>1539</v>
      </c>
      <c r="AF784" s="189"/>
      <c r="AG784" s="189"/>
      <c r="AH784" s="189"/>
      <c r="AI784" s="189"/>
      <c r="AJ784" s="189"/>
      <c r="AK784" s="189"/>
      <c r="AL784" s="189"/>
      <c r="AM784" s="189"/>
      <c r="AN784" s="190" t="s">
        <v>1539</v>
      </c>
      <c r="AO784" s="190"/>
      <c r="AP784" s="190"/>
      <c r="AQ784" s="190"/>
      <c r="AR784" s="190"/>
      <c r="AS784" s="190" t="s">
        <v>23</v>
      </c>
      <c r="AT784" s="190" t="s">
        <v>23</v>
      </c>
      <c r="AU784" s="191">
        <v>712</v>
      </c>
      <c r="AV784" s="191">
        <v>0</v>
      </c>
      <c r="AW784" s="191">
        <v>539</v>
      </c>
      <c r="AX784" s="191">
        <v>243</v>
      </c>
      <c r="AY784" s="191">
        <v>0</v>
      </c>
    </row>
    <row r="785" spans="1:51">
      <c r="A785" s="12" t="s">
        <v>154</v>
      </c>
      <c r="B785" s="12" t="s">
        <v>1311</v>
      </c>
      <c r="C785" s="13">
        <v>401005</v>
      </c>
      <c r="D785" s="12" t="s">
        <v>1312</v>
      </c>
      <c r="E785" s="187">
        <v>961024</v>
      </c>
      <c r="F785" s="188" t="s">
        <v>182</v>
      </c>
      <c r="G785" s="189" t="s">
        <v>23</v>
      </c>
      <c r="H785" s="189" t="s">
        <v>23</v>
      </c>
      <c r="I785" s="189" t="s">
        <v>23</v>
      </c>
      <c r="J785" s="189" t="s">
        <v>23</v>
      </c>
      <c r="K785" s="189" t="s">
        <v>23</v>
      </c>
      <c r="L785" s="189"/>
      <c r="M785" s="189" t="s">
        <v>1540</v>
      </c>
      <c r="N785" s="189"/>
      <c r="O785" s="189" t="s">
        <v>23</v>
      </c>
      <c r="P785" s="189"/>
      <c r="Q785" s="189"/>
      <c r="R785" s="189"/>
      <c r="S785" s="189"/>
      <c r="T785" s="189" t="s">
        <v>23</v>
      </c>
      <c r="U785" s="189"/>
      <c r="V785" s="189" t="s">
        <v>1539</v>
      </c>
      <c r="W785" s="189"/>
      <c r="X785" s="189"/>
      <c r="Y785" s="189"/>
      <c r="Z785" s="189"/>
      <c r="AA785" s="189"/>
      <c r="AB785" s="189" t="s">
        <v>23</v>
      </c>
      <c r="AC785" s="189"/>
      <c r="AD785" s="189"/>
      <c r="AE785" s="189" t="s">
        <v>1539</v>
      </c>
      <c r="AF785" s="189"/>
      <c r="AG785" s="189"/>
      <c r="AH785" s="189"/>
      <c r="AI785" s="189"/>
      <c r="AJ785" s="189"/>
      <c r="AK785" s="189"/>
      <c r="AL785" s="189"/>
      <c r="AM785" s="189"/>
      <c r="AN785" s="190" t="s">
        <v>1540</v>
      </c>
      <c r="AO785" s="190"/>
      <c r="AP785" s="190"/>
      <c r="AQ785" s="190" t="s">
        <v>23</v>
      </c>
      <c r="AR785" s="190"/>
      <c r="AS785" s="190"/>
      <c r="AT785" s="190"/>
      <c r="AU785" s="191">
        <v>673</v>
      </c>
      <c r="AV785" s="191">
        <v>24</v>
      </c>
      <c r="AW785" s="191">
        <v>469</v>
      </c>
      <c r="AX785" s="191">
        <v>0</v>
      </c>
      <c r="AY785" s="191">
        <v>61</v>
      </c>
    </row>
    <row r="786" spans="1:51">
      <c r="A786" s="12" t="s">
        <v>154</v>
      </c>
      <c r="B786" s="12" t="s">
        <v>1313</v>
      </c>
      <c r="C786" s="13">
        <v>401307</v>
      </c>
      <c r="D786" s="12" t="s">
        <v>1314</v>
      </c>
      <c r="E786" s="187">
        <v>1529040</v>
      </c>
      <c r="F786" s="188" t="s">
        <v>182</v>
      </c>
      <c r="G786" s="189"/>
      <c r="H786" s="189" t="s">
        <v>23</v>
      </c>
      <c r="I786" s="189" t="s">
        <v>23</v>
      </c>
      <c r="J786" s="189"/>
      <c r="K786" s="189" t="s">
        <v>23</v>
      </c>
      <c r="L786" s="189"/>
      <c r="M786" s="189" t="s">
        <v>1539</v>
      </c>
      <c r="N786" s="189"/>
      <c r="O786" s="189"/>
      <c r="P786" s="189"/>
      <c r="Q786" s="189"/>
      <c r="R786" s="189" t="s">
        <v>23</v>
      </c>
      <c r="S786" s="189"/>
      <c r="T786" s="189"/>
      <c r="U786" s="189"/>
      <c r="V786" s="189"/>
      <c r="W786" s="189"/>
      <c r="X786" s="189"/>
      <c r="Y786" s="189"/>
      <c r="Z786" s="189"/>
      <c r="AA786" s="189"/>
      <c r="AB786" s="189"/>
      <c r="AC786" s="189"/>
      <c r="AD786" s="189"/>
      <c r="AE786" s="189"/>
      <c r="AF786" s="189"/>
      <c r="AG786" s="189"/>
      <c r="AH786" s="189"/>
      <c r="AI786" s="189"/>
      <c r="AJ786" s="189"/>
      <c r="AK786" s="189"/>
      <c r="AL786" s="189"/>
      <c r="AM786" s="189"/>
      <c r="AN786" s="190" t="s">
        <v>1539</v>
      </c>
      <c r="AO786" s="190"/>
      <c r="AP786" s="190"/>
      <c r="AQ786" s="190"/>
      <c r="AR786" s="190" t="s">
        <v>23</v>
      </c>
      <c r="AS786" s="190"/>
      <c r="AT786" s="190" t="s">
        <v>23</v>
      </c>
      <c r="AU786" s="191">
        <v>719</v>
      </c>
      <c r="AV786" s="191">
        <v>0</v>
      </c>
      <c r="AW786" s="191">
        <v>0</v>
      </c>
      <c r="AX786" s="191">
        <v>1079</v>
      </c>
      <c r="AY786" s="191">
        <v>510</v>
      </c>
    </row>
    <row r="787" spans="1:51">
      <c r="A787" s="12" t="s">
        <v>154</v>
      </c>
      <c r="B787" s="12" t="s">
        <v>1315</v>
      </c>
      <c r="C787" s="13">
        <v>402028</v>
      </c>
      <c r="D787" s="12" t="s">
        <v>1316</v>
      </c>
      <c r="E787" s="187">
        <v>116578</v>
      </c>
      <c r="F787" s="188" t="s">
        <v>182</v>
      </c>
      <c r="G787" s="189" t="s">
        <v>23</v>
      </c>
      <c r="H787" s="189"/>
      <c r="I787" s="189"/>
      <c r="J787" s="189" t="s">
        <v>23</v>
      </c>
      <c r="K787" s="189" t="s">
        <v>23</v>
      </c>
      <c r="L787" s="189"/>
      <c r="M787" s="189" t="s">
        <v>1539</v>
      </c>
      <c r="N787" s="189"/>
      <c r="O787" s="189" t="s">
        <v>23</v>
      </c>
      <c r="P787" s="189"/>
      <c r="Q787" s="189"/>
      <c r="R787" s="189"/>
      <c r="S787" s="189"/>
      <c r="T787" s="189"/>
      <c r="U787" s="189"/>
      <c r="V787" s="189" t="s">
        <v>1539</v>
      </c>
      <c r="W787" s="189"/>
      <c r="X787" s="189" t="s">
        <v>23</v>
      </c>
      <c r="Y787" s="189"/>
      <c r="Z787" s="189"/>
      <c r="AA787" s="189"/>
      <c r="AB787" s="189"/>
      <c r="AC787" s="189"/>
      <c r="AD787" s="189"/>
      <c r="AE787" s="189" t="s">
        <v>1539</v>
      </c>
      <c r="AF787" s="189"/>
      <c r="AG787" s="189"/>
      <c r="AH787" s="189"/>
      <c r="AI787" s="189"/>
      <c r="AJ787" s="189"/>
      <c r="AK787" s="189"/>
      <c r="AL787" s="189"/>
      <c r="AM787" s="189"/>
      <c r="AN787" s="190" t="s">
        <v>1539</v>
      </c>
      <c r="AO787" s="190"/>
      <c r="AP787" s="190" t="s">
        <v>23</v>
      </c>
      <c r="AQ787" s="190"/>
      <c r="AR787" s="190"/>
      <c r="AS787" s="190"/>
      <c r="AT787" s="190"/>
      <c r="AU787" s="191">
        <v>57</v>
      </c>
      <c r="AV787" s="191">
        <v>4</v>
      </c>
      <c r="AW787" s="191">
        <v>41</v>
      </c>
      <c r="AX787" s="191">
        <v>58</v>
      </c>
      <c r="AY787" s="191">
        <v>0</v>
      </c>
    </row>
    <row r="788" spans="1:51">
      <c r="A788" s="12" t="s">
        <v>154</v>
      </c>
      <c r="B788" s="12" t="s">
        <v>1317</v>
      </c>
      <c r="C788" s="13">
        <v>402036</v>
      </c>
      <c r="D788" s="12" t="s">
        <v>1318</v>
      </c>
      <c r="E788" s="187">
        <v>306461</v>
      </c>
      <c r="F788" s="188" t="s">
        <v>182</v>
      </c>
      <c r="G788" s="189" t="s">
        <v>23</v>
      </c>
      <c r="H788" s="189" t="s">
        <v>23</v>
      </c>
      <c r="I788" s="189" t="s">
        <v>23</v>
      </c>
      <c r="J788" s="189" t="s">
        <v>23</v>
      </c>
      <c r="K788" s="189" t="s">
        <v>23</v>
      </c>
      <c r="L788" s="189"/>
      <c r="M788" s="189" t="s">
        <v>1539</v>
      </c>
      <c r="N788" s="189"/>
      <c r="O788" s="189"/>
      <c r="P788" s="189"/>
      <c r="Q788" s="189"/>
      <c r="R788" s="189"/>
      <c r="S788" s="189"/>
      <c r="T788" s="189" t="s">
        <v>23</v>
      </c>
      <c r="U788" s="189"/>
      <c r="V788" s="189" t="s">
        <v>1539</v>
      </c>
      <c r="W788" s="189"/>
      <c r="X788" s="189"/>
      <c r="Y788" s="189"/>
      <c r="Z788" s="189"/>
      <c r="AA788" s="189" t="s">
        <v>23</v>
      </c>
      <c r="AB788" s="189"/>
      <c r="AC788" s="189"/>
      <c r="AD788" s="189"/>
      <c r="AE788" s="189" t="s">
        <v>1539</v>
      </c>
      <c r="AF788" s="189"/>
      <c r="AG788" s="189"/>
      <c r="AH788" s="189"/>
      <c r="AI788" s="189"/>
      <c r="AJ788" s="189"/>
      <c r="AK788" s="189"/>
      <c r="AL788" s="189"/>
      <c r="AM788" s="189"/>
      <c r="AN788" s="190" t="s">
        <v>1539</v>
      </c>
      <c r="AO788" s="190"/>
      <c r="AP788" s="190"/>
      <c r="AQ788" s="190"/>
      <c r="AR788" s="190" t="s">
        <v>23</v>
      </c>
      <c r="AS788" s="190" t="s">
        <v>23</v>
      </c>
      <c r="AT788" s="190"/>
      <c r="AU788" s="191">
        <v>513</v>
      </c>
      <c r="AV788" s="191">
        <v>8</v>
      </c>
      <c r="AW788" s="191">
        <v>347</v>
      </c>
      <c r="AX788" s="191">
        <v>135</v>
      </c>
      <c r="AY788" s="191">
        <v>20</v>
      </c>
    </row>
    <row r="789" spans="1:51">
      <c r="A789" s="12" t="s">
        <v>154</v>
      </c>
      <c r="B789" s="12" t="s">
        <v>1319</v>
      </c>
      <c r="C789" s="13">
        <v>402044</v>
      </c>
      <c r="D789" s="12" t="s">
        <v>491</v>
      </c>
      <c r="E789" s="187">
        <v>57151</v>
      </c>
      <c r="F789" s="188" t="s">
        <v>182</v>
      </c>
      <c r="G789" s="189"/>
      <c r="H789" s="189"/>
      <c r="I789" s="189"/>
      <c r="J789" s="189"/>
      <c r="K789" s="189"/>
      <c r="L789" s="189"/>
      <c r="M789" s="189" t="s">
        <v>1538</v>
      </c>
      <c r="N789" s="189"/>
      <c r="O789" s="189"/>
      <c r="P789" s="189"/>
      <c r="Q789" s="189"/>
      <c r="R789" s="189"/>
      <c r="S789" s="189"/>
      <c r="T789" s="189"/>
      <c r="U789" s="189"/>
      <c r="V789" s="189"/>
      <c r="W789" s="189"/>
      <c r="X789" s="189"/>
      <c r="Y789" s="189"/>
      <c r="Z789" s="189"/>
      <c r="AA789" s="189"/>
      <c r="AB789" s="189"/>
      <c r="AC789" s="189"/>
      <c r="AD789" s="189"/>
      <c r="AE789" s="189"/>
      <c r="AF789" s="189"/>
      <c r="AG789" s="189"/>
      <c r="AH789" s="189"/>
      <c r="AI789" s="189"/>
      <c r="AJ789" s="189"/>
      <c r="AK789" s="189"/>
      <c r="AL789" s="189"/>
      <c r="AM789" s="189"/>
      <c r="AN789" s="190"/>
      <c r="AO789" s="190"/>
      <c r="AP789" s="190"/>
      <c r="AQ789" s="190"/>
      <c r="AR789" s="190"/>
      <c r="AS789" s="190"/>
      <c r="AT789" s="190"/>
      <c r="AU789" s="191">
        <v>25</v>
      </c>
      <c r="AV789" s="191">
        <v>0</v>
      </c>
      <c r="AW789" s="191">
        <v>0</v>
      </c>
      <c r="AX789" s="191">
        <v>0</v>
      </c>
      <c r="AY789" s="191">
        <v>0</v>
      </c>
    </row>
    <row r="790" spans="1:51">
      <c r="A790" s="12" t="s">
        <v>154</v>
      </c>
      <c r="B790" s="12" t="s">
        <v>1320</v>
      </c>
      <c r="C790" s="13">
        <v>402052</v>
      </c>
      <c r="D790" s="12" t="s">
        <v>544</v>
      </c>
      <c r="E790" s="187">
        <v>129801</v>
      </c>
      <c r="F790" s="188" t="s">
        <v>182</v>
      </c>
      <c r="G790" s="189"/>
      <c r="H790" s="189" t="s">
        <v>23</v>
      </c>
      <c r="I790" s="189"/>
      <c r="J790" s="189"/>
      <c r="K790" s="189" t="s">
        <v>23</v>
      </c>
      <c r="L790" s="189"/>
      <c r="M790" s="189" t="s">
        <v>1539</v>
      </c>
      <c r="N790" s="189"/>
      <c r="O790" s="189"/>
      <c r="P790" s="189"/>
      <c r="Q790" s="189"/>
      <c r="R790" s="189" t="s">
        <v>23</v>
      </c>
      <c r="S790" s="189"/>
      <c r="T790" s="189"/>
      <c r="U790" s="189"/>
      <c r="V790" s="189"/>
      <c r="W790" s="189"/>
      <c r="X790" s="189"/>
      <c r="Y790" s="189"/>
      <c r="Z790" s="189"/>
      <c r="AA790" s="189"/>
      <c r="AB790" s="189"/>
      <c r="AC790" s="189"/>
      <c r="AD790" s="189"/>
      <c r="AE790" s="189"/>
      <c r="AF790" s="189"/>
      <c r="AG790" s="189"/>
      <c r="AH790" s="189"/>
      <c r="AI790" s="189"/>
      <c r="AJ790" s="189"/>
      <c r="AK790" s="189"/>
      <c r="AL790" s="189"/>
      <c r="AM790" s="189"/>
      <c r="AN790" s="190" t="s">
        <v>1539</v>
      </c>
      <c r="AO790" s="190"/>
      <c r="AP790" s="190"/>
      <c r="AQ790" s="190"/>
      <c r="AR790" s="190"/>
      <c r="AS790" s="190" t="s">
        <v>23</v>
      </c>
      <c r="AT790" s="190"/>
      <c r="AU790" s="191">
        <v>49</v>
      </c>
      <c r="AV790" s="191">
        <v>0</v>
      </c>
      <c r="AW790" s="191">
        <v>0</v>
      </c>
      <c r="AX790" s="191">
        <v>43</v>
      </c>
      <c r="AY790" s="191">
        <v>0</v>
      </c>
    </row>
    <row r="791" spans="1:51">
      <c r="A791" s="12" t="s">
        <v>154</v>
      </c>
      <c r="B791" s="12" t="s">
        <v>1321</v>
      </c>
      <c r="C791" s="13">
        <v>402061</v>
      </c>
      <c r="D791" s="12" t="s">
        <v>1322</v>
      </c>
      <c r="E791" s="187">
        <v>48643</v>
      </c>
      <c r="F791" s="188" t="s">
        <v>182</v>
      </c>
      <c r="G791" s="189"/>
      <c r="H791" s="189" t="s">
        <v>23</v>
      </c>
      <c r="I791" s="189"/>
      <c r="J791" s="189" t="s">
        <v>23</v>
      </c>
      <c r="K791" s="189" t="s">
        <v>23</v>
      </c>
      <c r="L791" s="189"/>
      <c r="M791" s="189" t="s">
        <v>1538</v>
      </c>
      <c r="N791" s="189"/>
      <c r="O791" s="189"/>
      <c r="P791" s="189"/>
      <c r="Q791" s="189"/>
      <c r="R791" s="189"/>
      <c r="S791" s="189"/>
      <c r="T791" s="189"/>
      <c r="U791" s="189"/>
      <c r="V791" s="189"/>
      <c r="W791" s="189"/>
      <c r="X791" s="189"/>
      <c r="Y791" s="189"/>
      <c r="Z791" s="189"/>
      <c r="AA791" s="189"/>
      <c r="AB791" s="189"/>
      <c r="AC791" s="189"/>
      <c r="AD791" s="189"/>
      <c r="AE791" s="189" t="s">
        <v>1539</v>
      </c>
      <c r="AF791" s="189"/>
      <c r="AG791" s="189"/>
      <c r="AH791" s="189"/>
      <c r="AI791" s="189"/>
      <c r="AJ791" s="189"/>
      <c r="AK791" s="189"/>
      <c r="AL791" s="189"/>
      <c r="AM791" s="189"/>
      <c r="AN791" s="190" t="s">
        <v>1538</v>
      </c>
      <c r="AO791" s="190"/>
      <c r="AP791" s="190"/>
      <c r="AQ791" s="190"/>
      <c r="AR791" s="190"/>
      <c r="AS791" s="190"/>
      <c r="AT791" s="190"/>
      <c r="AU791" s="191">
        <v>4</v>
      </c>
      <c r="AV791" s="191">
        <v>0</v>
      </c>
      <c r="AW791" s="191">
        <v>4</v>
      </c>
      <c r="AX791" s="191">
        <v>333</v>
      </c>
      <c r="AY791" s="191">
        <v>0</v>
      </c>
    </row>
    <row r="792" spans="1:51">
      <c r="A792" s="12" t="s">
        <v>154</v>
      </c>
      <c r="B792" s="12" t="s">
        <v>1323</v>
      </c>
      <c r="C792" s="13">
        <v>402079</v>
      </c>
      <c r="D792" s="12" t="s">
        <v>1324</v>
      </c>
      <c r="E792" s="187">
        <v>67242</v>
      </c>
      <c r="F792" s="188" t="s">
        <v>182</v>
      </c>
      <c r="G792" s="189"/>
      <c r="H792" s="189"/>
      <c r="I792" s="189"/>
      <c r="J792" s="189"/>
      <c r="K792" s="189"/>
      <c r="L792" s="189"/>
      <c r="M792" s="189" t="s">
        <v>1538</v>
      </c>
      <c r="N792" s="189"/>
      <c r="O792" s="189"/>
      <c r="P792" s="189"/>
      <c r="Q792" s="189"/>
      <c r="R792" s="189"/>
      <c r="S792" s="189"/>
      <c r="T792" s="189"/>
      <c r="U792" s="189"/>
      <c r="V792" s="189"/>
      <c r="W792" s="189"/>
      <c r="X792" s="189"/>
      <c r="Y792" s="189"/>
      <c r="Z792" s="189"/>
      <c r="AA792" s="189"/>
      <c r="AB792" s="189"/>
      <c r="AC792" s="189"/>
      <c r="AD792" s="189"/>
      <c r="AE792" s="189"/>
      <c r="AF792" s="189"/>
      <c r="AG792" s="189"/>
      <c r="AH792" s="189"/>
      <c r="AI792" s="189"/>
      <c r="AJ792" s="189"/>
      <c r="AK792" s="189"/>
      <c r="AL792" s="189"/>
      <c r="AM792" s="189"/>
      <c r="AN792" s="190"/>
      <c r="AO792" s="190"/>
      <c r="AP792" s="190"/>
      <c r="AQ792" s="190"/>
      <c r="AR792" s="190"/>
      <c r="AS792" s="190"/>
      <c r="AT792" s="190"/>
      <c r="AU792" s="191">
        <v>14</v>
      </c>
      <c r="AV792" s="191">
        <v>0</v>
      </c>
      <c r="AW792" s="191">
        <v>0</v>
      </c>
      <c r="AX792" s="191">
        <v>0</v>
      </c>
      <c r="AY792" s="191">
        <v>0</v>
      </c>
    </row>
    <row r="793" spans="1:51">
      <c r="A793" s="12" t="s">
        <v>154</v>
      </c>
      <c r="B793" s="12" t="s">
        <v>1325</v>
      </c>
      <c r="C793" s="13">
        <v>402109</v>
      </c>
      <c r="D793" s="12" t="s">
        <v>1326</v>
      </c>
      <c r="E793" s="187">
        <v>64637</v>
      </c>
      <c r="F793" s="188" t="s">
        <v>182</v>
      </c>
      <c r="G793" s="189"/>
      <c r="H793" s="189"/>
      <c r="I793" s="189"/>
      <c r="J793" s="189" t="s">
        <v>23</v>
      </c>
      <c r="K793" s="189"/>
      <c r="L793" s="189"/>
      <c r="M793" s="189" t="s">
        <v>1538</v>
      </c>
      <c r="N793" s="189"/>
      <c r="O793" s="189"/>
      <c r="P793" s="189"/>
      <c r="Q793" s="189"/>
      <c r="R793" s="189"/>
      <c r="S793" s="189"/>
      <c r="T793" s="189"/>
      <c r="U793" s="189"/>
      <c r="V793" s="189"/>
      <c r="W793" s="189"/>
      <c r="X793" s="189"/>
      <c r="Y793" s="189"/>
      <c r="Z793" s="189"/>
      <c r="AA793" s="189"/>
      <c r="AB793" s="189"/>
      <c r="AC793" s="189"/>
      <c r="AD793" s="189"/>
      <c r="AE793" s="189" t="s">
        <v>1539</v>
      </c>
      <c r="AF793" s="189"/>
      <c r="AG793" s="189" t="s">
        <v>23</v>
      </c>
      <c r="AH793" s="189"/>
      <c r="AI793" s="189"/>
      <c r="AJ793" s="189"/>
      <c r="AK793" s="189"/>
      <c r="AL793" s="189"/>
      <c r="AM793" s="189"/>
      <c r="AN793" s="190"/>
      <c r="AO793" s="190"/>
      <c r="AP793" s="190"/>
      <c r="AQ793" s="190"/>
      <c r="AR793" s="190"/>
      <c r="AS793" s="190"/>
      <c r="AT793" s="190"/>
      <c r="AU793" s="191">
        <v>4</v>
      </c>
      <c r="AV793" s="191">
        <v>0</v>
      </c>
      <c r="AW793" s="191">
        <v>1</v>
      </c>
      <c r="AX793" s="191">
        <v>0</v>
      </c>
      <c r="AY793" s="191">
        <v>0</v>
      </c>
    </row>
    <row r="794" spans="1:51">
      <c r="A794" s="12" t="s">
        <v>154</v>
      </c>
      <c r="B794" s="12" t="s">
        <v>1327</v>
      </c>
      <c r="C794" s="13">
        <v>402117</v>
      </c>
      <c r="D794" s="12" t="s">
        <v>365</v>
      </c>
      <c r="E794" s="187">
        <v>49336</v>
      </c>
      <c r="F794" s="188" t="s">
        <v>182</v>
      </c>
      <c r="G794" s="189"/>
      <c r="H794" s="189"/>
      <c r="I794" s="189"/>
      <c r="J794" s="189"/>
      <c r="K794" s="189" t="s">
        <v>23</v>
      </c>
      <c r="L794" s="189"/>
      <c r="M794" s="189" t="s">
        <v>1538</v>
      </c>
      <c r="N794" s="189"/>
      <c r="O794" s="189"/>
      <c r="P794" s="189"/>
      <c r="Q794" s="189"/>
      <c r="R794" s="189"/>
      <c r="S794" s="189"/>
      <c r="T794" s="189"/>
      <c r="U794" s="189"/>
      <c r="V794" s="189"/>
      <c r="W794" s="189"/>
      <c r="X794" s="189"/>
      <c r="Y794" s="189"/>
      <c r="Z794" s="189"/>
      <c r="AA794" s="189"/>
      <c r="AB794" s="189"/>
      <c r="AC794" s="189"/>
      <c r="AD794" s="189"/>
      <c r="AE794" s="189"/>
      <c r="AF794" s="189"/>
      <c r="AG794" s="189"/>
      <c r="AH794" s="189"/>
      <c r="AI794" s="189"/>
      <c r="AJ794" s="189"/>
      <c r="AK794" s="189"/>
      <c r="AL794" s="189"/>
      <c r="AM794" s="189"/>
      <c r="AN794" s="190" t="s">
        <v>1539</v>
      </c>
      <c r="AO794" s="190"/>
      <c r="AP794" s="190"/>
      <c r="AQ794" s="190" t="s">
        <v>23</v>
      </c>
      <c r="AR794" s="190"/>
      <c r="AS794" s="190"/>
      <c r="AT794" s="190"/>
      <c r="AU794" s="191">
        <v>6</v>
      </c>
      <c r="AV794" s="191">
        <v>0</v>
      </c>
      <c r="AW794" s="191">
        <v>0</v>
      </c>
      <c r="AX794" s="191">
        <v>7</v>
      </c>
      <c r="AY794" s="191">
        <v>0</v>
      </c>
    </row>
    <row r="795" spans="1:51">
      <c r="A795" s="12" t="s">
        <v>154</v>
      </c>
      <c r="B795" s="12" t="s">
        <v>1328</v>
      </c>
      <c r="C795" s="13">
        <v>402125</v>
      </c>
      <c r="D795" s="12" t="s">
        <v>403</v>
      </c>
      <c r="E795" s="187">
        <v>34844</v>
      </c>
      <c r="F795" s="188" t="s">
        <v>182</v>
      </c>
      <c r="G795" s="189" t="s">
        <v>23</v>
      </c>
      <c r="H795" s="189" t="s">
        <v>23</v>
      </c>
      <c r="I795" s="189"/>
      <c r="J795" s="189"/>
      <c r="K795" s="189"/>
      <c r="L795" s="189"/>
      <c r="M795" s="189" t="s">
        <v>1538</v>
      </c>
      <c r="N795" s="189"/>
      <c r="O795" s="189"/>
      <c r="P795" s="189"/>
      <c r="Q795" s="189"/>
      <c r="R795" s="189"/>
      <c r="S795" s="189"/>
      <c r="T795" s="189"/>
      <c r="U795" s="189"/>
      <c r="V795" s="189" t="s">
        <v>1538</v>
      </c>
      <c r="W795" s="189"/>
      <c r="X795" s="189"/>
      <c r="Y795" s="189"/>
      <c r="Z795" s="189"/>
      <c r="AA795" s="189"/>
      <c r="AB795" s="189"/>
      <c r="AC795" s="189"/>
      <c r="AD795" s="189"/>
      <c r="AE795" s="189"/>
      <c r="AF795" s="189"/>
      <c r="AG795" s="189"/>
      <c r="AH795" s="189"/>
      <c r="AI795" s="189"/>
      <c r="AJ795" s="189"/>
      <c r="AK795" s="189"/>
      <c r="AL795" s="189"/>
      <c r="AM795" s="189"/>
      <c r="AN795" s="190"/>
      <c r="AO795" s="190"/>
      <c r="AP795" s="190"/>
      <c r="AQ795" s="190"/>
      <c r="AR795" s="190"/>
      <c r="AS795" s="190"/>
      <c r="AT795" s="190"/>
      <c r="AU795" s="191">
        <v>1</v>
      </c>
      <c r="AV795" s="191">
        <v>0</v>
      </c>
      <c r="AW795" s="191">
        <v>0</v>
      </c>
      <c r="AX795" s="191">
        <v>0</v>
      </c>
      <c r="AY795" s="191">
        <v>0</v>
      </c>
    </row>
    <row r="796" spans="1:51">
      <c r="A796" s="12" t="s">
        <v>154</v>
      </c>
      <c r="B796" s="12" t="s">
        <v>1329</v>
      </c>
      <c r="C796" s="13">
        <v>402133</v>
      </c>
      <c r="D796" s="12" t="s">
        <v>576</v>
      </c>
      <c r="E796" s="187">
        <v>73360</v>
      </c>
      <c r="F796" s="188" t="s">
        <v>182</v>
      </c>
      <c r="G796" s="189" t="s">
        <v>23</v>
      </c>
      <c r="H796" s="189"/>
      <c r="I796" s="189"/>
      <c r="J796" s="189"/>
      <c r="K796" s="189"/>
      <c r="L796" s="189"/>
      <c r="M796" s="189" t="s">
        <v>1539</v>
      </c>
      <c r="N796" s="189" t="s">
        <v>23</v>
      </c>
      <c r="O796" s="189"/>
      <c r="P796" s="189"/>
      <c r="Q796" s="189"/>
      <c r="R796" s="189"/>
      <c r="S796" s="189"/>
      <c r="T796" s="189"/>
      <c r="U796" s="189"/>
      <c r="V796" s="189" t="s">
        <v>1539</v>
      </c>
      <c r="W796" s="189"/>
      <c r="X796" s="189"/>
      <c r="Y796" s="189"/>
      <c r="Z796" s="189"/>
      <c r="AA796" s="189" t="s">
        <v>23</v>
      </c>
      <c r="AB796" s="189"/>
      <c r="AC796" s="189"/>
      <c r="AD796" s="189"/>
      <c r="AE796" s="189"/>
      <c r="AF796" s="189"/>
      <c r="AG796" s="189"/>
      <c r="AH796" s="189"/>
      <c r="AI796" s="189"/>
      <c r="AJ796" s="189"/>
      <c r="AK796" s="189"/>
      <c r="AL796" s="189"/>
      <c r="AM796" s="189"/>
      <c r="AN796" s="190"/>
      <c r="AO796" s="190"/>
      <c r="AP796" s="190"/>
      <c r="AQ796" s="190"/>
      <c r="AR796" s="190"/>
      <c r="AS796" s="190"/>
      <c r="AT796" s="190"/>
      <c r="AU796" s="191">
        <v>28</v>
      </c>
      <c r="AV796" s="191">
        <v>24</v>
      </c>
      <c r="AW796" s="191">
        <v>0</v>
      </c>
      <c r="AX796" s="191">
        <v>0</v>
      </c>
      <c r="AY796" s="191">
        <v>0</v>
      </c>
    </row>
    <row r="797" spans="1:51">
      <c r="A797" s="12" t="s">
        <v>154</v>
      </c>
      <c r="B797" s="12" t="s">
        <v>1330</v>
      </c>
      <c r="C797" s="13">
        <v>402141</v>
      </c>
      <c r="D797" s="12" t="s">
        <v>365</v>
      </c>
      <c r="E797" s="187">
        <v>26040</v>
      </c>
      <c r="F797" s="188" t="s">
        <v>182</v>
      </c>
      <c r="G797" s="189"/>
      <c r="H797" s="189"/>
      <c r="I797" s="189"/>
      <c r="J797" s="189"/>
      <c r="K797" s="189"/>
      <c r="L797" s="189"/>
      <c r="M797" s="189" t="s">
        <v>1539</v>
      </c>
      <c r="N797" s="189"/>
      <c r="O797" s="189" t="s">
        <v>23</v>
      </c>
      <c r="P797" s="189"/>
      <c r="Q797" s="189"/>
      <c r="R797" s="189"/>
      <c r="S797" s="189"/>
      <c r="T797" s="189"/>
      <c r="U797" s="189"/>
      <c r="V797" s="189"/>
      <c r="W797" s="189"/>
      <c r="X797" s="189"/>
      <c r="Y797" s="189"/>
      <c r="Z797" s="189"/>
      <c r="AA797" s="189"/>
      <c r="AB797" s="189"/>
      <c r="AC797" s="189"/>
      <c r="AD797" s="189"/>
      <c r="AE797" s="189"/>
      <c r="AF797" s="189"/>
      <c r="AG797" s="189"/>
      <c r="AH797" s="189"/>
      <c r="AI797" s="189"/>
      <c r="AJ797" s="189"/>
      <c r="AK797" s="189"/>
      <c r="AL797" s="189"/>
      <c r="AM797" s="189"/>
      <c r="AN797" s="190"/>
      <c r="AO797" s="190"/>
      <c r="AP797" s="190"/>
      <c r="AQ797" s="190"/>
      <c r="AR797" s="190"/>
      <c r="AS797" s="190"/>
      <c r="AT797" s="190"/>
      <c r="AU797" s="191">
        <v>1</v>
      </c>
      <c r="AV797" s="191">
        <v>0</v>
      </c>
      <c r="AW797" s="191">
        <v>0</v>
      </c>
      <c r="AX797" s="191">
        <v>0</v>
      </c>
      <c r="AY797" s="191">
        <v>0</v>
      </c>
    </row>
    <row r="798" spans="1:51">
      <c r="A798" s="12" t="s">
        <v>154</v>
      </c>
      <c r="B798" s="12" t="s">
        <v>1331</v>
      </c>
      <c r="C798" s="13">
        <v>402150</v>
      </c>
      <c r="D798" s="12" t="s">
        <v>1332</v>
      </c>
      <c r="E798" s="187">
        <v>42443</v>
      </c>
      <c r="F798" s="188" t="s">
        <v>182</v>
      </c>
      <c r="G798" s="189" t="s">
        <v>23</v>
      </c>
      <c r="H798" s="189"/>
      <c r="I798" s="189"/>
      <c r="J798" s="189" t="s">
        <v>23</v>
      </c>
      <c r="K798" s="189" t="s">
        <v>23</v>
      </c>
      <c r="L798" s="189"/>
      <c r="M798" s="189" t="s">
        <v>1539</v>
      </c>
      <c r="N798" s="189"/>
      <c r="O798" s="189"/>
      <c r="P798" s="189"/>
      <c r="Q798" s="189"/>
      <c r="R798" s="189"/>
      <c r="S798" s="189" t="s">
        <v>23</v>
      </c>
      <c r="T798" s="189"/>
      <c r="U798" s="189"/>
      <c r="V798" s="189" t="s">
        <v>1539</v>
      </c>
      <c r="W798" s="189"/>
      <c r="X798" s="189"/>
      <c r="Y798" s="189"/>
      <c r="Z798" s="189"/>
      <c r="AA798" s="189"/>
      <c r="AB798" s="189" t="s">
        <v>23</v>
      </c>
      <c r="AC798" s="189"/>
      <c r="AD798" s="189"/>
      <c r="AE798" s="189" t="s">
        <v>1539</v>
      </c>
      <c r="AF798" s="189"/>
      <c r="AG798" s="189"/>
      <c r="AH798" s="189"/>
      <c r="AI798" s="189"/>
      <c r="AJ798" s="189"/>
      <c r="AK798" s="189" t="s">
        <v>23</v>
      </c>
      <c r="AL798" s="189" t="s">
        <v>23</v>
      </c>
      <c r="AM798" s="189"/>
      <c r="AN798" s="190" t="s">
        <v>1539</v>
      </c>
      <c r="AO798" s="190"/>
      <c r="AP798" s="190"/>
      <c r="AQ798" s="190"/>
      <c r="AR798" s="190"/>
      <c r="AS798" s="190" t="s">
        <v>23</v>
      </c>
      <c r="AT798" s="190"/>
      <c r="AU798" s="191">
        <v>79</v>
      </c>
      <c r="AV798" s="191">
        <v>7</v>
      </c>
      <c r="AW798" s="191">
        <v>20</v>
      </c>
      <c r="AX798" s="191">
        <v>17</v>
      </c>
      <c r="AY798" s="191">
        <v>0</v>
      </c>
    </row>
    <row r="799" spans="1:51">
      <c r="A799" s="12" t="s">
        <v>154</v>
      </c>
      <c r="B799" s="12" t="s">
        <v>1333</v>
      </c>
      <c r="C799" s="13">
        <v>402168</v>
      </c>
      <c r="D799" s="12" t="s">
        <v>1334</v>
      </c>
      <c r="E799" s="187">
        <v>59623</v>
      </c>
      <c r="F799" s="188" t="s">
        <v>182</v>
      </c>
      <c r="G799" s="189"/>
      <c r="H799" s="189"/>
      <c r="I799" s="189"/>
      <c r="J799" s="189" t="s">
        <v>23</v>
      </c>
      <c r="K799" s="189"/>
      <c r="L799" s="189"/>
      <c r="M799" s="189" t="s">
        <v>1539</v>
      </c>
      <c r="N799" s="189"/>
      <c r="O799" s="189" t="s">
        <v>23</v>
      </c>
      <c r="P799" s="189"/>
      <c r="Q799" s="189"/>
      <c r="R799" s="189"/>
      <c r="S799" s="189"/>
      <c r="T799" s="189"/>
      <c r="U799" s="189"/>
      <c r="V799" s="189"/>
      <c r="W799" s="189"/>
      <c r="X799" s="189"/>
      <c r="Y799" s="189"/>
      <c r="Z799" s="189"/>
      <c r="AA799" s="189"/>
      <c r="AB799" s="189"/>
      <c r="AC799" s="189"/>
      <c r="AD799" s="189"/>
      <c r="AE799" s="189" t="s">
        <v>1539</v>
      </c>
      <c r="AF799" s="189"/>
      <c r="AG799" s="189"/>
      <c r="AH799" s="189"/>
      <c r="AI799" s="189"/>
      <c r="AJ799" s="189"/>
      <c r="AK799" s="189"/>
      <c r="AL799" s="189"/>
      <c r="AM799" s="189"/>
      <c r="AN799" s="190"/>
      <c r="AO799" s="190"/>
      <c r="AP799" s="190"/>
      <c r="AQ799" s="190"/>
      <c r="AR799" s="190"/>
      <c r="AS799" s="190"/>
      <c r="AT799" s="190"/>
      <c r="AU799" s="191">
        <v>26</v>
      </c>
      <c r="AV799" s="191">
        <v>0</v>
      </c>
      <c r="AW799" s="191">
        <v>19</v>
      </c>
      <c r="AX799" s="191">
        <v>0</v>
      </c>
      <c r="AY799" s="191">
        <v>0</v>
      </c>
    </row>
    <row r="800" spans="1:51">
      <c r="A800" s="12" t="s">
        <v>154</v>
      </c>
      <c r="B800" s="12" t="s">
        <v>1335</v>
      </c>
      <c r="C800" s="13">
        <v>402176</v>
      </c>
      <c r="D800" s="12" t="s">
        <v>1336</v>
      </c>
      <c r="E800" s="187">
        <v>103731</v>
      </c>
      <c r="F800" s="188" t="s">
        <v>182</v>
      </c>
      <c r="G800" s="189"/>
      <c r="H800" s="189"/>
      <c r="I800" s="189"/>
      <c r="J800" s="189"/>
      <c r="K800" s="189"/>
      <c r="L800" s="189"/>
      <c r="M800" s="189" t="s">
        <v>1538</v>
      </c>
      <c r="N800" s="189"/>
      <c r="O800" s="189"/>
      <c r="P800" s="189"/>
      <c r="Q800" s="189"/>
      <c r="R800" s="189"/>
      <c r="S800" s="189"/>
      <c r="T800" s="189"/>
      <c r="U800" s="189"/>
      <c r="V800" s="189"/>
      <c r="W800" s="189"/>
      <c r="X800" s="189"/>
      <c r="Y800" s="189"/>
      <c r="Z800" s="189"/>
      <c r="AA800" s="189"/>
      <c r="AB800" s="189"/>
      <c r="AC800" s="189"/>
      <c r="AD800" s="189"/>
      <c r="AE800" s="189"/>
      <c r="AF800" s="189"/>
      <c r="AG800" s="189"/>
      <c r="AH800" s="189"/>
      <c r="AI800" s="189"/>
      <c r="AJ800" s="189"/>
      <c r="AK800" s="189"/>
      <c r="AL800" s="189"/>
      <c r="AM800" s="189"/>
      <c r="AN800" s="190"/>
      <c r="AO800" s="190"/>
      <c r="AP800" s="190"/>
      <c r="AQ800" s="190"/>
      <c r="AR800" s="190"/>
      <c r="AS800" s="190"/>
      <c r="AT800" s="190"/>
      <c r="AU800" s="191">
        <v>4</v>
      </c>
      <c r="AV800" s="191">
        <v>0</v>
      </c>
      <c r="AW800" s="191">
        <v>0</v>
      </c>
      <c r="AX800" s="191">
        <v>0</v>
      </c>
      <c r="AY800" s="191">
        <v>0</v>
      </c>
    </row>
    <row r="801" spans="1:51">
      <c r="A801" s="12" t="s">
        <v>154</v>
      </c>
      <c r="B801" s="12" t="s">
        <v>1337</v>
      </c>
      <c r="C801" s="13">
        <v>402184</v>
      </c>
      <c r="D801" s="12" t="s">
        <v>1338</v>
      </c>
      <c r="E801" s="187">
        <v>113040</v>
      </c>
      <c r="F801" s="188" t="s">
        <v>182</v>
      </c>
      <c r="G801" s="189"/>
      <c r="H801" s="189"/>
      <c r="I801" s="189"/>
      <c r="J801" s="189" t="s">
        <v>23</v>
      </c>
      <c r="K801" s="189"/>
      <c r="L801" s="189"/>
      <c r="M801" s="189" t="s">
        <v>1540</v>
      </c>
      <c r="N801" s="189"/>
      <c r="O801" s="189" t="s">
        <v>23</v>
      </c>
      <c r="P801" s="189"/>
      <c r="Q801" s="189"/>
      <c r="R801" s="189"/>
      <c r="S801" s="189"/>
      <c r="T801" s="189"/>
      <c r="U801" s="189"/>
      <c r="V801" s="189"/>
      <c r="W801" s="189"/>
      <c r="X801" s="189"/>
      <c r="Y801" s="189"/>
      <c r="Z801" s="189"/>
      <c r="AA801" s="189"/>
      <c r="AB801" s="189"/>
      <c r="AC801" s="189"/>
      <c r="AD801" s="189"/>
      <c r="AE801" s="189" t="s">
        <v>1539</v>
      </c>
      <c r="AF801" s="189"/>
      <c r="AG801" s="189"/>
      <c r="AH801" s="189"/>
      <c r="AI801" s="189"/>
      <c r="AJ801" s="189"/>
      <c r="AK801" s="189"/>
      <c r="AL801" s="189"/>
      <c r="AM801" s="189"/>
      <c r="AN801" s="190"/>
      <c r="AO801" s="190"/>
      <c r="AP801" s="190"/>
      <c r="AQ801" s="190"/>
      <c r="AR801" s="190"/>
      <c r="AS801" s="190"/>
      <c r="AT801" s="190"/>
      <c r="AU801" s="191">
        <v>52</v>
      </c>
      <c r="AV801" s="191">
        <v>0</v>
      </c>
      <c r="AW801" s="191">
        <v>41</v>
      </c>
      <c r="AX801" s="191">
        <v>0</v>
      </c>
      <c r="AY801" s="191">
        <v>0</v>
      </c>
    </row>
    <row r="802" spans="1:51">
      <c r="A802" s="12" t="s">
        <v>154</v>
      </c>
      <c r="B802" s="12" t="s">
        <v>1339</v>
      </c>
      <c r="C802" s="13">
        <v>402192</v>
      </c>
      <c r="D802" s="12" t="s">
        <v>372</v>
      </c>
      <c r="E802" s="187">
        <v>100541</v>
      </c>
      <c r="F802" s="188" t="s">
        <v>182</v>
      </c>
      <c r="G802" s="189"/>
      <c r="H802" s="189"/>
      <c r="I802" s="189"/>
      <c r="J802" s="189" t="s">
        <v>23</v>
      </c>
      <c r="K802" s="189"/>
      <c r="L802" s="189"/>
      <c r="M802" s="189" t="s">
        <v>1538</v>
      </c>
      <c r="N802" s="189"/>
      <c r="O802" s="189"/>
      <c r="P802" s="189"/>
      <c r="Q802" s="189"/>
      <c r="R802" s="189"/>
      <c r="S802" s="189"/>
      <c r="T802" s="189"/>
      <c r="U802" s="189"/>
      <c r="V802" s="189"/>
      <c r="W802" s="189"/>
      <c r="X802" s="189"/>
      <c r="Y802" s="189"/>
      <c r="Z802" s="189"/>
      <c r="AA802" s="189"/>
      <c r="AB802" s="189"/>
      <c r="AC802" s="189"/>
      <c r="AD802" s="189"/>
      <c r="AE802" s="189" t="s">
        <v>1539</v>
      </c>
      <c r="AF802" s="189"/>
      <c r="AG802" s="189"/>
      <c r="AH802" s="189"/>
      <c r="AI802" s="189"/>
      <c r="AJ802" s="189"/>
      <c r="AK802" s="189"/>
      <c r="AL802" s="189"/>
      <c r="AM802" s="189"/>
      <c r="AN802" s="190"/>
      <c r="AO802" s="190"/>
      <c r="AP802" s="190"/>
      <c r="AQ802" s="190"/>
      <c r="AR802" s="190"/>
      <c r="AS802" s="190"/>
      <c r="AT802" s="190"/>
      <c r="AU802" s="191">
        <v>37</v>
      </c>
      <c r="AV802" s="191">
        <v>0</v>
      </c>
      <c r="AW802" s="191">
        <v>19</v>
      </c>
      <c r="AX802" s="191">
        <v>0</v>
      </c>
      <c r="AY802" s="191">
        <v>0</v>
      </c>
    </row>
    <row r="803" spans="1:51">
      <c r="A803" s="12" t="s">
        <v>154</v>
      </c>
      <c r="B803" s="12" t="s">
        <v>1340</v>
      </c>
      <c r="C803" s="13">
        <v>402206</v>
      </c>
      <c r="D803" s="12" t="s">
        <v>343</v>
      </c>
      <c r="E803" s="187">
        <v>97317</v>
      </c>
      <c r="F803" s="188" t="s">
        <v>182</v>
      </c>
      <c r="G803" s="189" t="s">
        <v>23</v>
      </c>
      <c r="H803" s="189" t="s">
        <v>23</v>
      </c>
      <c r="I803" s="189"/>
      <c r="J803" s="189" t="s">
        <v>23</v>
      </c>
      <c r="K803" s="189" t="s">
        <v>23</v>
      </c>
      <c r="L803" s="189"/>
      <c r="M803" s="189" t="s">
        <v>1540</v>
      </c>
      <c r="N803" s="189"/>
      <c r="O803" s="189"/>
      <c r="P803" s="189"/>
      <c r="Q803" s="189"/>
      <c r="R803" s="189" t="s">
        <v>23</v>
      </c>
      <c r="S803" s="189"/>
      <c r="T803" s="189"/>
      <c r="U803" s="189"/>
      <c r="V803" s="189" t="s">
        <v>1539</v>
      </c>
      <c r="W803" s="189"/>
      <c r="X803" s="189"/>
      <c r="Y803" s="189"/>
      <c r="Z803" s="189"/>
      <c r="AA803" s="189" t="s">
        <v>23</v>
      </c>
      <c r="AB803" s="189"/>
      <c r="AC803" s="189"/>
      <c r="AD803" s="189"/>
      <c r="AE803" s="189" t="s">
        <v>1539</v>
      </c>
      <c r="AF803" s="189"/>
      <c r="AG803" s="189"/>
      <c r="AH803" s="189"/>
      <c r="AI803" s="189"/>
      <c r="AJ803" s="189" t="s">
        <v>23</v>
      </c>
      <c r="AK803" s="189"/>
      <c r="AL803" s="189"/>
      <c r="AM803" s="189"/>
      <c r="AN803" s="190" t="s">
        <v>1538</v>
      </c>
      <c r="AO803" s="190"/>
      <c r="AP803" s="190"/>
      <c r="AQ803" s="190"/>
      <c r="AR803" s="190"/>
      <c r="AS803" s="190"/>
      <c r="AT803" s="190"/>
      <c r="AU803" s="191">
        <v>67</v>
      </c>
      <c r="AV803" s="191">
        <v>2</v>
      </c>
      <c r="AW803" s="191">
        <v>67</v>
      </c>
      <c r="AX803" s="191">
        <v>129</v>
      </c>
      <c r="AY803" s="191">
        <v>0</v>
      </c>
    </row>
    <row r="804" spans="1:51">
      <c r="A804" s="12" t="s">
        <v>154</v>
      </c>
      <c r="B804" s="12" t="s">
        <v>1341</v>
      </c>
      <c r="C804" s="13">
        <v>402214</v>
      </c>
      <c r="D804" s="12" t="s">
        <v>1342</v>
      </c>
      <c r="E804" s="187">
        <v>71877</v>
      </c>
      <c r="F804" s="188" t="s">
        <v>182</v>
      </c>
      <c r="G804" s="189" t="s">
        <v>23</v>
      </c>
      <c r="H804" s="189"/>
      <c r="I804" s="189"/>
      <c r="J804" s="189" t="s">
        <v>23</v>
      </c>
      <c r="K804" s="189"/>
      <c r="L804" s="189"/>
      <c r="M804" s="189" t="s">
        <v>1538</v>
      </c>
      <c r="N804" s="189"/>
      <c r="O804" s="189"/>
      <c r="P804" s="189"/>
      <c r="Q804" s="189"/>
      <c r="R804" s="189"/>
      <c r="S804" s="189"/>
      <c r="T804" s="189"/>
      <c r="U804" s="189"/>
      <c r="V804" s="189" t="s">
        <v>1539</v>
      </c>
      <c r="W804" s="189"/>
      <c r="X804" s="189"/>
      <c r="Y804" s="189"/>
      <c r="Z804" s="189"/>
      <c r="AA804" s="189" t="s">
        <v>23</v>
      </c>
      <c r="AB804" s="189"/>
      <c r="AC804" s="189"/>
      <c r="AD804" s="189"/>
      <c r="AE804" s="189" t="s">
        <v>1539</v>
      </c>
      <c r="AF804" s="189"/>
      <c r="AG804" s="189"/>
      <c r="AH804" s="189"/>
      <c r="AI804" s="189"/>
      <c r="AJ804" s="189"/>
      <c r="AK804" s="189"/>
      <c r="AL804" s="189"/>
      <c r="AM804" s="189"/>
      <c r="AN804" s="190"/>
      <c r="AO804" s="190"/>
      <c r="AP804" s="190"/>
      <c r="AQ804" s="190"/>
      <c r="AR804" s="190"/>
      <c r="AS804" s="190"/>
      <c r="AT804" s="190"/>
      <c r="AU804" s="191">
        <v>49</v>
      </c>
      <c r="AV804" s="191">
        <v>2</v>
      </c>
      <c r="AW804" s="191">
        <v>37</v>
      </c>
      <c r="AX804" s="191">
        <v>0</v>
      </c>
      <c r="AY804" s="191">
        <v>0</v>
      </c>
    </row>
    <row r="805" spans="1:51">
      <c r="A805" s="12" t="s">
        <v>154</v>
      </c>
      <c r="B805" s="12" t="s">
        <v>1343</v>
      </c>
      <c r="C805" s="13">
        <v>402231</v>
      </c>
      <c r="D805" s="12" t="s">
        <v>297</v>
      </c>
      <c r="E805" s="187">
        <v>58721</v>
      </c>
      <c r="F805" s="188" t="s">
        <v>182</v>
      </c>
      <c r="G805" s="189"/>
      <c r="H805" s="189"/>
      <c r="I805" s="189"/>
      <c r="J805" s="189" t="s">
        <v>23</v>
      </c>
      <c r="K805" s="189" t="s">
        <v>23</v>
      </c>
      <c r="L805" s="189"/>
      <c r="M805" s="189" t="s">
        <v>1538</v>
      </c>
      <c r="N805" s="189"/>
      <c r="O805" s="189"/>
      <c r="P805" s="189"/>
      <c r="Q805" s="189"/>
      <c r="R805" s="189"/>
      <c r="S805" s="189"/>
      <c r="T805" s="189"/>
      <c r="U805" s="189"/>
      <c r="V805" s="189"/>
      <c r="W805" s="189"/>
      <c r="X805" s="189"/>
      <c r="Y805" s="189"/>
      <c r="Z805" s="189"/>
      <c r="AA805" s="189"/>
      <c r="AB805" s="189"/>
      <c r="AC805" s="189"/>
      <c r="AD805" s="189"/>
      <c r="AE805" s="189" t="s">
        <v>1539</v>
      </c>
      <c r="AF805" s="189"/>
      <c r="AG805" s="189"/>
      <c r="AH805" s="189"/>
      <c r="AI805" s="189"/>
      <c r="AJ805" s="189" t="s">
        <v>23</v>
      </c>
      <c r="AK805" s="189"/>
      <c r="AL805" s="189"/>
      <c r="AM805" s="189"/>
      <c r="AN805" s="190" t="s">
        <v>1538</v>
      </c>
      <c r="AO805" s="190"/>
      <c r="AP805" s="190"/>
      <c r="AQ805" s="190"/>
      <c r="AR805" s="190"/>
      <c r="AS805" s="190"/>
      <c r="AT805" s="190"/>
      <c r="AU805" s="191">
        <v>19</v>
      </c>
      <c r="AV805" s="191">
        <v>0</v>
      </c>
      <c r="AW805" s="191">
        <v>15</v>
      </c>
      <c r="AX805" s="191">
        <v>33</v>
      </c>
      <c r="AY805" s="191">
        <v>0</v>
      </c>
    </row>
    <row r="806" spans="1:51">
      <c r="A806" s="12" t="s">
        <v>154</v>
      </c>
      <c r="B806" s="12" t="s">
        <v>1344</v>
      </c>
      <c r="C806" s="13">
        <v>402249</v>
      </c>
      <c r="D806" s="12" t="s">
        <v>327</v>
      </c>
      <c r="E806" s="187">
        <v>63079</v>
      </c>
      <c r="F806" s="188" t="s">
        <v>182</v>
      </c>
      <c r="G806" s="189"/>
      <c r="H806" s="189"/>
      <c r="I806" s="189"/>
      <c r="J806" s="189" t="s">
        <v>23</v>
      </c>
      <c r="K806" s="189"/>
      <c r="L806" s="189"/>
      <c r="M806" s="189" t="s">
        <v>1540</v>
      </c>
      <c r="N806" s="189"/>
      <c r="O806" s="189"/>
      <c r="P806" s="189"/>
      <c r="Q806" s="189"/>
      <c r="R806" s="189" t="s">
        <v>23</v>
      </c>
      <c r="S806" s="189"/>
      <c r="T806" s="189"/>
      <c r="U806" s="189"/>
      <c r="V806" s="189"/>
      <c r="W806" s="189"/>
      <c r="X806" s="189"/>
      <c r="Y806" s="189"/>
      <c r="Z806" s="189"/>
      <c r="AA806" s="189"/>
      <c r="AB806" s="189"/>
      <c r="AC806" s="189"/>
      <c r="AD806" s="189"/>
      <c r="AE806" s="189" t="s">
        <v>1540</v>
      </c>
      <c r="AF806" s="189"/>
      <c r="AG806" s="189"/>
      <c r="AH806" s="189"/>
      <c r="AI806" s="189"/>
      <c r="AJ806" s="189"/>
      <c r="AK806" s="189"/>
      <c r="AL806" s="189"/>
      <c r="AM806" s="189" t="s">
        <v>23</v>
      </c>
      <c r="AN806" s="190"/>
      <c r="AO806" s="190"/>
      <c r="AP806" s="190"/>
      <c r="AQ806" s="190"/>
      <c r="AR806" s="190"/>
      <c r="AS806" s="190"/>
      <c r="AT806" s="190"/>
      <c r="AU806" s="191">
        <v>19</v>
      </c>
      <c r="AV806" s="191">
        <v>0</v>
      </c>
      <c r="AW806" s="191">
        <v>3</v>
      </c>
      <c r="AX806" s="191">
        <v>0</v>
      </c>
      <c r="AY806" s="191">
        <v>0</v>
      </c>
    </row>
    <row r="807" spans="1:51">
      <c r="A807" s="12" t="s">
        <v>154</v>
      </c>
      <c r="B807" s="12" t="s">
        <v>165</v>
      </c>
      <c r="C807" s="13">
        <v>402257</v>
      </c>
      <c r="D807" s="12" t="s">
        <v>403</v>
      </c>
      <c r="E807" s="187">
        <v>30293</v>
      </c>
      <c r="F807" s="188" t="s">
        <v>182</v>
      </c>
      <c r="G807" s="189" t="s">
        <v>23</v>
      </c>
      <c r="H807" s="189" t="s">
        <v>23</v>
      </c>
      <c r="I807" s="189"/>
      <c r="J807" s="189" t="s">
        <v>23</v>
      </c>
      <c r="K807" s="189" t="s">
        <v>23</v>
      </c>
      <c r="L807" s="189"/>
      <c r="M807" s="189" t="s">
        <v>1539</v>
      </c>
      <c r="N807" s="189"/>
      <c r="O807" s="189" t="s">
        <v>23</v>
      </c>
      <c r="P807" s="189"/>
      <c r="Q807" s="189"/>
      <c r="R807" s="189"/>
      <c r="S807" s="189"/>
      <c r="T807" s="189"/>
      <c r="U807" s="189"/>
      <c r="V807" s="189" t="s">
        <v>1539</v>
      </c>
      <c r="W807" s="189"/>
      <c r="X807" s="189" t="s">
        <v>23</v>
      </c>
      <c r="Y807" s="189"/>
      <c r="Z807" s="189"/>
      <c r="AA807" s="189"/>
      <c r="AB807" s="189"/>
      <c r="AC807" s="189"/>
      <c r="AD807" s="189"/>
      <c r="AE807" s="189" t="s">
        <v>1539</v>
      </c>
      <c r="AF807" s="189"/>
      <c r="AG807" s="189" t="s">
        <v>23</v>
      </c>
      <c r="AH807" s="189"/>
      <c r="AI807" s="189"/>
      <c r="AJ807" s="189"/>
      <c r="AK807" s="189"/>
      <c r="AL807" s="189"/>
      <c r="AM807" s="189"/>
      <c r="AN807" s="190" t="s">
        <v>1539</v>
      </c>
      <c r="AO807" s="190"/>
      <c r="AP807" s="190" t="s">
        <v>23</v>
      </c>
      <c r="AQ807" s="190"/>
      <c r="AR807" s="190"/>
      <c r="AS807" s="190"/>
      <c r="AT807" s="190"/>
      <c r="AU807" s="191">
        <v>3</v>
      </c>
      <c r="AV807" s="191">
        <v>1</v>
      </c>
      <c r="AW807" s="191">
        <v>0</v>
      </c>
      <c r="AX807" s="191">
        <v>24</v>
      </c>
      <c r="AY807" s="191">
        <v>0</v>
      </c>
    </row>
    <row r="808" spans="1:51">
      <c r="A808" s="12" t="s">
        <v>154</v>
      </c>
      <c r="B808" s="12" t="s">
        <v>1345</v>
      </c>
      <c r="C808" s="13">
        <v>402265</v>
      </c>
      <c r="D808" s="12" t="s">
        <v>1346</v>
      </c>
      <c r="E808" s="187">
        <v>28346</v>
      </c>
      <c r="F808" s="188" t="s">
        <v>182</v>
      </c>
      <c r="G808" s="189"/>
      <c r="H808" s="189"/>
      <c r="I808" s="189"/>
      <c r="J808" s="189"/>
      <c r="K808" s="189"/>
      <c r="L808" s="189"/>
      <c r="M808" s="189" t="s">
        <v>1540</v>
      </c>
      <c r="N808" s="189"/>
      <c r="O808" s="189"/>
      <c r="P808" s="189"/>
      <c r="Q808" s="189" t="s">
        <v>23</v>
      </c>
      <c r="R808" s="189"/>
      <c r="S808" s="189"/>
      <c r="T808" s="189"/>
      <c r="U808" s="189"/>
      <c r="V808" s="189"/>
      <c r="W808" s="189"/>
      <c r="X808" s="189"/>
      <c r="Y808" s="189"/>
      <c r="Z808" s="189"/>
      <c r="AA808" s="189"/>
      <c r="AB808" s="189"/>
      <c r="AC808" s="189"/>
      <c r="AD808" s="189"/>
      <c r="AE808" s="189"/>
      <c r="AF808" s="189"/>
      <c r="AG808" s="189"/>
      <c r="AH808" s="189"/>
      <c r="AI808" s="189"/>
      <c r="AJ808" s="189"/>
      <c r="AK808" s="189"/>
      <c r="AL808" s="189"/>
      <c r="AM808" s="189"/>
      <c r="AN808" s="190"/>
      <c r="AO808" s="190"/>
      <c r="AP808" s="190"/>
      <c r="AQ808" s="190"/>
      <c r="AR808" s="190"/>
      <c r="AS808" s="190"/>
      <c r="AT808" s="190"/>
      <c r="AU808" s="191">
        <v>19</v>
      </c>
      <c r="AV808" s="191">
        <v>0</v>
      </c>
      <c r="AW808" s="191">
        <v>0</v>
      </c>
      <c r="AX808" s="191">
        <v>0</v>
      </c>
      <c r="AY808" s="191">
        <v>0</v>
      </c>
    </row>
    <row r="809" spans="1:51">
      <c r="A809" s="12" t="s">
        <v>154</v>
      </c>
      <c r="B809" s="12" t="s">
        <v>1347</v>
      </c>
      <c r="C809" s="13">
        <v>402273</v>
      </c>
      <c r="D809" s="12" t="s">
        <v>1348</v>
      </c>
      <c r="E809" s="187">
        <v>39177</v>
      </c>
      <c r="F809" s="188" t="s">
        <v>182</v>
      </c>
      <c r="G809" s="189"/>
      <c r="H809" s="189"/>
      <c r="I809" s="189"/>
      <c r="J809" s="189" t="s">
        <v>23</v>
      </c>
      <c r="K809" s="189" t="s">
        <v>23</v>
      </c>
      <c r="L809" s="189"/>
      <c r="M809" s="189" t="s">
        <v>1539</v>
      </c>
      <c r="N809" s="189"/>
      <c r="O809" s="189" t="s">
        <v>23</v>
      </c>
      <c r="P809" s="189"/>
      <c r="Q809" s="189"/>
      <c r="R809" s="189"/>
      <c r="S809" s="189"/>
      <c r="T809" s="189"/>
      <c r="U809" s="189"/>
      <c r="V809" s="189"/>
      <c r="W809" s="189"/>
      <c r="X809" s="189"/>
      <c r="Y809" s="189"/>
      <c r="Z809" s="189"/>
      <c r="AA809" s="189"/>
      <c r="AB809" s="189"/>
      <c r="AC809" s="189"/>
      <c r="AD809" s="189"/>
      <c r="AE809" s="189" t="s">
        <v>1539</v>
      </c>
      <c r="AF809" s="189"/>
      <c r="AG809" s="189" t="s">
        <v>23</v>
      </c>
      <c r="AH809" s="189"/>
      <c r="AI809" s="189"/>
      <c r="AJ809" s="189"/>
      <c r="AK809" s="189"/>
      <c r="AL809" s="189"/>
      <c r="AM809" s="189"/>
      <c r="AN809" s="190" t="s">
        <v>1538</v>
      </c>
      <c r="AO809" s="190"/>
      <c r="AP809" s="190"/>
      <c r="AQ809" s="190"/>
      <c r="AR809" s="190"/>
      <c r="AS809" s="190"/>
      <c r="AT809" s="190"/>
      <c r="AU809" s="191">
        <v>32</v>
      </c>
      <c r="AV809" s="191">
        <v>0</v>
      </c>
      <c r="AW809" s="191">
        <v>8</v>
      </c>
      <c r="AX809" s="191">
        <v>13</v>
      </c>
      <c r="AY809" s="191">
        <v>0</v>
      </c>
    </row>
    <row r="810" spans="1:51">
      <c r="A810" s="12" t="s">
        <v>154</v>
      </c>
      <c r="B810" s="12" t="s">
        <v>1349</v>
      </c>
      <c r="C810" s="13">
        <v>402281</v>
      </c>
      <c r="D810" s="12" t="s">
        <v>403</v>
      </c>
      <c r="E810" s="187">
        <v>54068</v>
      </c>
      <c r="F810" s="188" t="s">
        <v>182</v>
      </c>
      <c r="G810" s="189"/>
      <c r="H810" s="189"/>
      <c r="I810" s="189"/>
      <c r="J810" s="189"/>
      <c r="K810" s="189" t="s">
        <v>23</v>
      </c>
      <c r="L810" s="189"/>
      <c r="M810" s="189" t="s">
        <v>1538</v>
      </c>
      <c r="N810" s="189"/>
      <c r="O810" s="189"/>
      <c r="P810" s="189"/>
      <c r="Q810" s="189"/>
      <c r="R810" s="189"/>
      <c r="S810" s="189"/>
      <c r="T810" s="189"/>
      <c r="U810" s="189"/>
      <c r="V810" s="189"/>
      <c r="W810" s="189"/>
      <c r="X810" s="189"/>
      <c r="Y810" s="189"/>
      <c r="Z810" s="189"/>
      <c r="AA810" s="189"/>
      <c r="AB810" s="189"/>
      <c r="AC810" s="189"/>
      <c r="AD810" s="189"/>
      <c r="AE810" s="189"/>
      <c r="AF810" s="189"/>
      <c r="AG810" s="189"/>
      <c r="AH810" s="189"/>
      <c r="AI810" s="189"/>
      <c r="AJ810" s="189"/>
      <c r="AK810" s="189"/>
      <c r="AL810" s="189"/>
      <c r="AM810" s="189"/>
      <c r="AN810" s="190" t="s">
        <v>1538</v>
      </c>
      <c r="AO810" s="190"/>
      <c r="AP810" s="190"/>
      <c r="AQ810" s="190"/>
      <c r="AR810" s="190"/>
      <c r="AS810" s="190"/>
      <c r="AT810" s="190"/>
      <c r="AU810" s="191">
        <v>19</v>
      </c>
      <c r="AV810" s="191">
        <v>0</v>
      </c>
      <c r="AW810" s="191">
        <v>0</v>
      </c>
      <c r="AX810" s="191">
        <v>18</v>
      </c>
      <c r="AY810" s="191">
        <v>0</v>
      </c>
    </row>
    <row r="811" spans="1:51">
      <c r="A811" s="12" t="s">
        <v>154</v>
      </c>
      <c r="B811" s="12" t="s">
        <v>1350</v>
      </c>
      <c r="C811" s="13">
        <v>402290</v>
      </c>
      <c r="D811" s="12" t="s">
        <v>403</v>
      </c>
      <c r="E811" s="187">
        <v>37992</v>
      </c>
      <c r="F811" s="188" t="s">
        <v>182</v>
      </c>
      <c r="G811" s="189"/>
      <c r="H811" s="189"/>
      <c r="I811" s="189"/>
      <c r="J811" s="189" t="s">
        <v>23</v>
      </c>
      <c r="K811" s="189"/>
      <c r="L811" s="189"/>
      <c r="M811" s="189" t="s">
        <v>1540</v>
      </c>
      <c r="N811" s="189"/>
      <c r="O811" s="189"/>
      <c r="P811" s="189"/>
      <c r="Q811" s="189"/>
      <c r="R811" s="189"/>
      <c r="S811" s="189"/>
      <c r="T811" s="189" t="s">
        <v>23</v>
      </c>
      <c r="U811" s="189"/>
      <c r="V811" s="189"/>
      <c r="W811" s="189"/>
      <c r="X811" s="189"/>
      <c r="Y811" s="189"/>
      <c r="Z811" s="189"/>
      <c r="AA811" s="189"/>
      <c r="AB811" s="189"/>
      <c r="AC811" s="189"/>
      <c r="AD811" s="189"/>
      <c r="AE811" s="189" t="s">
        <v>1539</v>
      </c>
      <c r="AF811" s="189"/>
      <c r="AG811" s="189"/>
      <c r="AH811" s="189"/>
      <c r="AI811" s="189"/>
      <c r="AJ811" s="189"/>
      <c r="AK811" s="189"/>
      <c r="AL811" s="189"/>
      <c r="AM811" s="189"/>
      <c r="AN811" s="190"/>
      <c r="AO811" s="190"/>
      <c r="AP811" s="190"/>
      <c r="AQ811" s="190"/>
      <c r="AR811" s="190"/>
      <c r="AS811" s="190"/>
      <c r="AT811" s="190"/>
      <c r="AU811" s="191">
        <v>61</v>
      </c>
      <c r="AV811" s="191">
        <v>0</v>
      </c>
      <c r="AW811" s="191">
        <v>45</v>
      </c>
      <c r="AX811" s="191">
        <v>0</v>
      </c>
      <c r="AY811" s="191">
        <v>0</v>
      </c>
    </row>
    <row r="812" spans="1:51">
      <c r="A812" s="12" t="s">
        <v>154</v>
      </c>
      <c r="B812" s="12" t="s">
        <v>1351</v>
      </c>
      <c r="C812" s="13">
        <v>402303</v>
      </c>
      <c r="D812" s="12" t="s">
        <v>1352</v>
      </c>
      <c r="E812" s="187">
        <v>100750</v>
      </c>
      <c r="F812" s="188" t="s">
        <v>182</v>
      </c>
      <c r="G812" s="189" t="s">
        <v>23</v>
      </c>
      <c r="H812" s="189" t="s">
        <v>23</v>
      </c>
      <c r="I812" s="189"/>
      <c r="J812" s="189"/>
      <c r="K812" s="189"/>
      <c r="L812" s="189"/>
      <c r="M812" s="189" t="s">
        <v>1538</v>
      </c>
      <c r="N812" s="189"/>
      <c r="O812" s="189"/>
      <c r="P812" s="189"/>
      <c r="Q812" s="189"/>
      <c r="R812" s="189"/>
      <c r="S812" s="189"/>
      <c r="T812" s="189"/>
      <c r="U812" s="189"/>
      <c r="V812" s="189" t="s">
        <v>1539</v>
      </c>
      <c r="W812" s="189"/>
      <c r="X812" s="189"/>
      <c r="Y812" s="189"/>
      <c r="Z812" s="189"/>
      <c r="AA812" s="189" t="s">
        <v>23</v>
      </c>
      <c r="AB812" s="189"/>
      <c r="AC812" s="189"/>
      <c r="AD812" s="189"/>
      <c r="AE812" s="189"/>
      <c r="AF812" s="189"/>
      <c r="AG812" s="189"/>
      <c r="AH812" s="189"/>
      <c r="AI812" s="189"/>
      <c r="AJ812" s="189"/>
      <c r="AK812" s="189"/>
      <c r="AL812" s="189"/>
      <c r="AM812" s="189"/>
      <c r="AN812" s="190"/>
      <c r="AO812" s="190"/>
      <c r="AP812" s="190"/>
      <c r="AQ812" s="190"/>
      <c r="AR812" s="190"/>
      <c r="AS812" s="190"/>
      <c r="AT812" s="190"/>
      <c r="AU812" s="191">
        <v>27</v>
      </c>
      <c r="AV812" s="191">
        <v>12</v>
      </c>
      <c r="AW812" s="191">
        <v>0</v>
      </c>
      <c r="AX812" s="191">
        <v>0</v>
      </c>
      <c r="AY812" s="191">
        <v>0</v>
      </c>
    </row>
    <row r="813" spans="1:51">
      <c r="A813" s="12" t="s">
        <v>1353</v>
      </c>
      <c r="B813" s="12" t="s">
        <v>1353</v>
      </c>
      <c r="C813" s="13">
        <v>410004</v>
      </c>
      <c r="D813" s="12" t="s">
        <v>343</v>
      </c>
      <c r="E813" s="187">
        <v>143654</v>
      </c>
      <c r="F813" s="188" t="s">
        <v>182</v>
      </c>
      <c r="G813" s="189" t="s">
        <v>23</v>
      </c>
      <c r="H813" s="189" t="s">
        <v>23</v>
      </c>
      <c r="I813" s="189"/>
      <c r="J813" s="189" t="s">
        <v>23</v>
      </c>
      <c r="K813" s="189"/>
      <c r="L813" s="189"/>
      <c r="M813" s="189" t="s">
        <v>1539</v>
      </c>
      <c r="N813" s="189"/>
      <c r="O813" s="189"/>
      <c r="P813" s="189"/>
      <c r="Q813" s="189" t="s">
        <v>23</v>
      </c>
      <c r="R813" s="189"/>
      <c r="S813" s="189"/>
      <c r="T813" s="189"/>
      <c r="U813" s="189"/>
      <c r="V813" s="189" t="s">
        <v>1539</v>
      </c>
      <c r="W813" s="189"/>
      <c r="X813" s="189"/>
      <c r="Y813" s="189"/>
      <c r="Z813" s="189" t="s">
        <v>23</v>
      </c>
      <c r="AA813" s="189"/>
      <c r="AB813" s="189"/>
      <c r="AC813" s="189"/>
      <c r="AD813" s="189"/>
      <c r="AE813" s="189" t="s">
        <v>1539</v>
      </c>
      <c r="AF813" s="189"/>
      <c r="AG813" s="189"/>
      <c r="AH813" s="189"/>
      <c r="AI813" s="189"/>
      <c r="AJ813" s="189"/>
      <c r="AK813" s="189"/>
      <c r="AL813" s="189"/>
      <c r="AM813" s="189"/>
      <c r="AN813" s="190"/>
      <c r="AO813" s="190"/>
      <c r="AP813" s="190"/>
      <c r="AQ813" s="190"/>
      <c r="AR813" s="190"/>
      <c r="AS813" s="190"/>
      <c r="AT813" s="190"/>
      <c r="AU813" s="191">
        <v>154</v>
      </c>
      <c r="AV813" s="191">
        <v>14</v>
      </c>
      <c r="AW813" s="191">
        <v>75</v>
      </c>
      <c r="AX813" s="191">
        <v>0</v>
      </c>
      <c r="AY813" s="191">
        <v>0</v>
      </c>
    </row>
    <row r="814" spans="1:51">
      <c r="A814" s="12" t="s">
        <v>1353</v>
      </c>
      <c r="B814" s="12" t="s">
        <v>1354</v>
      </c>
      <c r="C814" s="13">
        <v>412015</v>
      </c>
      <c r="D814" s="12" t="s">
        <v>461</v>
      </c>
      <c r="E814" s="187">
        <v>234127</v>
      </c>
      <c r="F814" s="188" t="s">
        <v>182</v>
      </c>
      <c r="G814" s="189" t="s">
        <v>23</v>
      </c>
      <c r="H814" s="189"/>
      <c r="I814" s="189"/>
      <c r="J814" s="189"/>
      <c r="K814" s="189" t="s">
        <v>23</v>
      </c>
      <c r="L814" s="189"/>
      <c r="M814" s="189" t="s">
        <v>1540</v>
      </c>
      <c r="N814" s="189"/>
      <c r="O814" s="189"/>
      <c r="P814" s="189"/>
      <c r="Q814" s="189"/>
      <c r="R814" s="189"/>
      <c r="S814" s="189" t="s">
        <v>23</v>
      </c>
      <c r="T814" s="189"/>
      <c r="U814" s="189"/>
      <c r="V814" s="189" t="s">
        <v>1539</v>
      </c>
      <c r="W814" s="189"/>
      <c r="X814" s="189"/>
      <c r="Y814" s="189"/>
      <c r="Z814" s="189"/>
      <c r="AA814" s="189"/>
      <c r="AB814" s="189" t="s">
        <v>23</v>
      </c>
      <c r="AC814" s="189"/>
      <c r="AD814" s="189"/>
      <c r="AE814" s="189"/>
      <c r="AF814" s="189"/>
      <c r="AG814" s="189"/>
      <c r="AH814" s="189"/>
      <c r="AI814" s="189"/>
      <c r="AJ814" s="189"/>
      <c r="AK814" s="189"/>
      <c r="AL814" s="189"/>
      <c r="AM814" s="189"/>
      <c r="AN814" s="190" t="s">
        <v>1539</v>
      </c>
      <c r="AO814" s="190"/>
      <c r="AP814" s="190"/>
      <c r="AQ814" s="190"/>
      <c r="AR814" s="190"/>
      <c r="AS814" s="190" t="s">
        <v>23</v>
      </c>
      <c r="AT814" s="190"/>
      <c r="AU814" s="191">
        <v>162</v>
      </c>
      <c r="AV814" s="191">
        <v>5</v>
      </c>
      <c r="AW814" s="191">
        <v>0</v>
      </c>
      <c r="AX814" s="191">
        <v>84</v>
      </c>
      <c r="AY814" s="191">
        <v>0</v>
      </c>
    </row>
    <row r="815" spans="1:51">
      <c r="A815" s="12" t="s">
        <v>1353</v>
      </c>
      <c r="B815" s="12" t="s">
        <v>1355</v>
      </c>
      <c r="C815" s="13">
        <v>412023</v>
      </c>
      <c r="D815" s="12" t="s">
        <v>1356</v>
      </c>
      <c r="E815" s="187">
        <v>123775</v>
      </c>
      <c r="F815" s="188" t="s">
        <v>182</v>
      </c>
      <c r="G815" s="189"/>
      <c r="H815" s="189"/>
      <c r="I815" s="189"/>
      <c r="J815" s="189" t="s">
        <v>23</v>
      </c>
      <c r="K815" s="189"/>
      <c r="L815" s="189"/>
      <c r="M815" s="189" t="s">
        <v>1539</v>
      </c>
      <c r="N815" s="189"/>
      <c r="O815" s="189" t="s">
        <v>23</v>
      </c>
      <c r="P815" s="189"/>
      <c r="Q815" s="189"/>
      <c r="R815" s="189"/>
      <c r="S815" s="189"/>
      <c r="T815" s="189"/>
      <c r="U815" s="189"/>
      <c r="V815" s="189"/>
      <c r="W815" s="189"/>
      <c r="X815" s="189"/>
      <c r="Y815" s="189"/>
      <c r="Z815" s="189"/>
      <c r="AA815" s="189"/>
      <c r="AB815" s="189"/>
      <c r="AC815" s="189"/>
      <c r="AD815" s="189"/>
      <c r="AE815" s="189" t="s">
        <v>1539</v>
      </c>
      <c r="AF815" s="189"/>
      <c r="AG815" s="189" t="s">
        <v>23</v>
      </c>
      <c r="AH815" s="189"/>
      <c r="AI815" s="189"/>
      <c r="AJ815" s="189"/>
      <c r="AK815" s="189"/>
      <c r="AL815" s="189"/>
      <c r="AM815" s="189"/>
      <c r="AN815" s="190"/>
      <c r="AO815" s="190"/>
      <c r="AP815" s="190"/>
      <c r="AQ815" s="190"/>
      <c r="AR815" s="190"/>
      <c r="AS815" s="190"/>
      <c r="AT815" s="190"/>
      <c r="AU815" s="191">
        <v>45</v>
      </c>
      <c r="AV815" s="191">
        <v>0</v>
      </c>
      <c r="AW815" s="191">
        <v>12</v>
      </c>
      <c r="AX815" s="191">
        <v>0</v>
      </c>
      <c r="AY815" s="191">
        <v>0</v>
      </c>
    </row>
    <row r="816" spans="1:51">
      <c r="A816" s="12" t="s">
        <v>1353</v>
      </c>
      <c r="B816" s="12" t="s">
        <v>1357</v>
      </c>
      <c r="C816" s="13">
        <v>412031</v>
      </c>
      <c r="D816" s="12" t="s">
        <v>1358</v>
      </c>
      <c r="E816" s="187">
        <v>73286</v>
      </c>
      <c r="F816" s="188" t="s">
        <v>182</v>
      </c>
      <c r="G816" s="189"/>
      <c r="H816" s="189"/>
      <c r="I816" s="189"/>
      <c r="J816" s="189"/>
      <c r="K816" s="189"/>
      <c r="L816" s="189"/>
      <c r="M816" s="189" t="s">
        <v>1538</v>
      </c>
      <c r="N816" s="189"/>
      <c r="O816" s="189"/>
      <c r="P816" s="189"/>
      <c r="Q816" s="189"/>
      <c r="R816" s="189"/>
      <c r="S816" s="189"/>
      <c r="T816" s="189"/>
      <c r="U816" s="189"/>
      <c r="V816" s="189"/>
      <c r="W816" s="189"/>
      <c r="X816" s="189"/>
      <c r="Y816" s="189"/>
      <c r="Z816" s="189"/>
      <c r="AA816" s="189"/>
      <c r="AB816" s="189"/>
      <c r="AC816" s="189"/>
      <c r="AD816" s="189"/>
      <c r="AE816" s="189"/>
      <c r="AF816" s="189"/>
      <c r="AG816" s="189"/>
      <c r="AH816" s="189"/>
      <c r="AI816" s="189"/>
      <c r="AJ816" s="189"/>
      <c r="AK816" s="189"/>
      <c r="AL816" s="189"/>
      <c r="AM816" s="189"/>
      <c r="AN816" s="190"/>
      <c r="AO816" s="190"/>
      <c r="AP816" s="190"/>
      <c r="AQ816" s="190"/>
      <c r="AR816" s="190"/>
      <c r="AS816" s="190"/>
      <c r="AT816" s="190"/>
      <c r="AU816" s="191">
        <v>49</v>
      </c>
      <c r="AV816" s="191">
        <v>0</v>
      </c>
      <c r="AW816" s="191">
        <v>0</v>
      </c>
      <c r="AX816" s="191">
        <v>0</v>
      </c>
      <c r="AY816" s="191">
        <v>0</v>
      </c>
    </row>
    <row r="817" spans="1:51">
      <c r="A817" s="12" t="s">
        <v>1353</v>
      </c>
      <c r="B817" s="12" t="s">
        <v>1359</v>
      </c>
      <c r="C817" s="13">
        <v>412040</v>
      </c>
      <c r="D817" s="12" t="s">
        <v>365</v>
      </c>
      <c r="E817" s="187">
        <v>19647</v>
      </c>
      <c r="F817" s="188" t="s">
        <v>182</v>
      </c>
      <c r="G817" s="189"/>
      <c r="H817" s="189"/>
      <c r="I817" s="189"/>
      <c r="J817" s="189" t="s">
        <v>23</v>
      </c>
      <c r="K817" s="189"/>
      <c r="L817" s="189"/>
      <c r="M817" s="189" t="s">
        <v>1539</v>
      </c>
      <c r="N817" s="189"/>
      <c r="O817" s="189" t="s">
        <v>23</v>
      </c>
      <c r="P817" s="189"/>
      <c r="Q817" s="189"/>
      <c r="R817" s="189"/>
      <c r="S817" s="189"/>
      <c r="T817" s="189"/>
      <c r="U817" s="189"/>
      <c r="V817" s="189"/>
      <c r="W817" s="189"/>
      <c r="X817" s="189"/>
      <c r="Y817" s="189"/>
      <c r="Z817" s="189"/>
      <c r="AA817" s="189"/>
      <c r="AB817" s="189"/>
      <c r="AC817" s="189"/>
      <c r="AD817" s="189"/>
      <c r="AE817" s="189" t="s">
        <v>1539</v>
      </c>
      <c r="AF817" s="189"/>
      <c r="AG817" s="189" t="s">
        <v>23</v>
      </c>
      <c r="AH817" s="189"/>
      <c r="AI817" s="189"/>
      <c r="AJ817" s="189"/>
      <c r="AK817" s="189"/>
      <c r="AL817" s="189"/>
      <c r="AM817" s="189"/>
      <c r="AN817" s="190"/>
      <c r="AO817" s="190"/>
      <c r="AP817" s="190"/>
      <c r="AQ817" s="190"/>
      <c r="AR817" s="190"/>
      <c r="AS817" s="190"/>
      <c r="AT817" s="190"/>
      <c r="AU817" s="191">
        <v>38</v>
      </c>
      <c r="AV817" s="191">
        <v>0</v>
      </c>
      <c r="AW817" s="191">
        <v>15</v>
      </c>
      <c r="AX817" s="191">
        <v>0</v>
      </c>
      <c r="AY817" s="191">
        <v>0</v>
      </c>
    </row>
    <row r="818" spans="1:51">
      <c r="A818" s="12" t="s">
        <v>1353</v>
      </c>
      <c r="B818" s="12" t="s">
        <v>1360</v>
      </c>
      <c r="C818" s="13">
        <v>412058</v>
      </c>
      <c r="D818" s="12" t="s">
        <v>1361</v>
      </c>
      <c r="E818" s="187">
        <v>55641</v>
      </c>
      <c r="F818" s="188" t="s">
        <v>182</v>
      </c>
      <c r="G818" s="189"/>
      <c r="H818" s="189"/>
      <c r="I818" s="189"/>
      <c r="J818" s="189"/>
      <c r="K818" s="189"/>
      <c r="L818" s="189"/>
      <c r="M818" s="189" t="s">
        <v>1539</v>
      </c>
      <c r="N818" s="189"/>
      <c r="O818" s="189" t="s">
        <v>23</v>
      </c>
      <c r="P818" s="189"/>
      <c r="Q818" s="189"/>
      <c r="R818" s="189"/>
      <c r="S818" s="189"/>
      <c r="T818" s="189"/>
      <c r="U818" s="189"/>
      <c r="V818" s="189"/>
      <c r="W818" s="189"/>
      <c r="X818" s="189"/>
      <c r="Y818" s="189"/>
      <c r="Z818" s="189"/>
      <c r="AA818" s="189"/>
      <c r="AB818" s="189"/>
      <c r="AC818" s="189"/>
      <c r="AD818" s="189"/>
      <c r="AE818" s="189"/>
      <c r="AF818" s="189"/>
      <c r="AG818" s="189"/>
      <c r="AH818" s="189"/>
      <c r="AI818" s="189"/>
      <c r="AJ818" s="189"/>
      <c r="AK818" s="189"/>
      <c r="AL818" s="189"/>
      <c r="AM818" s="189"/>
      <c r="AN818" s="190"/>
      <c r="AO818" s="190"/>
      <c r="AP818" s="190"/>
      <c r="AQ818" s="190"/>
      <c r="AR818" s="190"/>
      <c r="AS818" s="190"/>
      <c r="AT818" s="190"/>
      <c r="AU818" s="191">
        <v>6</v>
      </c>
      <c r="AV818" s="191">
        <v>0</v>
      </c>
      <c r="AW818" s="191">
        <v>0</v>
      </c>
      <c r="AX818" s="191">
        <v>0</v>
      </c>
      <c r="AY818" s="191">
        <v>0</v>
      </c>
    </row>
    <row r="819" spans="1:51">
      <c r="A819" s="12" t="s">
        <v>1353</v>
      </c>
      <c r="B819" s="12" t="s">
        <v>1362</v>
      </c>
      <c r="C819" s="13">
        <v>412066</v>
      </c>
      <c r="D819" s="12" t="s">
        <v>375</v>
      </c>
      <c r="E819" s="187">
        <v>49315</v>
      </c>
      <c r="F819" s="188" t="s">
        <v>182</v>
      </c>
      <c r="G819" s="189"/>
      <c r="H819" s="189"/>
      <c r="I819" s="189"/>
      <c r="J819" s="189" t="s">
        <v>23</v>
      </c>
      <c r="K819" s="189"/>
      <c r="L819" s="189"/>
      <c r="M819" s="189" t="s">
        <v>1539</v>
      </c>
      <c r="N819" s="189"/>
      <c r="O819" s="189" t="s">
        <v>23</v>
      </c>
      <c r="P819" s="189"/>
      <c r="Q819" s="189"/>
      <c r="R819" s="189"/>
      <c r="S819" s="189"/>
      <c r="T819" s="189"/>
      <c r="U819" s="189"/>
      <c r="V819" s="189"/>
      <c r="W819" s="189"/>
      <c r="X819" s="189"/>
      <c r="Y819" s="189"/>
      <c r="Z819" s="189"/>
      <c r="AA819" s="189"/>
      <c r="AB819" s="189"/>
      <c r="AC819" s="189"/>
      <c r="AD819" s="189"/>
      <c r="AE819" s="189" t="s">
        <v>1539</v>
      </c>
      <c r="AF819" s="189"/>
      <c r="AG819" s="189" t="s">
        <v>23</v>
      </c>
      <c r="AH819" s="189"/>
      <c r="AI819" s="189"/>
      <c r="AJ819" s="189"/>
      <c r="AK819" s="189"/>
      <c r="AL819" s="189"/>
      <c r="AM819" s="189"/>
      <c r="AN819" s="190"/>
      <c r="AO819" s="190"/>
      <c r="AP819" s="190"/>
      <c r="AQ819" s="190"/>
      <c r="AR819" s="190"/>
      <c r="AS819" s="190"/>
      <c r="AT819" s="190"/>
      <c r="AU819" s="191">
        <v>11</v>
      </c>
      <c r="AV819" s="191">
        <v>0</v>
      </c>
      <c r="AW819" s="191">
        <v>2</v>
      </c>
      <c r="AX819" s="191">
        <v>0</v>
      </c>
      <c r="AY819" s="191">
        <v>0</v>
      </c>
    </row>
    <row r="820" spans="1:51">
      <c r="A820" s="12" t="s">
        <v>1353</v>
      </c>
      <c r="B820" s="12" t="s">
        <v>1363</v>
      </c>
      <c r="C820" s="13">
        <v>412074</v>
      </c>
      <c r="D820" s="12" t="s">
        <v>1364</v>
      </c>
      <c r="E820" s="187">
        <v>29827</v>
      </c>
      <c r="F820" s="188" t="s">
        <v>182</v>
      </c>
      <c r="G820" s="189" t="s">
        <v>23</v>
      </c>
      <c r="H820" s="189"/>
      <c r="I820" s="189"/>
      <c r="J820" s="189"/>
      <c r="K820" s="189"/>
      <c r="L820" s="189"/>
      <c r="M820" s="189" t="s">
        <v>1539</v>
      </c>
      <c r="N820" s="189"/>
      <c r="O820" s="189" t="s">
        <v>23</v>
      </c>
      <c r="P820" s="189"/>
      <c r="Q820" s="189"/>
      <c r="R820" s="189"/>
      <c r="S820" s="189"/>
      <c r="T820" s="189"/>
      <c r="U820" s="189"/>
      <c r="V820" s="189" t="s">
        <v>1539</v>
      </c>
      <c r="W820" s="189"/>
      <c r="X820" s="189" t="s">
        <v>23</v>
      </c>
      <c r="Y820" s="189"/>
      <c r="Z820" s="189"/>
      <c r="AA820" s="189"/>
      <c r="AB820" s="189"/>
      <c r="AC820" s="189"/>
      <c r="AD820" s="189"/>
      <c r="AE820" s="189"/>
      <c r="AF820" s="189"/>
      <c r="AG820" s="189"/>
      <c r="AH820" s="189"/>
      <c r="AI820" s="189"/>
      <c r="AJ820" s="189"/>
      <c r="AK820" s="189"/>
      <c r="AL820" s="189"/>
      <c r="AM820" s="189"/>
      <c r="AN820" s="190"/>
      <c r="AO820" s="190"/>
      <c r="AP820" s="190"/>
      <c r="AQ820" s="190"/>
      <c r="AR820" s="190"/>
      <c r="AS820" s="190"/>
      <c r="AT820" s="190"/>
      <c r="AU820" s="191">
        <v>17</v>
      </c>
      <c r="AV820" s="191">
        <v>2</v>
      </c>
      <c r="AW820" s="191">
        <v>0</v>
      </c>
      <c r="AX820" s="191">
        <v>0</v>
      </c>
      <c r="AY820" s="191">
        <v>0</v>
      </c>
    </row>
    <row r="821" spans="1:51">
      <c r="A821" s="12" t="s">
        <v>1353</v>
      </c>
      <c r="B821" s="12" t="s">
        <v>1365</v>
      </c>
      <c r="C821" s="13">
        <v>412082</v>
      </c>
      <c r="D821" s="12" t="s">
        <v>1366</v>
      </c>
      <c r="E821" s="187">
        <v>45439</v>
      </c>
      <c r="F821" s="188" t="s">
        <v>182</v>
      </c>
      <c r="G821" s="189"/>
      <c r="H821" s="189"/>
      <c r="I821" s="189"/>
      <c r="J821" s="189"/>
      <c r="K821" s="189"/>
      <c r="L821" s="189"/>
      <c r="M821" s="189" t="s">
        <v>1539</v>
      </c>
      <c r="N821" s="189"/>
      <c r="O821" s="189" t="s">
        <v>23</v>
      </c>
      <c r="P821" s="189"/>
      <c r="Q821" s="189"/>
      <c r="R821" s="189"/>
      <c r="S821" s="189"/>
      <c r="T821" s="189"/>
      <c r="U821" s="189"/>
      <c r="V821" s="189"/>
      <c r="W821" s="189"/>
      <c r="X821" s="189"/>
      <c r="Y821" s="189"/>
      <c r="Z821" s="189"/>
      <c r="AA821" s="189"/>
      <c r="AB821" s="189"/>
      <c r="AC821" s="189"/>
      <c r="AD821" s="189"/>
      <c r="AE821" s="189"/>
      <c r="AF821" s="189"/>
      <c r="AG821" s="189"/>
      <c r="AH821" s="189"/>
      <c r="AI821" s="189"/>
      <c r="AJ821" s="189"/>
      <c r="AK821" s="189"/>
      <c r="AL821" s="189"/>
      <c r="AM821" s="189"/>
      <c r="AN821" s="190"/>
      <c r="AO821" s="190"/>
      <c r="AP821" s="190"/>
      <c r="AQ821" s="190"/>
      <c r="AR821" s="190"/>
      <c r="AS821" s="190"/>
      <c r="AT821" s="190"/>
      <c r="AU821" s="191">
        <v>2</v>
      </c>
      <c r="AV821" s="191">
        <v>0</v>
      </c>
      <c r="AW821" s="191">
        <v>0</v>
      </c>
      <c r="AX821" s="191">
        <v>0</v>
      </c>
      <c r="AY821" s="191">
        <v>0</v>
      </c>
    </row>
    <row r="822" spans="1:51">
      <c r="A822" s="12" t="s">
        <v>1353</v>
      </c>
      <c r="B822" s="12" t="s">
        <v>1367</v>
      </c>
      <c r="C822" s="13">
        <v>412091</v>
      </c>
      <c r="D822" s="12" t="s">
        <v>365</v>
      </c>
      <c r="E822" s="187">
        <v>26680</v>
      </c>
      <c r="F822" s="188" t="s">
        <v>182</v>
      </c>
      <c r="G822" s="189"/>
      <c r="H822" s="189"/>
      <c r="I822" s="189"/>
      <c r="J822" s="189"/>
      <c r="K822" s="189"/>
      <c r="L822" s="189"/>
      <c r="M822" s="189" t="s">
        <v>1539</v>
      </c>
      <c r="N822" s="189"/>
      <c r="O822" s="189" t="s">
        <v>23</v>
      </c>
      <c r="P822" s="189"/>
      <c r="Q822" s="189"/>
      <c r="R822" s="189"/>
      <c r="S822" s="189"/>
      <c r="T822" s="189"/>
      <c r="U822" s="189"/>
      <c r="V822" s="189"/>
      <c r="W822" s="189"/>
      <c r="X822" s="189"/>
      <c r="Y822" s="189"/>
      <c r="Z822" s="189"/>
      <c r="AA822" s="189"/>
      <c r="AB822" s="189"/>
      <c r="AC822" s="189"/>
      <c r="AD822" s="189"/>
      <c r="AE822" s="189"/>
      <c r="AF822" s="189"/>
      <c r="AG822" s="189"/>
      <c r="AH822" s="189"/>
      <c r="AI822" s="189"/>
      <c r="AJ822" s="189"/>
      <c r="AK822" s="189"/>
      <c r="AL822" s="189"/>
      <c r="AM822" s="189"/>
      <c r="AN822" s="190"/>
      <c r="AO822" s="190"/>
      <c r="AP822" s="190"/>
      <c r="AQ822" s="190"/>
      <c r="AR822" s="190"/>
      <c r="AS822" s="190"/>
      <c r="AT822" s="190"/>
      <c r="AU822" s="191">
        <v>7</v>
      </c>
      <c r="AV822" s="191">
        <v>0</v>
      </c>
      <c r="AW822" s="191">
        <v>0</v>
      </c>
      <c r="AX822" s="191">
        <v>0</v>
      </c>
      <c r="AY822" s="191">
        <v>0</v>
      </c>
    </row>
    <row r="823" spans="1:51">
      <c r="A823" s="12" t="s">
        <v>1353</v>
      </c>
      <c r="B823" s="12" t="s">
        <v>1368</v>
      </c>
      <c r="C823" s="13">
        <v>412104</v>
      </c>
      <c r="D823" s="12" t="s">
        <v>365</v>
      </c>
      <c r="E823" s="187">
        <v>31881</v>
      </c>
      <c r="F823" s="188" t="s">
        <v>182</v>
      </c>
      <c r="G823" s="189"/>
      <c r="H823" s="189"/>
      <c r="I823" s="189"/>
      <c r="J823" s="189" t="s">
        <v>23</v>
      </c>
      <c r="K823" s="189" t="s">
        <v>23</v>
      </c>
      <c r="L823" s="189"/>
      <c r="M823" s="189" t="s">
        <v>1539</v>
      </c>
      <c r="N823" s="189"/>
      <c r="O823" s="189"/>
      <c r="P823" s="189"/>
      <c r="Q823" s="189" t="s">
        <v>23</v>
      </c>
      <c r="R823" s="189"/>
      <c r="S823" s="189"/>
      <c r="T823" s="189"/>
      <c r="U823" s="189"/>
      <c r="V823" s="189"/>
      <c r="W823" s="189"/>
      <c r="X823" s="189"/>
      <c r="Y823" s="189"/>
      <c r="Z823" s="189"/>
      <c r="AA823" s="189"/>
      <c r="AB823" s="189"/>
      <c r="AC823" s="189"/>
      <c r="AD823" s="189"/>
      <c r="AE823" s="189" t="s">
        <v>1539</v>
      </c>
      <c r="AF823" s="189"/>
      <c r="AG823" s="189"/>
      <c r="AH823" s="189"/>
      <c r="AI823" s="189" t="s">
        <v>23</v>
      </c>
      <c r="AJ823" s="189"/>
      <c r="AK823" s="189"/>
      <c r="AL823" s="189"/>
      <c r="AM823" s="189"/>
      <c r="AN823" s="190" t="s">
        <v>1539</v>
      </c>
      <c r="AO823" s="190"/>
      <c r="AP823" s="190"/>
      <c r="AQ823" s="190"/>
      <c r="AR823" s="190" t="s">
        <v>23</v>
      </c>
      <c r="AS823" s="190"/>
      <c r="AT823" s="190"/>
      <c r="AU823" s="191">
        <v>32</v>
      </c>
      <c r="AV823" s="191">
        <v>0</v>
      </c>
      <c r="AW823" s="191">
        <v>19</v>
      </c>
      <c r="AX823" s="191">
        <v>29</v>
      </c>
      <c r="AY823" s="191">
        <v>0</v>
      </c>
    </row>
    <row r="824" spans="1:51">
      <c r="A824" s="12" t="s">
        <v>1369</v>
      </c>
      <c r="B824" s="12" t="s">
        <v>1369</v>
      </c>
      <c r="C824" s="13">
        <v>420000</v>
      </c>
      <c r="D824" s="12" t="s">
        <v>1370</v>
      </c>
      <c r="E824" s="187">
        <v>143324</v>
      </c>
      <c r="F824" s="188" t="s">
        <v>182</v>
      </c>
      <c r="G824" s="189" t="s">
        <v>23</v>
      </c>
      <c r="H824" s="189" t="s">
        <v>23</v>
      </c>
      <c r="I824" s="189"/>
      <c r="J824" s="189" t="s">
        <v>23</v>
      </c>
      <c r="K824" s="189" t="s">
        <v>23</v>
      </c>
      <c r="L824" s="189"/>
      <c r="M824" s="189" t="s">
        <v>1540</v>
      </c>
      <c r="N824" s="189"/>
      <c r="O824" s="189" t="s">
        <v>23</v>
      </c>
      <c r="P824" s="189"/>
      <c r="Q824" s="189"/>
      <c r="R824" s="189"/>
      <c r="S824" s="189"/>
      <c r="T824" s="189"/>
      <c r="U824" s="189"/>
      <c r="V824" s="189" t="s">
        <v>1539</v>
      </c>
      <c r="W824" s="189"/>
      <c r="X824" s="189" t="s">
        <v>23</v>
      </c>
      <c r="Y824" s="189"/>
      <c r="Z824" s="189" t="s">
        <v>23</v>
      </c>
      <c r="AA824" s="189"/>
      <c r="AB824" s="189"/>
      <c r="AC824" s="189"/>
      <c r="AD824" s="189"/>
      <c r="AE824" s="189" t="s">
        <v>1539</v>
      </c>
      <c r="AF824" s="189"/>
      <c r="AG824" s="189"/>
      <c r="AH824" s="189"/>
      <c r="AI824" s="189"/>
      <c r="AJ824" s="189"/>
      <c r="AK824" s="189"/>
      <c r="AL824" s="189"/>
      <c r="AM824" s="189"/>
      <c r="AN824" s="190" t="s">
        <v>1539</v>
      </c>
      <c r="AO824" s="190"/>
      <c r="AP824" s="190" t="s">
        <v>23</v>
      </c>
      <c r="AQ824" s="190"/>
      <c r="AR824" s="190"/>
      <c r="AS824" s="190" t="s">
        <v>23</v>
      </c>
      <c r="AT824" s="190"/>
      <c r="AU824" s="191">
        <v>265</v>
      </c>
      <c r="AV824" s="191">
        <v>7</v>
      </c>
      <c r="AW824" s="191">
        <v>45</v>
      </c>
      <c r="AX824" s="191">
        <v>33</v>
      </c>
      <c r="AY824" s="191">
        <v>0</v>
      </c>
    </row>
    <row r="825" spans="1:51">
      <c r="A825" s="12" t="s">
        <v>1369</v>
      </c>
      <c r="B825" s="12" t="s">
        <v>1371</v>
      </c>
      <c r="C825" s="13">
        <v>422011</v>
      </c>
      <c r="D825" s="12" t="s">
        <v>1372</v>
      </c>
      <c r="E825" s="187">
        <v>426631</v>
      </c>
      <c r="F825" s="188" t="s">
        <v>182</v>
      </c>
      <c r="G825" s="189" t="s">
        <v>23</v>
      </c>
      <c r="H825" s="189" t="s">
        <v>23</v>
      </c>
      <c r="I825" s="189"/>
      <c r="J825" s="189" t="s">
        <v>23</v>
      </c>
      <c r="K825" s="189" t="s">
        <v>23</v>
      </c>
      <c r="L825" s="189" t="s">
        <v>23</v>
      </c>
      <c r="M825" s="189" t="s">
        <v>1539</v>
      </c>
      <c r="N825" s="189"/>
      <c r="O825" s="189" t="s">
        <v>23</v>
      </c>
      <c r="P825" s="189"/>
      <c r="Q825" s="189"/>
      <c r="R825" s="189"/>
      <c r="S825" s="189"/>
      <c r="T825" s="189"/>
      <c r="U825" s="189"/>
      <c r="V825" s="189" t="s">
        <v>1539</v>
      </c>
      <c r="W825" s="189"/>
      <c r="X825" s="189"/>
      <c r="Y825" s="189"/>
      <c r="Z825" s="189"/>
      <c r="AA825" s="189" t="s">
        <v>23</v>
      </c>
      <c r="AB825" s="189"/>
      <c r="AC825" s="189"/>
      <c r="AD825" s="189"/>
      <c r="AE825" s="189" t="s">
        <v>1539</v>
      </c>
      <c r="AF825" s="189"/>
      <c r="AG825" s="189" t="s">
        <v>23</v>
      </c>
      <c r="AH825" s="189"/>
      <c r="AI825" s="189"/>
      <c r="AJ825" s="189"/>
      <c r="AK825" s="189"/>
      <c r="AL825" s="189"/>
      <c r="AM825" s="189"/>
      <c r="AN825" s="190" t="s">
        <v>1540</v>
      </c>
      <c r="AO825" s="190"/>
      <c r="AP825" s="190"/>
      <c r="AQ825" s="190"/>
      <c r="AR825" s="190"/>
      <c r="AS825" s="190" t="s">
        <v>23</v>
      </c>
      <c r="AT825" s="190"/>
      <c r="AU825" s="191">
        <v>123</v>
      </c>
      <c r="AV825" s="191">
        <v>2</v>
      </c>
      <c r="AW825" s="191">
        <v>6</v>
      </c>
      <c r="AX825" s="191">
        <v>101</v>
      </c>
      <c r="AY825" s="191">
        <v>0</v>
      </c>
    </row>
    <row r="826" spans="1:51">
      <c r="A826" s="12" t="s">
        <v>1369</v>
      </c>
      <c r="B826" s="12" t="s">
        <v>1373</v>
      </c>
      <c r="C826" s="13">
        <v>422029</v>
      </c>
      <c r="D826" s="12" t="s">
        <v>667</v>
      </c>
      <c r="E826" s="187">
        <v>254386</v>
      </c>
      <c r="F826" s="188" t="s">
        <v>182</v>
      </c>
      <c r="G826" s="189"/>
      <c r="H826" s="189"/>
      <c r="I826" s="189"/>
      <c r="J826" s="189"/>
      <c r="K826" s="189" t="s">
        <v>23</v>
      </c>
      <c r="L826" s="189"/>
      <c r="M826" s="189" t="s">
        <v>1539</v>
      </c>
      <c r="N826" s="189"/>
      <c r="O826" s="189" t="s">
        <v>23</v>
      </c>
      <c r="P826" s="189"/>
      <c r="Q826" s="189"/>
      <c r="R826" s="189"/>
      <c r="S826" s="189"/>
      <c r="T826" s="189"/>
      <c r="U826" s="189"/>
      <c r="V826" s="189"/>
      <c r="W826" s="189"/>
      <c r="X826" s="189"/>
      <c r="Y826" s="189"/>
      <c r="Z826" s="189"/>
      <c r="AA826" s="189"/>
      <c r="AB826" s="189"/>
      <c r="AC826" s="189"/>
      <c r="AD826" s="189"/>
      <c r="AE826" s="189"/>
      <c r="AF826" s="189"/>
      <c r="AG826" s="189"/>
      <c r="AH826" s="189"/>
      <c r="AI826" s="189"/>
      <c r="AJ826" s="189"/>
      <c r="AK826" s="189"/>
      <c r="AL826" s="189"/>
      <c r="AM826" s="189"/>
      <c r="AN826" s="190" t="s">
        <v>1538</v>
      </c>
      <c r="AO826" s="190"/>
      <c r="AP826" s="190"/>
      <c r="AQ826" s="190"/>
      <c r="AR826" s="190"/>
      <c r="AS826" s="190"/>
      <c r="AT826" s="190"/>
      <c r="AU826" s="191">
        <v>115</v>
      </c>
      <c r="AV826" s="191">
        <v>0</v>
      </c>
      <c r="AW826" s="191">
        <v>0</v>
      </c>
      <c r="AX826" s="191">
        <v>36</v>
      </c>
      <c r="AY826" s="191">
        <v>0</v>
      </c>
    </row>
    <row r="827" spans="1:51">
      <c r="A827" s="12" t="s">
        <v>1369</v>
      </c>
      <c r="B827" s="12" t="s">
        <v>1374</v>
      </c>
      <c r="C827" s="13">
        <v>422037</v>
      </c>
      <c r="D827" s="12" t="s">
        <v>826</v>
      </c>
      <c r="E827" s="187">
        <v>45919</v>
      </c>
      <c r="F827" s="188" t="s">
        <v>182</v>
      </c>
      <c r="G827" s="189"/>
      <c r="H827" s="189"/>
      <c r="I827" s="189"/>
      <c r="J827" s="189"/>
      <c r="K827" s="189"/>
      <c r="L827" s="189"/>
      <c r="M827" s="189" t="s">
        <v>1538</v>
      </c>
      <c r="N827" s="189"/>
      <c r="O827" s="189"/>
      <c r="P827" s="189"/>
      <c r="Q827" s="189"/>
      <c r="R827" s="189"/>
      <c r="S827" s="189"/>
      <c r="T827" s="189"/>
      <c r="U827" s="189"/>
      <c r="V827" s="189"/>
      <c r="W827" s="189"/>
      <c r="X827" s="189"/>
      <c r="Y827" s="189"/>
      <c r="Z827" s="189"/>
      <c r="AA827" s="189"/>
      <c r="AB827" s="189"/>
      <c r="AC827" s="189"/>
      <c r="AD827" s="189"/>
      <c r="AE827" s="189"/>
      <c r="AF827" s="189"/>
      <c r="AG827" s="189"/>
      <c r="AH827" s="189"/>
      <c r="AI827" s="189"/>
      <c r="AJ827" s="189"/>
      <c r="AK827" s="189"/>
      <c r="AL827" s="189"/>
      <c r="AM827" s="189"/>
      <c r="AN827" s="190"/>
      <c r="AO827" s="190"/>
      <c r="AP827" s="190"/>
      <c r="AQ827" s="190"/>
      <c r="AR827" s="190"/>
      <c r="AS827" s="190"/>
      <c r="AT827" s="190"/>
      <c r="AU827" s="191">
        <v>84</v>
      </c>
      <c r="AV827" s="191">
        <v>0</v>
      </c>
      <c r="AW827" s="191">
        <v>0</v>
      </c>
      <c r="AX827" s="191">
        <v>0</v>
      </c>
      <c r="AY827" s="191">
        <v>0</v>
      </c>
    </row>
    <row r="828" spans="1:51">
      <c r="A828" s="12" t="s">
        <v>1369</v>
      </c>
      <c r="B828" s="12" t="s">
        <v>1375</v>
      </c>
      <c r="C828" s="13">
        <v>422045</v>
      </c>
      <c r="D828" s="12" t="s">
        <v>1336</v>
      </c>
      <c r="E828" s="187">
        <v>138512</v>
      </c>
      <c r="F828" s="188" t="s">
        <v>182</v>
      </c>
      <c r="G828" s="189"/>
      <c r="H828" s="189"/>
      <c r="I828" s="189"/>
      <c r="J828" s="189"/>
      <c r="K828" s="189"/>
      <c r="L828" s="189"/>
      <c r="M828" s="189" t="s">
        <v>1538</v>
      </c>
      <c r="N828" s="189"/>
      <c r="O828" s="189"/>
      <c r="P828" s="189"/>
      <c r="Q828" s="189"/>
      <c r="R828" s="189"/>
      <c r="S828" s="189"/>
      <c r="T828" s="189"/>
      <c r="U828" s="189"/>
      <c r="V828" s="189"/>
      <c r="W828" s="189"/>
      <c r="X828" s="189"/>
      <c r="Y828" s="189"/>
      <c r="Z828" s="189"/>
      <c r="AA828" s="189"/>
      <c r="AB828" s="189"/>
      <c r="AC828" s="189"/>
      <c r="AD828" s="189"/>
      <c r="AE828" s="189"/>
      <c r="AF828" s="189"/>
      <c r="AG828" s="189"/>
      <c r="AH828" s="189"/>
      <c r="AI828" s="189"/>
      <c r="AJ828" s="189"/>
      <c r="AK828" s="189"/>
      <c r="AL828" s="189"/>
      <c r="AM828" s="189"/>
      <c r="AN828" s="190"/>
      <c r="AO828" s="190"/>
      <c r="AP828" s="190"/>
      <c r="AQ828" s="190"/>
      <c r="AR828" s="190"/>
      <c r="AS828" s="190"/>
      <c r="AT828" s="190"/>
      <c r="AU828" s="191">
        <v>97</v>
      </c>
      <c r="AV828" s="191">
        <v>0</v>
      </c>
      <c r="AW828" s="191">
        <v>0</v>
      </c>
      <c r="AX828" s="191">
        <v>0</v>
      </c>
      <c r="AY828" s="191">
        <v>0</v>
      </c>
    </row>
    <row r="829" spans="1:51">
      <c r="A829" s="12" t="s">
        <v>1369</v>
      </c>
      <c r="B829" s="12" t="s">
        <v>1376</v>
      </c>
      <c r="C829" s="13">
        <v>422053</v>
      </c>
      <c r="D829" s="12" t="s">
        <v>1377</v>
      </c>
      <c r="E829" s="187">
        <v>95784</v>
      </c>
      <c r="F829" s="188" t="s">
        <v>182</v>
      </c>
      <c r="G829" s="189"/>
      <c r="H829" s="189"/>
      <c r="I829" s="189"/>
      <c r="J829" s="189"/>
      <c r="K829" s="189" t="s">
        <v>23</v>
      </c>
      <c r="L829" s="189"/>
      <c r="M829" s="189" t="s">
        <v>1539</v>
      </c>
      <c r="N829" s="189"/>
      <c r="O829" s="189" t="s">
        <v>23</v>
      </c>
      <c r="P829" s="189"/>
      <c r="Q829" s="189"/>
      <c r="R829" s="189"/>
      <c r="S829" s="189"/>
      <c r="T829" s="189"/>
      <c r="U829" s="189"/>
      <c r="V829" s="189"/>
      <c r="W829" s="189"/>
      <c r="X829" s="189"/>
      <c r="Y829" s="189"/>
      <c r="Z829" s="189"/>
      <c r="AA829" s="189"/>
      <c r="AB829" s="189"/>
      <c r="AC829" s="189"/>
      <c r="AD829" s="189"/>
      <c r="AE829" s="189"/>
      <c r="AF829" s="189"/>
      <c r="AG829" s="189"/>
      <c r="AH829" s="189"/>
      <c r="AI829" s="189"/>
      <c r="AJ829" s="189"/>
      <c r="AK829" s="189"/>
      <c r="AL829" s="189"/>
      <c r="AM829" s="189"/>
      <c r="AN829" s="190" t="s">
        <v>1539</v>
      </c>
      <c r="AO829" s="190"/>
      <c r="AP829" s="190"/>
      <c r="AQ829" s="190"/>
      <c r="AR829" s="190"/>
      <c r="AS829" s="190" t="s">
        <v>23</v>
      </c>
      <c r="AT829" s="190"/>
      <c r="AU829" s="191">
        <v>144</v>
      </c>
      <c r="AV829" s="191">
        <v>0</v>
      </c>
      <c r="AW829" s="191">
        <v>0</v>
      </c>
      <c r="AX829" s="191">
        <v>18</v>
      </c>
      <c r="AY829" s="191">
        <v>0</v>
      </c>
    </row>
    <row r="830" spans="1:51">
      <c r="A830" s="12" t="s">
        <v>1369</v>
      </c>
      <c r="B830" s="12" t="s">
        <v>1378</v>
      </c>
      <c r="C830" s="13">
        <v>422070</v>
      </c>
      <c r="D830" s="12" t="s">
        <v>1379</v>
      </c>
      <c r="E830" s="187">
        <v>32116</v>
      </c>
      <c r="F830" s="188" t="s">
        <v>182</v>
      </c>
      <c r="G830" s="189"/>
      <c r="H830" s="189"/>
      <c r="I830" s="189"/>
      <c r="J830" s="189"/>
      <c r="K830" s="189"/>
      <c r="L830" s="189"/>
      <c r="M830" s="189" t="s">
        <v>1538</v>
      </c>
      <c r="N830" s="189"/>
      <c r="O830" s="189"/>
      <c r="P830" s="189"/>
      <c r="Q830" s="189"/>
      <c r="R830" s="189"/>
      <c r="S830" s="189"/>
      <c r="T830" s="189"/>
      <c r="U830" s="189"/>
      <c r="V830" s="189"/>
      <c r="W830" s="189"/>
      <c r="X830" s="189"/>
      <c r="Y830" s="189"/>
      <c r="Z830" s="189"/>
      <c r="AA830" s="189"/>
      <c r="AB830" s="189"/>
      <c r="AC830" s="189"/>
      <c r="AD830" s="189"/>
      <c r="AE830" s="189"/>
      <c r="AF830" s="189"/>
      <c r="AG830" s="189"/>
      <c r="AH830" s="189"/>
      <c r="AI830" s="189"/>
      <c r="AJ830" s="189"/>
      <c r="AK830" s="189"/>
      <c r="AL830" s="189"/>
      <c r="AM830" s="189"/>
      <c r="AN830" s="190"/>
      <c r="AO830" s="190"/>
      <c r="AP830" s="190"/>
      <c r="AQ830" s="190"/>
      <c r="AR830" s="190"/>
      <c r="AS830" s="190"/>
      <c r="AT830" s="190"/>
      <c r="AU830" s="191">
        <v>71</v>
      </c>
      <c r="AV830" s="191">
        <v>0</v>
      </c>
      <c r="AW830" s="191">
        <v>0</v>
      </c>
      <c r="AX830" s="191">
        <v>0</v>
      </c>
      <c r="AY830" s="191">
        <v>0</v>
      </c>
    </row>
    <row r="831" spans="1:51">
      <c r="A831" s="12" t="s">
        <v>1369</v>
      </c>
      <c r="B831" s="12" t="s">
        <v>1380</v>
      </c>
      <c r="C831" s="13">
        <v>422088</v>
      </c>
      <c r="D831" s="12" t="s">
        <v>403</v>
      </c>
      <c r="E831" s="187">
        <v>23327</v>
      </c>
      <c r="F831" s="188" t="s">
        <v>182</v>
      </c>
      <c r="G831" s="189"/>
      <c r="H831" s="189"/>
      <c r="I831" s="189"/>
      <c r="J831" s="189"/>
      <c r="K831" s="189"/>
      <c r="L831" s="189"/>
      <c r="M831" s="189" t="s">
        <v>1538</v>
      </c>
      <c r="N831" s="189"/>
      <c r="O831" s="189"/>
      <c r="P831" s="189"/>
      <c r="Q831" s="189"/>
      <c r="R831" s="189"/>
      <c r="S831" s="189"/>
      <c r="T831" s="189"/>
      <c r="U831" s="189"/>
      <c r="V831" s="189"/>
      <c r="W831" s="189"/>
      <c r="X831" s="189"/>
      <c r="Y831" s="189"/>
      <c r="Z831" s="189"/>
      <c r="AA831" s="189"/>
      <c r="AB831" s="189"/>
      <c r="AC831" s="189"/>
      <c r="AD831" s="189"/>
      <c r="AE831" s="189"/>
      <c r="AF831" s="189"/>
      <c r="AG831" s="189"/>
      <c r="AH831" s="189"/>
      <c r="AI831" s="189"/>
      <c r="AJ831" s="189"/>
      <c r="AK831" s="189"/>
      <c r="AL831" s="189"/>
      <c r="AM831" s="189"/>
      <c r="AN831" s="190"/>
      <c r="AO831" s="190"/>
      <c r="AP831" s="190"/>
      <c r="AQ831" s="190"/>
      <c r="AR831" s="190"/>
      <c r="AS831" s="190"/>
      <c r="AT831" s="190"/>
      <c r="AU831" s="191">
        <v>71</v>
      </c>
      <c r="AV831" s="191">
        <v>0</v>
      </c>
      <c r="AW831" s="191">
        <v>0</v>
      </c>
      <c r="AX831" s="191">
        <v>0</v>
      </c>
      <c r="AY831" s="191">
        <v>0</v>
      </c>
    </row>
    <row r="832" spans="1:51">
      <c r="A832" s="12" t="s">
        <v>1369</v>
      </c>
      <c r="B832" s="12" t="s">
        <v>1381</v>
      </c>
      <c r="C832" s="13">
        <v>422096</v>
      </c>
      <c r="D832" s="12" t="s">
        <v>1382</v>
      </c>
      <c r="E832" s="187">
        <v>31413</v>
      </c>
      <c r="F832" s="188" t="s">
        <v>182</v>
      </c>
      <c r="G832" s="189"/>
      <c r="H832" s="189"/>
      <c r="I832" s="189"/>
      <c r="J832" s="189"/>
      <c r="K832" s="189"/>
      <c r="L832" s="189"/>
      <c r="M832" s="189" t="s">
        <v>1538</v>
      </c>
      <c r="N832" s="189"/>
      <c r="O832" s="189"/>
      <c r="P832" s="189"/>
      <c r="Q832" s="189"/>
      <c r="R832" s="189"/>
      <c r="S832" s="189"/>
      <c r="T832" s="189"/>
      <c r="U832" s="189"/>
      <c r="V832" s="189"/>
      <c r="W832" s="189"/>
      <c r="X832" s="189"/>
      <c r="Y832" s="189"/>
      <c r="Z832" s="189"/>
      <c r="AA832" s="189"/>
      <c r="AB832" s="189"/>
      <c r="AC832" s="189"/>
      <c r="AD832" s="189"/>
      <c r="AE832" s="189"/>
      <c r="AF832" s="189"/>
      <c r="AG832" s="189"/>
      <c r="AH832" s="189"/>
      <c r="AI832" s="189"/>
      <c r="AJ832" s="189"/>
      <c r="AK832" s="189"/>
      <c r="AL832" s="189"/>
      <c r="AM832" s="189"/>
      <c r="AN832" s="190"/>
      <c r="AO832" s="190"/>
      <c r="AP832" s="190"/>
      <c r="AQ832" s="190"/>
      <c r="AR832" s="190"/>
      <c r="AS832" s="190"/>
      <c r="AT832" s="190"/>
      <c r="AU832" s="191">
        <v>63</v>
      </c>
      <c r="AV832" s="191">
        <v>0</v>
      </c>
      <c r="AW832" s="191">
        <v>0</v>
      </c>
      <c r="AX832" s="191">
        <v>0</v>
      </c>
      <c r="AY832" s="191">
        <v>0</v>
      </c>
    </row>
    <row r="833" spans="1:51">
      <c r="A833" s="12" t="s">
        <v>1369</v>
      </c>
      <c r="B833" s="12" t="s">
        <v>1383</v>
      </c>
      <c r="C833" s="13">
        <v>422100</v>
      </c>
      <c r="D833" s="12" t="s">
        <v>1384</v>
      </c>
      <c r="E833" s="187">
        <v>27202</v>
      </c>
      <c r="F833" s="188" t="s">
        <v>182</v>
      </c>
      <c r="G833" s="189" t="s">
        <v>23</v>
      </c>
      <c r="H833" s="189"/>
      <c r="I833" s="189"/>
      <c r="J833" s="189"/>
      <c r="K833" s="189"/>
      <c r="L833" s="189"/>
      <c r="M833" s="189" t="s">
        <v>1539</v>
      </c>
      <c r="N833" s="189"/>
      <c r="O833" s="189" t="s">
        <v>23</v>
      </c>
      <c r="P833" s="189"/>
      <c r="Q833" s="189"/>
      <c r="R833" s="189"/>
      <c r="S833" s="189"/>
      <c r="T833" s="189"/>
      <c r="U833" s="189"/>
      <c r="V833" s="189" t="s">
        <v>1539</v>
      </c>
      <c r="W833" s="189"/>
      <c r="X833" s="189" t="s">
        <v>23</v>
      </c>
      <c r="Y833" s="189"/>
      <c r="Z833" s="189"/>
      <c r="AA833" s="189"/>
      <c r="AB833" s="189"/>
      <c r="AC833" s="189"/>
      <c r="AD833" s="189"/>
      <c r="AE833" s="189"/>
      <c r="AF833" s="189"/>
      <c r="AG833" s="189"/>
      <c r="AH833" s="189"/>
      <c r="AI833" s="189"/>
      <c r="AJ833" s="189"/>
      <c r="AK833" s="189"/>
      <c r="AL833" s="189"/>
      <c r="AM833" s="189"/>
      <c r="AN833" s="190"/>
      <c r="AO833" s="190"/>
      <c r="AP833" s="190"/>
      <c r="AQ833" s="190"/>
      <c r="AR833" s="190"/>
      <c r="AS833" s="190"/>
      <c r="AT833" s="190"/>
      <c r="AU833" s="191">
        <v>16</v>
      </c>
      <c r="AV833" s="191">
        <v>13</v>
      </c>
      <c r="AW833" s="191">
        <v>0</v>
      </c>
      <c r="AX833" s="191">
        <v>0</v>
      </c>
      <c r="AY833" s="191">
        <v>0</v>
      </c>
    </row>
    <row r="834" spans="1:51">
      <c r="A834" s="12" t="s">
        <v>1369</v>
      </c>
      <c r="B834" s="12" t="s">
        <v>1385</v>
      </c>
      <c r="C834" s="13">
        <v>422118</v>
      </c>
      <c r="D834" s="12" t="s">
        <v>1386</v>
      </c>
      <c r="E834" s="187">
        <v>37700</v>
      </c>
      <c r="F834" s="188" t="s">
        <v>182</v>
      </c>
      <c r="G834" s="189"/>
      <c r="H834" s="189"/>
      <c r="I834" s="189"/>
      <c r="J834" s="189"/>
      <c r="K834" s="189"/>
      <c r="L834" s="189"/>
      <c r="M834" s="189" t="s">
        <v>1539</v>
      </c>
      <c r="N834" s="189"/>
      <c r="O834" s="189" t="s">
        <v>23</v>
      </c>
      <c r="P834" s="189"/>
      <c r="Q834" s="189"/>
      <c r="R834" s="189"/>
      <c r="S834" s="189"/>
      <c r="T834" s="189"/>
      <c r="U834" s="189"/>
      <c r="V834" s="189"/>
      <c r="W834" s="189"/>
      <c r="X834" s="189"/>
      <c r="Y834" s="189"/>
      <c r="Z834" s="189"/>
      <c r="AA834" s="189"/>
      <c r="AB834" s="189"/>
      <c r="AC834" s="189"/>
      <c r="AD834" s="189"/>
      <c r="AE834" s="189"/>
      <c r="AF834" s="189"/>
      <c r="AG834" s="189"/>
      <c r="AH834" s="189"/>
      <c r="AI834" s="189"/>
      <c r="AJ834" s="189"/>
      <c r="AK834" s="189"/>
      <c r="AL834" s="189"/>
      <c r="AM834" s="189"/>
      <c r="AN834" s="190"/>
      <c r="AO834" s="190"/>
      <c r="AP834" s="190"/>
      <c r="AQ834" s="190"/>
      <c r="AR834" s="190"/>
      <c r="AS834" s="190"/>
      <c r="AT834" s="190"/>
      <c r="AU834" s="191">
        <v>47</v>
      </c>
      <c r="AV834" s="191">
        <v>0</v>
      </c>
      <c r="AW834" s="191">
        <v>0</v>
      </c>
      <c r="AX834" s="191">
        <v>0</v>
      </c>
      <c r="AY834" s="191">
        <v>0</v>
      </c>
    </row>
    <row r="835" spans="1:51">
      <c r="A835" s="12" t="s">
        <v>1369</v>
      </c>
      <c r="B835" s="12" t="s">
        <v>1387</v>
      </c>
      <c r="C835" s="13">
        <v>422126</v>
      </c>
      <c r="D835" s="12" t="s">
        <v>365</v>
      </c>
      <c r="E835" s="187">
        <v>28487</v>
      </c>
      <c r="F835" s="188" t="s">
        <v>182</v>
      </c>
      <c r="G835" s="189"/>
      <c r="H835" s="189"/>
      <c r="I835" s="189"/>
      <c r="J835" s="189" t="s">
        <v>23</v>
      </c>
      <c r="K835" s="189"/>
      <c r="L835" s="189"/>
      <c r="M835" s="189" t="s">
        <v>1539</v>
      </c>
      <c r="N835" s="189"/>
      <c r="O835" s="189" t="s">
        <v>23</v>
      </c>
      <c r="P835" s="189"/>
      <c r="Q835" s="189"/>
      <c r="R835" s="189"/>
      <c r="S835" s="189"/>
      <c r="T835" s="189"/>
      <c r="U835" s="189"/>
      <c r="V835" s="189"/>
      <c r="W835" s="189"/>
      <c r="X835" s="189"/>
      <c r="Y835" s="189"/>
      <c r="Z835" s="189"/>
      <c r="AA835" s="189"/>
      <c r="AB835" s="189"/>
      <c r="AC835" s="189"/>
      <c r="AD835" s="189"/>
      <c r="AE835" s="189" t="s">
        <v>1539</v>
      </c>
      <c r="AF835" s="189"/>
      <c r="AG835" s="189" t="s">
        <v>23</v>
      </c>
      <c r="AH835" s="189"/>
      <c r="AI835" s="189"/>
      <c r="AJ835" s="189"/>
      <c r="AK835" s="189"/>
      <c r="AL835" s="189"/>
      <c r="AM835" s="189"/>
      <c r="AN835" s="190"/>
      <c r="AO835" s="190"/>
      <c r="AP835" s="190"/>
      <c r="AQ835" s="190"/>
      <c r="AR835" s="190"/>
      <c r="AS835" s="190"/>
      <c r="AT835" s="190"/>
      <c r="AU835" s="191">
        <v>13</v>
      </c>
      <c r="AV835" s="191">
        <v>0</v>
      </c>
      <c r="AW835" s="191">
        <v>7</v>
      </c>
      <c r="AX835" s="191">
        <v>0</v>
      </c>
      <c r="AY835" s="191">
        <v>0</v>
      </c>
    </row>
    <row r="836" spans="1:51">
      <c r="A836" s="12" t="s">
        <v>1369</v>
      </c>
      <c r="B836" s="12" t="s">
        <v>1388</v>
      </c>
      <c r="C836" s="13">
        <v>422134</v>
      </c>
      <c r="D836" s="12" t="s">
        <v>1389</v>
      </c>
      <c r="E836" s="187">
        <v>44629</v>
      </c>
      <c r="F836" s="188" t="s">
        <v>182</v>
      </c>
      <c r="G836" s="189"/>
      <c r="H836" s="189"/>
      <c r="I836" s="189"/>
      <c r="J836" s="189"/>
      <c r="K836" s="189"/>
      <c r="L836" s="189"/>
      <c r="M836" s="189" t="s">
        <v>1538</v>
      </c>
      <c r="N836" s="189"/>
      <c r="O836" s="189"/>
      <c r="P836" s="189"/>
      <c r="Q836" s="189"/>
      <c r="R836" s="189"/>
      <c r="S836" s="189"/>
      <c r="T836" s="189"/>
      <c r="U836" s="189"/>
      <c r="V836" s="189"/>
      <c r="W836" s="189"/>
      <c r="X836" s="189"/>
      <c r="Y836" s="189"/>
      <c r="Z836" s="189"/>
      <c r="AA836" s="189"/>
      <c r="AB836" s="189"/>
      <c r="AC836" s="189"/>
      <c r="AD836" s="189"/>
      <c r="AE836" s="189"/>
      <c r="AF836" s="189"/>
      <c r="AG836" s="189"/>
      <c r="AH836" s="189"/>
      <c r="AI836" s="189"/>
      <c r="AJ836" s="189"/>
      <c r="AK836" s="189"/>
      <c r="AL836" s="189"/>
      <c r="AM836" s="189"/>
      <c r="AN836" s="190"/>
      <c r="AO836" s="190"/>
      <c r="AP836" s="190"/>
      <c r="AQ836" s="190"/>
      <c r="AR836" s="190"/>
      <c r="AS836" s="190"/>
      <c r="AT836" s="190"/>
      <c r="AU836" s="191">
        <v>29</v>
      </c>
      <c r="AV836" s="191">
        <v>0</v>
      </c>
      <c r="AW836" s="191">
        <v>0</v>
      </c>
      <c r="AX836" s="191">
        <v>0</v>
      </c>
      <c r="AY836" s="191">
        <v>0</v>
      </c>
    </row>
    <row r="837" spans="1:51">
      <c r="A837" s="12" t="s">
        <v>1369</v>
      </c>
      <c r="B837" s="12" t="s">
        <v>1390</v>
      </c>
      <c r="C837" s="13">
        <v>422142</v>
      </c>
      <c r="D837" s="12" t="s">
        <v>1391</v>
      </c>
      <c r="E837" s="187">
        <v>47070</v>
      </c>
      <c r="F837" s="188" t="s">
        <v>182</v>
      </c>
      <c r="G837" s="189"/>
      <c r="H837" s="189"/>
      <c r="I837" s="189"/>
      <c r="J837" s="189"/>
      <c r="K837" s="189" t="s">
        <v>23</v>
      </c>
      <c r="L837" s="189"/>
      <c r="M837" s="189" t="s">
        <v>1538</v>
      </c>
      <c r="N837" s="189"/>
      <c r="O837" s="189"/>
      <c r="P837" s="189"/>
      <c r="Q837" s="189"/>
      <c r="R837" s="189"/>
      <c r="S837" s="189"/>
      <c r="T837" s="189"/>
      <c r="U837" s="189"/>
      <c r="V837" s="189"/>
      <c r="W837" s="189"/>
      <c r="X837" s="189"/>
      <c r="Y837" s="189"/>
      <c r="Z837" s="189"/>
      <c r="AA837" s="189"/>
      <c r="AB837" s="189"/>
      <c r="AC837" s="189"/>
      <c r="AD837" s="189"/>
      <c r="AE837" s="189"/>
      <c r="AF837" s="189"/>
      <c r="AG837" s="189"/>
      <c r="AH837" s="189"/>
      <c r="AI837" s="189"/>
      <c r="AJ837" s="189"/>
      <c r="AK837" s="189"/>
      <c r="AL837" s="189"/>
      <c r="AM837" s="189"/>
      <c r="AN837" s="190" t="s">
        <v>1538</v>
      </c>
      <c r="AO837" s="190"/>
      <c r="AP837" s="190"/>
      <c r="AQ837" s="190"/>
      <c r="AR837" s="190"/>
      <c r="AS837" s="190"/>
      <c r="AT837" s="190"/>
      <c r="AU837" s="191">
        <v>16</v>
      </c>
      <c r="AV837" s="191">
        <v>0</v>
      </c>
      <c r="AW837" s="191">
        <v>0</v>
      </c>
      <c r="AX837" s="191">
        <v>4</v>
      </c>
      <c r="AY837" s="191">
        <v>0</v>
      </c>
    </row>
    <row r="838" spans="1:51">
      <c r="A838" s="12" t="s">
        <v>1369</v>
      </c>
      <c r="B838" s="12" t="s">
        <v>1392</v>
      </c>
      <c r="C838" s="13">
        <v>423831</v>
      </c>
      <c r="D838" s="12" t="s">
        <v>403</v>
      </c>
      <c r="E838" s="187">
        <v>2503</v>
      </c>
      <c r="F838" s="188" t="s">
        <v>182</v>
      </c>
      <c r="G838" s="189"/>
      <c r="H838" s="189"/>
      <c r="I838" s="189"/>
      <c r="J838" s="189"/>
      <c r="K838" s="189"/>
      <c r="L838" s="189"/>
      <c r="M838" s="189" t="s">
        <v>1538</v>
      </c>
      <c r="N838" s="189"/>
      <c r="O838" s="189"/>
      <c r="P838" s="189"/>
      <c r="Q838" s="189"/>
      <c r="R838" s="189"/>
      <c r="S838" s="189"/>
      <c r="T838" s="189"/>
      <c r="U838" s="189"/>
      <c r="V838" s="189"/>
      <c r="W838" s="189"/>
      <c r="X838" s="189"/>
      <c r="Y838" s="189"/>
      <c r="Z838" s="189"/>
      <c r="AA838" s="189"/>
      <c r="AB838" s="189"/>
      <c r="AC838" s="189"/>
      <c r="AD838" s="189"/>
      <c r="AE838" s="189"/>
      <c r="AF838" s="189"/>
      <c r="AG838" s="189"/>
      <c r="AH838" s="189"/>
      <c r="AI838" s="189"/>
      <c r="AJ838" s="189"/>
      <c r="AK838" s="189"/>
      <c r="AL838" s="189"/>
      <c r="AM838" s="189"/>
      <c r="AN838" s="190"/>
      <c r="AO838" s="190"/>
      <c r="AP838" s="190"/>
      <c r="AQ838" s="190"/>
      <c r="AR838" s="190"/>
      <c r="AS838" s="190"/>
      <c r="AT838" s="190"/>
      <c r="AU838" s="191">
        <v>1</v>
      </c>
      <c r="AV838" s="191">
        <v>0</v>
      </c>
      <c r="AW838" s="191">
        <v>0</v>
      </c>
      <c r="AX838" s="191">
        <v>0</v>
      </c>
      <c r="AY838" s="191">
        <v>0</v>
      </c>
    </row>
    <row r="839" spans="1:51">
      <c r="A839" s="12" t="s">
        <v>153</v>
      </c>
      <c r="B839" s="12" t="s">
        <v>153</v>
      </c>
      <c r="C839" s="13">
        <v>430005</v>
      </c>
      <c r="D839" s="12" t="s">
        <v>1393</v>
      </c>
      <c r="E839" s="187">
        <v>348514</v>
      </c>
      <c r="F839" s="188" t="s">
        <v>182</v>
      </c>
      <c r="G839" s="189" t="s">
        <v>23</v>
      </c>
      <c r="H839" s="189"/>
      <c r="I839" s="189" t="s">
        <v>23</v>
      </c>
      <c r="J839" s="189" t="s">
        <v>23</v>
      </c>
      <c r="K839" s="189" t="s">
        <v>23</v>
      </c>
      <c r="L839" s="189"/>
      <c r="M839" s="189" t="s">
        <v>1539</v>
      </c>
      <c r="N839" s="189"/>
      <c r="O839" s="189" t="s">
        <v>23</v>
      </c>
      <c r="P839" s="189"/>
      <c r="Q839" s="189"/>
      <c r="R839" s="189"/>
      <c r="S839" s="189"/>
      <c r="T839" s="189"/>
      <c r="U839" s="189"/>
      <c r="V839" s="189" t="s">
        <v>1539</v>
      </c>
      <c r="W839" s="189" t="s">
        <v>23</v>
      </c>
      <c r="X839" s="189"/>
      <c r="Y839" s="189"/>
      <c r="Z839" s="189"/>
      <c r="AA839" s="189"/>
      <c r="AB839" s="189"/>
      <c r="AC839" s="189"/>
      <c r="AD839" s="189" t="s">
        <v>23</v>
      </c>
      <c r="AE839" s="189" t="s">
        <v>1539</v>
      </c>
      <c r="AF839" s="189"/>
      <c r="AG839" s="189"/>
      <c r="AH839" s="189"/>
      <c r="AI839" s="189"/>
      <c r="AJ839" s="189"/>
      <c r="AK839" s="189"/>
      <c r="AL839" s="189"/>
      <c r="AM839" s="189"/>
      <c r="AN839" s="190" t="s">
        <v>1539</v>
      </c>
      <c r="AO839" s="190" t="s">
        <v>23</v>
      </c>
      <c r="AP839" s="190"/>
      <c r="AQ839" s="190"/>
      <c r="AR839" s="190"/>
      <c r="AS839" s="190"/>
      <c r="AT839" s="190" t="s">
        <v>23</v>
      </c>
      <c r="AU839" s="191">
        <v>182</v>
      </c>
      <c r="AV839" s="191">
        <v>19</v>
      </c>
      <c r="AW839" s="191">
        <v>95</v>
      </c>
      <c r="AX839" s="191">
        <v>140</v>
      </c>
      <c r="AY839" s="191">
        <v>7</v>
      </c>
    </row>
    <row r="840" spans="1:51">
      <c r="A840" s="12" t="s">
        <v>153</v>
      </c>
      <c r="B840" s="12" t="s">
        <v>180</v>
      </c>
      <c r="C840" s="13">
        <v>431001</v>
      </c>
      <c r="D840" s="12" t="s">
        <v>1394</v>
      </c>
      <c r="E840" s="187">
        <v>734317</v>
      </c>
      <c r="F840" s="188" t="s">
        <v>182</v>
      </c>
      <c r="G840" s="189" t="s">
        <v>23</v>
      </c>
      <c r="H840" s="189" t="s">
        <v>23</v>
      </c>
      <c r="I840" s="189" t="s">
        <v>23</v>
      </c>
      <c r="J840" s="189" t="s">
        <v>23</v>
      </c>
      <c r="K840" s="189" t="s">
        <v>23</v>
      </c>
      <c r="L840" s="189" t="s">
        <v>23</v>
      </c>
      <c r="M840" s="189" t="s">
        <v>1539</v>
      </c>
      <c r="N840" s="189"/>
      <c r="O840" s="189" t="s">
        <v>23</v>
      </c>
      <c r="P840" s="189"/>
      <c r="Q840" s="189"/>
      <c r="R840" s="189"/>
      <c r="S840" s="189"/>
      <c r="T840" s="189"/>
      <c r="U840" s="189"/>
      <c r="V840" s="189" t="s">
        <v>1539</v>
      </c>
      <c r="W840" s="189"/>
      <c r="X840" s="189"/>
      <c r="Y840" s="189"/>
      <c r="Z840" s="189"/>
      <c r="AA840" s="189"/>
      <c r="AB840" s="189" t="s">
        <v>23</v>
      </c>
      <c r="AC840" s="189"/>
      <c r="AD840" s="189"/>
      <c r="AE840" s="189" t="s">
        <v>1539</v>
      </c>
      <c r="AF840" s="189"/>
      <c r="AG840" s="189" t="s">
        <v>23</v>
      </c>
      <c r="AH840" s="189"/>
      <c r="AI840" s="189"/>
      <c r="AJ840" s="189"/>
      <c r="AK840" s="189"/>
      <c r="AL840" s="189"/>
      <c r="AM840" s="189"/>
      <c r="AN840" s="190" t="s">
        <v>1539</v>
      </c>
      <c r="AO840" s="190" t="s">
        <v>736</v>
      </c>
      <c r="AP840" s="190" t="s">
        <v>736</v>
      </c>
      <c r="AQ840" s="190" t="s">
        <v>736</v>
      </c>
      <c r="AR840" s="190" t="s">
        <v>736</v>
      </c>
      <c r="AS840" s="190" t="s">
        <v>23</v>
      </c>
      <c r="AT840" s="190" t="s">
        <v>736</v>
      </c>
      <c r="AU840" s="191">
        <v>194</v>
      </c>
      <c r="AV840" s="191">
        <v>25</v>
      </c>
      <c r="AW840" s="191">
        <v>41</v>
      </c>
      <c r="AX840" s="191">
        <v>40</v>
      </c>
      <c r="AY840" s="191">
        <v>31</v>
      </c>
    </row>
    <row r="841" spans="1:51">
      <c r="A841" s="12" t="s">
        <v>153</v>
      </c>
      <c r="B841" s="12" t="s">
        <v>1395</v>
      </c>
      <c r="C841" s="13">
        <v>432024</v>
      </c>
      <c r="D841" s="12" t="s">
        <v>1396</v>
      </c>
      <c r="E841" s="187">
        <v>129029</v>
      </c>
      <c r="F841" s="188" t="s">
        <v>182</v>
      </c>
      <c r="G841" s="189" t="s">
        <v>23</v>
      </c>
      <c r="H841" s="189" t="s">
        <v>23</v>
      </c>
      <c r="I841" s="189" t="s">
        <v>23</v>
      </c>
      <c r="J841" s="189" t="s">
        <v>23</v>
      </c>
      <c r="K841" s="189" t="s">
        <v>23</v>
      </c>
      <c r="L841" s="189"/>
      <c r="M841" s="189" t="s">
        <v>1539</v>
      </c>
      <c r="N841" s="189"/>
      <c r="O841" s="189" t="s">
        <v>23</v>
      </c>
      <c r="P841" s="189"/>
      <c r="Q841" s="189"/>
      <c r="R841" s="189"/>
      <c r="S841" s="189"/>
      <c r="T841" s="189"/>
      <c r="U841" s="189"/>
      <c r="V841" s="189" t="s">
        <v>1539</v>
      </c>
      <c r="W841" s="189" t="s">
        <v>23</v>
      </c>
      <c r="X841" s="189"/>
      <c r="Y841" s="189"/>
      <c r="Z841" s="189"/>
      <c r="AA841" s="189"/>
      <c r="AB841" s="189"/>
      <c r="AC841" s="189"/>
      <c r="AD841" s="189"/>
      <c r="AE841" s="189" t="s">
        <v>1539</v>
      </c>
      <c r="AF841" s="189"/>
      <c r="AG841" s="189"/>
      <c r="AH841" s="189"/>
      <c r="AI841" s="189"/>
      <c r="AJ841" s="189"/>
      <c r="AK841" s="189"/>
      <c r="AL841" s="189"/>
      <c r="AM841" s="189"/>
      <c r="AN841" s="190" t="s">
        <v>1539</v>
      </c>
      <c r="AO841" s="190" t="s">
        <v>23</v>
      </c>
      <c r="AP841" s="190"/>
      <c r="AQ841" s="190"/>
      <c r="AR841" s="190"/>
      <c r="AS841" s="190"/>
      <c r="AT841" s="190" t="s">
        <v>23</v>
      </c>
      <c r="AU841" s="191">
        <v>79</v>
      </c>
      <c r="AV841" s="191">
        <v>3</v>
      </c>
      <c r="AW841" s="191">
        <v>42</v>
      </c>
      <c r="AX841" s="191">
        <v>17</v>
      </c>
      <c r="AY841" s="191">
        <v>2</v>
      </c>
    </row>
    <row r="842" spans="1:51">
      <c r="A842" s="12" t="s">
        <v>153</v>
      </c>
      <c r="B842" s="12" t="s">
        <v>1397</v>
      </c>
      <c r="C842" s="13">
        <v>432032</v>
      </c>
      <c r="D842" s="12" t="s">
        <v>343</v>
      </c>
      <c r="E842" s="187">
        <v>33148</v>
      </c>
      <c r="F842" s="188" t="s">
        <v>182</v>
      </c>
      <c r="G842" s="189" t="s">
        <v>23</v>
      </c>
      <c r="H842" s="189" t="s">
        <v>23</v>
      </c>
      <c r="I842" s="189" t="s">
        <v>23</v>
      </c>
      <c r="J842" s="189" t="s">
        <v>23</v>
      </c>
      <c r="K842" s="189" t="s">
        <v>23</v>
      </c>
      <c r="L842" s="189"/>
      <c r="M842" s="189" t="s">
        <v>1539</v>
      </c>
      <c r="N842" s="189"/>
      <c r="O842" s="189" t="s">
        <v>23</v>
      </c>
      <c r="P842" s="189"/>
      <c r="Q842" s="189"/>
      <c r="R842" s="189"/>
      <c r="S842" s="189"/>
      <c r="T842" s="189"/>
      <c r="U842" s="189"/>
      <c r="V842" s="189" t="s">
        <v>1538</v>
      </c>
      <c r="W842" s="189"/>
      <c r="X842" s="189"/>
      <c r="Y842" s="189"/>
      <c r="Z842" s="189"/>
      <c r="AA842" s="189"/>
      <c r="AB842" s="189"/>
      <c r="AC842" s="189"/>
      <c r="AD842" s="189"/>
      <c r="AE842" s="189" t="s">
        <v>1539</v>
      </c>
      <c r="AF842" s="189"/>
      <c r="AG842" s="189"/>
      <c r="AH842" s="189"/>
      <c r="AI842" s="189"/>
      <c r="AJ842" s="189"/>
      <c r="AK842" s="189"/>
      <c r="AL842" s="189"/>
      <c r="AM842" s="189"/>
      <c r="AN842" s="190" t="s">
        <v>1539</v>
      </c>
      <c r="AO842" s="190" t="s">
        <v>23</v>
      </c>
      <c r="AP842" s="190"/>
      <c r="AQ842" s="190"/>
      <c r="AR842" s="190"/>
      <c r="AS842" s="190"/>
      <c r="AT842" s="190" t="s">
        <v>23</v>
      </c>
      <c r="AU842" s="191">
        <v>96</v>
      </c>
      <c r="AV842" s="191">
        <v>8</v>
      </c>
      <c r="AW842" s="191">
        <v>68</v>
      </c>
      <c r="AX842" s="191">
        <v>9</v>
      </c>
      <c r="AY842" s="191">
        <v>1</v>
      </c>
    </row>
    <row r="843" spans="1:51">
      <c r="A843" s="12" t="s">
        <v>153</v>
      </c>
      <c r="B843" s="12" t="s">
        <v>1398</v>
      </c>
      <c r="C843" s="13">
        <v>432041</v>
      </c>
      <c r="D843" s="12" t="s">
        <v>365</v>
      </c>
      <c r="E843" s="187">
        <v>53432</v>
      </c>
      <c r="F843" s="188" t="s">
        <v>182</v>
      </c>
      <c r="G843" s="189" t="s">
        <v>23</v>
      </c>
      <c r="H843" s="189" t="s">
        <v>23</v>
      </c>
      <c r="I843" s="189" t="s">
        <v>23</v>
      </c>
      <c r="J843" s="189" t="s">
        <v>23</v>
      </c>
      <c r="K843" s="189" t="s">
        <v>23</v>
      </c>
      <c r="L843" s="189"/>
      <c r="M843" s="189" t="s">
        <v>1538</v>
      </c>
      <c r="N843" s="189"/>
      <c r="O843" s="189"/>
      <c r="P843" s="189"/>
      <c r="Q843" s="189"/>
      <c r="R843" s="189"/>
      <c r="S843" s="189"/>
      <c r="T843" s="189"/>
      <c r="U843" s="189"/>
      <c r="V843" s="189" t="s">
        <v>1538</v>
      </c>
      <c r="W843" s="189"/>
      <c r="X843" s="189"/>
      <c r="Y843" s="189"/>
      <c r="Z843" s="189"/>
      <c r="AA843" s="189"/>
      <c r="AB843" s="189"/>
      <c r="AC843" s="189"/>
      <c r="AD843" s="189"/>
      <c r="AE843" s="189" t="s">
        <v>1539</v>
      </c>
      <c r="AF843" s="189"/>
      <c r="AG843" s="189"/>
      <c r="AH843" s="189"/>
      <c r="AI843" s="189"/>
      <c r="AJ843" s="189"/>
      <c r="AK843" s="189"/>
      <c r="AL843" s="189"/>
      <c r="AM843" s="189"/>
      <c r="AN843" s="190" t="s">
        <v>1539</v>
      </c>
      <c r="AO843" s="190" t="s">
        <v>23</v>
      </c>
      <c r="AP843" s="190"/>
      <c r="AQ843" s="190"/>
      <c r="AR843" s="190"/>
      <c r="AS843" s="190"/>
      <c r="AT843" s="190" t="s">
        <v>23</v>
      </c>
      <c r="AU843" s="191">
        <v>12</v>
      </c>
      <c r="AV843" s="191">
        <v>0</v>
      </c>
      <c r="AW843" s="191">
        <v>3</v>
      </c>
      <c r="AX843" s="191">
        <v>8</v>
      </c>
      <c r="AY843" s="191">
        <v>1</v>
      </c>
    </row>
    <row r="844" spans="1:51">
      <c r="A844" s="12" t="s">
        <v>153</v>
      </c>
      <c r="B844" s="12" t="s">
        <v>1399</v>
      </c>
      <c r="C844" s="13">
        <v>432059</v>
      </c>
      <c r="D844" s="12" t="s">
        <v>1400</v>
      </c>
      <c r="E844" s="187">
        <v>25102</v>
      </c>
      <c r="F844" s="188" t="s">
        <v>182</v>
      </c>
      <c r="G844" s="189" t="s">
        <v>23</v>
      </c>
      <c r="H844" s="189"/>
      <c r="I844" s="189" t="s">
        <v>23</v>
      </c>
      <c r="J844" s="189" t="s">
        <v>23</v>
      </c>
      <c r="K844" s="189" t="s">
        <v>23</v>
      </c>
      <c r="L844" s="189"/>
      <c r="M844" s="189" t="s">
        <v>1539</v>
      </c>
      <c r="N844" s="189"/>
      <c r="O844" s="189" t="s">
        <v>23</v>
      </c>
      <c r="P844" s="189"/>
      <c r="Q844" s="189"/>
      <c r="R844" s="189"/>
      <c r="S844" s="189"/>
      <c r="T844" s="189"/>
      <c r="U844" s="189"/>
      <c r="V844" s="189" t="s">
        <v>1539</v>
      </c>
      <c r="W844" s="189" t="s">
        <v>23</v>
      </c>
      <c r="X844" s="189"/>
      <c r="Y844" s="189"/>
      <c r="Z844" s="189"/>
      <c r="AA844" s="189"/>
      <c r="AB844" s="189"/>
      <c r="AC844" s="189"/>
      <c r="AD844" s="189" t="s">
        <v>23</v>
      </c>
      <c r="AE844" s="189" t="s">
        <v>1539</v>
      </c>
      <c r="AF844" s="189"/>
      <c r="AG844" s="189" t="s">
        <v>23</v>
      </c>
      <c r="AH844" s="189"/>
      <c r="AI844" s="189"/>
      <c r="AJ844" s="189"/>
      <c r="AK844" s="189"/>
      <c r="AL844" s="189"/>
      <c r="AM844" s="189"/>
      <c r="AN844" s="190" t="s">
        <v>1539</v>
      </c>
      <c r="AO844" s="190" t="s">
        <v>23</v>
      </c>
      <c r="AP844" s="190"/>
      <c r="AQ844" s="190"/>
      <c r="AR844" s="190"/>
      <c r="AS844" s="190"/>
      <c r="AT844" s="190" t="s">
        <v>23</v>
      </c>
      <c r="AU844" s="191">
        <v>33</v>
      </c>
      <c r="AV844" s="191">
        <v>4</v>
      </c>
      <c r="AW844" s="191">
        <v>17</v>
      </c>
      <c r="AX844" s="191">
        <v>8</v>
      </c>
      <c r="AY844" s="191">
        <v>0</v>
      </c>
    </row>
    <row r="845" spans="1:51">
      <c r="A845" s="12" t="s">
        <v>153</v>
      </c>
      <c r="B845" s="12" t="s">
        <v>1401</v>
      </c>
      <c r="C845" s="13">
        <v>432067</v>
      </c>
      <c r="D845" s="12" t="s">
        <v>1402</v>
      </c>
      <c r="E845" s="187">
        <v>67261</v>
      </c>
      <c r="F845" s="188" t="s">
        <v>182</v>
      </c>
      <c r="G845" s="189" t="s">
        <v>23</v>
      </c>
      <c r="H845" s="189"/>
      <c r="I845" s="189" t="s">
        <v>23</v>
      </c>
      <c r="J845" s="189" t="s">
        <v>23</v>
      </c>
      <c r="K845" s="189" t="s">
        <v>23</v>
      </c>
      <c r="L845" s="189"/>
      <c r="M845" s="189" t="s">
        <v>1538</v>
      </c>
      <c r="N845" s="189"/>
      <c r="O845" s="189"/>
      <c r="P845" s="189"/>
      <c r="Q845" s="189"/>
      <c r="R845" s="189"/>
      <c r="S845" s="189"/>
      <c r="T845" s="189"/>
      <c r="U845" s="189"/>
      <c r="V845" s="189" t="s">
        <v>1539</v>
      </c>
      <c r="W845" s="189"/>
      <c r="X845" s="189"/>
      <c r="Y845" s="189"/>
      <c r="Z845" s="189"/>
      <c r="AA845" s="189"/>
      <c r="AB845" s="189"/>
      <c r="AC845" s="189"/>
      <c r="AD845" s="189" t="s">
        <v>23</v>
      </c>
      <c r="AE845" s="189" t="s">
        <v>1539</v>
      </c>
      <c r="AF845" s="189"/>
      <c r="AG845" s="189" t="s">
        <v>23</v>
      </c>
      <c r="AH845" s="189"/>
      <c r="AI845" s="189"/>
      <c r="AJ845" s="189"/>
      <c r="AK845" s="189"/>
      <c r="AL845" s="189"/>
      <c r="AM845" s="189"/>
      <c r="AN845" s="190" t="s">
        <v>1539</v>
      </c>
      <c r="AO845" s="190"/>
      <c r="AP845" s="190"/>
      <c r="AQ845" s="190"/>
      <c r="AR845" s="190"/>
      <c r="AS845" s="190"/>
      <c r="AT845" s="190" t="s">
        <v>23</v>
      </c>
      <c r="AU845" s="191">
        <v>60</v>
      </c>
      <c r="AV845" s="191">
        <v>6</v>
      </c>
      <c r="AW845" s="191">
        <v>14</v>
      </c>
      <c r="AX845" s="191">
        <v>25</v>
      </c>
      <c r="AY845" s="191">
        <v>3</v>
      </c>
    </row>
    <row r="846" spans="1:51">
      <c r="A846" s="12" t="s">
        <v>153</v>
      </c>
      <c r="B846" s="12" t="s">
        <v>1403</v>
      </c>
      <c r="C846" s="13">
        <v>432083</v>
      </c>
      <c r="D846" s="12" t="s">
        <v>365</v>
      </c>
      <c r="E846" s="187">
        <v>53026</v>
      </c>
      <c r="F846" s="188" t="s">
        <v>182</v>
      </c>
      <c r="G846" s="189" t="s">
        <v>23</v>
      </c>
      <c r="H846" s="189"/>
      <c r="I846" s="189" t="s">
        <v>23</v>
      </c>
      <c r="J846" s="189" t="s">
        <v>23</v>
      </c>
      <c r="K846" s="189" t="s">
        <v>23</v>
      </c>
      <c r="L846" s="189"/>
      <c r="M846" s="189" t="s">
        <v>1539</v>
      </c>
      <c r="N846" s="189" t="s">
        <v>23</v>
      </c>
      <c r="O846" s="189"/>
      <c r="P846" s="189"/>
      <c r="Q846" s="189"/>
      <c r="R846" s="189"/>
      <c r="S846" s="189"/>
      <c r="T846" s="189"/>
      <c r="U846" s="189"/>
      <c r="V846" s="189" t="s">
        <v>1539</v>
      </c>
      <c r="W846" s="189" t="s">
        <v>23</v>
      </c>
      <c r="X846" s="189"/>
      <c r="Y846" s="189"/>
      <c r="Z846" s="189"/>
      <c r="AA846" s="189"/>
      <c r="AB846" s="189"/>
      <c r="AC846" s="189"/>
      <c r="AD846" s="189" t="s">
        <v>23</v>
      </c>
      <c r="AE846" s="189" t="s">
        <v>1539</v>
      </c>
      <c r="AF846" s="189"/>
      <c r="AG846" s="189"/>
      <c r="AH846" s="189"/>
      <c r="AI846" s="189"/>
      <c r="AJ846" s="189"/>
      <c r="AK846" s="189"/>
      <c r="AL846" s="189"/>
      <c r="AM846" s="189"/>
      <c r="AN846" s="190" t="s">
        <v>1539</v>
      </c>
      <c r="AO846" s="190" t="s">
        <v>23</v>
      </c>
      <c r="AP846" s="190"/>
      <c r="AQ846" s="190"/>
      <c r="AR846" s="190"/>
      <c r="AS846" s="190"/>
      <c r="AT846" s="190" t="s">
        <v>23</v>
      </c>
      <c r="AU846" s="191">
        <v>31</v>
      </c>
      <c r="AV846" s="191">
        <v>1</v>
      </c>
      <c r="AW846" s="191">
        <v>8</v>
      </c>
      <c r="AX846" s="191">
        <v>2</v>
      </c>
      <c r="AY846" s="191">
        <v>3</v>
      </c>
    </row>
    <row r="847" spans="1:51">
      <c r="A847" s="12" t="s">
        <v>153</v>
      </c>
      <c r="B847" s="12" t="s">
        <v>1404</v>
      </c>
      <c r="C847" s="13">
        <v>432105</v>
      </c>
      <c r="D847" s="12" t="s">
        <v>1405</v>
      </c>
      <c r="E847" s="187">
        <v>49411</v>
      </c>
      <c r="F847" s="188" t="s">
        <v>182</v>
      </c>
      <c r="G847" s="189" t="s">
        <v>23</v>
      </c>
      <c r="H847" s="189"/>
      <c r="I847" s="189" t="s">
        <v>23</v>
      </c>
      <c r="J847" s="189" t="s">
        <v>23</v>
      </c>
      <c r="K847" s="189" t="s">
        <v>23</v>
      </c>
      <c r="L847" s="189"/>
      <c r="M847" s="189" t="s">
        <v>1539</v>
      </c>
      <c r="N847" s="189" t="s">
        <v>23</v>
      </c>
      <c r="O847" s="189"/>
      <c r="P847" s="189"/>
      <c r="Q847" s="189"/>
      <c r="R847" s="189"/>
      <c r="S847" s="189"/>
      <c r="T847" s="189"/>
      <c r="U847" s="189"/>
      <c r="V847" s="189" t="s">
        <v>1539</v>
      </c>
      <c r="W847" s="189" t="s">
        <v>23</v>
      </c>
      <c r="X847" s="189"/>
      <c r="Y847" s="189"/>
      <c r="Z847" s="189"/>
      <c r="AA847" s="189"/>
      <c r="AB847" s="189"/>
      <c r="AC847" s="189"/>
      <c r="AD847" s="189" t="s">
        <v>23</v>
      </c>
      <c r="AE847" s="189" t="s">
        <v>1539</v>
      </c>
      <c r="AF847" s="189"/>
      <c r="AG847" s="189"/>
      <c r="AH847" s="189"/>
      <c r="AI847" s="189"/>
      <c r="AJ847" s="189"/>
      <c r="AK847" s="189"/>
      <c r="AL847" s="189"/>
      <c r="AM847" s="189"/>
      <c r="AN847" s="190" t="s">
        <v>1539</v>
      </c>
      <c r="AO847" s="190" t="s">
        <v>23</v>
      </c>
      <c r="AP847" s="190"/>
      <c r="AQ847" s="190"/>
      <c r="AR847" s="190"/>
      <c r="AS847" s="190"/>
      <c r="AT847" s="190" t="s">
        <v>23</v>
      </c>
      <c r="AU847" s="191">
        <v>65</v>
      </c>
      <c r="AV847" s="191">
        <v>9</v>
      </c>
      <c r="AW847" s="191">
        <v>38</v>
      </c>
      <c r="AX847" s="191">
        <v>9</v>
      </c>
      <c r="AY847" s="191">
        <v>1</v>
      </c>
    </row>
    <row r="848" spans="1:51">
      <c r="A848" s="12" t="s">
        <v>153</v>
      </c>
      <c r="B848" s="12" t="s">
        <v>1406</v>
      </c>
      <c r="C848" s="13">
        <v>432113</v>
      </c>
      <c r="D848" s="12" t="s">
        <v>1407</v>
      </c>
      <c r="E848" s="187">
        <v>37403</v>
      </c>
      <c r="F848" s="188" t="s">
        <v>182</v>
      </c>
      <c r="G848" s="189" t="s">
        <v>23</v>
      </c>
      <c r="H848" s="189" t="s">
        <v>23</v>
      </c>
      <c r="I848" s="189" t="s">
        <v>23</v>
      </c>
      <c r="J848" s="189" t="s">
        <v>23</v>
      </c>
      <c r="K848" s="189" t="s">
        <v>23</v>
      </c>
      <c r="L848" s="189"/>
      <c r="M848" s="189" t="s">
        <v>1539</v>
      </c>
      <c r="N848" s="189"/>
      <c r="O848" s="189" t="s">
        <v>23</v>
      </c>
      <c r="P848" s="189"/>
      <c r="Q848" s="189"/>
      <c r="R848" s="189"/>
      <c r="S848" s="189"/>
      <c r="T848" s="189"/>
      <c r="U848" s="189"/>
      <c r="V848" s="189" t="s">
        <v>1539</v>
      </c>
      <c r="W848" s="189" t="s">
        <v>23</v>
      </c>
      <c r="X848" s="189"/>
      <c r="Y848" s="189"/>
      <c r="Z848" s="189"/>
      <c r="AA848" s="189"/>
      <c r="AB848" s="189"/>
      <c r="AC848" s="189"/>
      <c r="AD848" s="189" t="s">
        <v>23</v>
      </c>
      <c r="AE848" s="189" t="s">
        <v>1539</v>
      </c>
      <c r="AF848" s="189"/>
      <c r="AG848" s="189"/>
      <c r="AH848" s="189"/>
      <c r="AI848" s="189"/>
      <c r="AJ848" s="189"/>
      <c r="AK848" s="189"/>
      <c r="AL848" s="189"/>
      <c r="AM848" s="189"/>
      <c r="AN848" s="190" t="s">
        <v>1539</v>
      </c>
      <c r="AO848" s="190" t="s">
        <v>23</v>
      </c>
      <c r="AP848" s="190"/>
      <c r="AQ848" s="190"/>
      <c r="AR848" s="190"/>
      <c r="AS848" s="190"/>
      <c r="AT848" s="190" t="s">
        <v>23</v>
      </c>
      <c r="AU848" s="191">
        <v>16</v>
      </c>
      <c r="AV848" s="191">
        <v>0</v>
      </c>
      <c r="AW848" s="191">
        <v>9</v>
      </c>
      <c r="AX848" s="191">
        <v>9</v>
      </c>
      <c r="AY848" s="191">
        <v>1</v>
      </c>
    </row>
    <row r="849" spans="1:51">
      <c r="A849" s="12" t="s">
        <v>153</v>
      </c>
      <c r="B849" s="12" t="s">
        <v>1408</v>
      </c>
      <c r="C849" s="13">
        <v>432121</v>
      </c>
      <c r="D849" s="12" t="s">
        <v>365</v>
      </c>
      <c r="E849" s="187">
        <v>27924</v>
      </c>
      <c r="F849" s="188" t="s">
        <v>182</v>
      </c>
      <c r="G849" s="189" t="s">
        <v>23</v>
      </c>
      <c r="H849" s="189"/>
      <c r="I849" s="189" t="s">
        <v>23</v>
      </c>
      <c r="J849" s="189" t="s">
        <v>23</v>
      </c>
      <c r="K849" s="189" t="s">
        <v>23</v>
      </c>
      <c r="L849" s="189"/>
      <c r="M849" s="189" t="s">
        <v>1539</v>
      </c>
      <c r="N849" s="189"/>
      <c r="O849" s="189" t="s">
        <v>23</v>
      </c>
      <c r="P849" s="189"/>
      <c r="Q849" s="189"/>
      <c r="R849" s="189"/>
      <c r="S849" s="189"/>
      <c r="T849" s="189"/>
      <c r="U849" s="189"/>
      <c r="V849" s="189" t="s">
        <v>1539</v>
      </c>
      <c r="W849" s="189" t="s">
        <v>23</v>
      </c>
      <c r="X849" s="189"/>
      <c r="Y849" s="189"/>
      <c r="Z849" s="189"/>
      <c r="AA849" s="189"/>
      <c r="AB849" s="189"/>
      <c r="AC849" s="189"/>
      <c r="AD849" s="189" t="s">
        <v>23</v>
      </c>
      <c r="AE849" s="189" t="s">
        <v>1539</v>
      </c>
      <c r="AF849" s="189"/>
      <c r="AG849" s="189"/>
      <c r="AH849" s="189"/>
      <c r="AI849" s="189"/>
      <c r="AJ849" s="189"/>
      <c r="AK849" s="189"/>
      <c r="AL849" s="189"/>
      <c r="AM849" s="189"/>
      <c r="AN849" s="190" t="s">
        <v>1539</v>
      </c>
      <c r="AO849" s="190" t="s">
        <v>23</v>
      </c>
      <c r="AP849" s="190"/>
      <c r="AQ849" s="190"/>
      <c r="AR849" s="190"/>
      <c r="AS849" s="190"/>
      <c r="AT849" s="190" t="s">
        <v>23</v>
      </c>
      <c r="AU849" s="191">
        <v>19</v>
      </c>
      <c r="AV849" s="191">
        <v>2</v>
      </c>
      <c r="AW849" s="191">
        <v>7</v>
      </c>
      <c r="AX849" s="191">
        <v>1</v>
      </c>
      <c r="AY849" s="191">
        <v>2</v>
      </c>
    </row>
    <row r="850" spans="1:51">
      <c r="A850" s="12" t="s">
        <v>153</v>
      </c>
      <c r="B850" s="12" t="s">
        <v>1409</v>
      </c>
      <c r="C850" s="13">
        <v>432130</v>
      </c>
      <c r="D850" s="12" t="s">
        <v>386</v>
      </c>
      <c r="E850" s="187">
        <v>59729</v>
      </c>
      <c r="F850" s="188" t="s">
        <v>182</v>
      </c>
      <c r="G850" s="189" t="s">
        <v>23</v>
      </c>
      <c r="H850" s="189" t="s">
        <v>23</v>
      </c>
      <c r="I850" s="189" t="s">
        <v>23</v>
      </c>
      <c r="J850" s="189" t="s">
        <v>23</v>
      </c>
      <c r="K850" s="189" t="s">
        <v>23</v>
      </c>
      <c r="L850" s="189"/>
      <c r="M850" s="189" t="s">
        <v>1538</v>
      </c>
      <c r="N850" s="189" t="s">
        <v>23</v>
      </c>
      <c r="O850" s="189"/>
      <c r="P850" s="189"/>
      <c r="Q850" s="189"/>
      <c r="R850" s="189"/>
      <c r="S850" s="189"/>
      <c r="T850" s="189"/>
      <c r="U850" s="189"/>
      <c r="V850" s="189" t="s">
        <v>1539</v>
      </c>
      <c r="W850" s="189" t="s">
        <v>23</v>
      </c>
      <c r="X850" s="189"/>
      <c r="Y850" s="189"/>
      <c r="Z850" s="189"/>
      <c r="AA850" s="189"/>
      <c r="AB850" s="189"/>
      <c r="AC850" s="189"/>
      <c r="AD850" s="189" t="s">
        <v>23</v>
      </c>
      <c r="AE850" s="189" t="s">
        <v>1539</v>
      </c>
      <c r="AF850" s="189"/>
      <c r="AG850" s="189"/>
      <c r="AH850" s="189"/>
      <c r="AI850" s="189"/>
      <c r="AJ850" s="189"/>
      <c r="AK850" s="189"/>
      <c r="AL850" s="189"/>
      <c r="AM850" s="189"/>
      <c r="AN850" s="190" t="s">
        <v>1539</v>
      </c>
      <c r="AO850" s="190" t="s">
        <v>23</v>
      </c>
      <c r="AP850" s="190"/>
      <c r="AQ850" s="190"/>
      <c r="AR850" s="190"/>
      <c r="AS850" s="190"/>
      <c r="AT850" s="190" t="s">
        <v>23</v>
      </c>
      <c r="AU850" s="191">
        <v>4</v>
      </c>
      <c r="AV850" s="191">
        <v>0</v>
      </c>
      <c r="AW850" s="191">
        <v>0</v>
      </c>
      <c r="AX850" s="191">
        <v>5</v>
      </c>
      <c r="AY850" s="191">
        <v>2</v>
      </c>
    </row>
    <row r="851" spans="1:51">
      <c r="A851" s="12" t="s">
        <v>153</v>
      </c>
      <c r="B851" s="12" t="s">
        <v>1410</v>
      </c>
      <c r="C851" s="13">
        <v>432148</v>
      </c>
      <c r="D851" s="12" t="s">
        <v>1411</v>
      </c>
      <c r="E851" s="187">
        <v>26773</v>
      </c>
      <c r="F851" s="188" t="s">
        <v>182</v>
      </c>
      <c r="G851" s="189" t="s">
        <v>23</v>
      </c>
      <c r="H851" s="189" t="s">
        <v>23</v>
      </c>
      <c r="I851" s="189" t="s">
        <v>23</v>
      </c>
      <c r="J851" s="189" t="s">
        <v>23</v>
      </c>
      <c r="K851" s="189" t="s">
        <v>23</v>
      </c>
      <c r="L851" s="189"/>
      <c r="M851" s="189" t="s">
        <v>1538</v>
      </c>
      <c r="N851" s="189"/>
      <c r="O851" s="189"/>
      <c r="P851" s="189"/>
      <c r="Q851" s="189"/>
      <c r="R851" s="189"/>
      <c r="S851" s="189"/>
      <c r="T851" s="189"/>
      <c r="U851" s="189"/>
      <c r="V851" s="189" t="s">
        <v>1539</v>
      </c>
      <c r="W851" s="189" t="s">
        <v>23</v>
      </c>
      <c r="X851" s="189"/>
      <c r="Y851" s="189"/>
      <c r="Z851" s="189"/>
      <c r="AA851" s="189"/>
      <c r="AB851" s="189"/>
      <c r="AC851" s="189"/>
      <c r="AD851" s="189" t="s">
        <v>23</v>
      </c>
      <c r="AE851" s="189" t="s">
        <v>1539</v>
      </c>
      <c r="AF851" s="189"/>
      <c r="AG851" s="189"/>
      <c r="AH851" s="189"/>
      <c r="AI851" s="189"/>
      <c r="AJ851" s="189"/>
      <c r="AK851" s="189"/>
      <c r="AL851" s="189"/>
      <c r="AM851" s="189"/>
      <c r="AN851" s="190" t="s">
        <v>1539</v>
      </c>
      <c r="AO851" s="190" t="s">
        <v>23</v>
      </c>
      <c r="AP851" s="190"/>
      <c r="AQ851" s="190"/>
      <c r="AR851" s="190"/>
      <c r="AS851" s="190"/>
      <c r="AT851" s="190" t="s">
        <v>23</v>
      </c>
      <c r="AU851" s="191">
        <v>50</v>
      </c>
      <c r="AV851" s="191">
        <v>2</v>
      </c>
      <c r="AW851" s="191">
        <v>45</v>
      </c>
      <c r="AX851" s="191">
        <v>6</v>
      </c>
      <c r="AY851" s="191">
        <v>0</v>
      </c>
    </row>
    <row r="852" spans="1:51">
      <c r="A852" s="12" t="s">
        <v>153</v>
      </c>
      <c r="B852" s="12" t="s">
        <v>1412</v>
      </c>
      <c r="C852" s="13">
        <v>432156</v>
      </c>
      <c r="D852" s="12" t="s">
        <v>1326</v>
      </c>
      <c r="E852" s="187">
        <v>82560</v>
      </c>
      <c r="F852" s="188" t="s">
        <v>182</v>
      </c>
      <c r="G852" s="189" t="s">
        <v>23</v>
      </c>
      <c r="H852" s="189" t="s">
        <v>23</v>
      </c>
      <c r="I852" s="189" t="s">
        <v>23</v>
      </c>
      <c r="J852" s="189" t="s">
        <v>23</v>
      </c>
      <c r="K852" s="189" t="s">
        <v>23</v>
      </c>
      <c r="L852" s="189"/>
      <c r="M852" s="189" t="s">
        <v>1539</v>
      </c>
      <c r="N852" s="189"/>
      <c r="O852" s="189" t="s">
        <v>23</v>
      </c>
      <c r="P852" s="189"/>
      <c r="Q852" s="189"/>
      <c r="R852" s="189"/>
      <c r="S852" s="189"/>
      <c r="T852" s="189"/>
      <c r="U852" s="189"/>
      <c r="V852" s="189" t="s">
        <v>1539</v>
      </c>
      <c r="W852" s="189"/>
      <c r="X852" s="189" t="s">
        <v>23</v>
      </c>
      <c r="Y852" s="189"/>
      <c r="Z852" s="189"/>
      <c r="AA852" s="189"/>
      <c r="AB852" s="189"/>
      <c r="AC852" s="189"/>
      <c r="AD852" s="189"/>
      <c r="AE852" s="189" t="s">
        <v>1539</v>
      </c>
      <c r="AF852" s="189"/>
      <c r="AG852" s="189" t="s">
        <v>23</v>
      </c>
      <c r="AH852" s="189"/>
      <c r="AI852" s="189"/>
      <c r="AJ852" s="189"/>
      <c r="AK852" s="189"/>
      <c r="AL852" s="189"/>
      <c r="AM852" s="189"/>
      <c r="AN852" s="190" t="s">
        <v>1539</v>
      </c>
      <c r="AO852" s="190"/>
      <c r="AP852" s="190"/>
      <c r="AQ852" s="190"/>
      <c r="AR852" s="190"/>
      <c r="AS852" s="190"/>
      <c r="AT852" s="190" t="s">
        <v>23</v>
      </c>
      <c r="AU852" s="191">
        <v>73</v>
      </c>
      <c r="AV852" s="191">
        <v>8</v>
      </c>
      <c r="AW852" s="191">
        <v>17</v>
      </c>
      <c r="AX852" s="191">
        <v>10</v>
      </c>
      <c r="AY852" s="191">
        <v>2</v>
      </c>
    </row>
    <row r="853" spans="1:51">
      <c r="A853" s="12" t="s">
        <v>153</v>
      </c>
      <c r="B853" s="12" t="s">
        <v>1413</v>
      </c>
      <c r="C853" s="13">
        <v>432164</v>
      </c>
      <c r="D853" s="12" t="s">
        <v>386</v>
      </c>
      <c r="E853" s="187">
        <v>61555</v>
      </c>
      <c r="F853" s="188" t="s">
        <v>182</v>
      </c>
      <c r="G853" s="189" t="s">
        <v>23</v>
      </c>
      <c r="H853" s="189"/>
      <c r="I853" s="189" t="s">
        <v>23</v>
      </c>
      <c r="J853" s="189" t="s">
        <v>23</v>
      </c>
      <c r="K853" s="189" t="s">
        <v>23</v>
      </c>
      <c r="L853" s="189"/>
      <c r="M853" s="189" t="s">
        <v>1539</v>
      </c>
      <c r="N853" s="189"/>
      <c r="O853" s="189" t="s">
        <v>23</v>
      </c>
      <c r="P853" s="189"/>
      <c r="Q853" s="189"/>
      <c r="R853" s="189"/>
      <c r="S853" s="189"/>
      <c r="T853" s="189"/>
      <c r="U853" s="189"/>
      <c r="V853" s="189" t="s">
        <v>1539</v>
      </c>
      <c r="W853" s="189" t="s">
        <v>23</v>
      </c>
      <c r="X853" s="189"/>
      <c r="Y853" s="189"/>
      <c r="Z853" s="189"/>
      <c r="AA853" s="189"/>
      <c r="AB853" s="189"/>
      <c r="AC853" s="189"/>
      <c r="AD853" s="189" t="s">
        <v>23</v>
      </c>
      <c r="AE853" s="189" t="s">
        <v>1539</v>
      </c>
      <c r="AF853" s="189"/>
      <c r="AG853" s="189"/>
      <c r="AH853" s="189"/>
      <c r="AI853" s="189"/>
      <c r="AJ853" s="189"/>
      <c r="AK853" s="189"/>
      <c r="AL853" s="189"/>
      <c r="AM853" s="189"/>
      <c r="AN853" s="190" t="s">
        <v>1539</v>
      </c>
      <c r="AO853" s="190" t="s">
        <v>23</v>
      </c>
      <c r="AP853" s="190"/>
      <c r="AQ853" s="190"/>
      <c r="AR853" s="190"/>
      <c r="AS853" s="190"/>
      <c r="AT853" s="190" t="s">
        <v>23</v>
      </c>
      <c r="AU853" s="191">
        <v>25</v>
      </c>
      <c r="AV853" s="191">
        <v>5</v>
      </c>
      <c r="AW853" s="191">
        <v>16</v>
      </c>
      <c r="AX853" s="191">
        <v>18</v>
      </c>
      <c r="AY853" s="191">
        <v>1</v>
      </c>
    </row>
    <row r="854" spans="1:51">
      <c r="A854" s="12" t="s">
        <v>1414</v>
      </c>
      <c r="B854" s="12" t="s">
        <v>1414</v>
      </c>
      <c r="C854" s="13">
        <v>440001</v>
      </c>
      <c r="D854" s="12" t="s">
        <v>1415</v>
      </c>
      <c r="E854" s="187">
        <v>56297</v>
      </c>
      <c r="F854" s="188" t="s">
        <v>182</v>
      </c>
      <c r="G854" s="189" t="s">
        <v>23</v>
      </c>
      <c r="H854" s="189"/>
      <c r="I854" s="189"/>
      <c r="J854" s="189" t="s">
        <v>23</v>
      </c>
      <c r="K854" s="189"/>
      <c r="L854" s="189"/>
      <c r="M854" s="189" t="s">
        <v>1539</v>
      </c>
      <c r="N854" s="189"/>
      <c r="O854" s="189" t="s">
        <v>23</v>
      </c>
      <c r="P854" s="189"/>
      <c r="Q854" s="189"/>
      <c r="R854" s="189"/>
      <c r="S854" s="189"/>
      <c r="T854" s="189"/>
      <c r="U854" s="189"/>
      <c r="V854" s="189" t="s">
        <v>1539</v>
      </c>
      <c r="W854" s="189"/>
      <c r="X854" s="189"/>
      <c r="Y854" s="189"/>
      <c r="Z854" s="189"/>
      <c r="AA854" s="189"/>
      <c r="AB854" s="189" t="s">
        <v>23</v>
      </c>
      <c r="AC854" s="189"/>
      <c r="AD854" s="189"/>
      <c r="AE854" s="189" t="s">
        <v>1539</v>
      </c>
      <c r="AF854" s="189"/>
      <c r="AG854" s="189"/>
      <c r="AH854" s="189"/>
      <c r="AI854" s="189"/>
      <c r="AJ854" s="189"/>
      <c r="AK854" s="189"/>
      <c r="AL854" s="189"/>
      <c r="AM854" s="189"/>
      <c r="AN854" s="190"/>
      <c r="AO854" s="190"/>
      <c r="AP854" s="190"/>
      <c r="AQ854" s="190"/>
      <c r="AR854" s="190"/>
      <c r="AS854" s="190"/>
      <c r="AT854" s="190"/>
      <c r="AU854" s="191">
        <v>24</v>
      </c>
      <c r="AV854" s="191">
        <v>2</v>
      </c>
      <c r="AW854" s="191">
        <v>6</v>
      </c>
      <c r="AX854" s="191">
        <v>0</v>
      </c>
      <c r="AY854" s="191">
        <v>0</v>
      </c>
    </row>
    <row r="855" spans="1:51">
      <c r="A855" s="12" t="s">
        <v>1414</v>
      </c>
      <c r="B855" s="12" t="s">
        <v>1416</v>
      </c>
      <c r="C855" s="13">
        <v>442011</v>
      </c>
      <c r="D855" s="12" t="s">
        <v>1417</v>
      </c>
      <c r="E855" s="187">
        <v>479557</v>
      </c>
      <c r="F855" s="188" t="s">
        <v>182</v>
      </c>
      <c r="G855" s="189" t="s">
        <v>23</v>
      </c>
      <c r="H855" s="189" t="s">
        <v>23</v>
      </c>
      <c r="I855" s="189"/>
      <c r="J855" s="189" t="s">
        <v>23</v>
      </c>
      <c r="K855" s="189" t="s">
        <v>23</v>
      </c>
      <c r="L855" s="189"/>
      <c r="M855" s="189" t="s">
        <v>1539</v>
      </c>
      <c r="N855" s="189"/>
      <c r="O855" s="189" t="s">
        <v>23</v>
      </c>
      <c r="P855" s="189"/>
      <c r="Q855" s="189"/>
      <c r="R855" s="189"/>
      <c r="S855" s="189"/>
      <c r="T855" s="189"/>
      <c r="U855" s="189"/>
      <c r="V855" s="189" t="s">
        <v>1539</v>
      </c>
      <c r="W855" s="189"/>
      <c r="X855" s="189"/>
      <c r="Y855" s="189"/>
      <c r="Z855" s="189"/>
      <c r="AA855" s="189" t="s">
        <v>23</v>
      </c>
      <c r="AB855" s="189"/>
      <c r="AC855" s="189"/>
      <c r="AD855" s="189"/>
      <c r="AE855" s="189" t="s">
        <v>1539</v>
      </c>
      <c r="AF855" s="189"/>
      <c r="AG855" s="189"/>
      <c r="AH855" s="189"/>
      <c r="AI855" s="189"/>
      <c r="AJ855" s="189"/>
      <c r="AK855" s="189"/>
      <c r="AL855" s="189"/>
      <c r="AM855" s="189"/>
      <c r="AN855" s="190" t="s">
        <v>1539</v>
      </c>
      <c r="AO855" s="190"/>
      <c r="AP855" s="190"/>
      <c r="AQ855" s="190"/>
      <c r="AR855" s="190"/>
      <c r="AS855" s="190"/>
      <c r="AT855" s="190" t="s">
        <v>23</v>
      </c>
      <c r="AU855" s="191">
        <v>63</v>
      </c>
      <c r="AV855" s="191">
        <v>0</v>
      </c>
      <c r="AW855" s="191">
        <v>16</v>
      </c>
      <c r="AX855" s="191">
        <v>428</v>
      </c>
      <c r="AY855" s="191">
        <v>0</v>
      </c>
    </row>
    <row r="856" spans="1:51">
      <c r="A856" s="12" t="s">
        <v>1414</v>
      </c>
      <c r="B856" s="12" t="s">
        <v>1418</v>
      </c>
      <c r="C856" s="13">
        <v>442020</v>
      </c>
      <c r="D856" s="12" t="s">
        <v>1419</v>
      </c>
      <c r="E856" s="187">
        <v>118779</v>
      </c>
      <c r="F856" s="188" t="s">
        <v>182</v>
      </c>
      <c r="G856" s="189"/>
      <c r="H856" s="189"/>
      <c r="I856" s="189"/>
      <c r="J856" s="189"/>
      <c r="K856" s="189"/>
      <c r="L856" s="189"/>
      <c r="M856" s="189" t="s">
        <v>1539</v>
      </c>
      <c r="N856" s="189"/>
      <c r="O856" s="189" t="s">
        <v>23</v>
      </c>
      <c r="P856" s="189"/>
      <c r="Q856" s="189"/>
      <c r="R856" s="189"/>
      <c r="S856" s="189"/>
      <c r="T856" s="189"/>
      <c r="U856" s="189"/>
      <c r="V856" s="189"/>
      <c r="W856" s="189"/>
      <c r="X856" s="189"/>
      <c r="Y856" s="189"/>
      <c r="Z856" s="189"/>
      <c r="AA856" s="189"/>
      <c r="AB856" s="189"/>
      <c r="AC856" s="189"/>
      <c r="AD856" s="189"/>
      <c r="AE856" s="189"/>
      <c r="AF856" s="189"/>
      <c r="AG856" s="189"/>
      <c r="AH856" s="189"/>
      <c r="AI856" s="189"/>
      <c r="AJ856" s="189"/>
      <c r="AK856" s="189"/>
      <c r="AL856" s="189"/>
      <c r="AM856" s="189"/>
      <c r="AN856" s="190"/>
      <c r="AO856" s="190"/>
      <c r="AP856" s="190"/>
      <c r="AQ856" s="190"/>
      <c r="AR856" s="190"/>
      <c r="AS856" s="190"/>
      <c r="AT856" s="190"/>
      <c r="AU856" s="191">
        <v>1</v>
      </c>
      <c r="AV856" s="191">
        <v>0</v>
      </c>
      <c r="AW856" s="191">
        <v>0</v>
      </c>
      <c r="AX856" s="191">
        <v>0</v>
      </c>
      <c r="AY856" s="191">
        <v>0</v>
      </c>
    </row>
    <row r="857" spans="1:51">
      <c r="A857" s="12" t="s">
        <v>1414</v>
      </c>
      <c r="B857" s="12" t="s">
        <v>1420</v>
      </c>
      <c r="C857" s="13">
        <v>442038</v>
      </c>
      <c r="D857" s="12" t="s">
        <v>1421</v>
      </c>
      <c r="E857" s="187">
        <v>84608</v>
      </c>
      <c r="F857" s="188" t="s">
        <v>182</v>
      </c>
      <c r="G857" s="189"/>
      <c r="H857" s="189"/>
      <c r="I857" s="189" t="s">
        <v>23</v>
      </c>
      <c r="J857" s="189" t="s">
        <v>23</v>
      </c>
      <c r="K857" s="189"/>
      <c r="L857" s="189" t="s">
        <v>23</v>
      </c>
      <c r="M857" s="189" t="s">
        <v>1539</v>
      </c>
      <c r="N857" s="189"/>
      <c r="O857" s="189" t="s">
        <v>23</v>
      </c>
      <c r="P857" s="189"/>
      <c r="Q857" s="189"/>
      <c r="R857" s="189"/>
      <c r="S857" s="189"/>
      <c r="T857" s="189"/>
      <c r="U857" s="189"/>
      <c r="V857" s="189"/>
      <c r="W857" s="189"/>
      <c r="X857" s="189"/>
      <c r="Y857" s="189"/>
      <c r="Z857" s="189"/>
      <c r="AA857" s="189"/>
      <c r="AB857" s="189"/>
      <c r="AC857" s="189"/>
      <c r="AD857" s="189"/>
      <c r="AE857" s="189" t="s">
        <v>1539</v>
      </c>
      <c r="AF857" s="189"/>
      <c r="AG857" s="189" t="s">
        <v>23</v>
      </c>
      <c r="AH857" s="189"/>
      <c r="AI857" s="189"/>
      <c r="AJ857" s="189"/>
      <c r="AK857" s="189"/>
      <c r="AL857" s="189"/>
      <c r="AM857" s="189"/>
      <c r="AN857" s="190"/>
      <c r="AO857" s="190"/>
      <c r="AP857" s="190"/>
      <c r="AQ857" s="190"/>
      <c r="AR857" s="190"/>
      <c r="AS857" s="190"/>
      <c r="AT857" s="190"/>
      <c r="AU857" s="191">
        <v>9</v>
      </c>
      <c r="AV857" s="191">
        <v>0</v>
      </c>
      <c r="AW857" s="191">
        <v>0</v>
      </c>
      <c r="AX857" s="191">
        <v>0</v>
      </c>
      <c r="AY857" s="191">
        <v>3</v>
      </c>
    </row>
    <row r="858" spans="1:51">
      <c r="A858" s="12" t="s">
        <v>1414</v>
      </c>
      <c r="B858" s="12" t="s">
        <v>1422</v>
      </c>
      <c r="C858" s="13">
        <v>442046</v>
      </c>
      <c r="D858" s="12" t="s">
        <v>681</v>
      </c>
      <c r="E858" s="187">
        <v>66878</v>
      </c>
      <c r="F858" s="188" t="s">
        <v>182</v>
      </c>
      <c r="G858" s="189"/>
      <c r="H858" s="189"/>
      <c r="I858" s="189" t="s">
        <v>23</v>
      </c>
      <c r="J858" s="189" t="s">
        <v>23</v>
      </c>
      <c r="K858" s="189"/>
      <c r="L858" s="189"/>
      <c r="M858" s="189" t="s">
        <v>1539</v>
      </c>
      <c r="N858" s="189"/>
      <c r="O858" s="189" t="s">
        <v>23</v>
      </c>
      <c r="P858" s="189"/>
      <c r="Q858" s="189"/>
      <c r="R858" s="189"/>
      <c r="S858" s="189"/>
      <c r="T858" s="189"/>
      <c r="U858" s="189"/>
      <c r="V858" s="189"/>
      <c r="W858" s="189"/>
      <c r="X858" s="189"/>
      <c r="Y858" s="189"/>
      <c r="Z858" s="189"/>
      <c r="AA858" s="189"/>
      <c r="AB858" s="189"/>
      <c r="AC858" s="189"/>
      <c r="AD858" s="189"/>
      <c r="AE858" s="189" t="s">
        <v>1539</v>
      </c>
      <c r="AF858" s="189"/>
      <c r="AG858" s="189" t="s">
        <v>23</v>
      </c>
      <c r="AH858" s="189"/>
      <c r="AI858" s="189"/>
      <c r="AJ858" s="189"/>
      <c r="AK858" s="189"/>
      <c r="AL858" s="189"/>
      <c r="AM858" s="189"/>
      <c r="AN858" s="190"/>
      <c r="AO858" s="190"/>
      <c r="AP858" s="190"/>
      <c r="AQ858" s="190"/>
      <c r="AR858" s="190"/>
      <c r="AS858" s="190"/>
      <c r="AT858" s="190"/>
      <c r="AU858" s="191">
        <v>11</v>
      </c>
      <c r="AV858" s="191">
        <v>0</v>
      </c>
      <c r="AW858" s="191">
        <v>3</v>
      </c>
      <c r="AX858" s="191">
        <v>0</v>
      </c>
      <c r="AY858" s="191">
        <v>0</v>
      </c>
    </row>
    <row r="859" spans="1:51">
      <c r="A859" s="12" t="s">
        <v>1414</v>
      </c>
      <c r="B859" s="12" t="s">
        <v>1423</v>
      </c>
      <c r="C859" s="13">
        <v>442054</v>
      </c>
      <c r="D859" s="12" t="s">
        <v>758</v>
      </c>
      <c r="E859" s="187">
        <v>72908</v>
      </c>
      <c r="F859" s="188" t="s">
        <v>182</v>
      </c>
      <c r="G859" s="189" t="s">
        <v>23</v>
      </c>
      <c r="H859" s="189"/>
      <c r="I859" s="189" t="s">
        <v>23</v>
      </c>
      <c r="J859" s="189" t="s">
        <v>23</v>
      </c>
      <c r="K859" s="189"/>
      <c r="L859" s="189"/>
      <c r="M859" s="189" t="s">
        <v>1539</v>
      </c>
      <c r="N859" s="189"/>
      <c r="O859" s="189" t="s">
        <v>23</v>
      </c>
      <c r="P859" s="189"/>
      <c r="Q859" s="189"/>
      <c r="R859" s="189"/>
      <c r="S859" s="189"/>
      <c r="T859" s="189"/>
      <c r="U859" s="189"/>
      <c r="V859" s="189" t="s">
        <v>1539</v>
      </c>
      <c r="W859" s="189"/>
      <c r="X859" s="189"/>
      <c r="Y859" s="189"/>
      <c r="Z859" s="189"/>
      <c r="AA859" s="189"/>
      <c r="AB859" s="189" t="s">
        <v>23</v>
      </c>
      <c r="AC859" s="189"/>
      <c r="AD859" s="189"/>
      <c r="AE859" s="189" t="s">
        <v>1539</v>
      </c>
      <c r="AF859" s="189"/>
      <c r="AG859" s="189"/>
      <c r="AH859" s="189"/>
      <c r="AI859" s="189"/>
      <c r="AJ859" s="189"/>
      <c r="AK859" s="189"/>
      <c r="AL859" s="189"/>
      <c r="AM859" s="189"/>
      <c r="AN859" s="190"/>
      <c r="AO859" s="190"/>
      <c r="AP859" s="190"/>
      <c r="AQ859" s="190"/>
      <c r="AR859" s="190"/>
      <c r="AS859" s="190"/>
      <c r="AT859" s="190"/>
      <c r="AU859" s="191">
        <v>18</v>
      </c>
      <c r="AV859" s="191">
        <v>0</v>
      </c>
      <c r="AW859" s="191">
        <v>7</v>
      </c>
      <c r="AX859" s="191">
        <v>0</v>
      </c>
      <c r="AY859" s="191">
        <v>0</v>
      </c>
    </row>
    <row r="860" spans="1:51">
      <c r="A860" s="12" t="s">
        <v>1414</v>
      </c>
      <c r="B860" s="12" t="s">
        <v>1424</v>
      </c>
      <c r="C860" s="13">
        <v>442062</v>
      </c>
      <c r="D860" s="12" t="s">
        <v>1425</v>
      </c>
      <c r="E860" s="187">
        <v>39367</v>
      </c>
      <c r="F860" s="188" t="s">
        <v>182</v>
      </c>
      <c r="G860" s="189" t="s">
        <v>23</v>
      </c>
      <c r="H860" s="189" t="s">
        <v>23</v>
      </c>
      <c r="I860" s="189"/>
      <c r="J860" s="189" t="s">
        <v>23</v>
      </c>
      <c r="K860" s="189" t="s">
        <v>23</v>
      </c>
      <c r="L860" s="189" t="s">
        <v>23</v>
      </c>
      <c r="M860" s="189" t="s">
        <v>1539</v>
      </c>
      <c r="N860" s="189"/>
      <c r="O860" s="189" t="s">
        <v>23</v>
      </c>
      <c r="P860" s="189"/>
      <c r="Q860" s="189"/>
      <c r="R860" s="189"/>
      <c r="S860" s="189"/>
      <c r="T860" s="189"/>
      <c r="U860" s="189"/>
      <c r="V860" s="189" t="s">
        <v>1539</v>
      </c>
      <c r="W860" s="189"/>
      <c r="X860" s="189" t="s">
        <v>23</v>
      </c>
      <c r="Y860" s="189"/>
      <c r="Z860" s="189"/>
      <c r="AA860" s="189"/>
      <c r="AB860" s="189" t="s">
        <v>23</v>
      </c>
      <c r="AC860" s="189"/>
      <c r="AD860" s="189"/>
      <c r="AE860" s="189" t="s">
        <v>1539</v>
      </c>
      <c r="AF860" s="189"/>
      <c r="AG860" s="189"/>
      <c r="AH860" s="189"/>
      <c r="AI860" s="189"/>
      <c r="AJ860" s="189"/>
      <c r="AK860" s="189"/>
      <c r="AL860" s="189"/>
      <c r="AM860" s="189"/>
      <c r="AN860" s="190" t="s">
        <v>1539</v>
      </c>
      <c r="AO860" s="190" t="s">
        <v>23</v>
      </c>
      <c r="AP860" s="190"/>
      <c r="AQ860" s="190"/>
      <c r="AR860" s="190"/>
      <c r="AS860" s="190"/>
      <c r="AT860" s="190"/>
      <c r="AU860" s="191">
        <v>23</v>
      </c>
      <c r="AV860" s="191">
        <v>2</v>
      </c>
      <c r="AW860" s="191">
        <v>10</v>
      </c>
      <c r="AX860" s="191">
        <v>0</v>
      </c>
      <c r="AY860" s="191">
        <v>0</v>
      </c>
    </row>
    <row r="861" spans="1:51">
      <c r="A861" s="12" t="s">
        <v>1414</v>
      </c>
      <c r="B861" s="12" t="s">
        <v>1426</v>
      </c>
      <c r="C861" s="13">
        <v>442071</v>
      </c>
      <c r="D861" s="12" t="s">
        <v>403</v>
      </c>
      <c r="E861" s="187">
        <v>18090</v>
      </c>
      <c r="F861" s="188" t="s">
        <v>182</v>
      </c>
      <c r="G861" s="189"/>
      <c r="H861" s="189"/>
      <c r="I861" s="189"/>
      <c r="J861" s="189"/>
      <c r="K861" s="189"/>
      <c r="L861" s="189" t="s">
        <v>23</v>
      </c>
      <c r="M861" s="189" t="s">
        <v>1538</v>
      </c>
      <c r="N861" s="189"/>
      <c r="O861" s="189"/>
      <c r="P861" s="189"/>
      <c r="Q861" s="189"/>
      <c r="R861" s="189"/>
      <c r="S861" s="189"/>
      <c r="T861" s="189"/>
      <c r="U861" s="189"/>
      <c r="V861" s="189"/>
      <c r="W861" s="189"/>
      <c r="X861" s="189"/>
      <c r="Y861" s="189"/>
      <c r="Z861" s="189"/>
      <c r="AA861" s="189"/>
      <c r="AB861" s="189"/>
      <c r="AC861" s="189"/>
      <c r="AD861" s="189"/>
      <c r="AE861" s="189"/>
      <c r="AF861" s="189"/>
      <c r="AG861" s="189"/>
      <c r="AH861" s="189"/>
      <c r="AI861" s="189"/>
      <c r="AJ861" s="189"/>
      <c r="AK861" s="189"/>
      <c r="AL861" s="189"/>
      <c r="AM861" s="189"/>
      <c r="AN861" s="190"/>
      <c r="AO861" s="190"/>
      <c r="AP861" s="190"/>
      <c r="AQ861" s="190"/>
      <c r="AR861" s="190"/>
      <c r="AS861" s="190"/>
      <c r="AT861" s="190"/>
      <c r="AU861" s="191">
        <v>0</v>
      </c>
      <c r="AV861" s="191">
        <v>0</v>
      </c>
      <c r="AW861" s="191">
        <v>0</v>
      </c>
      <c r="AX861" s="191">
        <v>0</v>
      </c>
      <c r="AY861" s="191">
        <v>0</v>
      </c>
    </row>
    <row r="862" spans="1:51">
      <c r="A862" s="12" t="s">
        <v>1414</v>
      </c>
      <c r="B862" s="12" t="s">
        <v>1427</v>
      </c>
      <c r="C862" s="13">
        <v>442089</v>
      </c>
      <c r="D862" s="12" t="s">
        <v>276</v>
      </c>
      <c r="E862" s="187">
        <v>22421</v>
      </c>
      <c r="F862" s="188" t="s">
        <v>182</v>
      </c>
      <c r="G862" s="189" t="s">
        <v>23</v>
      </c>
      <c r="H862" s="189" t="s">
        <v>23</v>
      </c>
      <c r="I862" s="189"/>
      <c r="J862" s="189"/>
      <c r="K862" s="189"/>
      <c r="L862" s="189"/>
      <c r="M862" s="189" t="s">
        <v>1539</v>
      </c>
      <c r="N862" s="189"/>
      <c r="O862" s="189" t="s">
        <v>23</v>
      </c>
      <c r="P862" s="189"/>
      <c r="Q862" s="189"/>
      <c r="R862" s="189"/>
      <c r="S862" s="189"/>
      <c r="T862" s="189"/>
      <c r="U862" s="189"/>
      <c r="V862" s="189" t="s">
        <v>1539</v>
      </c>
      <c r="W862" s="189"/>
      <c r="X862" s="189"/>
      <c r="Y862" s="189"/>
      <c r="Z862" s="189"/>
      <c r="AA862" s="189"/>
      <c r="AB862" s="189"/>
      <c r="AC862" s="189"/>
      <c r="AD862" s="189" t="s">
        <v>23</v>
      </c>
      <c r="AE862" s="189"/>
      <c r="AF862" s="189"/>
      <c r="AG862" s="189"/>
      <c r="AH862" s="189"/>
      <c r="AI862" s="189"/>
      <c r="AJ862" s="189"/>
      <c r="AK862" s="189"/>
      <c r="AL862" s="189"/>
      <c r="AM862" s="189"/>
      <c r="AN862" s="190"/>
      <c r="AO862" s="190"/>
      <c r="AP862" s="190"/>
      <c r="AQ862" s="190"/>
      <c r="AR862" s="190"/>
      <c r="AS862" s="190"/>
      <c r="AT862" s="190"/>
      <c r="AU862" s="191">
        <v>4</v>
      </c>
      <c r="AV862" s="191">
        <v>0</v>
      </c>
      <c r="AW862" s="191">
        <v>0</v>
      </c>
      <c r="AX862" s="191">
        <v>0</v>
      </c>
      <c r="AY862" s="191">
        <v>0</v>
      </c>
    </row>
    <row r="863" spans="1:51">
      <c r="A863" s="12" t="s">
        <v>1414</v>
      </c>
      <c r="B863" s="12" t="s">
        <v>1428</v>
      </c>
      <c r="C863" s="13">
        <v>442097</v>
      </c>
      <c r="D863" s="12" t="s">
        <v>276</v>
      </c>
      <c r="E863" s="187">
        <v>22970</v>
      </c>
      <c r="F863" s="188" t="s">
        <v>182</v>
      </c>
      <c r="G863" s="189"/>
      <c r="H863" s="189"/>
      <c r="I863" s="189"/>
      <c r="J863" s="189" t="s">
        <v>23</v>
      </c>
      <c r="K863" s="189"/>
      <c r="L863" s="189"/>
      <c r="M863" s="189" t="s">
        <v>1538</v>
      </c>
      <c r="N863" s="189"/>
      <c r="O863" s="189"/>
      <c r="P863" s="189"/>
      <c r="Q863" s="189"/>
      <c r="R863" s="189"/>
      <c r="S863" s="189"/>
      <c r="T863" s="189"/>
      <c r="U863" s="189"/>
      <c r="V863" s="189"/>
      <c r="W863" s="189"/>
      <c r="X863" s="189"/>
      <c r="Y863" s="189"/>
      <c r="Z863" s="189"/>
      <c r="AA863" s="189"/>
      <c r="AB863" s="189"/>
      <c r="AC863" s="189"/>
      <c r="AD863" s="189"/>
      <c r="AE863" s="189" t="s">
        <v>1539</v>
      </c>
      <c r="AF863" s="189"/>
      <c r="AG863" s="189"/>
      <c r="AH863" s="189"/>
      <c r="AI863" s="189"/>
      <c r="AJ863" s="189"/>
      <c r="AK863" s="189"/>
      <c r="AL863" s="189"/>
      <c r="AM863" s="189"/>
      <c r="AN863" s="190"/>
      <c r="AO863" s="190"/>
      <c r="AP863" s="190"/>
      <c r="AQ863" s="190"/>
      <c r="AR863" s="190"/>
      <c r="AS863" s="190"/>
      <c r="AT863" s="190"/>
      <c r="AU863" s="191">
        <v>0</v>
      </c>
      <c r="AV863" s="191">
        <v>0</v>
      </c>
      <c r="AW863" s="191">
        <v>0</v>
      </c>
      <c r="AX863" s="191">
        <v>0</v>
      </c>
      <c r="AY863" s="191">
        <v>0</v>
      </c>
    </row>
    <row r="864" spans="1:51">
      <c r="A864" s="12" t="s">
        <v>1414</v>
      </c>
      <c r="B864" s="12" t="s">
        <v>1429</v>
      </c>
      <c r="C864" s="13">
        <v>442101</v>
      </c>
      <c r="D864" s="12" t="s">
        <v>1430</v>
      </c>
      <c r="E864" s="187">
        <v>29871</v>
      </c>
      <c r="F864" s="188" t="s">
        <v>182</v>
      </c>
      <c r="G864" s="189" t="s">
        <v>23</v>
      </c>
      <c r="H864" s="189"/>
      <c r="I864" s="189" t="s">
        <v>23</v>
      </c>
      <c r="J864" s="189"/>
      <c r="K864" s="189" t="s">
        <v>23</v>
      </c>
      <c r="L864" s="189"/>
      <c r="M864" s="189" t="s">
        <v>1539</v>
      </c>
      <c r="N864" s="189"/>
      <c r="O864" s="189" t="s">
        <v>23</v>
      </c>
      <c r="P864" s="189"/>
      <c r="Q864" s="189"/>
      <c r="R864" s="189"/>
      <c r="S864" s="189"/>
      <c r="T864" s="189"/>
      <c r="U864" s="189"/>
      <c r="V864" s="189" t="s">
        <v>1539</v>
      </c>
      <c r="W864" s="189"/>
      <c r="X864" s="189"/>
      <c r="Y864" s="189"/>
      <c r="Z864" s="189"/>
      <c r="AA864" s="189"/>
      <c r="AB864" s="189" t="s">
        <v>23</v>
      </c>
      <c r="AC864" s="189"/>
      <c r="AD864" s="189"/>
      <c r="AE864" s="189"/>
      <c r="AF864" s="189"/>
      <c r="AG864" s="189"/>
      <c r="AH864" s="189"/>
      <c r="AI864" s="189"/>
      <c r="AJ864" s="189"/>
      <c r="AK864" s="189"/>
      <c r="AL864" s="189"/>
      <c r="AM864" s="189"/>
      <c r="AN864" s="190" t="s">
        <v>1539</v>
      </c>
      <c r="AO864" s="190"/>
      <c r="AP864" s="190"/>
      <c r="AQ864" s="190"/>
      <c r="AR864" s="190"/>
      <c r="AS864" s="190" t="s">
        <v>23</v>
      </c>
      <c r="AT864" s="190"/>
      <c r="AU864" s="191">
        <v>26</v>
      </c>
      <c r="AV864" s="191">
        <v>3</v>
      </c>
      <c r="AW864" s="191">
        <v>0</v>
      </c>
      <c r="AX864" s="191">
        <v>6</v>
      </c>
      <c r="AY864" s="191">
        <v>2</v>
      </c>
    </row>
    <row r="865" spans="1:51">
      <c r="A865" s="12" t="s">
        <v>1414</v>
      </c>
      <c r="B865" s="12" t="s">
        <v>1431</v>
      </c>
      <c r="C865" s="13">
        <v>442119</v>
      </c>
      <c r="D865" s="12" t="s">
        <v>1432</v>
      </c>
      <c r="E865" s="187">
        <v>57090</v>
      </c>
      <c r="F865" s="188" t="s">
        <v>182</v>
      </c>
      <c r="G865" s="189"/>
      <c r="H865" s="189"/>
      <c r="I865" s="189"/>
      <c r="J865" s="189" t="s">
        <v>23</v>
      </c>
      <c r="K865" s="189"/>
      <c r="L865" s="189"/>
      <c r="M865" s="189" t="s">
        <v>1538</v>
      </c>
      <c r="N865" s="189"/>
      <c r="O865" s="189"/>
      <c r="P865" s="189"/>
      <c r="Q865" s="189"/>
      <c r="R865" s="189"/>
      <c r="S865" s="189"/>
      <c r="T865" s="189"/>
      <c r="U865" s="189"/>
      <c r="V865" s="189"/>
      <c r="W865" s="189"/>
      <c r="X865" s="189"/>
      <c r="Y865" s="189"/>
      <c r="Z865" s="189"/>
      <c r="AA865" s="189"/>
      <c r="AB865" s="189"/>
      <c r="AC865" s="189"/>
      <c r="AD865" s="189"/>
      <c r="AE865" s="189" t="s">
        <v>1539</v>
      </c>
      <c r="AF865" s="189"/>
      <c r="AG865" s="189"/>
      <c r="AH865" s="189"/>
      <c r="AI865" s="189"/>
      <c r="AJ865" s="189"/>
      <c r="AK865" s="189"/>
      <c r="AL865" s="189"/>
      <c r="AM865" s="189"/>
      <c r="AN865" s="190"/>
      <c r="AO865" s="190"/>
      <c r="AP865" s="190"/>
      <c r="AQ865" s="190"/>
      <c r="AR865" s="190"/>
      <c r="AS865" s="190"/>
      <c r="AT865" s="190"/>
      <c r="AU865" s="191">
        <v>12</v>
      </c>
      <c r="AV865" s="191">
        <v>0</v>
      </c>
      <c r="AW865" s="191">
        <v>5</v>
      </c>
      <c r="AX865" s="191">
        <v>0</v>
      </c>
      <c r="AY865" s="191">
        <v>0</v>
      </c>
    </row>
    <row r="866" spans="1:51">
      <c r="A866" s="12" t="s">
        <v>1414</v>
      </c>
      <c r="B866" s="12" t="s">
        <v>1433</v>
      </c>
      <c r="C866" s="13">
        <v>442127</v>
      </c>
      <c r="D866" s="12" t="s">
        <v>276</v>
      </c>
      <c r="E866" s="187">
        <v>36824</v>
      </c>
      <c r="F866" s="188" t="s">
        <v>182</v>
      </c>
      <c r="G866" s="189"/>
      <c r="H866" s="189"/>
      <c r="I866" s="189"/>
      <c r="J866" s="189" t="s">
        <v>23</v>
      </c>
      <c r="K866" s="189" t="s">
        <v>23</v>
      </c>
      <c r="L866" s="189"/>
      <c r="M866" s="189" t="s">
        <v>1539</v>
      </c>
      <c r="N866" s="189"/>
      <c r="O866" s="189" t="s">
        <v>23</v>
      </c>
      <c r="P866" s="189"/>
      <c r="Q866" s="189"/>
      <c r="R866" s="189"/>
      <c r="S866" s="189"/>
      <c r="T866" s="189"/>
      <c r="U866" s="189"/>
      <c r="V866" s="189"/>
      <c r="W866" s="189"/>
      <c r="X866" s="189"/>
      <c r="Y866" s="189"/>
      <c r="Z866" s="189"/>
      <c r="AA866" s="189"/>
      <c r="AB866" s="189"/>
      <c r="AC866" s="189"/>
      <c r="AD866" s="189"/>
      <c r="AE866" s="189" t="s">
        <v>1539</v>
      </c>
      <c r="AF866" s="189"/>
      <c r="AG866" s="189"/>
      <c r="AH866" s="189"/>
      <c r="AI866" s="189"/>
      <c r="AJ866" s="189"/>
      <c r="AK866" s="189"/>
      <c r="AL866" s="189"/>
      <c r="AM866" s="189"/>
      <c r="AN866" s="190" t="s">
        <v>1538</v>
      </c>
      <c r="AO866" s="190"/>
      <c r="AP866" s="190"/>
      <c r="AQ866" s="190"/>
      <c r="AR866" s="190"/>
      <c r="AS866" s="190"/>
      <c r="AT866" s="190"/>
      <c r="AU866" s="191">
        <v>9</v>
      </c>
      <c r="AV866" s="191">
        <v>0</v>
      </c>
      <c r="AW866" s="191">
        <v>5</v>
      </c>
      <c r="AX866" s="191">
        <v>3</v>
      </c>
      <c r="AY866" s="191">
        <v>0</v>
      </c>
    </row>
    <row r="867" spans="1:51">
      <c r="A867" s="12" t="s">
        <v>1414</v>
      </c>
      <c r="B867" s="12" t="s">
        <v>1434</v>
      </c>
      <c r="C867" s="13">
        <v>442135</v>
      </c>
      <c r="D867" s="12" t="s">
        <v>365</v>
      </c>
      <c r="E867" s="187">
        <v>34762</v>
      </c>
      <c r="F867" s="188" t="s">
        <v>182</v>
      </c>
      <c r="G867" s="189" t="s">
        <v>23</v>
      </c>
      <c r="H867" s="189" t="s">
        <v>23</v>
      </c>
      <c r="I867" s="189"/>
      <c r="J867" s="189" t="s">
        <v>23</v>
      </c>
      <c r="K867" s="189"/>
      <c r="L867" s="189"/>
      <c r="M867" s="189" t="s">
        <v>1539</v>
      </c>
      <c r="N867" s="189"/>
      <c r="O867" s="189" t="s">
        <v>23</v>
      </c>
      <c r="P867" s="189"/>
      <c r="Q867" s="189"/>
      <c r="R867" s="189"/>
      <c r="S867" s="189"/>
      <c r="T867" s="189"/>
      <c r="U867" s="189"/>
      <c r="V867" s="189" t="s">
        <v>1539</v>
      </c>
      <c r="W867" s="189"/>
      <c r="X867" s="189"/>
      <c r="Y867" s="189"/>
      <c r="Z867" s="189"/>
      <c r="AA867" s="189"/>
      <c r="AB867" s="189" t="s">
        <v>23</v>
      </c>
      <c r="AC867" s="189"/>
      <c r="AD867" s="189"/>
      <c r="AE867" s="189" t="s">
        <v>1539</v>
      </c>
      <c r="AF867" s="189"/>
      <c r="AG867" s="189"/>
      <c r="AH867" s="189"/>
      <c r="AI867" s="189"/>
      <c r="AJ867" s="189"/>
      <c r="AK867" s="189"/>
      <c r="AL867" s="189"/>
      <c r="AM867" s="189"/>
      <c r="AN867" s="190"/>
      <c r="AO867" s="190"/>
      <c r="AP867" s="190"/>
      <c r="AQ867" s="190"/>
      <c r="AR867" s="190"/>
      <c r="AS867" s="190"/>
      <c r="AT867" s="190"/>
      <c r="AU867" s="191">
        <v>53</v>
      </c>
      <c r="AV867" s="191">
        <v>4</v>
      </c>
      <c r="AW867" s="191">
        <v>5</v>
      </c>
      <c r="AX867" s="191">
        <v>0</v>
      </c>
      <c r="AY867" s="191">
        <v>0</v>
      </c>
    </row>
    <row r="868" spans="1:51">
      <c r="A868" s="12" t="s">
        <v>1414</v>
      </c>
      <c r="B868" s="12" t="s">
        <v>1435</v>
      </c>
      <c r="C868" s="13">
        <v>442143</v>
      </c>
      <c r="D868" s="12" t="s">
        <v>365</v>
      </c>
      <c r="E868" s="187">
        <v>28736</v>
      </c>
      <c r="F868" s="188" t="s">
        <v>182</v>
      </c>
      <c r="G868" s="189" t="s">
        <v>23</v>
      </c>
      <c r="H868" s="189"/>
      <c r="I868" s="189"/>
      <c r="J868" s="189" t="s">
        <v>23</v>
      </c>
      <c r="K868" s="189"/>
      <c r="L868" s="189"/>
      <c r="M868" s="189" t="s">
        <v>1539</v>
      </c>
      <c r="N868" s="189"/>
      <c r="O868" s="189" t="s">
        <v>23</v>
      </c>
      <c r="P868" s="189"/>
      <c r="Q868" s="189"/>
      <c r="R868" s="189"/>
      <c r="S868" s="189"/>
      <c r="T868" s="189"/>
      <c r="U868" s="189"/>
      <c r="V868" s="189" t="s">
        <v>1539</v>
      </c>
      <c r="W868" s="189"/>
      <c r="X868" s="189"/>
      <c r="Y868" s="189"/>
      <c r="Z868" s="189"/>
      <c r="AA868" s="189"/>
      <c r="AB868" s="189" t="s">
        <v>23</v>
      </c>
      <c r="AC868" s="189"/>
      <c r="AD868" s="189"/>
      <c r="AE868" s="189" t="s">
        <v>1539</v>
      </c>
      <c r="AF868" s="189"/>
      <c r="AG868" s="189" t="s">
        <v>23</v>
      </c>
      <c r="AH868" s="189"/>
      <c r="AI868" s="189"/>
      <c r="AJ868" s="189"/>
      <c r="AK868" s="189"/>
      <c r="AL868" s="189"/>
      <c r="AM868" s="189"/>
      <c r="AN868" s="190"/>
      <c r="AO868" s="190"/>
      <c r="AP868" s="190"/>
      <c r="AQ868" s="190"/>
      <c r="AR868" s="190"/>
      <c r="AS868" s="190"/>
      <c r="AT868" s="190"/>
      <c r="AU868" s="191">
        <v>2</v>
      </c>
      <c r="AV868" s="191">
        <v>0</v>
      </c>
      <c r="AW868" s="191">
        <v>2</v>
      </c>
      <c r="AX868" s="191">
        <v>0</v>
      </c>
      <c r="AY868" s="191">
        <v>0</v>
      </c>
    </row>
    <row r="869" spans="1:51">
      <c r="A869" s="12" t="s">
        <v>187</v>
      </c>
      <c r="B869" s="12" t="s">
        <v>187</v>
      </c>
      <c r="C869" s="13">
        <v>450006</v>
      </c>
      <c r="D869" s="12" t="s">
        <v>722</v>
      </c>
      <c r="E869" s="187">
        <v>183522</v>
      </c>
      <c r="F869" s="188" t="s">
        <v>182</v>
      </c>
      <c r="G869" s="189" t="s">
        <v>23</v>
      </c>
      <c r="H869" s="189" t="s">
        <v>23</v>
      </c>
      <c r="I869" s="189"/>
      <c r="J869" s="189"/>
      <c r="K869" s="189"/>
      <c r="L869" s="189"/>
      <c r="M869" s="189" t="s">
        <v>1538</v>
      </c>
      <c r="N869" s="189"/>
      <c r="O869" s="189"/>
      <c r="P869" s="189"/>
      <c r="Q869" s="189"/>
      <c r="R869" s="189"/>
      <c r="S869" s="189"/>
      <c r="T869" s="189"/>
      <c r="U869" s="189"/>
      <c r="V869" s="189" t="s">
        <v>1538</v>
      </c>
      <c r="W869" s="189"/>
      <c r="X869" s="189"/>
      <c r="Y869" s="189"/>
      <c r="Z869" s="189"/>
      <c r="AA869" s="189"/>
      <c r="AB869" s="189"/>
      <c r="AC869" s="189"/>
      <c r="AD869" s="189"/>
      <c r="AE869" s="189"/>
      <c r="AF869" s="189"/>
      <c r="AG869" s="189"/>
      <c r="AH869" s="189"/>
      <c r="AI869" s="189"/>
      <c r="AJ869" s="189"/>
      <c r="AK869" s="189"/>
      <c r="AL869" s="189"/>
      <c r="AM869" s="189"/>
      <c r="AN869" s="190"/>
      <c r="AO869" s="190"/>
      <c r="AP869" s="190"/>
      <c r="AQ869" s="190"/>
      <c r="AR869" s="190"/>
      <c r="AS869" s="190"/>
      <c r="AT869" s="190"/>
      <c r="AU869" s="191">
        <v>20</v>
      </c>
      <c r="AV869" s="191">
        <v>0</v>
      </c>
      <c r="AW869" s="191">
        <v>0</v>
      </c>
      <c r="AX869" s="191">
        <v>0</v>
      </c>
      <c r="AY869" s="191">
        <v>0</v>
      </c>
    </row>
    <row r="870" spans="1:51">
      <c r="A870" s="12" t="s">
        <v>187</v>
      </c>
      <c r="B870" s="12" t="s">
        <v>200</v>
      </c>
      <c r="C870" s="13">
        <v>452017</v>
      </c>
      <c r="D870" s="12" t="s">
        <v>1436</v>
      </c>
      <c r="E870" s="187">
        <v>404017</v>
      </c>
      <c r="F870" s="188" t="s">
        <v>182</v>
      </c>
      <c r="G870" s="189" t="s">
        <v>23</v>
      </c>
      <c r="H870" s="189" t="s">
        <v>23</v>
      </c>
      <c r="I870" s="189"/>
      <c r="J870" s="189"/>
      <c r="K870" s="189" t="s">
        <v>23</v>
      </c>
      <c r="L870" s="189"/>
      <c r="M870" s="189" t="s">
        <v>1540</v>
      </c>
      <c r="N870" s="189"/>
      <c r="O870" s="189" t="s">
        <v>23</v>
      </c>
      <c r="P870" s="189"/>
      <c r="Q870" s="189"/>
      <c r="R870" s="189"/>
      <c r="S870" s="189"/>
      <c r="T870" s="189"/>
      <c r="U870" s="189"/>
      <c r="V870" s="189" t="s">
        <v>1539</v>
      </c>
      <c r="W870" s="189"/>
      <c r="X870" s="189"/>
      <c r="Y870" s="189"/>
      <c r="Z870" s="189"/>
      <c r="AA870" s="189"/>
      <c r="AB870" s="189" t="s">
        <v>23</v>
      </c>
      <c r="AC870" s="189"/>
      <c r="AD870" s="189"/>
      <c r="AE870" s="189"/>
      <c r="AF870" s="189"/>
      <c r="AG870" s="189"/>
      <c r="AH870" s="189"/>
      <c r="AI870" s="189"/>
      <c r="AJ870" s="189"/>
      <c r="AK870" s="189"/>
      <c r="AL870" s="189"/>
      <c r="AM870" s="189"/>
      <c r="AN870" s="190" t="s">
        <v>1539</v>
      </c>
      <c r="AO870" s="190"/>
      <c r="AP870" s="190"/>
      <c r="AQ870" s="190"/>
      <c r="AR870" s="190"/>
      <c r="AS870" s="190" t="s">
        <v>23</v>
      </c>
      <c r="AT870" s="190"/>
      <c r="AU870" s="191">
        <v>163</v>
      </c>
      <c r="AV870" s="191">
        <v>6</v>
      </c>
      <c r="AW870" s="191">
        <v>0</v>
      </c>
      <c r="AX870" s="191">
        <v>53</v>
      </c>
      <c r="AY870" s="191">
        <v>0</v>
      </c>
    </row>
    <row r="871" spans="1:51">
      <c r="A871" s="12" t="s">
        <v>187</v>
      </c>
      <c r="B871" s="12" t="s">
        <v>1437</v>
      </c>
      <c r="C871" s="13">
        <v>452025</v>
      </c>
      <c r="D871" s="12" t="s">
        <v>365</v>
      </c>
      <c r="E871" s="187">
        <v>166409</v>
      </c>
      <c r="F871" s="188" t="s">
        <v>182</v>
      </c>
      <c r="G871" s="189"/>
      <c r="H871" s="189"/>
      <c r="I871" s="189"/>
      <c r="J871" s="189"/>
      <c r="K871" s="189"/>
      <c r="L871" s="189"/>
      <c r="M871" s="189" t="s">
        <v>1539</v>
      </c>
      <c r="N871" s="189"/>
      <c r="O871" s="189" t="s">
        <v>23</v>
      </c>
      <c r="P871" s="189"/>
      <c r="Q871" s="189"/>
      <c r="R871" s="189"/>
      <c r="S871" s="189"/>
      <c r="T871" s="189"/>
      <c r="U871" s="189"/>
      <c r="V871" s="189"/>
      <c r="W871" s="189"/>
      <c r="X871" s="189"/>
      <c r="Y871" s="189"/>
      <c r="Z871" s="189"/>
      <c r="AA871" s="189"/>
      <c r="AB871" s="189"/>
      <c r="AC871" s="189"/>
      <c r="AD871" s="189"/>
      <c r="AE871" s="189"/>
      <c r="AF871" s="189"/>
      <c r="AG871" s="189"/>
      <c r="AH871" s="189"/>
      <c r="AI871" s="189"/>
      <c r="AJ871" s="189"/>
      <c r="AK871" s="189"/>
      <c r="AL871" s="189"/>
      <c r="AM871" s="189"/>
      <c r="AN871" s="190"/>
      <c r="AO871" s="190"/>
      <c r="AP871" s="190"/>
      <c r="AQ871" s="190"/>
      <c r="AR871" s="190"/>
      <c r="AS871" s="190"/>
      <c r="AT871" s="190"/>
      <c r="AU871" s="191">
        <v>51</v>
      </c>
      <c r="AV871" s="191">
        <v>0</v>
      </c>
      <c r="AW871" s="191">
        <v>0</v>
      </c>
      <c r="AX871" s="191">
        <v>0</v>
      </c>
      <c r="AY871" s="191">
        <v>0</v>
      </c>
    </row>
    <row r="872" spans="1:51">
      <c r="A872" s="12" t="s">
        <v>187</v>
      </c>
      <c r="B872" s="12" t="s">
        <v>1438</v>
      </c>
      <c r="C872" s="13">
        <v>452033</v>
      </c>
      <c r="D872" s="12" t="s">
        <v>320</v>
      </c>
      <c r="E872" s="187">
        <v>125244</v>
      </c>
      <c r="F872" s="188" t="s">
        <v>182</v>
      </c>
      <c r="G872" s="189"/>
      <c r="H872" s="189"/>
      <c r="I872" s="189"/>
      <c r="J872" s="189"/>
      <c r="K872" s="189"/>
      <c r="L872" s="189"/>
      <c r="M872" s="189" t="s">
        <v>1539</v>
      </c>
      <c r="N872" s="189"/>
      <c r="O872" s="189" t="s">
        <v>23</v>
      </c>
      <c r="P872" s="189"/>
      <c r="Q872" s="189"/>
      <c r="R872" s="189"/>
      <c r="S872" s="189"/>
      <c r="T872" s="189"/>
      <c r="U872" s="189"/>
      <c r="V872" s="189"/>
      <c r="W872" s="189"/>
      <c r="X872" s="189"/>
      <c r="Y872" s="189"/>
      <c r="Z872" s="189"/>
      <c r="AA872" s="189"/>
      <c r="AB872" s="189"/>
      <c r="AC872" s="189"/>
      <c r="AD872" s="189"/>
      <c r="AE872" s="189"/>
      <c r="AF872" s="189"/>
      <c r="AG872" s="189"/>
      <c r="AH872" s="189"/>
      <c r="AI872" s="189"/>
      <c r="AJ872" s="189"/>
      <c r="AK872" s="189"/>
      <c r="AL872" s="189"/>
      <c r="AM872" s="189"/>
      <c r="AN872" s="190"/>
      <c r="AO872" s="190"/>
      <c r="AP872" s="190"/>
      <c r="AQ872" s="190"/>
      <c r="AR872" s="190"/>
      <c r="AS872" s="190"/>
      <c r="AT872" s="190"/>
      <c r="AU872" s="191">
        <v>19</v>
      </c>
      <c r="AV872" s="191">
        <v>0</v>
      </c>
      <c r="AW872" s="191">
        <v>0</v>
      </c>
      <c r="AX872" s="191">
        <v>0</v>
      </c>
      <c r="AY872" s="191">
        <v>0</v>
      </c>
    </row>
    <row r="873" spans="1:51">
      <c r="A873" s="12" t="s">
        <v>187</v>
      </c>
      <c r="B873" s="12" t="s">
        <v>1439</v>
      </c>
      <c r="C873" s="13">
        <v>452041</v>
      </c>
      <c r="D873" s="12" t="s">
        <v>343</v>
      </c>
      <c r="E873" s="187">
        <v>54271</v>
      </c>
      <c r="F873" s="188" t="s">
        <v>182</v>
      </c>
      <c r="G873" s="189"/>
      <c r="H873" s="189"/>
      <c r="I873" s="189"/>
      <c r="J873" s="189"/>
      <c r="K873" s="189" t="s">
        <v>23</v>
      </c>
      <c r="L873" s="189"/>
      <c r="M873" s="189" t="s">
        <v>1539</v>
      </c>
      <c r="N873" s="189"/>
      <c r="O873" s="189" t="s">
        <v>23</v>
      </c>
      <c r="P873" s="189"/>
      <c r="Q873" s="189"/>
      <c r="R873" s="189"/>
      <c r="S873" s="189"/>
      <c r="T873" s="189"/>
      <c r="U873" s="189"/>
      <c r="V873" s="189"/>
      <c r="W873" s="189"/>
      <c r="X873" s="189"/>
      <c r="Y873" s="189"/>
      <c r="Z873" s="189"/>
      <c r="AA873" s="189"/>
      <c r="AB873" s="189"/>
      <c r="AC873" s="189"/>
      <c r="AD873" s="189"/>
      <c r="AE873" s="189"/>
      <c r="AF873" s="189"/>
      <c r="AG873" s="189"/>
      <c r="AH873" s="189"/>
      <c r="AI873" s="189"/>
      <c r="AJ873" s="189"/>
      <c r="AK873" s="189"/>
      <c r="AL873" s="189"/>
      <c r="AM873" s="189"/>
      <c r="AN873" s="190" t="s">
        <v>1539</v>
      </c>
      <c r="AO873" s="190"/>
      <c r="AP873" s="190" t="s">
        <v>23</v>
      </c>
      <c r="AQ873" s="190"/>
      <c r="AR873" s="190"/>
      <c r="AS873" s="190"/>
      <c r="AT873" s="190"/>
      <c r="AU873" s="191">
        <v>24</v>
      </c>
      <c r="AV873" s="191">
        <v>0</v>
      </c>
      <c r="AW873" s="191">
        <v>0</v>
      </c>
      <c r="AX873" s="191">
        <v>8</v>
      </c>
      <c r="AY873" s="191">
        <v>0</v>
      </c>
    </row>
    <row r="874" spans="1:51">
      <c r="A874" s="12" t="s">
        <v>187</v>
      </c>
      <c r="B874" s="12" t="s">
        <v>1440</v>
      </c>
      <c r="C874" s="13">
        <v>452050</v>
      </c>
      <c r="D874" s="12" t="s">
        <v>1441</v>
      </c>
      <c r="E874" s="187">
        <v>46513</v>
      </c>
      <c r="F874" s="188" t="s">
        <v>182</v>
      </c>
      <c r="G874" s="189"/>
      <c r="H874" s="189"/>
      <c r="I874" s="189"/>
      <c r="J874" s="189" t="s">
        <v>23</v>
      </c>
      <c r="K874" s="189"/>
      <c r="L874" s="189" t="s">
        <v>23</v>
      </c>
      <c r="M874" s="189" t="s">
        <v>1539</v>
      </c>
      <c r="N874" s="189"/>
      <c r="O874" s="189" t="s">
        <v>23</v>
      </c>
      <c r="P874" s="189"/>
      <c r="Q874" s="189"/>
      <c r="R874" s="189"/>
      <c r="S874" s="189"/>
      <c r="T874" s="189"/>
      <c r="U874" s="189"/>
      <c r="V874" s="189"/>
      <c r="W874" s="189"/>
      <c r="X874" s="189"/>
      <c r="Y874" s="189"/>
      <c r="Z874" s="189"/>
      <c r="AA874" s="189"/>
      <c r="AB874" s="189"/>
      <c r="AC874" s="189"/>
      <c r="AD874" s="189"/>
      <c r="AE874" s="189" t="s">
        <v>1539</v>
      </c>
      <c r="AF874" s="189"/>
      <c r="AG874" s="189" t="s">
        <v>23</v>
      </c>
      <c r="AH874" s="189"/>
      <c r="AI874" s="189"/>
      <c r="AJ874" s="189"/>
      <c r="AK874" s="189"/>
      <c r="AL874" s="189"/>
      <c r="AM874" s="189"/>
      <c r="AN874" s="190"/>
      <c r="AO874" s="190"/>
      <c r="AP874" s="190"/>
      <c r="AQ874" s="190"/>
      <c r="AR874" s="190"/>
      <c r="AS874" s="190"/>
      <c r="AT874" s="190"/>
      <c r="AU874" s="191">
        <v>12</v>
      </c>
      <c r="AV874" s="191">
        <v>0</v>
      </c>
      <c r="AW874" s="191">
        <v>0</v>
      </c>
      <c r="AX874" s="191">
        <v>0</v>
      </c>
      <c r="AY874" s="191">
        <v>0</v>
      </c>
    </row>
    <row r="875" spans="1:51">
      <c r="A875" s="12" t="s">
        <v>187</v>
      </c>
      <c r="B875" s="12" t="s">
        <v>1442</v>
      </c>
      <c r="C875" s="13">
        <v>452068</v>
      </c>
      <c r="D875" s="12" t="s">
        <v>1443</v>
      </c>
      <c r="E875" s="187">
        <v>62310</v>
      </c>
      <c r="F875" s="188" t="s">
        <v>182</v>
      </c>
      <c r="G875" s="189"/>
      <c r="H875" s="189"/>
      <c r="I875" s="189"/>
      <c r="J875" s="189" t="s">
        <v>23</v>
      </c>
      <c r="K875" s="189" t="s">
        <v>23</v>
      </c>
      <c r="L875" s="189" t="s">
        <v>23</v>
      </c>
      <c r="M875" s="189" t="s">
        <v>1539</v>
      </c>
      <c r="N875" s="189"/>
      <c r="O875" s="189" t="s">
        <v>23</v>
      </c>
      <c r="P875" s="189"/>
      <c r="Q875" s="189"/>
      <c r="R875" s="189"/>
      <c r="S875" s="189"/>
      <c r="T875" s="189"/>
      <c r="U875" s="189"/>
      <c r="V875" s="189"/>
      <c r="W875" s="189"/>
      <c r="X875" s="189"/>
      <c r="Y875" s="189"/>
      <c r="Z875" s="189"/>
      <c r="AA875" s="189"/>
      <c r="AB875" s="189"/>
      <c r="AC875" s="189"/>
      <c r="AD875" s="189"/>
      <c r="AE875" s="189" t="s">
        <v>1539</v>
      </c>
      <c r="AF875" s="189"/>
      <c r="AG875" s="189" t="s">
        <v>23</v>
      </c>
      <c r="AH875" s="189"/>
      <c r="AI875" s="189"/>
      <c r="AJ875" s="189"/>
      <c r="AK875" s="189"/>
      <c r="AL875" s="189"/>
      <c r="AM875" s="189"/>
      <c r="AN875" s="190" t="s">
        <v>1539</v>
      </c>
      <c r="AO875" s="190"/>
      <c r="AP875" s="190" t="s">
        <v>23</v>
      </c>
      <c r="AQ875" s="190"/>
      <c r="AR875" s="190"/>
      <c r="AS875" s="190"/>
      <c r="AT875" s="190"/>
      <c r="AU875" s="191">
        <v>7</v>
      </c>
      <c r="AV875" s="191">
        <v>0</v>
      </c>
      <c r="AW875" s="191">
        <v>7</v>
      </c>
      <c r="AX875" s="191">
        <v>8</v>
      </c>
      <c r="AY875" s="191">
        <v>0</v>
      </c>
    </row>
    <row r="876" spans="1:51">
      <c r="A876" s="12" t="s">
        <v>187</v>
      </c>
      <c r="B876" s="12" t="s">
        <v>1444</v>
      </c>
      <c r="C876" s="13">
        <v>452076</v>
      </c>
      <c r="D876" s="12" t="s">
        <v>1445</v>
      </c>
      <c r="E876" s="187">
        <v>18904</v>
      </c>
      <c r="F876" s="188" t="s">
        <v>182</v>
      </c>
      <c r="G876" s="189"/>
      <c r="H876" s="189"/>
      <c r="I876" s="189"/>
      <c r="J876" s="189"/>
      <c r="K876" s="189"/>
      <c r="L876" s="189"/>
      <c r="M876" s="189" t="s">
        <v>1538</v>
      </c>
      <c r="N876" s="189"/>
      <c r="O876" s="189"/>
      <c r="P876" s="189"/>
      <c r="Q876" s="189"/>
      <c r="R876" s="189"/>
      <c r="S876" s="189"/>
      <c r="T876" s="189"/>
      <c r="U876" s="189"/>
      <c r="V876" s="189"/>
      <c r="W876" s="189"/>
      <c r="X876" s="189"/>
      <c r="Y876" s="189"/>
      <c r="Z876" s="189"/>
      <c r="AA876" s="189"/>
      <c r="AB876" s="189"/>
      <c r="AC876" s="189"/>
      <c r="AD876" s="189"/>
      <c r="AE876" s="189"/>
      <c r="AF876" s="189"/>
      <c r="AG876" s="189"/>
      <c r="AH876" s="189"/>
      <c r="AI876" s="189"/>
      <c r="AJ876" s="189"/>
      <c r="AK876" s="189"/>
      <c r="AL876" s="189"/>
      <c r="AM876" s="189"/>
      <c r="AN876" s="190"/>
      <c r="AO876" s="190"/>
      <c r="AP876" s="190"/>
      <c r="AQ876" s="190"/>
      <c r="AR876" s="190"/>
      <c r="AS876" s="190"/>
      <c r="AT876" s="190"/>
      <c r="AU876" s="191">
        <v>4</v>
      </c>
      <c r="AV876" s="191">
        <v>0</v>
      </c>
      <c r="AW876" s="191">
        <v>0</v>
      </c>
      <c r="AX876" s="191">
        <v>0</v>
      </c>
      <c r="AY876" s="191">
        <v>0</v>
      </c>
    </row>
    <row r="877" spans="1:51">
      <c r="A877" s="12" t="s">
        <v>187</v>
      </c>
      <c r="B877" s="12" t="s">
        <v>1446</v>
      </c>
      <c r="C877" s="13">
        <v>452084</v>
      </c>
      <c r="D877" s="12" t="s">
        <v>1447</v>
      </c>
      <c r="E877" s="187">
        <v>30867</v>
      </c>
      <c r="F877" s="188" t="s">
        <v>182</v>
      </c>
      <c r="G877" s="189"/>
      <c r="H877" s="189"/>
      <c r="I877" s="189"/>
      <c r="J877" s="189"/>
      <c r="K877" s="189"/>
      <c r="L877" s="189"/>
      <c r="M877" s="189" t="s">
        <v>1538</v>
      </c>
      <c r="N877" s="189"/>
      <c r="O877" s="189"/>
      <c r="P877" s="189"/>
      <c r="Q877" s="189"/>
      <c r="R877" s="189"/>
      <c r="S877" s="189"/>
      <c r="T877" s="189"/>
      <c r="U877" s="189"/>
      <c r="V877" s="189"/>
      <c r="W877" s="189"/>
      <c r="X877" s="189"/>
      <c r="Y877" s="189"/>
      <c r="Z877" s="189"/>
      <c r="AA877" s="189"/>
      <c r="AB877" s="189"/>
      <c r="AC877" s="189"/>
      <c r="AD877" s="189"/>
      <c r="AE877" s="189"/>
      <c r="AF877" s="189"/>
      <c r="AG877" s="189"/>
      <c r="AH877" s="189"/>
      <c r="AI877" s="189"/>
      <c r="AJ877" s="189"/>
      <c r="AK877" s="189"/>
      <c r="AL877" s="189"/>
      <c r="AM877" s="189"/>
      <c r="AN877" s="190"/>
      <c r="AO877" s="190"/>
      <c r="AP877" s="190"/>
      <c r="AQ877" s="190"/>
      <c r="AR877" s="190"/>
      <c r="AS877" s="190"/>
      <c r="AT877" s="190"/>
      <c r="AU877" s="191">
        <v>11</v>
      </c>
      <c r="AV877" s="191">
        <v>0</v>
      </c>
      <c r="AW877" s="191">
        <v>0</v>
      </c>
      <c r="AX877" s="191">
        <v>0</v>
      </c>
      <c r="AY877" s="191">
        <v>0</v>
      </c>
    </row>
    <row r="878" spans="1:51">
      <c r="A878" s="12" t="s">
        <v>187</v>
      </c>
      <c r="B878" s="12" t="s">
        <v>1448</v>
      </c>
      <c r="C878" s="13">
        <v>452092</v>
      </c>
      <c r="D878" s="12" t="s">
        <v>1449</v>
      </c>
      <c r="E878" s="187">
        <v>19951</v>
      </c>
      <c r="F878" s="188" t="s">
        <v>182</v>
      </c>
      <c r="G878" s="189"/>
      <c r="H878" s="189"/>
      <c r="I878" s="189"/>
      <c r="J878" s="189"/>
      <c r="K878" s="189"/>
      <c r="L878" s="189"/>
      <c r="M878" s="189" t="s">
        <v>1538</v>
      </c>
      <c r="N878" s="189"/>
      <c r="O878" s="189"/>
      <c r="P878" s="189"/>
      <c r="Q878" s="189"/>
      <c r="R878" s="189"/>
      <c r="S878" s="189"/>
      <c r="T878" s="189"/>
      <c r="U878" s="189"/>
      <c r="V878" s="189"/>
      <c r="W878" s="189"/>
      <c r="X878" s="189"/>
      <c r="Y878" s="189"/>
      <c r="Z878" s="189"/>
      <c r="AA878" s="189"/>
      <c r="AB878" s="189"/>
      <c r="AC878" s="189"/>
      <c r="AD878" s="189"/>
      <c r="AE878" s="189"/>
      <c r="AF878" s="189"/>
      <c r="AG878" s="189"/>
      <c r="AH878" s="189"/>
      <c r="AI878" s="189"/>
      <c r="AJ878" s="189"/>
      <c r="AK878" s="189"/>
      <c r="AL878" s="189"/>
      <c r="AM878" s="189"/>
      <c r="AN878" s="190"/>
      <c r="AO878" s="190"/>
      <c r="AP878" s="190"/>
      <c r="AQ878" s="190"/>
      <c r="AR878" s="190"/>
      <c r="AS878" s="190"/>
      <c r="AT878" s="190"/>
      <c r="AU878" s="191">
        <v>25</v>
      </c>
      <c r="AV878" s="191">
        <v>0</v>
      </c>
      <c r="AW878" s="191">
        <v>0</v>
      </c>
      <c r="AX878" s="191">
        <v>0</v>
      </c>
      <c r="AY878" s="191">
        <v>0</v>
      </c>
    </row>
    <row r="879" spans="1:51">
      <c r="A879" s="12" t="s">
        <v>1450</v>
      </c>
      <c r="B879" s="12" t="s">
        <v>1450</v>
      </c>
      <c r="C879" s="13">
        <v>460001</v>
      </c>
      <c r="D879" s="12" t="s">
        <v>1451</v>
      </c>
      <c r="E879" s="187">
        <v>165383</v>
      </c>
      <c r="F879" s="188" t="s">
        <v>182</v>
      </c>
      <c r="G879" s="189" t="s">
        <v>23</v>
      </c>
      <c r="H879" s="189"/>
      <c r="I879" s="189" t="s">
        <v>23</v>
      </c>
      <c r="J879" s="189" t="s">
        <v>23</v>
      </c>
      <c r="K879" s="189" t="s">
        <v>23</v>
      </c>
      <c r="L879" s="189" t="s">
        <v>23</v>
      </c>
      <c r="M879" s="189" t="s">
        <v>1540</v>
      </c>
      <c r="N879" s="189" t="s">
        <v>23</v>
      </c>
      <c r="O879" s="189" t="s">
        <v>23</v>
      </c>
      <c r="P879" s="189"/>
      <c r="Q879" s="189" t="s">
        <v>23</v>
      </c>
      <c r="R879" s="189"/>
      <c r="S879" s="189" t="s">
        <v>23</v>
      </c>
      <c r="T879" s="189" t="s">
        <v>23</v>
      </c>
      <c r="U879" s="189"/>
      <c r="V879" s="189" t="s">
        <v>1540</v>
      </c>
      <c r="W879" s="189" t="s">
        <v>23</v>
      </c>
      <c r="X879" s="189" t="s">
        <v>23</v>
      </c>
      <c r="Y879" s="189"/>
      <c r="Z879" s="189" t="s">
        <v>23</v>
      </c>
      <c r="AA879" s="189"/>
      <c r="AB879" s="189" t="s">
        <v>23</v>
      </c>
      <c r="AC879" s="189" t="s">
        <v>23</v>
      </c>
      <c r="AD879" s="189"/>
      <c r="AE879" s="189" t="s">
        <v>1540</v>
      </c>
      <c r="AF879" s="189" t="s">
        <v>23</v>
      </c>
      <c r="AG879" s="189" t="s">
        <v>23</v>
      </c>
      <c r="AH879" s="189"/>
      <c r="AI879" s="189" t="s">
        <v>23</v>
      </c>
      <c r="AJ879" s="189"/>
      <c r="AK879" s="189" t="s">
        <v>23</v>
      </c>
      <c r="AL879" s="189" t="s">
        <v>23</v>
      </c>
      <c r="AM879" s="189"/>
      <c r="AN879" s="190" t="s">
        <v>1540</v>
      </c>
      <c r="AO879" s="190" t="s">
        <v>23</v>
      </c>
      <c r="AP879" s="190" t="s">
        <v>23</v>
      </c>
      <c r="AQ879" s="190"/>
      <c r="AR879" s="190" t="s">
        <v>23</v>
      </c>
      <c r="AS879" s="190" t="s">
        <v>23</v>
      </c>
      <c r="AT879" s="190" t="s">
        <v>23</v>
      </c>
      <c r="AU879" s="191">
        <v>124</v>
      </c>
      <c r="AV879" s="191">
        <v>29</v>
      </c>
      <c r="AW879" s="191">
        <v>39</v>
      </c>
      <c r="AX879" s="191">
        <v>196</v>
      </c>
      <c r="AY879" s="191">
        <v>14</v>
      </c>
    </row>
    <row r="880" spans="1:51">
      <c r="A880" s="12" t="s">
        <v>1450</v>
      </c>
      <c r="B880" s="12" t="s">
        <v>1452</v>
      </c>
      <c r="C880" s="13">
        <v>462012</v>
      </c>
      <c r="D880" s="12" t="s">
        <v>1453</v>
      </c>
      <c r="E880" s="187">
        <v>605506</v>
      </c>
      <c r="F880" s="188" t="s">
        <v>182</v>
      </c>
      <c r="G880" s="189" t="s">
        <v>23</v>
      </c>
      <c r="H880" s="189" t="s">
        <v>23</v>
      </c>
      <c r="I880" s="189"/>
      <c r="J880" s="189"/>
      <c r="K880" s="189" t="s">
        <v>23</v>
      </c>
      <c r="L880" s="189"/>
      <c r="M880" s="189" t="s">
        <v>1538</v>
      </c>
      <c r="N880" s="189"/>
      <c r="O880" s="189"/>
      <c r="P880" s="189"/>
      <c r="Q880" s="189"/>
      <c r="R880" s="189"/>
      <c r="S880" s="189"/>
      <c r="T880" s="189"/>
      <c r="U880" s="189"/>
      <c r="V880" s="189" t="s">
        <v>1540</v>
      </c>
      <c r="W880" s="189"/>
      <c r="X880" s="189"/>
      <c r="Y880" s="189"/>
      <c r="Z880" s="189"/>
      <c r="AA880" s="189" t="s">
        <v>23</v>
      </c>
      <c r="AB880" s="189"/>
      <c r="AC880" s="189"/>
      <c r="AD880" s="189"/>
      <c r="AE880" s="189"/>
      <c r="AF880" s="189"/>
      <c r="AG880" s="189"/>
      <c r="AH880" s="189"/>
      <c r="AI880" s="189"/>
      <c r="AJ880" s="189"/>
      <c r="AK880" s="189"/>
      <c r="AL880" s="189"/>
      <c r="AM880" s="189"/>
      <c r="AN880" s="190" t="s">
        <v>1538</v>
      </c>
      <c r="AO880" s="190"/>
      <c r="AP880" s="190"/>
      <c r="AQ880" s="190"/>
      <c r="AR880" s="190"/>
      <c r="AS880" s="190"/>
      <c r="AT880" s="190"/>
      <c r="AU880" s="191">
        <v>54</v>
      </c>
      <c r="AV880" s="191">
        <v>0</v>
      </c>
      <c r="AW880" s="191">
        <v>0</v>
      </c>
      <c r="AX880" s="191">
        <v>46</v>
      </c>
      <c r="AY880" s="191">
        <v>0</v>
      </c>
    </row>
    <row r="881" spans="1:51">
      <c r="A881" s="12" t="s">
        <v>1450</v>
      </c>
      <c r="B881" s="12" t="s">
        <v>1454</v>
      </c>
      <c r="C881" s="13">
        <v>462039</v>
      </c>
      <c r="D881" s="12" t="s">
        <v>1455</v>
      </c>
      <c r="E881" s="187">
        <v>104381</v>
      </c>
      <c r="F881" s="188" t="s">
        <v>182</v>
      </c>
      <c r="G881" s="189" t="s">
        <v>23</v>
      </c>
      <c r="H881" s="189"/>
      <c r="I881" s="189" t="s">
        <v>23</v>
      </c>
      <c r="J881" s="189"/>
      <c r="K881" s="189"/>
      <c r="L881" s="189"/>
      <c r="M881" s="189" t="s">
        <v>1538</v>
      </c>
      <c r="N881" s="189"/>
      <c r="O881" s="189"/>
      <c r="P881" s="189"/>
      <c r="Q881" s="189"/>
      <c r="R881" s="189"/>
      <c r="S881" s="189"/>
      <c r="T881" s="189"/>
      <c r="U881" s="189"/>
      <c r="V881" s="189" t="s">
        <v>1538</v>
      </c>
      <c r="W881" s="189"/>
      <c r="X881" s="189"/>
      <c r="Y881" s="189"/>
      <c r="Z881" s="189"/>
      <c r="AA881" s="189"/>
      <c r="AB881" s="189"/>
      <c r="AC881" s="189"/>
      <c r="AD881" s="189"/>
      <c r="AE881" s="189"/>
      <c r="AF881" s="189"/>
      <c r="AG881" s="189"/>
      <c r="AH881" s="189"/>
      <c r="AI881" s="189"/>
      <c r="AJ881" s="189"/>
      <c r="AK881" s="189"/>
      <c r="AL881" s="189"/>
      <c r="AM881" s="189"/>
      <c r="AN881" s="190"/>
      <c r="AO881" s="190"/>
      <c r="AP881" s="190"/>
      <c r="AQ881" s="190"/>
      <c r="AR881" s="190"/>
      <c r="AS881" s="190"/>
      <c r="AT881" s="190"/>
      <c r="AU881" s="191">
        <v>23</v>
      </c>
      <c r="AV881" s="191">
        <v>0</v>
      </c>
      <c r="AW881" s="191">
        <v>0</v>
      </c>
      <c r="AX881" s="191">
        <v>0</v>
      </c>
      <c r="AY881" s="191">
        <v>2</v>
      </c>
    </row>
    <row r="882" spans="1:51">
      <c r="A882" s="12" t="s">
        <v>1450</v>
      </c>
      <c r="B882" s="12" t="s">
        <v>1456</v>
      </c>
      <c r="C882" s="13">
        <v>462047</v>
      </c>
      <c r="D882" s="12" t="s">
        <v>1457</v>
      </c>
      <c r="E882" s="187">
        <v>21807</v>
      </c>
      <c r="F882" s="188" t="s">
        <v>182</v>
      </c>
      <c r="G882" s="189"/>
      <c r="H882" s="189"/>
      <c r="I882" s="189"/>
      <c r="J882" s="189"/>
      <c r="K882" s="189"/>
      <c r="L882" s="189"/>
      <c r="M882" s="189" t="s">
        <v>1538</v>
      </c>
      <c r="N882" s="189"/>
      <c r="O882" s="189"/>
      <c r="P882" s="189"/>
      <c r="Q882" s="189"/>
      <c r="R882" s="189"/>
      <c r="S882" s="189"/>
      <c r="T882" s="189"/>
      <c r="U882" s="189"/>
      <c r="V882" s="189"/>
      <c r="W882" s="189"/>
      <c r="X882" s="189"/>
      <c r="Y882" s="189"/>
      <c r="Z882" s="189"/>
      <c r="AA882" s="189"/>
      <c r="AB882" s="189"/>
      <c r="AC882" s="189"/>
      <c r="AD882" s="189"/>
      <c r="AE882" s="189"/>
      <c r="AF882" s="189"/>
      <c r="AG882" s="189"/>
      <c r="AH882" s="189"/>
      <c r="AI882" s="189"/>
      <c r="AJ882" s="189"/>
      <c r="AK882" s="189"/>
      <c r="AL882" s="189"/>
      <c r="AM882" s="189"/>
      <c r="AN882" s="190"/>
      <c r="AO882" s="190"/>
      <c r="AP882" s="190"/>
      <c r="AQ882" s="190"/>
      <c r="AR882" s="190"/>
      <c r="AS882" s="190"/>
      <c r="AT882" s="190"/>
      <c r="AU882" s="191">
        <v>2</v>
      </c>
      <c r="AV882" s="191">
        <v>0</v>
      </c>
      <c r="AW882" s="191">
        <v>0</v>
      </c>
      <c r="AX882" s="191">
        <v>0</v>
      </c>
      <c r="AY882" s="191">
        <v>0</v>
      </c>
    </row>
    <row r="883" spans="1:51">
      <c r="A883" s="12" t="s">
        <v>1450</v>
      </c>
      <c r="B883" s="12" t="s">
        <v>1458</v>
      </c>
      <c r="C883" s="13">
        <v>462063</v>
      </c>
      <c r="D883" s="12" t="s">
        <v>403</v>
      </c>
      <c r="E883" s="187">
        <v>21065</v>
      </c>
      <c r="F883" s="188" t="s">
        <v>182</v>
      </c>
      <c r="G883" s="189"/>
      <c r="H883" s="189"/>
      <c r="I883" s="189"/>
      <c r="J883" s="189"/>
      <c r="K883" s="189"/>
      <c r="L883" s="189"/>
      <c r="M883" s="189" t="s">
        <v>1539</v>
      </c>
      <c r="N883" s="189"/>
      <c r="O883" s="189" t="s">
        <v>23</v>
      </c>
      <c r="P883" s="189"/>
      <c r="Q883" s="189"/>
      <c r="R883" s="189"/>
      <c r="S883" s="189"/>
      <c r="T883" s="189"/>
      <c r="U883" s="189"/>
      <c r="V883" s="189"/>
      <c r="W883" s="189"/>
      <c r="X883" s="189"/>
      <c r="Y883" s="189"/>
      <c r="Z883" s="189"/>
      <c r="AA883" s="189"/>
      <c r="AB883" s="189"/>
      <c r="AC883" s="189"/>
      <c r="AD883" s="189"/>
      <c r="AE883" s="189"/>
      <c r="AF883" s="189"/>
      <c r="AG883" s="189"/>
      <c r="AH883" s="189"/>
      <c r="AI883" s="189"/>
      <c r="AJ883" s="189"/>
      <c r="AK883" s="189"/>
      <c r="AL883" s="189"/>
      <c r="AM883" s="189"/>
      <c r="AN883" s="190"/>
      <c r="AO883" s="190"/>
      <c r="AP883" s="190"/>
      <c r="AQ883" s="190"/>
      <c r="AR883" s="190"/>
      <c r="AS883" s="190"/>
      <c r="AT883" s="190"/>
      <c r="AU883" s="191">
        <v>0</v>
      </c>
      <c r="AV883" s="191">
        <v>0</v>
      </c>
      <c r="AW883" s="191">
        <v>0</v>
      </c>
      <c r="AX883" s="191">
        <v>0</v>
      </c>
      <c r="AY883" s="191">
        <v>0</v>
      </c>
    </row>
    <row r="884" spans="1:51">
      <c r="A884" s="12" t="s">
        <v>1450</v>
      </c>
      <c r="B884" s="12" t="s">
        <v>1459</v>
      </c>
      <c r="C884" s="13">
        <v>462080</v>
      </c>
      <c r="D884" s="12" t="s">
        <v>365</v>
      </c>
      <c r="E884" s="187">
        <v>54176</v>
      </c>
      <c r="F884" s="188" t="s">
        <v>182</v>
      </c>
      <c r="G884" s="189"/>
      <c r="H884" s="189"/>
      <c r="I884" s="189"/>
      <c r="J884" s="189"/>
      <c r="K884" s="189"/>
      <c r="L884" s="189"/>
      <c r="M884" s="189" t="s">
        <v>1538</v>
      </c>
      <c r="N884" s="189"/>
      <c r="O884" s="189"/>
      <c r="P884" s="189"/>
      <c r="Q884" s="189"/>
      <c r="R884" s="189"/>
      <c r="S884" s="189"/>
      <c r="T884" s="189"/>
      <c r="U884" s="189"/>
      <c r="V884" s="189"/>
      <c r="W884" s="189"/>
      <c r="X884" s="189"/>
      <c r="Y884" s="189"/>
      <c r="Z884" s="189"/>
      <c r="AA884" s="189"/>
      <c r="AB884" s="189"/>
      <c r="AC884" s="189"/>
      <c r="AD884" s="189"/>
      <c r="AE884" s="189"/>
      <c r="AF884" s="189"/>
      <c r="AG884" s="189"/>
      <c r="AH884" s="189"/>
      <c r="AI884" s="189"/>
      <c r="AJ884" s="189"/>
      <c r="AK884" s="189"/>
      <c r="AL884" s="189"/>
      <c r="AM884" s="189"/>
      <c r="AN884" s="190"/>
      <c r="AO884" s="190"/>
      <c r="AP884" s="190"/>
      <c r="AQ884" s="190"/>
      <c r="AR884" s="190"/>
      <c r="AS884" s="190"/>
      <c r="AT884" s="190"/>
      <c r="AU884" s="191">
        <v>4</v>
      </c>
      <c r="AV884" s="191">
        <v>0</v>
      </c>
      <c r="AW884" s="191">
        <v>0</v>
      </c>
      <c r="AX884" s="191">
        <v>0</v>
      </c>
      <c r="AY884" s="191">
        <v>0</v>
      </c>
    </row>
    <row r="885" spans="1:51">
      <c r="A885" s="12" t="s">
        <v>1450</v>
      </c>
      <c r="B885" s="12" t="s">
        <v>1460</v>
      </c>
      <c r="C885" s="13">
        <v>462101</v>
      </c>
      <c r="D885" s="12" t="s">
        <v>958</v>
      </c>
      <c r="E885" s="187">
        <v>41631</v>
      </c>
      <c r="F885" s="188" t="s">
        <v>182</v>
      </c>
      <c r="G885" s="189"/>
      <c r="H885" s="189"/>
      <c r="I885" s="189"/>
      <c r="J885" s="189"/>
      <c r="K885" s="189"/>
      <c r="L885" s="189"/>
      <c r="M885" s="189" t="s">
        <v>1538</v>
      </c>
      <c r="N885" s="189"/>
      <c r="O885" s="189"/>
      <c r="P885" s="189"/>
      <c r="Q885" s="189"/>
      <c r="R885" s="189"/>
      <c r="S885" s="189"/>
      <c r="T885" s="189"/>
      <c r="U885" s="189"/>
      <c r="V885" s="189"/>
      <c r="W885" s="189"/>
      <c r="X885" s="189"/>
      <c r="Y885" s="189"/>
      <c r="Z885" s="189"/>
      <c r="AA885" s="189"/>
      <c r="AB885" s="189"/>
      <c r="AC885" s="189"/>
      <c r="AD885" s="189"/>
      <c r="AE885" s="189"/>
      <c r="AF885" s="189"/>
      <c r="AG885" s="189"/>
      <c r="AH885" s="189"/>
      <c r="AI885" s="189"/>
      <c r="AJ885" s="189"/>
      <c r="AK885" s="189"/>
      <c r="AL885" s="189"/>
      <c r="AM885" s="189"/>
      <c r="AN885" s="190"/>
      <c r="AO885" s="190"/>
      <c r="AP885" s="190"/>
      <c r="AQ885" s="190"/>
      <c r="AR885" s="190"/>
      <c r="AS885" s="190"/>
      <c r="AT885" s="190"/>
      <c r="AU885" s="191">
        <v>19</v>
      </c>
      <c r="AV885" s="191">
        <v>0</v>
      </c>
      <c r="AW885" s="191">
        <v>0</v>
      </c>
      <c r="AX885" s="191">
        <v>0</v>
      </c>
      <c r="AY885" s="191">
        <v>0</v>
      </c>
    </row>
    <row r="886" spans="1:51">
      <c r="A886" s="12" t="s">
        <v>1450</v>
      </c>
      <c r="B886" s="12" t="s">
        <v>1461</v>
      </c>
      <c r="C886" s="13">
        <v>462136</v>
      </c>
      <c r="D886" s="12" t="s">
        <v>1462</v>
      </c>
      <c r="E886" s="187">
        <v>15681</v>
      </c>
      <c r="F886" s="188" t="s">
        <v>182</v>
      </c>
      <c r="G886" s="189" t="s">
        <v>23</v>
      </c>
      <c r="H886" s="189"/>
      <c r="I886" s="189"/>
      <c r="J886" s="189" t="s">
        <v>23</v>
      </c>
      <c r="K886" s="189"/>
      <c r="L886" s="189"/>
      <c r="M886" s="189" t="s">
        <v>1539</v>
      </c>
      <c r="N886" s="189"/>
      <c r="O886" s="189" t="s">
        <v>23</v>
      </c>
      <c r="P886" s="189"/>
      <c r="Q886" s="189"/>
      <c r="R886" s="189"/>
      <c r="S886" s="189"/>
      <c r="T886" s="189"/>
      <c r="U886" s="189"/>
      <c r="V886" s="189" t="s">
        <v>1539</v>
      </c>
      <c r="W886" s="189"/>
      <c r="X886" s="189" t="s">
        <v>23</v>
      </c>
      <c r="Y886" s="189"/>
      <c r="Z886" s="189"/>
      <c r="AA886" s="189"/>
      <c r="AB886" s="189"/>
      <c r="AC886" s="189"/>
      <c r="AD886" s="189"/>
      <c r="AE886" s="189" t="s">
        <v>1539</v>
      </c>
      <c r="AF886" s="189"/>
      <c r="AG886" s="189" t="s">
        <v>23</v>
      </c>
      <c r="AH886" s="189"/>
      <c r="AI886" s="189"/>
      <c r="AJ886" s="189"/>
      <c r="AK886" s="189"/>
      <c r="AL886" s="189"/>
      <c r="AM886" s="189"/>
      <c r="AN886" s="190"/>
      <c r="AO886" s="190"/>
      <c r="AP886" s="190"/>
      <c r="AQ886" s="190"/>
      <c r="AR886" s="190"/>
      <c r="AS886" s="190"/>
      <c r="AT886" s="190"/>
      <c r="AU886" s="191">
        <v>7</v>
      </c>
      <c r="AV886" s="191">
        <v>0</v>
      </c>
      <c r="AW886" s="191">
        <v>3</v>
      </c>
      <c r="AX886" s="191">
        <v>0</v>
      </c>
      <c r="AY886" s="191">
        <v>0</v>
      </c>
    </row>
    <row r="887" spans="1:51">
      <c r="A887" s="12" t="s">
        <v>1450</v>
      </c>
      <c r="B887" s="12" t="s">
        <v>1463</v>
      </c>
      <c r="C887" s="13">
        <v>462144</v>
      </c>
      <c r="D887" s="12" t="s">
        <v>365</v>
      </c>
      <c r="E887" s="187">
        <v>15201</v>
      </c>
      <c r="F887" s="188" t="s">
        <v>182</v>
      </c>
      <c r="G887" s="189"/>
      <c r="H887" s="189"/>
      <c r="I887" s="189"/>
      <c r="J887" s="189"/>
      <c r="K887" s="189" t="s">
        <v>23</v>
      </c>
      <c r="L887" s="189"/>
      <c r="M887" s="189" t="s">
        <v>1538</v>
      </c>
      <c r="N887" s="189"/>
      <c r="O887" s="189"/>
      <c r="P887" s="189"/>
      <c r="Q887" s="189"/>
      <c r="R887" s="189"/>
      <c r="S887" s="189"/>
      <c r="T887" s="189"/>
      <c r="U887" s="189"/>
      <c r="V887" s="189"/>
      <c r="W887" s="189"/>
      <c r="X887" s="189"/>
      <c r="Y887" s="189"/>
      <c r="Z887" s="189"/>
      <c r="AA887" s="189"/>
      <c r="AB887" s="189"/>
      <c r="AC887" s="189"/>
      <c r="AD887" s="189"/>
      <c r="AE887" s="189"/>
      <c r="AF887" s="189"/>
      <c r="AG887" s="189"/>
      <c r="AH887" s="189"/>
      <c r="AI887" s="189"/>
      <c r="AJ887" s="189"/>
      <c r="AK887" s="189"/>
      <c r="AL887" s="189"/>
      <c r="AM887" s="189"/>
      <c r="AN887" s="190" t="s">
        <v>1538</v>
      </c>
      <c r="AO887" s="190"/>
      <c r="AP887" s="190"/>
      <c r="AQ887" s="190"/>
      <c r="AR887" s="190"/>
      <c r="AS887" s="190"/>
      <c r="AT887" s="190"/>
      <c r="AU887" s="191">
        <v>0</v>
      </c>
      <c r="AV887" s="191">
        <v>0</v>
      </c>
      <c r="AW887" s="191">
        <v>0</v>
      </c>
      <c r="AX887" s="191">
        <v>17</v>
      </c>
      <c r="AY887" s="191">
        <v>0</v>
      </c>
    </row>
    <row r="888" spans="1:51">
      <c r="A888" s="12" t="s">
        <v>1450</v>
      </c>
      <c r="B888" s="12" t="s">
        <v>1464</v>
      </c>
      <c r="C888" s="13">
        <v>462152</v>
      </c>
      <c r="D888" s="12" t="s">
        <v>1465</v>
      </c>
      <c r="E888" s="187">
        <v>96206</v>
      </c>
      <c r="F888" s="188" t="s">
        <v>182</v>
      </c>
      <c r="G888" s="189" t="s">
        <v>23</v>
      </c>
      <c r="H888" s="189"/>
      <c r="I888" s="189"/>
      <c r="J888" s="189" t="s">
        <v>23</v>
      </c>
      <c r="K888" s="189" t="s">
        <v>23</v>
      </c>
      <c r="L888" s="189"/>
      <c r="M888" s="189" t="s">
        <v>1540</v>
      </c>
      <c r="N888" s="189"/>
      <c r="O888" s="189" t="s">
        <v>23</v>
      </c>
      <c r="P888" s="189"/>
      <c r="Q888" s="189"/>
      <c r="R888" s="189"/>
      <c r="S888" s="189"/>
      <c r="T888" s="189"/>
      <c r="U888" s="189"/>
      <c r="V888" s="189" t="s">
        <v>1539</v>
      </c>
      <c r="W888" s="189"/>
      <c r="X888" s="189" t="s">
        <v>23</v>
      </c>
      <c r="Y888" s="189"/>
      <c r="Z888" s="189"/>
      <c r="AA888" s="189"/>
      <c r="AB888" s="189"/>
      <c r="AC888" s="189"/>
      <c r="AD888" s="189"/>
      <c r="AE888" s="189" t="s">
        <v>1539</v>
      </c>
      <c r="AF888" s="189"/>
      <c r="AG888" s="189" t="s">
        <v>23</v>
      </c>
      <c r="AH888" s="189"/>
      <c r="AI888" s="189"/>
      <c r="AJ888" s="189"/>
      <c r="AK888" s="189"/>
      <c r="AL888" s="189"/>
      <c r="AM888" s="189"/>
      <c r="AN888" s="190" t="s">
        <v>1538</v>
      </c>
      <c r="AO888" s="190"/>
      <c r="AP888" s="190"/>
      <c r="AQ888" s="190"/>
      <c r="AR888" s="190"/>
      <c r="AS888" s="190"/>
      <c r="AT888" s="190"/>
      <c r="AU888" s="191">
        <v>65</v>
      </c>
      <c r="AV888" s="191">
        <v>5</v>
      </c>
      <c r="AW888" s="191">
        <v>10</v>
      </c>
      <c r="AX888" s="191">
        <v>37</v>
      </c>
      <c r="AY888" s="191">
        <v>0</v>
      </c>
    </row>
    <row r="889" spans="1:51">
      <c r="A889" s="12" t="s">
        <v>1450</v>
      </c>
      <c r="B889" s="12" t="s">
        <v>1466</v>
      </c>
      <c r="C889" s="13">
        <v>462161</v>
      </c>
      <c r="D889" s="12" t="s">
        <v>288</v>
      </c>
      <c r="E889" s="187">
        <v>49305</v>
      </c>
      <c r="F889" s="188" t="s">
        <v>182</v>
      </c>
      <c r="G889" s="189"/>
      <c r="H889" s="189" t="s">
        <v>23</v>
      </c>
      <c r="I889" s="189"/>
      <c r="J889" s="189"/>
      <c r="K889" s="189" t="s">
        <v>23</v>
      </c>
      <c r="L889" s="189"/>
      <c r="M889" s="189" t="s">
        <v>1538</v>
      </c>
      <c r="N889" s="189"/>
      <c r="O889" s="189"/>
      <c r="P889" s="189"/>
      <c r="Q889" s="189"/>
      <c r="R889" s="189"/>
      <c r="S889" s="189"/>
      <c r="T889" s="189"/>
      <c r="U889" s="189"/>
      <c r="V889" s="189"/>
      <c r="W889" s="189"/>
      <c r="X889" s="189"/>
      <c r="Y889" s="189"/>
      <c r="Z889" s="189"/>
      <c r="AA889" s="189"/>
      <c r="AB889" s="189"/>
      <c r="AC889" s="189"/>
      <c r="AD889" s="189"/>
      <c r="AE889" s="189"/>
      <c r="AF889" s="189"/>
      <c r="AG889" s="189"/>
      <c r="AH889" s="189"/>
      <c r="AI889" s="189"/>
      <c r="AJ889" s="189"/>
      <c r="AK889" s="189"/>
      <c r="AL889" s="189"/>
      <c r="AM889" s="189"/>
      <c r="AN889" s="190" t="s">
        <v>1539</v>
      </c>
      <c r="AO889" s="190"/>
      <c r="AP889" s="190"/>
      <c r="AQ889" s="190"/>
      <c r="AR889" s="190"/>
      <c r="AS889" s="190" t="s">
        <v>23</v>
      </c>
      <c r="AT889" s="190"/>
      <c r="AU889" s="191">
        <v>48</v>
      </c>
      <c r="AV889" s="191">
        <v>0</v>
      </c>
      <c r="AW889" s="191">
        <v>0</v>
      </c>
      <c r="AX889" s="191">
        <v>3</v>
      </c>
      <c r="AY889" s="191">
        <v>0</v>
      </c>
    </row>
    <row r="890" spans="1:51">
      <c r="A890" s="12" t="s">
        <v>1450</v>
      </c>
      <c r="B890" s="12" t="s">
        <v>1467</v>
      </c>
      <c r="C890" s="13">
        <v>462179</v>
      </c>
      <c r="D890" s="12" t="s">
        <v>1468</v>
      </c>
      <c r="E890" s="187">
        <v>37010</v>
      </c>
      <c r="F890" s="188" t="s">
        <v>182</v>
      </c>
      <c r="G890" s="189"/>
      <c r="H890" s="189"/>
      <c r="I890" s="189"/>
      <c r="J890" s="189"/>
      <c r="K890" s="189" t="s">
        <v>23</v>
      </c>
      <c r="L890" s="189"/>
      <c r="M890" s="189" t="s">
        <v>1538</v>
      </c>
      <c r="N890" s="189"/>
      <c r="O890" s="189"/>
      <c r="P890" s="189"/>
      <c r="Q890" s="189"/>
      <c r="R890" s="189"/>
      <c r="S890" s="189"/>
      <c r="T890" s="189"/>
      <c r="U890" s="189"/>
      <c r="V890" s="189"/>
      <c r="W890" s="189"/>
      <c r="X890" s="189"/>
      <c r="Y890" s="189"/>
      <c r="Z890" s="189"/>
      <c r="AA890" s="189"/>
      <c r="AB890" s="189"/>
      <c r="AC890" s="189"/>
      <c r="AD890" s="189"/>
      <c r="AE890" s="189"/>
      <c r="AF890" s="189"/>
      <c r="AG890" s="189"/>
      <c r="AH890" s="189"/>
      <c r="AI890" s="189"/>
      <c r="AJ890" s="189"/>
      <c r="AK890" s="189"/>
      <c r="AL890" s="189"/>
      <c r="AM890" s="189"/>
      <c r="AN890" s="190" t="s">
        <v>1538</v>
      </c>
      <c r="AO890" s="190"/>
      <c r="AP890" s="190"/>
      <c r="AQ890" s="190"/>
      <c r="AR890" s="190"/>
      <c r="AS890" s="190"/>
      <c r="AT890" s="190"/>
      <c r="AU890" s="191">
        <v>48</v>
      </c>
      <c r="AV890" s="191">
        <v>0</v>
      </c>
      <c r="AW890" s="191">
        <v>0</v>
      </c>
      <c r="AX890" s="191">
        <v>18</v>
      </c>
      <c r="AY890" s="191">
        <v>0</v>
      </c>
    </row>
    <row r="891" spans="1:51">
      <c r="A891" s="12" t="s">
        <v>1450</v>
      </c>
      <c r="B891" s="12" t="s">
        <v>1469</v>
      </c>
      <c r="C891" s="13">
        <v>462187</v>
      </c>
      <c r="D891" s="12" t="s">
        <v>259</v>
      </c>
      <c r="E891" s="187">
        <v>126368</v>
      </c>
      <c r="F891" s="188" t="s">
        <v>182</v>
      </c>
      <c r="G891" s="189"/>
      <c r="H891" s="189"/>
      <c r="I891" s="189"/>
      <c r="J891" s="189"/>
      <c r="K891" s="189" t="s">
        <v>23</v>
      </c>
      <c r="L891" s="189"/>
      <c r="M891" s="189" t="s">
        <v>1538</v>
      </c>
      <c r="N891" s="189"/>
      <c r="O891" s="189"/>
      <c r="P891" s="189"/>
      <c r="Q891" s="189"/>
      <c r="R891" s="189"/>
      <c r="S891" s="189"/>
      <c r="T891" s="189"/>
      <c r="U891" s="189"/>
      <c r="V891" s="189"/>
      <c r="W891" s="189"/>
      <c r="X891" s="189"/>
      <c r="Y891" s="189"/>
      <c r="Z891" s="189"/>
      <c r="AA891" s="189"/>
      <c r="AB891" s="189"/>
      <c r="AC891" s="189"/>
      <c r="AD891" s="189"/>
      <c r="AE891" s="189"/>
      <c r="AF891" s="189"/>
      <c r="AG891" s="189"/>
      <c r="AH891" s="189"/>
      <c r="AI891" s="189"/>
      <c r="AJ891" s="189"/>
      <c r="AK891" s="189"/>
      <c r="AL891" s="189"/>
      <c r="AM891" s="189"/>
      <c r="AN891" s="190" t="s">
        <v>1538</v>
      </c>
      <c r="AO891" s="190"/>
      <c r="AP891" s="190"/>
      <c r="AQ891" s="190"/>
      <c r="AR891" s="190"/>
      <c r="AS891" s="190"/>
      <c r="AT891" s="190"/>
      <c r="AU891" s="191">
        <v>5</v>
      </c>
      <c r="AV891" s="191">
        <v>0</v>
      </c>
      <c r="AW891" s="191">
        <v>0</v>
      </c>
      <c r="AX891" s="191">
        <v>11</v>
      </c>
      <c r="AY891" s="191">
        <v>0</v>
      </c>
    </row>
    <row r="892" spans="1:51">
      <c r="A892" s="12" t="s">
        <v>1450</v>
      </c>
      <c r="B892" s="12" t="s">
        <v>1470</v>
      </c>
      <c r="C892" s="13">
        <v>462195</v>
      </c>
      <c r="D892" s="12" t="s">
        <v>403</v>
      </c>
      <c r="E892" s="187">
        <v>28485</v>
      </c>
      <c r="F892" s="188" t="s">
        <v>182</v>
      </c>
      <c r="G892" s="189"/>
      <c r="H892" s="189"/>
      <c r="I892" s="189"/>
      <c r="J892" s="189"/>
      <c r="K892" s="189"/>
      <c r="L892" s="189"/>
      <c r="M892" s="189" t="s">
        <v>1538</v>
      </c>
      <c r="N892" s="189"/>
      <c r="O892" s="189"/>
      <c r="P892" s="189"/>
      <c r="Q892" s="189"/>
      <c r="R892" s="189"/>
      <c r="S892" s="189"/>
      <c r="T892" s="189"/>
      <c r="U892" s="189"/>
      <c r="V892" s="189"/>
      <c r="W892" s="189"/>
      <c r="X892" s="189"/>
      <c r="Y892" s="189"/>
      <c r="Z892" s="189"/>
      <c r="AA892" s="189"/>
      <c r="AB892" s="189"/>
      <c r="AC892" s="189"/>
      <c r="AD892" s="189"/>
      <c r="AE892" s="189"/>
      <c r="AF892" s="189"/>
      <c r="AG892" s="189"/>
      <c r="AH892" s="189"/>
      <c r="AI892" s="189"/>
      <c r="AJ892" s="189"/>
      <c r="AK892" s="189"/>
      <c r="AL892" s="189"/>
      <c r="AM892" s="189"/>
      <c r="AN892" s="190"/>
      <c r="AO892" s="190"/>
      <c r="AP892" s="190"/>
      <c r="AQ892" s="190"/>
      <c r="AR892" s="190"/>
      <c r="AS892" s="190"/>
      <c r="AT892" s="190"/>
      <c r="AU892" s="191">
        <v>3</v>
      </c>
      <c r="AV892" s="191">
        <v>0</v>
      </c>
      <c r="AW892" s="191">
        <v>0</v>
      </c>
      <c r="AX892" s="191">
        <v>0</v>
      </c>
      <c r="AY892" s="191">
        <v>0</v>
      </c>
    </row>
    <row r="893" spans="1:51">
      <c r="A893" s="12" t="s">
        <v>1450</v>
      </c>
      <c r="B893" s="12" t="s">
        <v>1471</v>
      </c>
      <c r="C893" s="13">
        <v>462209</v>
      </c>
      <c r="D893" s="12" t="s">
        <v>1472</v>
      </c>
      <c r="E893" s="187">
        <v>34947</v>
      </c>
      <c r="F893" s="188" t="s">
        <v>182</v>
      </c>
      <c r="G893" s="189"/>
      <c r="H893" s="189"/>
      <c r="I893" s="189"/>
      <c r="J893" s="189"/>
      <c r="K893" s="189"/>
      <c r="L893" s="189"/>
      <c r="M893" s="189" t="s">
        <v>1538</v>
      </c>
      <c r="N893" s="189"/>
      <c r="O893" s="189"/>
      <c r="P893" s="189"/>
      <c r="Q893" s="189"/>
      <c r="R893" s="189"/>
      <c r="S893" s="189"/>
      <c r="T893" s="189"/>
      <c r="U893" s="189"/>
      <c r="V893" s="189"/>
      <c r="W893" s="189"/>
      <c r="X893" s="189"/>
      <c r="Y893" s="189"/>
      <c r="Z893" s="189"/>
      <c r="AA893" s="189"/>
      <c r="AB893" s="189"/>
      <c r="AC893" s="189"/>
      <c r="AD893" s="189"/>
      <c r="AE893" s="189"/>
      <c r="AF893" s="189"/>
      <c r="AG893" s="189"/>
      <c r="AH893" s="189"/>
      <c r="AI893" s="189"/>
      <c r="AJ893" s="189"/>
      <c r="AK893" s="189"/>
      <c r="AL893" s="189"/>
      <c r="AM893" s="189"/>
      <c r="AN893" s="190"/>
      <c r="AO893" s="190"/>
      <c r="AP893" s="190"/>
      <c r="AQ893" s="190"/>
      <c r="AR893" s="190"/>
      <c r="AS893" s="190"/>
      <c r="AT893" s="190"/>
      <c r="AU893" s="191">
        <v>1</v>
      </c>
      <c r="AV893" s="191">
        <v>0</v>
      </c>
      <c r="AW893" s="191">
        <v>0</v>
      </c>
      <c r="AX893" s="191">
        <v>0</v>
      </c>
      <c r="AY893" s="191">
        <v>0</v>
      </c>
    </row>
    <row r="894" spans="1:51">
      <c r="A894" s="12" t="s">
        <v>1450</v>
      </c>
      <c r="B894" s="12" t="s">
        <v>1473</v>
      </c>
      <c r="C894" s="13">
        <v>462217</v>
      </c>
      <c r="D894" s="12" t="s">
        <v>509</v>
      </c>
      <c r="E894" s="187">
        <v>32021</v>
      </c>
      <c r="F894" s="188" t="s">
        <v>182</v>
      </c>
      <c r="G894" s="189" t="s">
        <v>23</v>
      </c>
      <c r="H894" s="189"/>
      <c r="I894" s="189"/>
      <c r="J894" s="189" t="s">
        <v>23</v>
      </c>
      <c r="K894" s="189"/>
      <c r="L894" s="189"/>
      <c r="M894" s="189" t="s">
        <v>1539</v>
      </c>
      <c r="N894" s="189"/>
      <c r="O894" s="189" t="s">
        <v>23</v>
      </c>
      <c r="P894" s="189"/>
      <c r="Q894" s="189"/>
      <c r="R894" s="189"/>
      <c r="S894" s="189"/>
      <c r="T894" s="189"/>
      <c r="U894" s="189"/>
      <c r="V894" s="189" t="s">
        <v>1539</v>
      </c>
      <c r="W894" s="189"/>
      <c r="X894" s="189" t="s">
        <v>23</v>
      </c>
      <c r="Y894" s="189"/>
      <c r="Z894" s="189"/>
      <c r="AA894" s="189"/>
      <c r="AB894" s="189"/>
      <c r="AC894" s="189"/>
      <c r="AD894" s="189"/>
      <c r="AE894" s="189" t="s">
        <v>1539</v>
      </c>
      <c r="AF894" s="189"/>
      <c r="AG894" s="189" t="s">
        <v>23</v>
      </c>
      <c r="AH894" s="189"/>
      <c r="AI894" s="189"/>
      <c r="AJ894" s="189"/>
      <c r="AK894" s="189"/>
      <c r="AL894" s="189"/>
      <c r="AM894" s="189"/>
      <c r="AN894" s="190"/>
      <c r="AO894" s="190"/>
      <c r="AP894" s="190"/>
      <c r="AQ894" s="190"/>
      <c r="AR894" s="190"/>
      <c r="AS894" s="190"/>
      <c r="AT894" s="190"/>
      <c r="AU894" s="191">
        <v>31</v>
      </c>
      <c r="AV894" s="191">
        <v>11</v>
      </c>
      <c r="AW894" s="191">
        <v>1</v>
      </c>
      <c r="AX894" s="191">
        <v>0</v>
      </c>
      <c r="AY894" s="191">
        <v>0</v>
      </c>
    </row>
    <row r="895" spans="1:51">
      <c r="A895" s="12" t="s">
        <v>1450</v>
      </c>
      <c r="B895" s="12" t="s">
        <v>1474</v>
      </c>
      <c r="C895" s="13">
        <v>462225</v>
      </c>
      <c r="D895" s="12" t="s">
        <v>1475</v>
      </c>
      <c r="E895" s="187">
        <v>43770</v>
      </c>
      <c r="F895" s="188" t="s">
        <v>182</v>
      </c>
      <c r="G895" s="189"/>
      <c r="H895" s="189"/>
      <c r="I895" s="189" t="s">
        <v>23</v>
      </c>
      <c r="J895" s="189" t="s">
        <v>23</v>
      </c>
      <c r="K895" s="189" t="s">
        <v>23</v>
      </c>
      <c r="L895" s="189"/>
      <c r="M895" s="189" t="s">
        <v>1538</v>
      </c>
      <c r="N895" s="189"/>
      <c r="O895" s="189"/>
      <c r="P895" s="189"/>
      <c r="Q895" s="189"/>
      <c r="R895" s="189"/>
      <c r="S895" s="189"/>
      <c r="T895" s="189"/>
      <c r="U895" s="189"/>
      <c r="V895" s="189"/>
      <c r="W895" s="189"/>
      <c r="X895" s="189"/>
      <c r="Y895" s="189"/>
      <c r="Z895" s="189"/>
      <c r="AA895" s="189"/>
      <c r="AB895" s="189"/>
      <c r="AC895" s="189"/>
      <c r="AD895" s="189"/>
      <c r="AE895" s="189" t="s">
        <v>1539</v>
      </c>
      <c r="AF895" s="189"/>
      <c r="AG895" s="189" t="s">
        <v>23</v>
      </c>
      <c r="AH895" s="189"/>
      <c r="AI895" s="189"/>
      <c r="AJ895" s="189"/>
      <c r="AK895" s="189"/>
      <c r="AL895" s="189"/>
      <c r="AM895" s="189"/>
      <c r="AN895" s="190" t="s">
        <v>1539</v>
      </c>
      <c r="AO895" s="190"/>
      <c r="AP895" s="190"/>
      <c r="AQ895" s="190"/>
      <c r="AR895" s="190"/>
      <c r="AS895" s="190" t="s">
        <v>23</v>
      </c>
      <c r="AT895" s="190"/>
      <c r="AU895" s="191">
        <v>21</v>
      </c>
      <c r="AV895" s="191">
        <v>0</v>
      </c>
      <c r="AW895" s="191">
        <v>3</v>
      </c>
      <c r="AX895" s="191">
        <v>18</v>
      </c>
      <c r="AY895" s="191">
        <v>3</v>
      </c>
    </row>
    <row r="896" spans="1:51">
      <c r="A896" s="12" t="s">
        <v>1450</v>
      </c>
      <c r="B896" s="12" t="s">
        <v>1476</v>
      </c>
      <c r="C896" s="13">
        <v>462233</v>
      </c>
      <c r="D896" s="12" t="s">
        <v>403</v>
      </c>
      <c r="E896" s="187">
        <v>35954</v>
      </c>
      <c r="F896" s="188" t="s">
        <v>182</v>
      </c>
      <c r="G896" s="189"/>
      <c r="H896" s="189"/>
      <c r="I896" s="189"/>
      <c r="J896" s="189"/>
      <c r="K896" s="189"/>
      <c r="L896" s="189"/>
      <c r="M896" s="189" t="s">
        <v>1538</v>
      </c>
      <c r="N896" s="189"/>
      <c r="O896" s="189"/>
      <c r="P896" s="189"/>
      <c r="Q896" s="189"/>
      <c r="R896" s="189"/>
      <c r="S896" s="189"/>
      <c r="T896" s="189"/>
      <c r="U896" s="189"/>
      <c r="V896" s="189"/>
      <c r="W896" s="189"/>
      <c r="X896" s="189"/>
      <c r="Y896" s="189"/>
      <c r="Z896" s="189"/>
      <c r="AA896" s="189"/>
      <c r="AB896" s="189"/>
      <c r="AC896" s="189"/>
      <c r="AD896" s="189"/>
      <c r="AE896" s="189"/>
      <c r="AF896" s="189"/>
      <c r="AG896" s="189"/>
      <c r="AH896" s="189"/>
      <c r="AI896" s="189"/>
      <c r="AJ896" s="189"/>
      <c r="AK896" s="189"/>
      <c r="AL896" s="189"/>
      <c r="AM896" s="189"/>
      <c r="AN896" s="190"/>
      <c r="AO896" s="190"/>
      <c r="AP896" s="190"/>
      <c r="AQ896" s="190"/>
      <c r="AR896" s="190"/>
      <c r="AS896" s="190"/>
      <c r="AT896" s="190"/>
      <c r="AU896" s="191">
        <v>0</v>
      </c>
      <c r="AV896" s="191">
        <v>0</v>
      </c>
      <c r="AW896" s="191">
        <v>0</v>
      </c>
      <c r="AX896" s="191">
        <v>0</v>
      </c>
      <c r="AY896" s="191">
        <v>0</v>
      </c>
    </row>
    <row r="897" spans="1:51">
      <c r="A897" s="12" t="s">
        <v>1450</v>
      </c>
      <c r="B897" s="12" t="s">
        <v>1477</v>
      </c>
      <c r="C897" s="13">
        <v>462241</v>
      </c>
      <c r="D897" s="12" t="s">
        <v>930</v>
      </c>
      <c r="E897" s="187">
        <v>26537</v>
      </c>
      <c r="F897" s="188" t="s">
        <v>182</v>
      </c>
      <c r="G897" s="189"/>
      <c r="H897" s="189"/>
      <c r="I897" s="189"/>
      <c r="J897" s="189"/>
      <c r="K897" s="189"/>
      <c r="L897" s="189"/>
      <c r="M897" s="189" t="s">
        <v>1538</v>
      </c>
      <c r="N897" s="189"/>
      <c r="O897" s="189"/>
      <c r="P897" s="189"/>
      <c r="Q897" s="189"/>
      <c r="R897" s="189"/>
      <c r="S897" s="189"/>
      <c r="T897" s="189"/>
      <c r="U897" s="189"/>
      <c r="V897" s="189"/>
      <c r="W897" s="189"/>
      <c r="X897" s="189"/>
      <c r="Y897" s="189"/>
      <c r="Z897" s="189"/>
      <c r="AA897" s="189"/>
      <c r="AB897" s="189"/>
      <c r="AC897" s="189"/>
      <c r="AD897" s="189"/>
      <c r="AE897" s="189"/>
      <c r="AF897" s="189"/>
      <c r="AG897" s="189"/>
      <c r="AH897" s="189"/>
      <c r="AI897" s="189"/>
      <c r="AJ897" s="189"/>
      <c r="AK897" s="189"/>
      <c r="AL897" s="189"/>
      <c r="AM897" s="189"/>
      <c r="AN897" s="190"/>
      <c r="AO897" s="190"/>
      <c r="AP897" s="190"/>
      <c r="AQ897" s="190"/>
      <c r="AR897" s="190"/>
      <c r="AS897" s="190"/>
      <c r="AT897" s="190"/>
      <c r="AU897" s="191">
        <v>0</v>
      </c>
      <c r="AV897" s="191">
        <v>0</v>
      </c>
      <c r="AW897" s="191">
        <v>0</v>
      </c>
      <c r="AX897" s="191">
        <v>0</v>
      </c>
      <c r="AY897" s="191">
        <v>0</v>
      </c>
    </row>
    <row r="898" spans="1:51">
      <c r="A898" s="12" t="s">
        <v>1450</v>
      </c>
      <c r="B898" s="12" t="s">
        <v>1478</v>
      </c>
      <c r="C898" s="13">
        <v>462250</v>
      </c>
      <c r="D898" s="12" t="s">
        <v>1479</v>
      </c>
      <c r="E898" s="187">
        <v>77033</v>
      </c>
      <c r="F898" s="188" t="s">
        <v>182</v>
      </c>
      <c r="G898" s="189" t="s">
        <v>23</v>
      </c>
      <c r="H898" s="189"/>
      <c r="I898" s="189"/>
      <c r="J898" s="189" t="s">
        <v>23</v>
      </c>
      <c r="K898" s="189" t="s">
        <v>23</v>
      </c>
      <c r="L898" s="189"/>
      <c r="M898" s="189" t="s">
        <v>1539</v>
      </c>
      <c r="N898" s="189"/>
      <c r="O898" s="189" t="s">
        <v>23</v>
      </c>
      <c r="P898" s="189"/>
      <c r="Q898" s="189"/>
      <c r="R898" s="189"/>
      <c r="S898" s="189"/>
      <c r="T898" s="189"/>
      <c r="U898" s="189"/>
      <c r="V898" s="189" t="s">
        <v>1539</v>
      </c>
      <c r="W898" s="189"/>
      <c r="X898" s="189" t="s">
        <v>23</v>
      </c>
      <c r="Y898" s="189"/>
      <c r="Z898" s="189"/>
      <c r="AA898" s="189"/>
      <c r="AB898" s="189"/>
      <c r="AC898" s="189"/>
      <c r="AD898" s="189"/>
      <c r="AE898" s="189" t="s">
        <v>1539</v>
      </c>
      <c r="AF898" s="189"/>
      <c r="AG898" s="189" t="s">
        <v>23</v>
      </c>
      <c r="AH898" s="189"/>
      <c r="AI898" s="189"/>
      <c r="AJ898" s="189"/>
      <c r="AK898" s="189"/>
      <c r="AL898" s="189"/>
      <c r="AM898" s="189"/>
      <c r="AN898" s="190" t="s">
        <v>1539</v>
      </c>
      <c r="AO898" s="190"/>
      <c r="AP898" s="190" t="s">
        <v>23</v>
      </c>
      <c r="AQ898" s="190"/>
      <c r="AR898" s="190"/>
      <c r="AS898" s="190"/>
      <c r="AT898" s="190"/>
      <c r="AU898" s="191">
        <v>43</v>
      </c>
      <c r="AV898" s="191">
        <v>5</v>
      </c>
      <c r="AW898" s="191">
        <v>14</v>
      </c>
      <c r="AX898" s="191">
        <v>80</v>
      </c>
      <c r="AY898" s="191">
        <v>0</v>
      </c>
    </row>
    <row r="899" spans="1:51">
      <c r="A899" s="12" t="s">
        <v>1450</v>
      </c>
      <c r="B899" s="12" t="s">
        <v>1480</v>
      </c>
      <c r="C899" s="13">
        <v>464040</v>
      </c>
      <c r="D899" s="12" t="s">
        <v>1481</v>
      </c>
      <c r="E899" s="187">
        <v>10629</v>
      </c>
      <c r="F899" s="188" t="s">
        <v>182</v>
      </c>
      <c r="G899" s="189"/>
      <c r="H899" s="189"/>
      <c r="I899" s="189"/>
      <c r="J899" s="189"/>
      <c r="K899" s="189"/>
      <c r="L899" s="189"/>
      <c r="M899" s="189" t="s">
        <v>1539</v>
      </c>
      <c r="N899" s="189"/>
      <c r="O899" s="189" t="s">
        <v>23</v>
      </c>
      <c r="P899" s="189"/>
      <c r="Q899" s="189"/>
      <c r="R899" s="189"/>
      <c r="S899" s="189"/>
      <c r="T899" s="189"/>
      <c r="U899" s="189"/>
      <c r="V899" s="189"/>
      <c r="W899" s="189"/>
      <c r="X899" s="189"/>
      <c r="Y899" s="189"/>
      <c r="Z899" s="189"/>
      <c r="AA899" s="189"/>
      <c r="AB899" s="189"/>
      <c r="AC899" s="189"/>
      <c r="AD899" s="189"/>
      <c r="AE899" s="189"/>
      <c r="AF899" s="189"/>
      <c r="AG899" s="189"/>
      <c r="AH899" s="189"/>
      <c r="AI899" s="189"/>
      <c r="AJ899" s="189"/>
      <c r="AK899" s="189"/>
      <c r="AL899" s="189"/>
      <c r="AM899" s="189"/>
      <c r="AN899" s="190"/>
      <c r="AO899" s="190"/>
      <c r="AP899" s="190"/>
      <c r="AQ899" s="190"/>
      <c r="AR899" s="190"/>
      <c r="AS899" s="190"/>
      <c r="AT899" s="190"/>
      <c r="AU899" s="191">
        <v>0</v>
      </c>
      <c r="AV899" s="191">
        <v>0</v>
      </c>
      <c r="AW899" s="191">
        <v>0</v>
      </c>
      <c r="AX899" s="191">
        <v>0</v>
      </c>
      <c r="AY899" s="191">
        <v>0</v>
      </c>
    </row>
    <row r="900" spans="1:51">
      <c r="A900" s="12" t="s">
        <v>1450</v>
      </c>
      <c r="B900" s="12" t="s">
        <v>1482</v>
      </c>
      <c r="C900" s="13">
        <v>465054</v>
      </c>
      <c r="D900" s="12" t="s">
        <v>403</v>
      </c>
      <c r="E900" s="187">
        <v>12792</v>
      </c>
      <c r="F900" s="188" t="s">
        <v>182</v>
      </c>
      <c r="G900" s="189"/>
      <c r="H900" s="189"/>
      <c r="I900" s="189"/>
      <c r="J900" s="189"/>
      <c r="K900" s="189"/>
      <c r="L900" s="189"/>
      <c r="M900" s="189" t="s">
        <v>1538</v>
      </c>
      <c r="N900" s="189"/>
      <c r="O900" s="189"/>
      <c r="P900" s="189"/>
      <c r="Q900" s="189"/>
      <c r="R900" s="189"/>
      <c r="S900" s="189"/>
      <c r="T900" s="189"/>
      <c r="U900" s="189"/>
      <c r="V900" s="189"/>
      <c r="W900" s="189"/>
      <c r="X900" s="189"/>
      <c r="Y900" s="189"/>
      <c r="Z900" s="189"/>
      <c r="AA900" s="189"/>
      <c r="AB900" s="189"/>
      <c r="AC900" s="189"/>
      <c r="AD900" s="189"/>
      <c r="AE900" s="189"/>
      <c r="AF900" s="189"/>
      <c r="AG900" s="189"/>
      <c r="AH900" s="189"/>
      <c r="AI900" s="189"/>
      <c r="AJ900" s="189"/>
      <c r="AK900" s="189"/>
      <c r="AL900" s="189"/>
      <c r="AM900" s="189"/>
      <c r="AN900" s="190"/>
      <c r="AO900" s="190"/>
      <c r="AP900" s="190"/>
      <c r="AQ900" s="190"/>
      <c r="AR900" s="190"/>
      <c r="AS900" s="190"/>
      <c r="AT900" s="190"/>
      <c r="AU900" s="191">
        <v>0</v>
      </c>
      <c r="AV900" s="191">
        <v>0</v>
      </c>
      <c r="AW900" s="191">
        <v>0</v>
      </c>
      <c r="AX900" s="191">
        <v>0</v>
      </c>
      <c r="AY900" s="191">
        <v>0</v>
      </c>
    </row>
    <row r="901" spans="1:51">
      <c r="A901" s="12" t="s">
        <v>70</v>
      </c>
      <c r="B901" s="12" t="s">
        <v>70</v>
      </c>
      <c r="C901" s="13">
        <v>470007</v>
      </c>
      <c r="D901" s="12" t="s">
        <v>1483</v>
      </c>
      <c r="E901" s="187">
        <v>334767</v>
      </c>
      <c r="F901" s="188" t="s">
        <v>182</v>
      </c>
      <c r="G901" s="189" t="s">
        <v>23</v>
      </c>
      <c r="H901" s="189" t="s">
        <v>23</v>
      </c>
      <c r="I901" s="189" t="s">
        <v>23</v>
      </c>
      <c r="J901" s="189" t="s">
        <v>23</v>
      </c>
      <c r="K901" s="189" t="s">
        <v>23</v>
      </c>
      <c r="L901" s="189" t="s">
        <v>23</v>
      </c>
      <c r="M901" s="189" t="s">
        <v>1539</v>
      </c>
      <c r="N901" s="189"/>
      <c r="O901" s="189"/>
      <c r="P901" s="189"/>
      <c r="Q901" s="189" t="s">
        <v>23</v>
      </c>
      <c r="R901" s="189"/>
      <c r="S901" s="189"/>
      <c r="T901" s="189"/>
      <c r="U901" s="189"/>
      <c r="V901" s="189" t="s">
        <v>1539</v>
      </c>
      <c r="W901" s="189"/>
      <c r="X901" s="189"/>
      <c r="Y901" s="189"/>
      <c r="Z901" s="189" t="s">
        <v>23</v>
      </c>
      <c r="AA901" s="189"/>
      <c r="AB901" s="189"/>
      <c r="AC901" s="189"/>
      <c r="AD901" s="189"/>
      <c r="AE901" s="189" t="s">
        <v>1539</v>
      </c>
      <c r="AF901" s="189"/>
      <c r="AG901" s="189"/>
      <c r="AH901" s="189"/>
      <c r="AI901" s="189" t="s">
        <v>23</v>
      </c>
      <c r="AJ901" s="189"/>
      <c r="AK901" s="189"/>
      <c r="AL901" s="189"/>
      <c r="AM901" s="189"/>
      <c r="AN901" s="190" t="s">
        <v>1540</v>
      </c>
      <c r="AO901" s="190"/>
      <c r="AP901" s="190"/>
      <c r="AQ901" s="190"/>
      <c r="AR901" s="190" t="s">
        <v>23</v>
      </c>
      <c r="AS901" s="190" t="s">
        <v>23</v>
      </c>
      <c r="AT901" s="190"/>
      <c r="AU901" s="191">
        <v>420</v>
      </c>
      <c r="AV901" s="191">
        <v>48</v>
      </c>
      <c r="AW901" s="191">
        <v>83</v>
      </c>
      <c r="AX901" s="191">
        <v>124</v>
      </c>
      <c r="AY901" s="191">
        <v>111</v>
      </c>
    </row>
    <row r="902" spans="1:51">
      <c r="A902" s="12" t="s">
        <v>70</v>
      </c>
      <c r="B902" s="12" t="s">
        <v>71</v>
      </c>
      <c r="C902" s="13">
        <v>472018</v>
      </c>
      <c r="D902" s="12" t="s">
        <v>1484</v>
      </c>
      <c r="E902" s="187">
        <v>323290</v>
      </c>
      <c r="F902" s="188" t="s">
        <v>182</v>
      </c>
      <c r="G902" s="189"/>
      <c r="H902" s="189" t="s">
        <v>23</v>
      </c>
      <c r="I902" s="189" t="s">
        <v>23</v>
      </c>
      <c r="J902" s="189"/>
      <c r="K902" s="189" t="s">
        <v>23</v>
      </c>
      <c r="L902" s="189"/>
      <c r="M902" s="189" t="s">
        <v>1539</v>
      </c>
      <c r="N902" s="189"/>
      <c r="O902" s="189"/>
      <c r="P902" s="189"/>
      <c r="Q902" s="189" t="s">
        <v>23</v>
      </c>
      <c r="R902" s="189"/>
      <c r="S902" s="189"/>
      <c r="T902" s="189"/>
      <c r="U902" s="189"/>
      <c r="V902" s="189"/>
      <c r="W902" s="189"/>
      <c r="X902" s="189"/>
      <c r="Y902" s="189"/>
      <c r="Z902" s="189"/>
      <c r="AA902" s="189"/>
      <c r="AB902" s="189"/>
      <c r="AC902" s="189"/>
      <c r="AD902" s="189"/>
      <c r="AE902" s="189"/>
      <c r="AF902" s="189"/>
      <c r="AG902" s="189"/>
      <c r="AH902" s="189"/>
      <c r="AI902" s="189"/>
      <c r="AJ902" s="189"/>
      <c r="AK902" s="189"/>
      <c r="AL902" s="189"/>
      <c r="AM902" s="189"/>
      <c r="AN902" s="190" t="s">
        <v>1538</v>
      </c>
      <c r="AO902" s="190"/>
      <c r="AP902" s="190"/>
      <c r="AQ902" s="190"/>
      <c r="AR902" s="190"/>
      <c r="AS902" s="190"/>
      <c r="AT902" s="190"/>
      <c r="AU902" s="191">
        <v>452</v>
      </c>
      <c r="AV902" s="191">
        <v>0</v>
      </c>
      <c r="AW902" s="191">
        <v>0</v>
      </c>
      <c r="AX902" s="191">
        <v>191</v>
      </c>
      <c r="AY902" s="191">
        <v>124</v>
      </c>
    </row>
    <row r="903" spans="1:51">
      <c r="A903" s="12" t="s">
        <v>70</v>
      </c>
      <c r="B903" s="12" t="s">
        <v>1485</v>
      </c>
      <c r="C903" s="13">
        <v>472051</v>
      </c>
      <c r="D903" s="12" t="s">
        <v>1486</v>
      </c>
      <c r="E903" s="187">
        <v>98377</v>
      </c>
      <c r="F903" s="188" t="s">
        <v>182</v>
      </c>
      <c r="G903" s="189" t="s">
        <v>23</v>
      </c>
      <c r="H903" s="189"/>
      <c r="I903" s="189" t="s">
        <v>23</v>
      </c>
      <c r="J903" s="189" t="s">
        <v>23</v>
      </c>
      <c r="K903" s="189" t="s">
        <v>23</v>
      </c>
      <c r="L903" s="189"/>
      <c r="M903" s="189" t="s">
        <v>1538</v>
      </c>
      <c r="N903" s="189"/>
      <c r="O903" s="189"/>
      <c r="P903" s="189"/>
      <c r="Q903" s="189"/>
      <c r="R903" s="189"/>
      <c r="S903" s="189"/>
      <c r="T903" s="189"/>
      <c r="U903" s="189"/>
      <c r="V903" s="189" t="s">
        <v>1538</v>
      </c>
      <c r="W903" s="189"/>
      <c r="X903" s="189"/>
      <c r="Y903" s="189"/>
      <c r="Z903" s="189"/>
      <c r="AA903" s="189"/>
      <c r="AB903" s="189"/>
      <c r="AC903" s="189"/>
      <c r="AD903" s="189"/>
      <c r="AE903" s="189" t="s">
        <v>1538</v>
      </c>
      <c r="AF903" s="189"/>
      <c r="AG903" s="189"/>
      <c r="AH903" s="189"/>
      <c r="AI903" s="189"/>
      <c r="AJ903" s="189"/>
      <c r="AK903" s="189"/>
      <c r="AL903" s="189"/>
      <c r="AM903" s="189"/>
      <c r="AN903" s="190" t="s">
        <v>1540</v>
      </c>
      <c r="AO903" s="190"/>
      <c r="AP903" s="190"/>
      <c r="AQ903" s="190" t="s">
        <v>23</v>
      </c>
      <c r="AR903" s="190" t="s">
        <v>23</v>
      </c>
      <c r="AS903" s="190" t="s">
        <v>23</v>
      </c>
      <c r="AT903" s="190"/>
      <c r="AU903" s="191">
        <v>49</v>
      </c>
      <c r="AV903" s="191">
        <v>0</v>
      </c>
      <c r="AW903" s="191">
        <v>10</v>
      </c>
      <c r="AX903" s="191">
        <v>122</v>
      </c>
      <c r="AY903" s="191">
        <v>11</v>
      </c>
    </row>
    <row r="904" spans="1:51">
      <c r="A904" s="12" t="s">
        <v>70</v>
      </c>
      <c r="B904" s="12" t="s">
        <v>1487</v>
      </c>
      <c r="C904" s="13">
        <v>472077</v>
      </c>
      <c r="D904" s="12" t="s">
        <v>724</v>
      </c>
      <c r="E904" s="187">
        <v>49392</v>
      </c>
      <c r="F904" s="188" t="s">
        <v>182</v>
      </c>
      <c r="G904" s="189"/>
      <c r="H904" s="189"/>
      <c r="I904" s="189" t="s">
        <v>23</v>
      </c>
      <c r="J904" s="189"/>
      <c r="K904" s="189" t="s">
        <v>23</v>
      </c>
      <c r="L904" s="189"/>
      <c r="M904" s="189" t="s">
        <v>1538</v>
      </c>
      <c r="N904" s="189"/>
      <c r="O904" s="189"/>
      <c r="P904" s="189"/>
      <c r="Q904" s="189"/>
      <c r="R904" s="189"/>
      <c r="S904" s="189"/>
      <c r="T904" s="189"/>
      <c r="U904" s="189"/>
      <c r="V904" s="189"/>
      <c r="W904" s="189"/>
      <c r="X904" s="189"/>
      <c r="Y904" s="189"/>
      <c r="Z904" s="189"/>
      <c r="AA904" s="189"/>
      <c r="AB904" s="189"/>
      <c r="AC904" s="189"/>
      <c r="AD904" s="189"/>
      <c r="AE904" s="189"/>
      <c r="AF904" s="189"/>
      <c r="AG904" s="189"/>
      <c r="AH904" s="189"/>
      <c r="AI904" s="189"/>
      <c r="AJ904" s="189"/>
      <c r="AK904" s="189"/>
      <c r="AL904" s="189"/>
      <c r="AM904" s="189"/>
      <c r="AN904" s="190" t="s">
        <v>1540</v>
      </c>
      <c r="AO904" s="190"/>
      <c r="AP904" s="190"/>
      <c r="AQ904" s="190" t="s">
        <v>23</v>
      </c>
      <c r="AR904" s="190"/>
      <c r="AS904" s="190"/>
      <c r="AT904" s="190"/>
      <c r="AU904" s="191">
        <v>17</v>
      </c>
      <c r="AV904" s="191">
        <v>0</v>
      </c>
      <c r="AW904" s="191">
        <v>0</v>
      </c>
      <c r="AX904" s="191">
        <v>21</v>
      </c>
      <c r="AY904" s="191">
        <v>13</v>
      </c>
    </row>
    <row r="905" spans="1:51">
      <c r="A905" s="12" t="s">
        <v>70</v>
      </c>
      <c r="B905" s="12" t="s">
        <v>1488</v>
      </c>
      <c r="C905" s="13">
        <v>472085</v>
      </c>
      <c r="D905" s="12" t="s">
        <v>1489</v>
      </c>
      <c r="E905" s="187">
        <v>114372</v>
      </c>
      <c r="F905" s="188" t="s">
        <v>182</v>
      </c>
      <c r="G905" s="189"/>
      <c r="H905" s="189"/>
      <c r="I905" s="189"/>
      <c r="J905" s="189"/>
      <c r="K905" s="189" t="s">
        <v>23</v>
      </c>
      <c r="L905" s="189"/>
      <c r="M905" s="189" t="s">
        <v>1540</v>
      </c>
      <c r="N905" s="189"/>
      <c r="O905" s="189" t="s">
        <v>23</v>
      </c>
      <c r="P905" s="189"/>
      <c r="Q905" s="189"/>
      <c r="R905" s="189"/>
      <c r="S905" s="189"/>
      <c r="T905" s="189"/>
      <c r="U905" s="189"/>
      <c r="V905" s="189"/>
      <c r="W905" s="189"/>
      <c r="X905" s="189"/>
      <c r="Y905" s="189"/>
      <c r="Z905" s="189"/>
      <c r="AA905" s="189"/>
      <c r="AB905" s="189"/>
      <c r="AC905" s="189"/>
      <c r="AD905" s="189"/>
      <c r="AE905" s="189"/>
      <c r="AF905" s="189"/>
      <c r="AG905" s="189"/>
      <c r="AH905" s="189"/>
      <c r="AI905" s="189"/>
      <c r="AJ905" s="189"/>
      <c r="AK905" s="189"/>
      <c r="AL905" s="189"/>
      <c r="AM905" s="189"/>
      <c r="AN905" s="190" t="s">
        <v>1540</v>
      </c>
      <c r="AO905" s="190"/>
      <c r="AP905" s="190"/>
      <c r="AQ905" s="190"/>
      <c r="AR905" s="190"/>
      <c r="AS905" s="190" t="s">
        <v>23</v>
      </c>
      <c r="AT905" s="190"/>
      <c r="AU905" s="191">
        <v>172</v>
      </c>
      <c r="AV905" s="191">
        <v>0</v>
      </c>
      <c r="AW905" s="191">
        <v>0</v>
      </c>
      <c r="AX905" s="191">
        <v>75</v>
      </c>
      <c r="AY905" s="191">
        <v>0</v>
      </c>
    </row>
    <row r="906" spans="1:51">
      <c r="A906" s="12" t="s">
        <v>70</v>
      </c>
      <c r="B906" s="12" t="s">
        <v>215</v>
      </c>
      <c r="C906" s="13">
        <v>472093</v>
      </c>
      <c r="D906" s="12" t="s">
        <v>1490</v>
      </c>
      <c r="E906" s="187">
        <v>62840</v>
      </c>
      <c r="F906" s="188" t="s">
        <v>182</v>
      </c>
      <c r="G906" s="189" t="s">
        <v>23</v>
      </c>
      <c r="H906" s="189"/>
      <c r="I906" s="189" t="s">
        <v>23</v>
      </c>
      <c r="J906" s="189" t="s">
        <v>23</v>
      </c>
      <c r="K906" s="189" t="s">
        <v>23</v>
      </c>
      <c r="L906" s="189"/>
      <c r="M906" s="189" t="s">
        <v>1540</v>
      </c>
      <c r="N906" s="189"/>
      <c r="O906" s="189" t="s">
        <v>23</v>
      </c>
      <c r="P906" s="189"/>
      <c r="Q906" s="189"/>
      <c r="R906" s="189"/>
      <c r="S906" s="189"/>
      <c r="T906" s="189"/>
      <c r="U906" s="189"/>
      <c r="V906" s="189" t="s">
        <v>1539</v>
      </c>
      <c r="W906" s="189"/>
      <c r="X906" s="189"/>
      <c r="Y906" s="189"/>
      <c r="Z906" s="189"/>
      <c r="AA906" s="189"/>
      <c r="AB906" s="189" t="s">
        <v>23</v>
      </c>
      <c r="AC906" s="189"/>
      <c r="AD906" s="189"/>
      <c r="AE906" s="189" t="s">
        <v>1539</v>
      </c>
      <c r="AF906" s="189"/>
      <c r="AG906" s="189" t="s">
        <v>23</v>
      </c>
      <c r="AH906" s="189"/>
      <c r="AI906" s="189"/>
      <c r="AJ906" s="189"/>
      <c r="AK906" s="189"/>
      <c r="AL906" s="189"/>
      <c r="AM906" s="189"/>
      <c r="AN906" s="190" t="s">
        <v>1540</v>
      </c>
      <c r="AO906" s="190"/>
      <c r="AP906" s="190"/>
      <c r="AQ906" s="190"/>
      <c r="AR906" s="190"/>
      <c r="AS906" s="190"/>
      <c r="AT906" s="190" t="s">
        <v>23</v>
      </c>
      <c r="AU906" s="191">
        <v>44</v>
      </c>
      <c r="AV906" s="191">
        <v>6</v>
      </c>
      <c r="AW906" s="191">
        <v>5</v>
      </c>
      <c r="AX906" s="191">
        <v>90</v>
      </c>
      <c r="AY906" s="191">
        <v>7</v>
      </c>
    </row>
    <row r="907" spans="1:51">
      <c r="A907" s="12" t="s">
        <v>70</v>
      </c>
      <c r="B907" s="12" t="s">
        <v>1491</v>
      </c>
      <c r="C907" s="13">
        <v>472107</v>
      </c>
      <c r="D907" s="12" t="s">
        <v>448</v>
      </c>
      <c r="E907" s="187">
        <v>61398</v>
      </c>
      <c r="F907" s="188" t="s">
        <v>182</v>
      </c>
      <c r="G907" s="189"/>
      <c r="H907" s="189"/>
      <c r="I907" s="189" t="s">
        <v>23</v>
      </c>
      <c r="J907" s="189"/>
      <c r="K907" s="189" t="s">
        <v>23</v>
      </c>
      <c r="L907" s="189"/>
      <c r="M907" s="189" t="s">
        <v>1538</v>
      </c>
      <c r="N907" s="189"/>
      <c r="O907" s="189" t="s">
        <v>23</v>
      </c>
      <c r="P907" s="189"/>
      <c r="Q907" s="189"/>
      <c r="R907" s="189"/>
      <c r="S907" s="189"/>
      <c r="T907" s="189"/>
      <c r="U907" s="189"/>
      <c r="V907" s="189"/>
      <c r="W907" s="189"/>
      <c r="X907" s="189"/>
      <c r="Y907" s="189"/>
      <c r="Z907" s="189"/>
      <c r="AA907" s="189"/>
      <c r="AB907" s="189"/>
      <c r="AC907" s="189"/>
      <c r="AD907" s="189"/>
      <c r="AE907" s="189"/>
      <c r="AF907" s="189"/>
      <c r="AG907" s="189"/>
      <c r="AH907" s="189"/>
      <c r="AI907" s="189"/>
      <c r="AJ907" s="189"/>
      <c r="AK907" s="189"/>
      <c r="AL907" s="189"/>
      <c r="AM907" s="189"/>
      <c r="AN907" s="190" t="s">
        <v>1540</v>
      </c>
      <c r="AO907" s="190"/>
      <c r="AP907" s="190"/>
      <c r="AQ907" s="190"/>
      <c r="AR907" s="190" t="s">
        <v>23</v>
      </c>
      <c r="AS907" s="190"/>
      <c r="AT907" s="190"/>
      <c r="AU907" s="191">
        <v>42</v>
      </c>
      <c r="AV907" s="191">
        <v>0</v>
      </c>
      <c r="AW907" s="191">
        <v>0</v>
      </c>
      <c r="AX907" s="191">
        <v>31</v>
      </c>
      <c r="AY907" s="191">
        <v>3</v>
      </c>
    </row>
    <row r="908" spans="1:51">
      <c r="A908" s="12" t="s">
        <v>70</v>
      </c>
      <c r="B908" s="12" t="s">
        <v>1492</v>
      </c>
      <c r="C908" s="13">
        <v>472115</v>
      </c>
      <c r="D908" s="12" t="s">
        <v>1493</v>
      </c>
      <c r="E908" s="187">
        <v>141775</v>
      </c>
      <c r="F908" s="188" t="s">
        <v>182</v>
      </c>
      <c r="G908" s="189" t="s">
        <v>23</v>
      </c>
      <c r="H908" s="189"/>
      <c r="I908" s="189" t="s">
        <v>23</v>
      </c>
      <c r="J908" s="189"/>
      <c r="K908" s="189" t="s">
        <v>23</v>
      </c>
      <c r="L908" s="189"/>
      <c r="M908" s="189" t="s">
        <v>1539</v>
      </c>
      <c r="N908" s="189"/>
      <c r="O908" s="189"/>
      <c r="P908" s="189"/>
      <c r="Q908" s="189" t="s">
        <v>23</v>
      </c>
      <c r="R908" s="189"/>
      <c r="S908" s="189"/>
      <c r="T908" s="189"/>
      <c r="U908" s="189"/>
      <c r="V908" s="189" t="s">
        <v>1539</v>
      </c>
      <c r="W908" s="189"/>
      <c r="X908" s="189"/>
      <c r="Y908" s="189"/>
      <c r="Z908" s="189" t="s">
        <v>23</v>
      </c>
      <c r="AA908" s="189"/>
      <c r="AB908" s="189"/>
      <c r="AC908" s="189"/>
      <c r="AD908" s="189"/>
      <c r="AE908" s="189"/>
      <c r="AF908" s="189"/>
      <c r="AG908" s="189"/>
      <c r="AH908" s="189"/>
      <c r="AI908" s="189"/>
      <c r="AJ908" s="189"/>
      <c r="AK908" s="189"/>
      <c r="AL908" s="189"/>
      <c r="AM908" s="189"/>
      <c r="AN908" s="190" t="s">
        <v>1539</v>
      </c>
      <c r="AO908" s="190"/>
      <c r="AP908" s="190"/>
      <c r="AQ908" s="190" t="s">
        <v>23</v>
      </c>
      <c r="AR908" s="190"/>
      <c r="AS908" s="190"/>
      <c r="AT908" s="190"/>
      <c r="AU908" s="191">
        <v>212</v>
      </c>
      <c r="AV908" s="191">
        <v>17</v>
      </c>
      <c r="AW908" s="191">
        <v>0</v>
      </c>
      <c r="AX908" s="191">
        <v>97</v>
      </c>
      <c r="AY908" s="191">
        <v>12</v>
      </c>
    </row>
    <row r="909" spans="1:51">
      <c r="A909" s="12" t="s">
        <v>70</v>
      </c>
      <c r="B909" s="12" t="s">
        <v>1494</v>
      </c>
      <c r="C909" s="13">
        <v>472123</v>
      </c>
      <c r="D909" s="12" t="s">
        <v>1489</v>
      </c>
      <c r="E909" s="187">
        <v>63980</v>
      </c>
      <c r="F909" s="188" t="s">
        <v>182</v>
      </c>
      <c r="G909" s="189" t="s">
        <v>23</v>
      </c>
      <c r="H909" s="189" t="s">
        <v>23</v>
      </c>
      <c r="I909" s="189" t="s">
        <v>23</v>
      </c>
      <c r="J909" s="189" t="s">
        <v>23</v>
      </c>
      <c r="K909" s="189"/>
      <c r="L909" s="189"/>
      <c r="M909" s="189" t="s">
        <v>1539</v>
      </c>
      <c r="N909" s="189"/>
      <c r="O909" s="189" t="s">
        <v>23</v>
      </c>
      <c r="P909" s="189"/>
      <c r="Q909" s="189"/>
      <c r="R909" s="189"/>
      <c r="S909" s="189"/>
      <c r="T909" s="189"/>
      <c r="U909" s="189"/>
      <c r="V909" s="189" t="s">
        <v>1539</v>
      </c>
      <c r="W909" s="189"/>
      <c r="X909" s="189"/>
      <c r="Y909" s="189"/>
      <c r="Z909" s="189" t="s">
        <v>23</v>
      </c>
      <c r="AA909" s="189"/>
      <c r="AB909" s="189"/>
      <c r="AC909" s="189"/>
      <c r="AD909" s="189"/>
      <c r="AE909" s="189" t="s">
        <v>1539</v>
      </c>
      <c r="AF909" s="189"/>
      <c r="AG909" s="189" t="s">
        <v>23</v>
      </c>
      <c r="AH909" s="189"/>
      <c r="AI909" s="189"/>
      <c r="AJ909" s="189"/>
      <c r="AK909" s="189"/>
      <c r="AL909" s="189"/>
      <c r="AM909" s="189"/>
      <c r="AN909" s="190"/>
      <c r="AO909" s="190"/>
      <c r="AP909" s="190"/>
      <c r="AQ909" s="190"/>
      <c r="AR909" s="190"/>
      <c r="AS909" s="190"/>
      <c r="AT909" s="190"/>
      <c r="AU909" s="191">
        <v>49</v>
      </c>
      <c r="AV909" s="191">
        <v>4</v>
      </c>
      <c r="AW909" s="191">
        <v>18</v>
      </c>
      <c r="AX909" s="191">
        <v>0</v>
      </c>
      <c r="AY909" s="191">
        <v>4</v>
      </c>
    </row>
    <row r="910" spans="1:51">
      <c r="A910" s="12" t="s">
        <v>70</v>
      </c>
      <c r="B910" s="12" t="s">
        <v>1495</v>
      </c>
      <c r="C910" s="13">
        <v>472131</v>
      </c>
      <c r="D910" s="12" t="s">
        <v>632</v>
      </c>
      <c r="E910" s="187">
        <v>123234</v>
      </c>
      <c r="F910" s="188" t="s">
        <v>182</v>
      </c>
      <c r="G910" s="189" t="s">
        <v>23</v>
      </c>
      <c r="H910" s="189" t="s">
        <v>23</v>
      </c>
      <c r="I910" s="189" t="s">
        <v>23</v>
      </c>
      <c r="J910" s="189"/>
      <c r="K910" s="189" t="s">
        <v>23</v>
      </c>
      <c r="L910" s="189"/>
      <c r="M910" s="189" t="s">
        <v>1539</v>
      </c>
      <c r="N910" s="189"/>
      <c r="O910" s="189"/>
      <c r="P910" s="189"/>
      <c r="Q910" s="189"/>
      <c r="R910" s="189" t="s">
        <v>23</v>
      </c>
      <c r="S910" s="189"/>
      <c r="T910" s="189"/>
      <c r="U910" s="189"/>
      <c r="V910" s="189" t="s">
        <v>1539</v>
      </c>
      <c r="W910" s="189"/>
      <c r="X910" s="189"/>
      <c r="Y910" s="189"/>
      <c r="Z910" s="189" t="s">
        <v>23</v>
      </c>
      <c r="AA910" s="189"/>
      <c r="AB910" s="189"/>
      <c r="AC910" s="189"/>
      <c r="AD910" s="189"/>
      <c r="AE910" s="189"/>
      <c r="AF910" s="189"/>
      <c r="AG910" s="189"/>
      <c r="AH910" s="189"/>
      <c r="AI910" s="189"/>
      <c r="AJ910" s="189"/>
      <c r="AK910" s="189"/>
      <c r="AL910" s="189"/>
      <c r="AM910" s="189"/>
      <c r="AN910" s="190" t="s">
        <v>1539</v>
      </c>
      <c r="AO910" s="190"/>
      <c r="AP910" s="190"/>
      <c r="AQ910" s="190" t="s">
        <v>23</v>
      </c>
      <c r="AR910" s="190"/>
      <c r="AS910" s="190"/>
      <c r="AT910" s="190"/>
      <c r="AU910" s="191">
        <v>69</v>
      </c>
      <c r="AV910" s="191">
        <v>8</v>
      </c>
      <c r="AW910" s="191">
        <v>0</v>
      </c>
      <c r="AX910" s="191">
        <v>25</v>
      </c>
      <c r="AY910" s="191">
        <v>8</v>
      </c>
    </row>
    <row r="911" spans="1:51">
      <c r="A911" s="12" t="s">
        <v>70</v>
      </c>
      <c r="B911" s="12" t="s">
        <v>1496</v>
      </c>
      <c r="C911" s="13">
        <v>472140</v>
      </c>
      <c r="D911" s="12" t="s">
        <v>1497</v>
      </c>
      <c r="E911" s="187">
        <v>54442</v>
      </c>
      <c r="F911" s="188" t="s">
        <v>182</v>
      </c>
      <c r="G911" s="189"/>
      <c r="H911" s="189"/>
      <c r="I911" s="189" t="s">
        <v>23</v>
      </c>
      <c r="J911" s="189"/>
      <c r="K911" s="189" t="s">
        <v>23</v>
      </c>
      <c r="L911" s="189"/>
      <c r="M911" s="189" t="s">
        <v>1538</v>
      </c>
      <c r="N911" s="189"/>
      <c r="O911" s="189"/>
      <c r="P911" s="189"/>
      <c r="Q911" s="189"/>
      <c r="R911" s="189"/>
      <c r="S911" s="189"/>
      <c r="T911" s="189"/>
      <c r="U911" s="189"/>
      <c r="V911" s="189"/>
      <c r="W911" s="189"/>
      <c r="X911" s="189"/>
      <c r="Y911" s="189"/>
      <c r="Z911" s="189"/>
      <c r="AA911" s="189"/>
      <c r="AB911" s="189"/>
      <c r="AC911" s="189"/>
      <c r="AD911" s="189"/>
      <c r="AE911" s="189"/>
      <c r="AF911" s="189"/>
      <c r="AG911" s="189"/>
      <c r="AH911" s="189"/>
      <c r="AI911" s="189"/>
      <c r="AJ911" s="189"/>
      <c r="AK911" s="189"/>
      <c r="AL911" s="189"/>
      <c r="AM911" s="189"/>
      <c r="AN911" s="190" t="s">
        <v>1539</v>
      </c>
      <c r="AO911" s="190"/>
      <c r="AP911" s="190"/>
      <c r="AQ911" s="190"/>
      <c r="AR911" s="190"/>
      <c r="AS911" s="190" t="s">
        <v>23</v>
      </c>
      <c r="AT911" s="190"/>
      <c r="AU911" s="191">
        <v>11</v>
      </c>
      <c r="AV911" s="191">
        <v>0</v>
      </c>
      <c r="AW911" s="191">
        <v>0</v>
      </c>
      <c r="AX911" s="191">
        <v>11</v>
      </c>
      <c r="AY911" s="191">
        <v>2</v>
      </c>
    </row>
    <row r="912" spans="1:51">
      <c r="A912" s="12" t="s">
        <v>70</v>
      </c>
      <c r="B912" s="12" t="s">
        <v>1498</v>
      </c>
      <c r="C912" s="13">
        <v>472158</v>
      </c>
      <c r="D912" s="12" t="s">
        <v>454</v>
      </c>
      <c r="E912" s="187">
        <v>43669</v>
      </c>
      <c r="F912" s="188" t="s">
        <v>182</v>
      </c>
      <c r="G912" s="189"/>
      <c r="H912" s="189"/>
      <c r="I912" s="189" t="s">
        <v>23</v>
      </c>
      <c r="J912" s="189"/>
      <c r="K912" s="189" t="s">
        <v>23</v>
      </c>
      <c r="L912" s="189"/>
      <c r="M912" s="189" t="s">
        <v>1538</v>
      </c>
      <c r="N912" s="189"/>
      <c r="O912" s="189"/>
      <c r="P912" s="189"/>
      <c r="Q912" s="189"/>
      <c r="R912" s="189"/>
      <c r="S912" s="189"/>
      <c r="T912" s="189"/>
      <c r="U912" s="189"/>
      <c r="V912" s="189"/>
      <c r="W912" s="189"/>
      <c r="X912" s="189"/>
      <c r="Y912" s="189"/>
      <c r="Z912" s="189"/>
      <c r="AA912" s="189"/>
      <c r="AB912" s="189"/>
      <c r="AC912" s="189"/>
      <c r="AD912" s="189"/>
      <c r="AE912" s="189"/>
      <c r="AF912" s="189"/>
      <c r="AG912" s="189"/>
      <c r="AH912" s="189"/>
      <c r="AI912" s="189"/>
      <c r="AJ912" s="189"/>
      <c r="AK912" s="189"/>
      <c r="AL912" s="189"/>
      <c r="AM912" s="189"/>
      <c r="AN912" s="190" t="s">
        <v>1538</v>
      </c>
      <c r="AO912" s="190"/>
      <c r="AP912" s="190"/>
      <c r="AQ912" s="190"/>
      <c r="AR912" s="190"/>
      <c r="AS912" s="190"/>
      <c r="AT912" s="190"/>
      <c r="AU912" s="191">
        <v>27</v>
      </c>
      <c r="AV912" s="191">
        <v>0</v>
      </c>
      <c r="AW912" s="191">
        <v>0</v>
      </c>
      <c r="AX912" s="191">
        <v>39</v>
      </c>
      <c r="AY912" s="191">
        <v>0</v>
      </c>
    </row>
    <row r="913" spans="5:51">
      <c r="E913" s="144">
        <f>SUM(E11:E912)</f>
        <v>127656918</v>
      </c>
      <c r="F913" s="1">
        <f t="shared" ref="F913:M913" si="0">COUNTIF(F11:F912,"○")</f>
        <v>902</v>
      </c>
      <c r="G913" s="1">
        <f t="shared" si="0"/>
        <v>391</v>
      </c>
      <c r="H913" s="1">
        <f t="shared" si="0"/>
        <v>283</v>
      </c>
      <c r="I913" s="1">
        <f t="shared" si="0"/>
        <v>258</v>
      </c>
      <c r="J913" s="1">
        <f t="shared" si="0"/>
        <v>361</v>
      </c>
      <c r="K913" s="1">
        <f t="shared" si="0"/>
        <v>506</v>
      </c>
      <c r="L913" s="1">
        <f t="shared" si="0"/>
        <v>89</v>
      </c>
      <c r="M913" s="1">
        <f t="shared" si="0"/>
        <v>0</v>
      </c>
      <c r="N913" s="1">
        <f>COUNTIF(N11:N912,"○")</f>
        <v>47</v>
      </c>
      <c r="AU913" s="179">
        <f>SUM(AU11:AU912)</f>
        <v>71293</v>
      </c>
      <c r="AV913" s="179">
        <f t="shared" ref="AV913:AY913" si="1">SUM(AV11:AV912)</f>
        <v>3146</v>
      </c>
      <c r="AW913" s="179">
        <f t="shared" si="1"/>
        <v>9466</v>
      </c>
      <c r="AX913" s="179">
        <f t="shared" si="1"/>
        <v>31853</v>
      </c>
      <c r="AY913" s="179">
        <f t="shared" si="1"/>
        <v>17155</v>
      </c>
    </row>
  </sheetData>
  <autoFilter ref="A10:AY913"/>
  <customSheetViews>
    <customSheetView guid="{163C4649-6C98-42EE-918F-0191EC0E4558}" scale="70">
      <selection activeCell="A24" sqref="A24"/>
      <pageMargins left="0.7" right="0.7" top="0.75" bottom="0.75" header="0.3" footer="0.3"/>
    </customSheetView>
  </customSheetViews>
  <mergeCells count="66">
    <mergeCell ref="K3:K10"/>
    <mergeCell ref="A2:A10"/>
    <mergeCell ref="B2:B10"/>
    <mergeCell ref="C2:C10"/>
    <mergeCell ref="D2:D10"/>
    <mergeCell ref="E2:E10"/>
    <mergeCell ref="G3:G10"/>
    <mergeCell ref="H3:H10"/>
    <mergeCell ref="I3:I10"/>
    <mergeCell ref="J3:J10"/>
    <mergeCell ref="AN2:AT2"/>
    <mergeCell ref="AO3:AT3"/>
    <mergeCell ref="AN4:AN10"/>
    <mergeCell ref="AO4:AO10"/>
    <mergeCell ref="AP4:AP10"/>
    <mergeCell ref="L3:L10"/>
    <mergeCell ref="AQ4:AQ10"/>
    <mergeCell ref="AR4:AR10"/>
    <mergeCell ref="AS4:AS10"/>
    <mergeCell ref="AT4:AT10"/>
    <mergeCell ref="X4:X10"/>
    <mergeCell ref="M4:M10"/>
    <mergeCell ref="N4:N10"/>
    <mergeCell ref="O4:O10"/>
    <mergeCell ref="P4:P10"/>
    <mergeCell ref="Q4:Q10"/>
    <mergeCell ref="R4:R10"/>
    <mergeCell ref="S4:S10"/>
    <mergeCell ref="T4:T10"/>
    <mergeCell ref="U4:U10"/>
    <mergeCell ref="V4:V10"/>
    <mergeCell ref="W4:W10"/>
    <mergeCell ref="AJ4:AJ10"/>
    <mergeCell ref="Y4:Y10"/>
    <mergeCell ref="Z4:Z10"/>
    <mergeCell ref="AA4:AA10"/>
    <mergeCell ref="AB4:AB10"/>
    <mergeCell ref="AC4:AC10"/>
    <mergeCell ref="AD4:AD10"/>
    <mergeCell ref="M2:U2"/>
    <mergeCell ref="V2:AD2"/>
    <mergeCell ref="AE2:AM2"/>
    <mergeCell ref="F3:F10"/>
    <mergeCell ref="F2:L2"/>
    <mergeCell ref="AK4:AK10"/>
    <mergeCell ref="AL4:AL10"/>
    <mergeCell ref="AM4:AM10"/>
    <mergeCell ref="N3:U3"/>
    <mergeCell ref="W3:AD3"/>
    <mergeCell ref="AF3:AM3"/>
    <mergeCell ref="AE4:AE10"/>
    <mergeCell ref="AF4:AF10"/>
    <mergeCell ref="AG4:AG10"/>
    <mergeCell ref="AH4:AH10"/>
    <mergeCell ref="AI4:AI10"/>
    <mergeCell ref="AU2:AY2"/>
    <mergeCell ref="AU5:AU10"/>
    <mergeCell ref="AV5:AV10"/>
    <mergeCell ref="AW5:AW10"/>
    <mergeCell ref="AX5:AX10"/>
    <mergeCell ref="AY5:AY10"/>
    <mergeCell ref="AU3:AU4"/>
    <mergeCell ref="AV3:AV4"/>
    <mergeCell ref="AW3:AW4"/>
    <mergeCell ref="AX3:AX4"/>
    <mergeCell ref="AY3:AY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簡易検索</vt:lpstr>
      <vt:lpstr>条件検索１（都道府県名で検索）</vt:lpstr>
      <vt:lpstr>条件検索２（人口規模で検索）</vt:lpstr>
      <vt:lpstr>条件検索３（事業名で検索）</vt:lpstr>
      <vt:lpstr>条件検索４（都道府県名・事業名で検索）</vt:lpstr>
      <vt:lpstr>条件検索５（人口規模・事業名で検索）</vt:lpstr>
      <vt:lpstr>保護解除Pass</vt:lpstr>
      <vt:lpstr>バックデータ１（事例集）</vt:lpstr>
      <vt:lpstr>バックデータ２（自治体情報）</vt:lpstr>
      <vt:lpstr>簡易検索!Print_Area</vt:lpstr>
      <vt:lpstr>'条件検索１（都道府県名で検索）'!Print_Area</vt:lpstr>
      <vt:lpstr>'条件検索２（人口規模で検索）'!Print_Area</vt:lpstr>
      <vt:lpstr>'条件検索３（事業名で検索）'!Print_Area</vt:lpstr>
      <vt:lpstr>'条件検索４（都道府県名・事業名で検索）'!Print_Area</vt:lpstr>
      <vt:lpstr>'条件検索５（人口規模・事業名で検索）'!Print_Area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2019-04-03T02:27:54Z</cp:lastPrinted>
  <dcterms:created xsi:type="dcterms:W3CDTF">2018-01-05T08:28:31Z</dcterms:created>
  <dcterms:modified xsi:type="dcterms:W3CDTF">2019-07-08T08:11:48Z</dcterms:modified>
</cp:coreProperties>
</file>