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30FADCE7-9495-4ECD-9B66-B9857ABCBE9B}" xr6:coauthVersionLast="47" xr6:coauthVersionMax="47" xr10:uidLastSave="{00000000-0000-0000-0000-000000000000}"/>
  <bookViews>
    <workbookView xWindow="3855" yWindow="0" windowWidth="16965" windowHeight="15600" tabRatio="965" xr2:uid="{00000000-000D-0000-FFFF-FFFF00000000}"/>
  </bookViews>
  <sheets>
    <sheet name="第27(1)表" sheetId="41" r:id="rId1"/>
    <sheet name="第27(2)表" sheetId="42" r:id="rId2"/>
    <sheet name="第27(3)表" sheetId="43" r:id="rId3"/>
    <sheet name="第27(4)表" sheetId="44" r:id="rId4"/>
    <sheet name="第27(5)表" sheetId="45" r:id="rId5"/>
    <sheet name="第27(6)表" sheetId="46" r:id="rId6"/>
    <sheet name="第27(7)表 " sheetId="57" r:id="rId7"/>
    <sheet name="第27(8)表" sheetId="47" r:id="rId8"/>
    <sheet name="第27(9)表" sheetId="48" r:id="rId9"/>
    <sheet name="第27(10)表" sheetId="49" r:id="rId10"/>
    <sheet name="第27(11)表" sheetId="65" r:id="rId11"/>
    <sheet name="第27(12)表" sheetId="51" r:id="rId12"/>
    <sheet name="第27(13)表" sheetId="52" r:id="rId13"/>
    <sheet name="第27(14)表" sheetId="53" r:id="rId14"/>
    <sheet name="第27(15)表" sheetId="54" r:id="rId15"/>
    <sheet name="第27(16)表" sheetId="55" r:id="rId16"/>
    <sheet name="第27(17)表" sheetId="56" r:id="rId17"/>
    <sheet name="第27(18)表" sheetId="30" r:id="rId18"/>
    <sheet name="第27(19)表" sheetId="31" r:id="rId19"/>
    <sheet name="第27(20)表" sheetId="32" r:id="rId20"/>
    <sheet name="第27(21)表" sheetId="33" r:id="rId21"/>
    <sheet name="第27(22)表" sheetId="34" r:id="rId22"/>
    <sheet name="第27(23)表" sheetId="67" r:id="rId23"/>
    <sheet name="第27(24)表" sheetId="68" r:id="rId24"/>
    <sheet name="第27(25)表" sheetId="69" r:id="rId25"/>
    <sheet name="第27(26)表" sheetId="70" r:id="rId26"/>
    <sheet name="第27(27)表" sheetId="71" r:id="rId27"/>
    <sheet name="第27(28)表" sheetId="72" r:id="rId28"/>
    <sheet name="第27(29)表" sheetId="40" r:id="rId29"/>
    <sheet name="第27(30)表" sheetId="16" r:id="rId30"/>
    <sheet name="第27(31)表" sheetId="17" r:id="rId31"/>
    <sheet name="第27(32)表" sheetId="18" r:id="rId32"/>
    <sheet name="第27(33)表" sheetId="60" r:id="rId33"/>
    <sheet name="第27(34)表" sheetId="19" r:id="rId34"/>
    <sheet name="第27(35)表" sheetId="20" r:id="rId35"/>
    <sheet name="第27(36)表" sheetId="21" r:id="rId36"/>
    <sheet name="第27(37)表" sheetId="66" r:id="rId37"/>
    <sheet name="第27(38)表" sheetId="23" r:id="rId38"/>
    <sheet name="第27(39)表" sheetId="24" r:id="rId39"/>
    <sheet name="第27(40)表" sheetId="25" r:id="rId40"/>
    <sheet name="第27(41)表" sheetId="26" r:id="rId41"/>
    <sheet name="第27(42)表" sheetId="27" r:id="rId42"/>
    <sheet name="第27(43)表＜訂正後＞" sheetId="28" r:id="rId43"/>
    <sheet name="第27(43)表＜見え消し＞" sheetId="73" r:id="rId44"/>
    <sheet name="第27(44)表" sheetId="29" r:id="rId45"/>
    <sheet name="第27(45)表" sheetId="15" r:id="rId46"/>
    <sheet name="第27(46)表" sheetId="14" r:id="rId47"/>
    <sheet name="第27(47)表" sheetId="13" r:id="rId48"/>
    <sheet name="第27(48)表" sheetId="12" r:id="rId49"/>
    <sheet name="第27(49)表" sheetId="61" r:id="rId50"/>
    <sheet name="第27(50)表" sheetId="11" r:id="rId51"/>
    <sheet name="第27(51)表" sheetId="10" r:id="rId52"/>
    <sheet name="第27(52)表" sheetId="9" r:id="rId53"/>
    <sheet name="第27(53)表" sheetId="62" r:id="rId54"/>
    <sheet name="第27(54)表" sheetId="7" r:id="rId55"/>
    <sheet name="第27(55)表" sheetId="6" r:id="rId56"/>
    <sheet name="第27(56)表" sheetId="5" r:id="rId57"/>
    <sheet name="第27(57)表" sheetId="4" r:id="rId58"/>
    <sheet name="第27(58)表" sheetId="3" r:id="rId59"/>
    <sheet name="第27(59)表" sheetId="2" r:id="rId60"/>
    <sheet name="第27(60)表" sheetId="1" r:id="rId61"/>
  </sheets>
  <definedNames>
    <definedName name="_xlnm.Print_Area" localSheetId="0">'第27(1)表'!$A$1:$J$69</definedName>
    <definedName name="_xlnm.Print_Area" localSheetId="9">'第27(10)表'!$A$1:$J$56</definedName>
    <definedName name="_xlnm.Print_Area" localSheetId="10">'第27(11)表'!$A$1:$G$56</definedName>
    <definedName name="_xlnm.Print_Area" localSheetId="11">'第27(12)表'!$A$1:$G$56</definedName>
    <definedName name="_xlnm.Print_Area" localSheetId="12">'第27(13)表'!$A$1:$J$56</definedName>
    <definedName name="_xlnm.Print_Area" localSheetId="13">'第27(14)表'!$A$1:$J$56</definedName>
    <definedName name="_xlnm.Print_Area" localSheetId="14">'第27(15)表'!$A$1:$J$56</definedName>
    <definedName name="_xlnm.Print_Area" localSheetId="15">'第27(16)表'!$A$1:$J$56</definedName>
    <definedName name="_xlnm.Print_Area" localSheetId="16">'第27(17)表'!$A$1:$J$56</definedName>
    <definedName name="_xlnm.Print_Area" localSheetId="17">'第27(18)表'!$A$1:$J$58</definedName>
    <definedName name="_xlnm.Print_Area" localSheetId="18">'第27(19)表'!$A$1:$G$56</definedName>
    <definedName name="_xlnm.Print_Area" localSheetId="1">'第27(2)表'!$A$1:$H$59</definedName>
    <definedName name="_xlnm.Print_Area" localSheetId="19">'第27(20)表'!$A$1:$J$56</definedName>
    <definedName name="_xlnm.Print_Area" localSheetId="20">'第27(21)表'!$A$1:$J$56</definedName>
    <definedName name="_xlnm.Print_Area" localSheetId="21">'第27(22)表'!$A$1:$J$56</definedName>
    <definedName name="_xlnm.Print_Area" localSheetId="22">'第27(23)表'!$A$1:$J$56</definedName>
    <definedName name="_xlnm.Print_Area" localSheetId="23">'第27(24)表'!$A$1:$J$56</definedName>
    <definedName name="_xlnm.Print_Area" localSheetId="24">'第27(25)表'!$A$1:$J$56</definedName>
    <definedName name="_xlnm.Print_Area" localSheetId="25">'第27(26)表'!$A$1:$J$56</definedName>
    <definedName name="_xlnm.Print_Area" localSheetId="26">'第27(27)表'!$A$1:$G$56</definedName>
    <definedName name="_xlnm.Print_Area" localSheetId="27">'第27(28)表'!$A$1:$G$56</definedName>
    <definedName name="_xlnm.Print_Area" localSheetId="28">'第27(29)表'!$A$1:$G$55</definedName>
    <definedName name="_xlnm.Print_Area" localSheetId="2">'第27(3)表'!$A$1:$G$53</definedName>
    <definedName name="_xlnm.Print_Area" localSheetId="29">'第27(30)表'!$A$1:$J$57</definedName>
    <definedName name="_xlnm.Print_Area" localSheetId="30">'第27(31)表'!$A$1:$J$57</definedName>
    <definedName name="_xlnm.Print_Area" localSheetId="31">'第27(32)表'!$A$1:$J$57</definedName>
    <definedName name="_xlnm.Print_Area" localSheetId="32">'第27(33)表'!$A$1:$J$57</definedName>
    <definedName name="_xlnm.Print_Area" localSheetId="33">'第27(34)表'!$A$1:$J$57</definedName>
    <definedName name="_xlnm.Print_Area" localSheetId="34">'第27(35)表'!$A$1:$J$57</definedName>
    <definedName name="_xlnm.Print_Area" localSheetId="35">'第27(36)表'!$A$1:$J$57</definedName>
    <definedName name="_xlnm.Print_Area" localSheetId="36">'第27(37)表'!$A$1:$G$57</definedName>
    <definedName name="_xlnm.Print_Area" localSheetId="37">'第27(38)表'!$A$1:$G$57</definedName>
    <definedName name="_xlnm.Print_Area" localSheetId="38">'第27(39)表'!$A$1:$J$57</definedName>
    <definedName name="_xlnm.Print_Area" localSheetId="3">'第27(4)表'!$A$1:$J$56</definedName>
    <definedName name="_xlnm.Print_Area" localSheetId="39">'第27(40)表'!$A$1:$J$57</definedName>
    <definedName name="_xlnm.Print_Area" localSheetId="40">'第27(41)表'!$A$1:$J$57</definedName>
    <definedName name="_xlnm.Print_Area" localSheetId="41">'第27(42)表'!$A$1:$J$57</definedName>
    <definedName name="_xlnm.Print_Area" localSheetId="43">'第27(43)表＜見え消し＞'!$A$1:$J$57</definedName>
    <definedName name="_xlnm.Print_Area" localSheetId="42">'第27(43)表＜訂正後＞'!$A$1:$J$57</definedName>
    <definedName name="_xlnm.Print_Area" localSheetId="44">'第27(44)表'!$A$1:$J$58</definedName>
    <definedName name="_xlnm.Print_Area" localSheetId="45">'第27(45)表'!$A$1:$G$57</definedName>
    <definedName name="_xlnm.Print_Area" localSheetId="46">'第27(46)表'!$A$1:$J$57</definedName>
    <definedName name="_xlnm.Print_Area" localSheetId="47">'第27(47)表'!$A$1:$J$57</definedName>
    <definedName name="_xlnm.Print_Area" localSheetId="48">'第27(48)表'!$A$1:$J$57</definedName>
    <definedName name="_xlnm.Print_Area" localSheetId="49">'第27(49)表'!$A$1:$J$57</definedName>
    <definedName name="_xlnm.Print_Area" localSheetId="4">'第27(5)表'!$A$1:$J$56</definedName>
    <definedName name="_xlnm.Print_Area" localSheetId="50">'第27(50)表'!$A$1:$J$57</definedName>
    <definedName name="_xlnm.Print_Area" localSheetId="51">'第27(51)表'!$A$1:$J$57</definedName>
    <definedName name="_xlnm.Print_Area" localSheetId="52">'第27(52)表'!$A$1:$J$57</definedName>
    <definedName name="_xlnm.Print_Area" localSheetId="53">'第27(53)表'!$A$1:$G$57</definedName>
    <definedName name="_xlnm.Print_Area" localSheetId="54">'第27(54)表'!$A$1:$G$57</definedName>
    <definedName name="_xlnm.Print_Area" localSheetId="55">'第27(55)表'!$A$1:$G$55</definedName>
    <definedName name="_xlnm.Print_Area" localSheetId="56">'第27(56)表'!$A$1:$G$53</definedName>
    <definedName name="_xlnm.Print_Area" localSheetId="57">'第27(57)表'!$A$1:$O$58</definedName>
    <definedName name="_xlnm.Print_Area" localSheetId="58">'第27(58)表'!$A$1:$G$57</definedName>
    <definedName name="_xlnm.Print_Area" localSheetId="59">'第27(59)表'!$A$1:$H$58</definedName>
    <definedName name="_xlnm.Print_Area" localSheetId="5">'第27(6)表'!$A$1:$J$56</definedName>
    <definedName name="_xlnm.Print_Area" localSheetId="60">'第27(60)表'!$A$1:$G$57</definedName>
    <definedName name="_xlnm.Print_Area" localSheetId="6">'第27(7)表 '!$A$1:$J$56</definedName>
    <definedName name="_xlnm.Print_Area" localSheetId="7">'第27(8)表'!$A$1:$J$56</definedName>
    <definedName name="_xlnm.Print_Area" localSheetId="8">'第27(9)表'!$A$1:$J$56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52" l="1"/>
  <c r="F35" i="52"/>
  <c r="F23" i="52"/>
  <c r="F21" i="52"/>
  <c r="B20" i="56" l="1"/>
  <c r="D20" i="56"/>
  <c r="C53" i="56"/>
  <c r="B53" i="56"/>
  <c r="C43" i="56"/>
  <c r="B43" i="56"/>
  <c r="C38" i="56"/>
  <c r="B38" i="56"/>
  <c r="B38" i="52" s="1"/>
  <c r="C33" i="56"/>
  <c r="B33" i="56"/>
  <c r="C29" i="56"/>
  <c r="B29" i="56"/>
  <c r="J50" i="54"/>
  <c r="H50" i="54"/>
  <c r="J49" i="54"/>
  <c r="I49" i="54"/>
  <c r="H49" i="54"/>
  <c r="J37" i="54"/>
  <c r="H37" i="54"/>
  <c r="J35" i="54"/>
  <c r="H35" i="54"/>
  <c r="J33" i="54"/>
  <c r="H33" i="54"/>
  <c r="I27" i="54"/>
  <c r="C27" i="52" s="1"/>
  <c r="H27" i="54"/>
  <c r="I13" i="54"/>
  <c r="H13" i="54"/>
  <c r="J10" i="54"/>
  <c r="H10" i="54"/>
  <c r="F53" i="53"/>
  <c r="E53" i="53"/>
  <c r="F49" i="53"/>
  <c r="C49" i="52" s="1"/>
  <c r="E49" i="53"/>
  <c r="F42" i="53"/>
  <c r="E42" i="53"/>
  <c r="G41" i="53"/>
  <c r="E41" i="53"/>
  <c r="E36" i="53"/>
  <c r="G36" i="53"/>
  <c r="G35" i="53"/>
  <c r="D35" i="52" s="1"/>
  <c r="F32" i="43" s="1"/>
  <c r="E35" i="53"/>
  <c r="G32" i="53"/>
  <c r="E32" i="53"/>
  <c r="G30" i="53"/>
  <c r="E30" i="53"/>
  <c r="G24" i="53"/>
  <c r="E24" i="53"/>
  <c r="F23" i="53"/>
  <c r="C23" i="52" s="1"/>
  <c r="E23" i="53"/>
  <c r="G22" i="53"/>
  <c r="E22" i="53"/>
  <c r="F21" i="53"/>
  <c r="E21" i="53"/>
  <c r="F20" i="53"/>
  <c r="E20" i="53"/>
  <c r="G19" i="53"/>
  <c r="E19" i="53"/>
  <c r="G10" i="53"/>
  <c r="F10" i="53"/>
  <c r="E10" i="53"/>
  <c r="E10" i="52"/>
  <c r="G10" i="52"/>
  <c r="G53" i="52"/>
  <c r="E53" i="52"/>
  <c r="B53" i="52" s="1"/>
  <c r="B50" i="43" s="1"/>
  <c r="E49" i="52"/>
  <c r="G39" i="52"/>
  <c r="E39" i="52"/>
  <c r="G36" i="52"/>
  <c r="E36" i="52"/>
  <c r="G35" i="52"/>
  <c r="E35" i="52"/>
  <c r="G31" i="52"/>
  <c r="D31" i="52" s="1"/>
  <c r="E31" i="52"/>
  <c r="E23" i="52"/>
  <c r="E21" i="52"/>
  <c r="G14" i="52"/>
  <c r="E14" i="52"/>
  <c r="B16" i="48"/>
  <c r="C16" i="48"/>
  <c r="B22" i="65"/>
  <c r="E22" i="49" s="1"/>
  <c r="B22" i="44" s="1"/>
  <c r="D22" i="65"/>
  <c r="E22" i="52"/>
  <c r="G22" i="52"/>
  <c r="H22" i="52"/>
  <c r="J22" i="52"/>
  <c r="E22" i="51"/>
  <c r="G22" i="51"/>
  <c r="H32" i="46"/>
  <c r="H32" i="45" s="1"/>
  <c r="B32" i="44" s="1"/>
  <c r="I32" i="46"/>
  <c r="F22" i="53"/>
  <c r="B22" i="54"/>
  <c r="C22" i="54"/>
  <c r="B32" i="54"/>
  <c r="D32" i="54"/>
  <c r="E10" i="30"/>
  <c r="F10" i="30"/>
  <c r="G10" i="30"/>
  <c r="E11" i="30"/>
  <c r="F11" i="30"/>
  <c r="G11" i="30"/>
  <c r="E12" i="30"/>
  <c r="F12" i="30"/>
  <c r="G12" i="30"/>
  <c r="E13" i="30"/>
  <c r="F13" i="30"/>
  <c r="G13" i="30"/>
  <c r="E14" i="30"/>
  <c r="F14" i="30"/>
  <c r="G14" i="30"/>
  <c r="E15" i="30"/>
  <c r="F15" i="30"/>
  <c r="G15" i="30"/>
  <c r="E16" i="30"/>
  <c r="F16" i="30"/>
  <c r="G16" i="30"/>
  <c r="E17" i="30"/>
  <c r="F17" i="30"/>
  <c r="G17" i="30"/>
  <c r="E18" i="30"/>
  <c r="F18" i="30"/>
  <c r="G18" i="30"/>
  <c r="E19" i="30"/>
  <c r="F19" i="30"/>
  <c r="G19" i="30"/>
  <c r="E20" i="30"/>
  <c r="F20" i="30"/>
  <c r="G20" i="30"/>
  <c r="E21" i="30"/>
  <c r="F21" i="30"/>
  <c r="G21" i="30"/>
  <c r="E22" i="30"/>
  <c r="F22" i="30"/>
  <c r="G22" i="30"/>
  <c r="E23" i="30"/>
  <c r="F23" i="30"/>
  <c r="G23" i="30"/>
  <c r="E24" i="30"/>
  <c r="F24" i="30"/>
  <c r="G24" i="30"/>
  <c r="E25" i="30"/>
  <c r="F25" i="30"/>
  <c r="G25" i="30"/>
  <c r="E26" i="30"/>
  <c r="F26" i="30"/>
  <c r="G26" i="30"/>
  <c r="E27" i="30"/>
  <c r="F27" i="30"/>
  <c r="G27" i="30"/>
  <c r="E28" i="30"/>
  <c r="F28" i="30"/>
  <c r="G28" i="30"/>
  <c r="E29" i="30"/>
  <c r="F29" i="30"/>
  <c r="G29" i="30"/>
  <c r="E30" i="30"/>
  <c r="F30" i="30"/>
  <c r="G30" i="30"/>
  <c r="E31" i="30"/>
  <c r="F31" i="30"/>
  <c r="G31" i="30"/>
  <c r="E32" i="30"/>
  <c r="F32" i="30"/>
  <c r="G32" i="30"/>
  <c r="E33" i="30"/>
  <c r="F33" i="30"/>
  <c r="G33" i="30"/>
  <c r="E34" i="30"/>
  <c r="F34" i="30"/>
  <c r="G34" i="30"/>
  <c r="E35" i="30"/>
  <c r="F35" i="30"/>
  <c r="G35" i="30"/>
  <c r="E36" i="30"/>
  <c r="F36" i="30"/>
  <c r="G36" i="30"/>
  <c r="E37" i="30"/>
  <c r="F37" i="30"/>
  <c r="G37" i="30"/>
  <c r="E38" i="30"/>
  <c r="F38" i="30"/>
  <c r="G38" i="30"/>
  <c r="E39" i="30"/>
  <c r="F39" i="30"/>
  <c r="G39" i="30"/>
  <c r="E40" i="30"/>
  <c r="F40" i="30"/>
  <c r="G40" i="30"/>
  <c r="E41" i="30"/>
  <c r="F41" i="30"/>
  <c r="G41" i="30"/>
  <c r="E42" i="30"/>
  <c r="F42" i="30"/>
  <c r="G42" i="30"/>
  <c r="E43" i="30"/>
  <c r="F43" i="30"/>
  <c r="G43" i="30"/>
  <c r="E44" i="30"/>
  <c r="F44" i="30"/>
  <c r="G44" i="30"/>
  <c r="E45" i="30"/>
  <c r="F45" i="30"/>
  <c r="G45" i="30"/>
  <c r="E46" i="30"/>
  <c r="F46" i="30"/>
  <c r="G46" i="30"/>
  <c r="E47" i="30"/>
  <c r="F47" i="30"/>
  <c r="G47" i="30"/>
  <c r="E48" i="30"/>
  <c r="F48" i="30"/>
  <c r="G48" i="30"/>
  <c r="E49" i="30"/>
  <c r="F49" i="30"/>
  <c r="G49" i="30"/>
  <c r="E50" i="30"/>
  <c r="F50" i="30"/>
  <c r="G50" i="30"/>
  <c r="E51" i="30"/>
  <c r="F51" i="30"/>
  <c r="G51" i="30"/>
  <c r="E52" i="30"/>
  <c r="F52" i="30"/>
  <c r="G52" i="30"/>
  <c r="E53" i="30"/>
  <c r="F53" i="30"/>
  <c r="G53" i="30"/>
  <c r="E54" i="30"/>
  <c r="F54" i="30"/>
  <c r="G54" i="30"/>
  <c r="E55" i="30"/>
  <c r="F55" i="30"/>
  <c r="G55" i="30"/>
  <c r="E56" i="30"/>
  <c r="F56" i="30"/>
  <c r="G56" i="30"/>
  <c r="F8" i="30"/>
  <c r="G8" i="30"/>
  <c r="E8" i="30"/>
  <c r="B20" i="30"/>
  <c r="D20" i="30"/>
  <c r="J32" i="34"/>
  <c r="H32" i="34"/>
  <c r="H32" i="53"/>
  <c r="J32" i="53"/>
  <c r="D21" i="56"/>
  <c r="B21" i="56"/>
  <c r="H21" i="56"/>
  <c r="J21" i="56"/>
  <c r="H22" i="53"/>
  <c r="J22" i="53"/>
  <c r="E37" i="53"/>
  <c r="G37" i="53"/>
  <c r="D37" i="52" s="1"/>
  <c r="B37" i="31"/>
  <c r="D37" i="31"/>
  <c r="H31" i="46"/>
  <c r="J31" i="46"/>
  <c r="J31" i="45" s="1"/>
  <c r="D31" i="44" s="1"/>
  <c r="F28" i="43" s="1"/>
  <c r="B23" i="49"/>
  <c r="C23" i="49"/>
  <c r="E10" i="70"/>
  <c r="F10" i="70"/>
  <c r="G10" i="70"/>
  <c r="E11" i="70"/>
  <c r="F11" i="70"/>
  <c r="G11" i="70"/>
  <c r="E12" i="70"/>
  <c r="F12" i="70"/>
  <c r="G12" i="70"/>
  <c r="E13" i="70"/>
  <c r="F13" i="70"/>
  <c r="G13" i="70"/>
  <c r="E14" i="70"/>
  <c r="F14" i="70"/>
  <c r="G14" i="70"/>
  <c r="E15" i="70"/>
  <c r="F15" i="70"/>
  <c r="G15" i="70"/>
  <c r="E16" i="70"/>
  <c r="F16" i="70"/>
  <c r="G16" i="70"/>
  <c r="E17" i="70"/>
  <c r="F17" i="70"/>
  <c r="G17" i="70"/>
  <c r="E18" i="70"/>
  <c r="F18" i="70"/>
  <c r="G18" i="70"/>
  <c r="E19" i="70"/>
  <c r="F19" i="70"/>
  <c r="G19" i="70"/>
  <c r="E20" i="70"/>
  <c r="F20" i="70"/>
  <c r="G20" i="70"/>
  <c r="E21" i="70"/>
  <c r="F21" i="70"/>
  <c r="G21" i="70"/>
  <c r="E22" i="70"/>
  <c r="F22" i="70"/>
  <c r="G22" i="70"/>
  <c r="E23" i="70"/>
  <c r="F23" i="70"/>
  <c r="G23" i="70"/>
  <c r="E24" i="70"/>
  <c r="F24" i="70"/>
  <c r="G24" i="70"/>
  <c r="E25" i="70"/>
  <c r="F25" i="70"/>
  <c r="G25" i="70"/>
  <c r="E26" i="70"/>
  <c r="F26" i="70"/>
  <c r="G26" i="70"/>
  <c r="E27" i="70"/>
  <c r="F27" i="70"/>
  <c r="G27" i="70"/>
  <c r="E28" i="70"/>
  <c r="F28" i="70"/>
  <c r="G28" i="70"/>
  <c r="E29" i="70"/>
  <c r="F29" i="70"/>
  <c r="G29" i="70"/>
  <c r="E30" i="70"/>
  <c r="F30" i="70"/>
  <c r="G30" i="70"/>
  <c r="E31" i="70"/>
  <c r="F31" i="70"/>
  <c r="G31" i="70"/>
  <c r="E32" i="70"/>
  <c r="F32" i="70"/>
  <c r="G32" i="70"/>
  <c r="E33" i="70"/>
  <c r="F33" i="70"/>
  <c r="G33" i="70"/>
  <c r="E34" i="70"/>
  <c r="F34" i="70"/>
  <c r="G34" i="70"/>
  <c r="E35" i="70"/>
  <c r="F35" i="70"/>
  <c r="G35" i="70"/>
  <c r="E36" i="70"/>
  <c r="F36" i="70"/>
  <c r="G36" i="70"/>
  <c r="E37" i="70"/>
  <c r="F37" i="70"/>
  <c r="G37" i="70"/>
  <c r="E38" i="70"/>
  <c r="F38" i="70"/>
  <c r="G38" i="70"/>
  <c r="E39" i="70"/>
  <c r="F39" i="70"/>
  <c r="G39" i="70"/>
  <c r="E40" i="70"/>
  <c r="F40" i="70"/>
  <c r="G40" i="70"/>
  <c r="E41" i="70"/>
  <c r="F41" i="70"/>
  <c r="G41" i="70"/>
  <c r="E42" i="70"/>
  <c r="F42" i="70"/>
  <c r="G42" i="70"/>
  <c r="E43" i="70"/>
  <c r="F43" i="70"/>
  <c r="G43" i="70"/>
  <c r="E44" i="70"/>
  <c r="F44" i="70"/>
  <c r="G44" i="70"/>
  <c r="E45" i="70"/>
  <c r="F45" i="70"/>
  <c r="G45" i="70"/>
  <c r="E46" i="70"/>
  <c r="F46" i="70"/>
  <c r="G46" i="70"/>
  <c r="E47" i="70"/>
  <c r="F47" i="70"/>
  <c r="G47" i="70"/>
  <c r="E48" i="70"/>
  <c r="F48" i="70"/>
  <c r="G48" i="70"/>
  <c r="E49" i="70"/>
  <c r="F49" i="70"/>
  <c r="G49" i="70"/>
  <c r="E50" i="70"/>
  <c r="F50" i="70"/>
  <c r="G50" i="70"/>
  <c r="E51" i="70"/>
  <c r="F51" i="70"/>
  <c r="G51" i="70"/>
  <c r="E52" i="70"/>
  <c r="F52" i="70"/>
  <c r="G52" i="70"/>
  <c r="E53" i="70"/>
  <c r="F53" i="70"/>
  <c r="G53" i="70"/>
  <c r="E54" i="70"/>
  <c r="F54" i="70"/>
  <c r="G54" i="70"/>
  <c r="E55" i="70"/>
  <c r="F55" i="70"/>
  <c r="G55" i="70"/>
  <c r="E56" i="70"/>
  <c r="F56" i="70"/>
  <c r="G56" i="70"/>
  <c r="F8" i="70"/>
  <c r="G8" i="70"/>
  <c r="E8" i="70"/>
  <c r="E10" i="68"/>
  <c r="F10" i="68"/>
  <c r="G10" i="68"/>
  <c r="E11" i="68"/>
  <c r="F11" i="68"/>
  <c r="G11" i="68"/>
  <c r="E12" i="68"/>
  <c r="F12" i="68"/>
  <c r="G12" i="68"/>
  <c r="E13" i="68"/>
  <c r="F13" i="68"/>
  <c r="G13" i="68"/>
  <c r="E14" i="68"/>
  <c r="F14" i="68"/>
  <c r="G14" i="68"/>
  <c r="E15" i="68"/>
  <c r="F15" i="68"/>
  <c r="G15" i="68"/>
  <c r="E16" i="68"/>
  <c r="F16" i="68"/>
  <c r="G16" i="68"/>
  <c r="E17" i="68"/>
  <c r="F17" i="68"/>
  <c r="G17" i="68"/>
  <c r="E18" i="68"/>
  <c r="F18" i="68"/>
  <c r="G18" i="68"/>
  <c r="E19" i="68"/>
  <c r="F19" i="68"/>
  <c r="G19" i="68"/>
  <c r="E20" i="68"/>
  <c r="F20" i="68"/>
  <c r="G20" i="68"/>
  <c r="E21" i="68"/>
  <c r="F21" i="68"/>
  <c r="G21" i="68"/>
  <c r="E22" i="68"/>
  <c r="F22" i="68"/>
  <c r="G22" i="68"/>
  <c r="E23" i="68"/>
  <c r="F23" i="68"/>
  <c r="G23" i="68"/>
  <c r="E24" i="68"/>
  <c r="F24" i="68"/>
  <c r="G24" i="68"/>
  <c r="E25" i="68"/>
  <c r="F25" i="68"/>
  <c r="G25" i="68"/>
  <c r="E26" i="68"/>
  <c r="F26" i="68"/>
  <c r="G26" i="68"/>
  <c r="E27" i="68"/>
  <c r="F27" i="68"/>
  <c r="G27" i="68"/>
  <c r="E28" i="68"/>
  <c r="F28" i="68"/>
  <c r="G28" i="68"/>
  <c r="E29" i="68"/>
  <c r="F29" i="68"/>
  <c r="G29" i="68"/>
  <c r="E30" i="68"/>
  <c r="F30" i="68"/>
  <c r="G30" i="68"/>
  <c r="E31" i="68"/>
  <c r="F31" i="68"/>
  <c r="G31" i="68"/>
  <c r="E32" i="68"/>
  <c r="F32" i="68"/>
  <c r="G32" i="68"/>
  <c r="E33" i="68"/>
  <c r="F33" i="68"/>
  <c r="G33" i="68"/>
  <c r="E34" i="68"/>
  <c r="F34" i="68"/>
  <c r="G34" i="68"/>
  <c r="E35" i="68"/>
  <c r="F35" i="68"/>
  <c r="G35" i="68"/>
  <c r="E36" i="68"/>
  <c r="F36" i="68"/>
  <c r="G36" i="68"/>
  <c r="E37" i="68"/>
  <c r="F37" i="68"/>
  <c r="G37" i="68"/>
  <c r="E38" i="68"/>
  <c r="F38" i="68"/>
  <c r="G38" i="68"/>
  <c r="E39" i="68"/>
  <c r="F39" i="68"/>
  <c r="G39" i="68"/>
  <c r="E40" i="68"/>
  <c r="F40" i="68"/>
  <c r="G40" i="68"/>
  <c r="E41" i="68"/>
  <c r="F41" i="68"/>
  <c r="G41" i="68"/>
  <c r="E42" i="68"/>
  <c r="F42" i="68"/>
  <c r="G42" i="68"/>
  <c r="E43" i="68"/>
  <c r="F43" i="68"/>
  <c r="G43" i="68"/>
  <c r="E44" i="68"/>
  <c r="F44" i="68"/>
  <c r="G44" i="68"/>
  <c r="E45" i="68"/>
  <c r="F45" i="68"/>
  <c r="G45" i="68"/>
  <c r="E46" i="68"/>
  <c r="F46" i="68"/>
  <c r="G46" i="68"/>
  <c r="E47" i="68"/>
  <c r="F47" i="68"/>
  <c r="G47" i="68"/>
  <c r="E48" i="68"/>
  <c r="F48" i="68"/>
  <c r="G48" i="68"/>
  <c r="E49" i="68"/>
  <c r="F49" i="68"/>
  <c r="G49" i="68"/>
  <c r="E50" i="68"/>
  <c r="F50" i="68"/>
  <c r="G50" i="68"/>
  <c r="E51" i="68"/>
  <c r="F51" i="68"/>
  <c r="G51" i="68"/>
  <c r="E52" i="68"/>
  <c r="F52" i="68"/>
  <c r="G52" i="68"/>
  <c r="E53" i="68"/>
  <c r="F53" i="68"/>
  <c r="G53" i="68"/>
  <c r="E54" i="68"/>
  <c r="F54" i="68"/>
  <c r="G54" i="68"/>
  <c r="E55" i="68"/>
  <c r="F55" i="68"/>
  <c r="G55" i="68"/>
  <c r="E56" i="68"/>
  <c r="F56" i="68"/>
  <c r="G56" i="68"/>
  <c r="F8" i="68"/>
  <c r="G8" i="68"/>
  <c r="E8" i="68"/>
  <c r="H10" i="33"/>
  <c r="I10" i="33"/>
  <c r="J10" i="33"/>
  <c r="H11" i="33"/>
  <c r="I11" i="33"/>
  <c r="J11" i="33"/>
  <c r="H12" i="33"/>
  <c r="I12" i="33"/>
  <c r="J12" i="33"/>
  <c r="H13" i="33"/>
  <c r="I13" i="33"/>
  <c r="J13" i="33"/>
  <c r="H14" i="33"/>
  <c r="I14" i="33"/>
  <c r="J14" i="33"/>
  <c r="H15" i="33"/>
  <c r="I15" i="33"/>
  <c r="J15" i="33"/>
  <c r="H16" i="33"/>
  <c r="I16" i="33"/>
  <c r="J16" i="33"/>
  <c r="H17" i="33"/>
  <c r="I17" i="33"/>
  <c r="J17" i="33"/>
  <c r="H18" i="33"/>
  <c r="I18" i="33"/>
  <c r="J18" i="33"/>
  <c r="H19" i="33"/>
  <c r="I19" i="33"/>
  <c r="J19" i="33"/>
  <c r="H20" i="33"/>
  <c r="I20" i="33"/>
  <c r="J20" i="33"/>
  <c r="H21" i="33"/>
  <c r="I21" i="33"/>
  <c r="J21" i="33"/>
  <c r="H22" i="33"/>
  <c r="I22" i="33"/>
  <c r="J22" i="33"/>
  <c r="H23" i="33"/>
  <c r="I23" i="33"/>
  <c r="J23" i="33"/>
  <c r="H24" i="33"/>
  <c r="I24" i="33"/>
  <c r="J24" i="33"/>
  <c r="H25" i="33"/>
  <c r="I25" i="33"/>
  <c r="J25" i="33"/>
  <c r="H26" i="33"/>
  <c r="I26" i="33"/>
  <c r="J26" i="33"/>
  <c r="H27" i="33"/>
  <c r="I27" i="33"/>
  <c r="J27" i="33"/>
  <c r="H28" i="33"/>
  <c r="I28" i="33"/>
  <c r="J28" i="33"/>
  <c r="H29" i="33"/>
  <c r="I29" i="33"/>
  <c r="J29" i="33"/>
  <c r="H30" i="33"/>
  <c r="I30" i="33"/>
  <c r="J30" i="33"/>
  <c r="H31" i="33"/>
  <c r="I31" i="33"/>
  <c r="J31" i="33"/>
  <c r="H32" i="33"/>
  <c r="I32" i="33"/>
  <c r="J32" i="33"/>
  <c r="H33" i="33"/>
  <c r="I33" i="33"/>
  <c r="J33" i="33"/>
  <c r="H34" i="33"/>
  <c r="I34" i="33"/>
  <c r="J34" i="33"/>
  <c r="H35" i="33"/>
  <c r="I35" i="33"/>
  <c r="J35" i="33"/>
  <c r="H36" i="33"/>
  <c r="I36" i="33"/>
  <c r="J36" i="33"/>
  <c r="H37" i="33"/>
  <c r="I37" i="33"/>
  <c r="J37" i="33"/>
  <c r="H38" i="33"/>
  <c r="I38" i="33"/>
  <c r="J38" i="33"/>
  <c r="H39" i="33"/>
  <c r="I39" i="33"/>
  <c r="J39" i="33"/>
  <c r="H40" i="33"/>
  <c r="I40" i="33"/>
  <c r="J40" i="33"/>
  <c r="H41" i="33"/>
  <c r="I41" i="33"/>
  <c r="J41" i="33"/>
  <c r="H42" i="33"/>
  <c r="I42" i="33"/>
  <c r="J42" i="33"/>
  <c r="H43" i="33"/>
  <c r="I43" i="33"/>
  <c r="J43" i="33"/>
  <c r="H44" i="33"/>
  <c r="I44" i="33"/>
  <c r="J44" i="33"/>
  <c r="H45" i="33"/>
  <c r="I45" i="33"/>
  <c r="J45" i="33"/>
  <c r="H46" i="33"/>
  <c r="I46" i="33"/>
  <c r="J46" i="33"/>
  <c r="H47" i="33"/>
  <c r="I47" i="33"/>
  <c r="J47" i="33"/>
  <c r="H48" i="33"/>
  <c r="I48" i="33"/>
  <c r="J48" i="33"/>
  <c r="H49" i="33"/>
  <c r="I49" i="33"/>
  <c r="J49" i="33"/>
  <c r="H50" i="33"/>
  <c r="I50" i="33"/>
  <c r="J50" i="33"/>
  <c r="H51" i="33"/>
  <c r="I51" i="33"/>
  <c r="J51" i="33"/>
  <c r="H52" i="33"/>
  <c r="I52" i="33"/>
  <c r="J52" i="33"/>
  <c r="H53" i="33"/>
  <c r="I53" i="33"/>
  <c r="J53" i="33"/>
  <c r="H54" i="33"/>
  <c r="I54" i="33"/>
  <c r="J54" i="33"/>
  <c r="H55" i="33"/>
  <c r="I55" i="33"/>
  <c r="J55" i="33"/>
  <c r="H56" i="33"/>
  <c r="I56" i="33"/>
  <c r="J56" i="33"/>
  <c r="I8" i="33"/>
  <c r="J8" i="33"/>
  <c r="H8" i="33"/>
  <c r="E10" i="32"/>
  <c r="F10" i="32"/>
  <c r="G10" i="32"/>
  <c r="E11" i="32"/>
  <c r="F11" i="32"/>
  <c r="G11" i="32"/>
  <c r="E12" i="32"/>
  <c r="F12" i="32"/>
  <c r="G12" i="32"/>
  <c r="E13" i="32"/>
  <c r="F13" i="32"/>
  <c r="G13" i="32"/>
  <c r="E14" i="32"/>
  <c r="F14" i="32"/>
  <c r="G14" i="32"/>
  <c r="E15" i="32"/>
  <c r="F15" i="32"/>
  <c r="G15" i="32"/>
  <c r="E16" i="32"/>
  <c r="F16" i="32"/>
  <c r="G16" i="32"/>
  <c r="E17" i="32"/>
  <c r="F17" i="32"/>
  <c r="G17" i="32"/>
  <c r="E18" i="32"/>
  <c r="F18" i="32"/>
  <c r="G18" i="32"/>
  <c r="E19" i="32"/>
  <c r="F19" i="32"/>
  <c r="G19" i="32"/>
  <c r="E20" i="32"/>
  <c r="F20" i="32"/>
  <c r="G20" i="32"/>
  <c r="E21" i="32"/>
  <c r="F21" i="32"/>
  <c r="G21" i="32"/>
  <c r="E22" i="32"/>
  <c r="F22" i="32"/>
  <c r="C22" i="32" s="1"/>
  <c r="G22" i="32"/>
  <c r="E23" i="32"/>
  <c r="F23" i="32"/>
  <c r="G23" i="32"/>
  <c r="E24" i="32"/>
  <c r="F24" i="32"/>
  <c r="G24" i="32"/>
  <c r="E25" i="32"/>
  <c r="F25" i="32"/>
  <c r="G25" i="32"/>
  <c r="E26" i="32"/>
  <c r="F26" i="32"/>
  <c r="G26" i="32"/>
  <c r="E27" i="32"/>
  <c r="F27" i="32"/>
  <c r="G27" i="32"/>
  <c r="E28" i="32"/>
  <c r="F28" i="32"/>
  <c r="G28" i="32"/>
  <c r="E29" i="32"/>
  <c r="F29" i="32"/>
  <c r="G29" i="32"/>
  <c r="E30" i="32"/>
  <c r="F30" i="32"/>
  <c r="G30" i="32"/>
  <c r="E31" i="32"/>
  <c r="F31" i="32"/>
  <c r="G31" i="32"/>
  <c r="E32" i="32"/>
  <c r="F32" i="32"/>
  <c r="G32" i="32"/>
  <c r="E33" i="32"/>
  <c r="F33" i="32"/>
  <c r="G33" i="32"/>
  <c r="E34" i="32"/>
  <c r="F34" i="32"/>
  <c r="G34" i="32"/>
  <c r="E35" i="32"/>
  <c r="F35" i="32"/>
  <c r="G35" i="32"/>
  <c r="E36" i="32"/>
  <c r="F36" i="32"/>
  <c r="G36" i="32"/>
  <c r="E37" i="32"/>
  <c r="F37" i="32"/>
  <c r="G37" i="32"/>
  <c r="E38" i="32"/>
  <c r="F38" i="32"/>
  <c r="G38" i="32"/>
  <c r="E39" i="32"/>
  <c r="F39" i="32"/>
  <c r="G39" i="32"/>
  <c r="E40" i="32"/>
  <c r="F40" i="32"/>
  <c r="G40" i="32"/>
  <c r="E41" i="32"/>
  <c r="F41" i="32"/>
  <c r="G41" i="32"/>
  <c r="E42" i="32"/>
  <c r="F42" i="32"/>
  <c r="G42" i="32"/>
  <c r="E43" i="32"/>
  <c r="F43" i="32"/>
  <c r="G43" i="32"/>
  <c r="E44" i="32"/>
  <c r="F44" i="32"/>
  <c r="G44" i="32"/>
  <c r="E45" i="32"/>
  <c r="F45" i="32"/>
  <c r="G45" i="32"/>
  <c r="E46" i="32"/>
  <c r="F46" i="32"/>
  <c r="G46" i="32"/>
  <c r="E47" i="32"/>
  <c r="F47" i="32"/>
  <c r="G47" i="32"/>
  <c r="E48" i="32"/>
  <c r="F48" i="32"/>
  <c r="G48" i="32"/>
  <c r="E49" i="32"/>
  <c r="F49" i="32"/>
  <c r="G49" i="32"/>
  <c r="E50" i="32"/>
  <c r="F50" i="32"/>
  <c r="G50" i="32"/>
  <c r="E51" i="32"/>
  <c r="F51" i="32"/>
  <c r="G51" i="32"/>
  <c r="E52" i="32"/>
  <c r="F52" i="32"/>
  <c r="G52" i="32"/>
  <c r="E53" i="32"/>
  <c r="F53" i="32"/>
  <c r="G53" i="32"/>
  <c r="E54" i="32"/>
  <c r="F54" i="32"/>
  <c r="G54" i="32"/>
  <c r="E55" i="32"/>
  <c r="F55" i="32"/>
  <c r="G55" i="32"/>
  <c r="E56" i="32"/>
  <c r="F56" i="32"/>
  <c r="G56" i="32"/>
  <c r="F8" i="32"/>
  <c r="G8" i="32"/>
  <c r="E8" i="32"/>
  <c r="B10" i="32"/>
  <c r="C10" i="32"/>
  <c r="D10" i="32"/>
  <c r="B11" i="32"/>
  <c r="C11" i="32"/>
  <c r="D11" i="32"/>
  <c r="B12" i="32"/>
  <c r="C12" i="32"/>
  <c r="D12" i="32"/>
  <c r="B13" i="32"/>
  <c r="C13" i="32"/>
  <c r="D13" i="32"/>
  <c r="B14" i="32"/>
  <c r="C14" i="32"/>
  <c r="D14" i="32"/>
  <c r="B15" i="32"/>
  <c r="C15" i="32"/>
  <c r="D15" i="32"/>
  <c r="B16" i="32"/>
  <c r="C16" i="32"/>
  <c r="D16" i="32"/>
  <c r="B17" i="32"/>
  <c r="C17" i="32"/>
  <c r="D17" i="32"/>
  <c r="B18" i="32"/>
  <c r="C18" i="32"/>
  <c r="D18" i="32"/>
  <c r="B19" i="32"/>
  <c r="C19" i="32"/>
  <c r="D19" i="32"/>
  <c r="B20" i="32"/>
  <c r="C20" i="32"/>
  <c r="D20" i="32"/>
  <c r="B21" i="32"/>
  <c r="C21" i="32"/>
  <c r="D21" i="32"/>
  <c r="B22" i="32"/>
  <c r="D22" i="32"/>
  <c r="B23" i="32"/>
  <c r="C23" i="32"/>
  <c r="D23" i="32"/>
  <c r="B24" i="32"/>
  <c r="C24" i="32"/>
  <c r="D24" i="32"/>
  <c r="B25" i="32"/>
  <c r="C25" i="32"/>
  <c r="D25" i="32"/>
  <c r="B26" i="32"/>
  <c r="C26" i="32"/>
  <c r="D26" i="32"/>
  <c r="B27" i="32"/>
  <c r="C27" i="32"/>
  <c r="D27" i="32"/>
  <c r="B28" i="32"/>
  <c r="C28" i="32"/>
  <c r="D28" i="32"/>
  <c r="B29" i="32"/>
  <c r="C29" i="32"/>
  <c r="D29" i="32"/>
  <c r="B30" i="32"/>
  <c r="C30" i="32"/>
  <c r="D30" i="32"/>
  <c r="B31" i="32"/>
  <c r="C31" i="32"/>
  <c r="D31" i="32"/>
  <c r="B32" i="32"/>
  <c r="C32" i="32"/>
  <c r="D32" i="32"/>
  <c r="B33" i="32"/>
  <c r="C33" i="32"/>
  <c r="D33" i="32"/>
  <c r="B34" i="32"/>
  <c r="C34" i="32"/>
  <c r="D34" i="32"/>
  <c r="B35" i="32"/>
  <c r="C35" i="32"/>
  <c r="D35" i="32"/>
  <c r="B36" i="32"/>
  <c r="C36" i="32"/>
  <c r="D36" i="32"/>
  <c r="B37" i="32"/>
  <c r="C37" i="32"/>
  <c r="D37" i="32"/>
  <c r="B38" i="32"/>
  <c r="C38" i="32"/>
  <c r="D38" i="32"/>
  <c r="B39" i="32"/>
  <c r="C39" i="32"/>
  <c r="D39" i="32"/>
  <c r="B40" i="32"/>
  <c r="C40" i="32"/>
  <c r="D40" i="32"/>
  <c r="B41" i="32"/>
  <c r="C41" i="32"/>
  <c r="D41" i="32"/>
  <c r="B42" i="32"/>
  <c r="C42" i="32"/>
  <c r="D42" i="32"/>
  <c r="B43" i="32"/>
  <c r="C43" i="32"/>
  <c r="D43" i="32"/>
  <c r="B44" i="32"/>
  <c r="C44" i="32"/>
  <c r="D44" i="32"/>
  <c r="B45" i="32"/>
  <c r="C45" i="32"/>
  <c r="D45" i="32"/>
  <c r="B46" i="32"/>
  <c r="C46" i="32"/>
  <c r="D46" i="32"/>
  <c r="B47" i="32"/>
  <c r="C47" i="32"/>
  <c r="D47" i="32"/>
  <c r="B48" i="32"/>
  <c r="C48" i="32"/>
  <c r="D48" i="32"/>
  <c r="B49" i="32"/>
  <c r="C49" i="32"/>
  <c r="D49" i="32"/>
  <c r="B50" i="32"/>
  <c r="C50" i="32"/>
  <c r="D50" i="32"/>
  <c r="B51" i="32"/>
  <c r="C51" i="32"/>
  <c r="D51" i="32"/>
  <c r="B52" i="32"/>
  <c r="C52" i="32"/>
  <c r="D52" i="32"/>
  <c r="B53" i="32"/>
  <c r="C53" i="32"/>
  <c r="D53" i="32"/>
  <c r="B54" i="32"/>
  <c r="C54" i="32"/>
  <c r="D54" i="32"/>
  <c r="B55" i="32"/>
  <c r="C55" i="32"/>
  <c r="D55" i="32"/>
  <c r="B56" i="32"/>
  <c r="C56" i="32"/>
  <c r="D56" i="32"/>
  <c r="C8" i="32"/>
  <c r="D8" i="32"/>
  <c r="B8" i="32"/>
  <c r="B10" i="52"/>
  <c r="C10" i="52"/>
  <c r="D10" i="52"/>
  <c r="B11" i="52"/>
  <c r="C11" i="52"/>
  <c r="D11" i="52"/>
  <c r="B12" i="52"/>
  <c r="C12" i="52"/>
  <c r="D12" i="52"/>
  <c r="B13" i="52"/>
  <c r="C13" i="52"/>
  <c r="D13" i="52"/>
  <c r="B14" i="52"/>
  <c r="C14" i="52"/>
  <c r="D14" i="52"/>
  <c r="B15" i="52"/>
  <c r="C15" i="52"/>
  <c r="D15" i="52"/>
  <c r="B16" i="52"/>
  <c r="C16" i="52"/>
  <c r="D16" i="52"/>
  <c r="B17" i="52"/>
  <c r="C17" i="52"/>
  <c r="D17" i="52"/>
  <c r="B18" i="52"/>
  <c r="C18" i="52"/>
  <c r="D18" i="52"/>
  <c r="B19" i="52"/>
  <c r="C19" i="52"/>
  <c r="D19" i="52"/>
  <c r="B20" i="52"/>
  <c r="C20" i="52"/>
  <c r="D20" i="52"/>
  <c r="C21" i="52"/>
  <c r="D21" i="52"/>
  <c r="B22" i="52"/>
  <c r="C22" i="52"/>
  <c r="D22" i="52"/>
  <c r="B23" i="52"/>
  <c r="D23" i="52"/>
  <c r="B24" i="52"/>
  <c r="C24" i="52"/>
  <c r="D24" i="52"/>
  <c r="B25" i="52"/>
  <c r="C25" i="52"/>
  <c r="D25" i="52"/>
  <c r="B26" i="52"/>
  <c r="C26" i="52"/>
  <c r="D26" i="52"/>
  <c r="B27" i="52"/>
  <c r="D27" i="52"/>
  <c r="B28" i="52"/>
  <c r="C28" i="52"/>
  <c r="D28" i="52"/>
  <c r="B29" i="52"/>
  <c r="C29" i="52"/>
  <c r="D29" i="52"/>
  <c r="B30" i="52"/>
  <c r="C30" i="52"/>
  <c r="D30" i="52"/>
  <c r="B31" i="52"/>
  <c r="C31" i="52"/>
  <c r="B32" i="52"/>
  <c r="C32" i="52"/>
  <c r="D32" i="52"/>
  <c r="B33" i="52"/>
  <c r="C33" i="52"/>
  <c r="D33" i="52"/>
  <c r="B34" i="52"/>
  <c r="C34" i="52"/>
  <c r="D34" i="52"/>
  <c r="B35" i="52"/>
  <c r="C35" i="52"/>
  <c r="B36" i="52"/>
  <c r="C36" i="52"/>
  <c r="D36" i="52"/>
  <c r="B37" i="52"/>
  <c r="C37" i="52"/>
  <c r="C38" i="52"/>
  <c r="D38" i="52"/>
  <c r="B39" i="52"/>
  <c r="C39" i="52"/>
  <c r="D39" i="52"/>
  <c r="B40" i="52"/>
  <c r="C40" i="52"/>
  <c r="D40" i="52"/>
  <c r="B41" i="52"/>
  <c r="C41" i="52"/>
  <c r="D41" i="52"/>
  <c r="B42" i="52"/>
  <c r="C42" i="52"/>
  <c r="D42" i="52"/>
  <c r="B43" i="52"/>
  <c r="C43" i="52"/>
  <c r="D43" i="52"/>
  <c r="B44" i="52"/>
  <c r="C44" i="52"/>
  <c r="D44" i="52"/>
  <c r="B45" i="52"/>
  <c r="C45" i="52"/>
  <c r="D45" i="52"/>
  <c r="B46" i="52"/>
  <c r="C46" i="52"/>
  <c r="D46" i="52"/>
  <c r="B47" i="52"/>
  <c r="C47" i="52"/>
  <c r="D47" i="52"/>
  <c r="B48" i="52"/>
  <c r="C48" i="52"/>
  <c r="D48" i="52"/>
  <c r="B49" i="52"/>
  <c r="D49" i="52"/>
  <c r="B50" i="52"/>
  <c r="C50" i="52"/>
  <c r="D50" i="52"/>
  <c r="B51" i="52"/>
  <c r="C51" i="52"/>
  <c r="D51" i="52"/>
  <c r="B52" i="52"/>
  <c r="C52" i="52"/>
  <c r="D52" i="52"/>
  <c r="C53" i="52"/>
  <c r="D53" i="52"/>
  <c r="B54" i="52"/>
  <c r="C54" i="52"/>
  <c r="D54" i="52"/>
  <c r="B55" i="52"/>
  <c r="C55" i="52"/>
  <c r="D55" i="52"/>
  <c r="B56" i="52"/>
  <c r="C56" i="52"/>
  <c r="D56" i="52"/>
  <c r="C8" i="52"/>
  <c r="D8" i="52"/>
  <c r="B8" i="52"/>
  <c r="B12" i="44"/>
  <c r="B9" i="43" s="1"/>
  <c r="D14" i="44"/>
  <c r="C17" i="44"/>
  <c r="D14" i="43" s="1"/>
  <c r="B20" i="44"/>
  <c r="D23" i="44"/>
  <c r="F20" i="43" s="1"/>
  <c r="C26" i="44"/>
  <c r="D23" i="43" s="1"/>
  <c r="B29" i="44"/>
  <c r="B26" i="43" s="1"/>
  <c r="E10" i="49"/>
  <c r="F10" i="49"/>
  <c r="G10" i="49"/>
  <c r="E11" i="49"/>
  <c r="F11" i="49"/>
  <c r="G11" i="49"/>
  <c r="E12" i="49"/>
  <c r="F12" i="49"/>
  <c r="G12" i="49"/>
  <c r="E13" i="49"/>
  <c r="F13" i="49"/>
  <c r="G13" i="49"/>
  <c r="E14" i="49"/>
  <c r="F14" i="49"/>
  <c r="G14" i="49"/>
  <c r="E15" i="49"/>
  <c r="F15" i="49"/>
  <c r="G15" i="49"/>
  <c r="E16" i="49"/>
  <c r="F16" i="49"/>
  <c r="G16" i="49"/>
  <c r="E17" i="49"/>
  <c r="F17" i="49"/>
  <c r="G17" i="49"/>
  <c r="E18" i="49"/>
  <c r="F18" i="49"/>
  <c r="G18" i="49"/>
  <c r="E19" i="49"/>
  <c r="F19" i="49"/>
  <c r="G19" i="49"/>
  <c r="E20" i="49"/>
  <c r="F20" i="49"/>
  <c r="G20" i="49"/>
  <c r="E21" i="49"/>
  <c r="F21" i="49"/>
  <c r="G21" i="49"/>
  <c r="F22" i="49"/>
  <c r="G22" i="49"/>
  <c r="E23" i="49"/>
  <c r="F23" i="49"/>
  <c r="G23" i="49"/>
  <c r="E24" i="49"/>
  <c r="F24" i="49"/>
  <c r="G24" i="49"/>
  <c r="E25" i="49"/>
  <c r="F25" i="49"/>
  <c r="G25" i="49"/>
  <c r="E26" i="49"/>
  <c r="F26" i="49"/>
  <c r="G26" i="49"/>
  <c r="E27" i="49"/>
  <c r="F27" i="49"/>
  <c r="G27" i="49"/>
  <c r="E28" i="49"/>
  <c r="F28" i="49"/>
  <c r="G28" i="49"/>
  <c r="E29" i="49"/>
  <c r="F29" i="49"/>
  <c r="G29" i="49"/>
  <c r="E30" i="49"/>
  <c r="F30" i="49"/>
  <c r="G30" i="49"/>
  <c r="E31" i="49"/>
  <c r="F31" i="49"/>
  <c r="G31" i="49"/>
  <c r="E32" i="49"/>
  <c r="F32" i="49"/>
  <c r="G32" i="49"/>
  <c r="E33" i="49"/>
  <c r="F33" i="49"/>
  <c r="G33" i="49"/>
  <c r="E34" i="49"/>
  <c r="F34" i="49"/>
  <c r="G34" i="49"/>
  <c r="E35" i="49"/>
  <c r="F35" i="49"/>
  <c r="G35" i="49"/>
  <c r="E36" i="49"/>
  <c r="F36" i="49"/>
  <c r="G36" i="49"/>
  <c r="E37" i="49"/>
  <c r="F37" i="49"/>
  <c r="G37" i="49"/>
  <c r="E38" i="49"/>
  <c r="F38" i="49"/>
  <c r="G38" i="49"/>
  <c r="E39" i="49"/>
  <c r="F39" i="49"/>
  <c r="G39" i="49"/>
  <c r="E40" i="49"/>
  <c r="F40" i="49"/>
  <c r="G40" i="49"/>
  <c r="E41" i="49"/>
  <c r="F41" i="49"/>
  <c r="G41" i="49"/>
  <c r="E42" i="49"/>
  <c r="F42" i="49"/>
  <c r="G42" i="49"/>
  <c r="E43" i="49"/>
  <c r="F43" i="49"/>
  <c r="G43" i="49"/>
  <c r="E44" i="49"/>
  <c r="F44" i="49"/>
  <c r="G44" i="49"/>
  <c r="E45" i="49"/>
  <c r="F45" i="49"/>
  <c r="G45" i="49"/>
  <c r="E46" i="49"/>
  <c r="F46" i="49"/>
  <c r="G46" i="49"/>
  <c r="E47" i="49"/>
  <c r="F47" i="49"/>
  <c r="G47" i="49"/>
  <c r="E48" i="49"/>
  <c r="F48" i="49"/>
  <c r="G48" i="49"/>
  <c r="E49" i="49"/>
  <c r="F49" i="49"/>
  <c r="G49" i="49"/>
  <c r="E50" i="49"/>
  <c r="F50" i="49"/>
  <c r="G50" i="49"/>
  <c r="E51" i="49"/>
  <c r="F51" i="49"/>
  <c r="G51" i="49"/>
  <c r="E52" i="49"/>
  <c r="F52" i="49"/>
  <c r="G52" i="49"/>
  <c r="E53" i="49"/>
  <c r="F53" i="49"/>
  <c r="G53" i="49"/>
  <c r="E54" i="49"/>
  <c r="F54" i="49"/>
  <c r="G54" i="49"/>
  <c r="E55" i="49"/>
  <c r="F55" i="49"/>
  <c r="G55" i="49"/>
  <c r="E56" i="49"/>
  <c r="F56" i="49"/>
  <c r="G56" i="49"/>
  <c r="F8" i="49"/>
  <c r="G8" i="49"/>
  <c r="E8" i="49"/>
  <c r="E10" i="47"/>
  <c r="F10" i="47"/>
  <c r="G10" i="47"/>
  <c r="E11" i="47"/>
  <c r="F11" i="47"/>
  <c r="G11" i="47"/>
  <c r="E12" i="47"/>
  <c r="F12" i="47"/>
  <c r="G12" i="47"/>
  <c r="E13" i="47"/>
  <c r="F13" i="47"/>
  <c r="G13" i="47"/>
  <c r="E14" i="47"/>
  <c r="F14" i="47"/>
  <c r="G14" i="47"/>
  <c r="E15" i="47"/>
  <c r="F15" i="47"/>
  <c r="G15" i="47"/>
  <c r="E16" i="47"/>
  <c r="F16" i="47"/>
  <c r="G16" i="47"/>
  <c r="E17" i="47"/>
  <c r="F17" i="47"/>
  <c r="G17" i="47"/>
  <c r="E18" i="47"/>
  <c r="F18" i="47"/>
  <c r="G18" i="47"/>
  <c r="E19" i="47"/>
  <c r="F19" i="47"/>
  <c r="G19" i="47"/>
  <c r="E20" i="47"/>
  <c r="F20" i="47"/>
  <c r="G20" i="47"/>
  <c r="E21" i="47"/>
  <c r="F21" i="47"/>
  <c r="G21" i="47"/>
  <c r="E22" i="47"/>
  <c r="F22" i="47"/>
  <c r="G22" i="47"/>
  <c r="E23" i="47"/>
  <c r="F23" i="47"/>
  <c r="G23" i="47"/>
  <c r="E24" i="47"/>
  <c r="F24" i="47"/>
  <c r="G24" i="47"/>
  <c r="E25" i="47"/>
  <c r="F25" i="47"/>
  <c r="G25" i="47"/>
  <c r="E26" i="47"/>
  <c r="F26" i="47"/>
  <c r="G26" i="47"/>
  <c r="E27" i="47"/>
  <c r="F27" i="47"/>
  <c r="G27" i="47"/>
  <c r="E28" i="47"/>
  <c r="F28" i="47"/>
  <c r="G28" i="47"/>
  <c r="E29" i="47"/>
  <c r="F29" i="47"/>
  <c r="G29" i="47"/>
  <c r="E30" i="47"/>
  <c r="F30" i="47"/>
  <c r="G30" i="47"/>
  <c r="E31" i="47"/>
  <c r="F31" i="47"/>
  <c r="G31" i="47"/>
  <c r="E32" i="47"/>
  <c r="F32" i="47"/>
  <c r="G32" i="47"/>
  <c r="E33" i="47"/>
  <c r="F33" i="47"/>
  <c r="G33" i="47"/>
  <c r="E34" i="47"/>
  <c r="F34" i="47"/>
  <c r="G34" i="47"/>
  <c r="E35" i="47"/>
  <c r="F35" i="47"/>
  <c r="G35" i="47"/>
  <c r="E36" i="47"/>
  <c r="F36" i="47"/>
  <c r="G36" i="47"/>
  <c r="E37" i="47"/>
  <c r="F37" i="47"/>
  <c r="G37" i="47"/>
  <c r="E38" i="47"/>
  <c r="F38" i="47"/>
  <c r="G38" i="47"/>
  <c r="E39" i="47"/>
  <c r="F39" i="47"/>
  <c r="G39" i="47"/>
  <c r="E40" i="47"/>
  <c r="F40" i="47"/>
  <c r="G40" i="47"/>
  <c r="E41" i="47"/>
  <c r="F41" i="47"/>
  <c r="G41" i="47"/>
  <c r="E42" i="47"/>
  <c r="F42" i="47"/>
  <c r="G42" i="47"/>
  <c r="E43" i="47"/>
  <c r="F43" i="47"/>
  <c r="G43" i="47"/>
  <c r="E44" i="47"/>
  <c r="F44" i="47"/>
  <c r="G44" i="47"/>
  <c r="E45" i="47"/>
  <c r="F45" i="47"/>
  <c r="G45" i="47"/>
  <c r="E46" i="47"/>
  <c r="F46" i="47"/>
  <c r="G46" i="47"/>
  <c r="E47" i="47"/>
  <c r="F47" i="47"/>
  <c r="G47" i="47"/>
  <c r="E48" i="47"/>
  <c r="F48" i="47"/>
  <c r="G48" i="47"/>
  <c r="E49" i="47"/>
  <c r="F49" i="47"/>
  <c r="G49" i="47"/>
  <c r="E50" i="47"/>
  <c r="F50" i="47"/>
  <c r="G50" i="47"/>
  <c r="E51" i="47"/>
  <c r="F51" i="47"/>
  <c r="G51" i="47"/>
  <c r="E52" i="47"/>
  <c r="F52" i="47"/>
  <c r="G52" i="47"/>
  <c r="E53" i="47"/>
  <c r="F53" i="47"/>
  <c r="G53" i="47"/>
  <c r="E54" i="47"/>
  <c r="F54" i="47"/>
  <c r="G54" i="47"/>
  <c r="E55" i="47"/>
  <c r="F55" i="47"/>
  <c r="G55" i="47"/>
  <c r="E56" i="47"/>
  <c r="F56" i="47"/>
  <c r="G56" i="47"/>
  <c r="F8" i="47"/>
  <c r="G8" i="47"/>
  <c r="E8" i="47"/>
  <c r="H10" i="45"/>
  <c r="I10" i="45"/>
  <c r="J10" i="45"/>
  <c r="H11" i="45"/>
  <c r="I11" i="45"/>
  <c r="J11" i="45"/>
  <c r="H12" i="45"/>
  <c r="I12" i="45"/>
  <c r="J12" i="45"/>
  <c r="H13" i="45"/>
  <c r="I13" i="45"/>
  <c r="J13" i="45"/>
  <c r="H14" i="45"/>
  <c r="I14" i="45"/>
  <c r="J14" i="45"/>
  <c r="H15" i="45"/>
  <c r="I15" i="45"/>
  <c r="J15" i="45"/>
  <c r="H16" i="45"/>
  <c r="I16" i="45"/>
  <c r="J16" i="45"/>
  <c r="H17" i="45"/>
  <c r="I17" i="45"/>
  <c r="J17" i="45"/>
  <c r="H18" i="45"/>
  <c r="I18" i="45"/>
  <c r="J18" i="45"/>
  <c r="H19" i="45"/>
  <c r="I19" i="45"/>
  <c r="J19" i="45"/>
  <c r="H20" i="45"/>
  <c r="I20" i="45"/>
  <c r="J20" i="45"/>
  <c r="H21" i="45"/>
  <c r="I21" i="45"/>
  <c r="J21" i="45"/>
  <c r="H22" i="45"/>
  <c r="I22" i="45"/>
  <c r="J22" i="45"/>
  <c r="H23" i="45"/>
  <c r="I23" i="45"/>
  <c r="J23" i="45"/>
  <c r="H24" i="45"/>
  <c r="I24" i="45"/>
  <c r="J24" i="45"/>
  <c r="H25" i="45"/>
  <c r="I25" i="45"/>
  <c r="J25" i="45"/>
  <c r="H26" i="45"/>
  <c r="I26" i="45"/>
  <c r="J26" i="45"/>
  <c r="H27" i="45"/>
  <c r="I27" i="45"/>
  <c r="J27" i="45"/>
  <c r="H28" i="45"/>
  <c r="I28" i="45"/>
  <c r="J28" i="45"/>
  <c r="H29" i="45"/>
  <c r="I29" i="45"/>
  <c r="J29" i="45"/>
  <c r="H30" i="45"/>
  <c r="I30" i="45"/>
  <c r="J30" i="45"/>
  <c r="H31" i="45"/>
  <c r="I31" i="45"/>
  <c r="I32" i="45"/>
  <c r="J32" i="45"/>
  <c r="H33" i="45"/>
  <c r="I33" i="45"/>
  <c r="J33" i="45"/>
  <c r="H34" i="45"/>
  <c r="I34" i="45"/>
  <c r="J34" i="45"/>
  <c r="H35" i="45"/>
  <c r="I35" i="45"/>
  <c r="J35" i="45"/>
  <c r="H36" i="45"/>
  <c r="I36" i="45"/>
  <c r="J36" i="45"/>
  <c r="H37" i="45"/>
  <c r="I37" i="45"/>
  <c r="J37" i="45"/>
  <c r="H38" i="45"/>
  <c r="I38" i="45"/>
  <c r="J38" i="45"/>
  <c r="H39" i="45"/>
  <c r="I39" i="45"/>
  <c r="J39" i="45"/>
  <c r="H40" i="45"/>
  <c r="I40" i="45"/>
  <c r="J40" i="45"/>
  <c r="H41" i="45"/>
  <c r="I41" i="45"/>
  <c r="J41" i="45"/>
  <c r="H42" i="45"/>
  <c r="I42" i="45"/>
  <c r="J42" i="45"/>
  <c r="H43" i="45"/>
  <c r="I43" i="45"/>
  <c r="J43" i="45"/>
  <c r="H44" i="45"/>
  <c r="I44" i="45"/>
  <c r="J44" i="45"/>
  <c r="H45" i="45"/>
  <c r="I45" i="45"/>
  <c r="J45" i="45"/>
  <c r="H46" i="45"/>
  <c r="I46" i="45"/>
  <c r="J46" i="45"/>
  <c r="H47" i="45"/>
  <c r="I47" i="45"/>
  <c r="J47" i="45"/>
  <c r="H48" i="45"/>
  <c r="I48" i="45"/>
  <c r="J48" i="45"/>
  <c r="H49" i="45"/>
  <c r="I49" i="45"/>
  <c r="J49" i="45"/>
  <c r="H50" i="45"/>
  <c r="I50" i="45"/>
  <c r="J50" i="45"/>
  <c r="H51" i="45"/>
  <c r="I51" i="45"/>
  <c r="J51" i="45"/>
  <c r="H52" i="45"/>
  <c r="I52" i="45"/>
  <c r="J52" i="45"/>
  <c r="H53" i="45"/>
  <c r="I53" i="45"/>
  <c r="J53" i="45"/>
  <c r="H54" i="45"/>
  <c r="I54" i="45"/>
  <c r="J54" i="45"/>
  <c r="H55" i="45"/>
  <c r="I55" i="45"/>
  <c r="J55" i="45"/>
  <c r="H56" i="45"/>
  <c r="I56" i="45"/>
  <c r="J56" i="45"/>
  <c r="I8" i="45"/>
  <c r="J8" i="45"/>
  <c r="H8" i="45"/>
  <c r="E10" i="44"/>
  <c r="B10" i="44" s="1"/>
  <c r="F10" i="44"/>
  <c r="C10" i="44" s="1"/>
  <c r="G10" i="44"/>
  <c r="D10" i="44" s="1"/>
  <c r="F7" i="43" s="1"/>
  <c r="E11" i="44"/>
  <c r="B11" i="44" s="1"/>
  <c r="F11" i="44"/>
  <c r="C11" i="44" s="1"/>
  <c r="G11" i="44"/>
  <c r="D11" i="44" s="1"/>
  <c r="F8" i="43" s="1"/>
  <c r="E12" i="44"/>
  <c r="F12" i="44"/>
  <c r="C12" i="44" s="1"/>
  <c r="G12" i="44"/>
  <c r="D12" i="44" s="1"/>
  <c r="E13" i="44"/>
  <c r="B13" i="44" s="1"/>
  <c r="F13" i="44"/>
  <c r="C13" i="44" s="1"/>
  <c r="D10" i="43" s="1"/>
  <c r="G13" i="44"/>
  <c r="D13" i="44" s="1"/>
  <c r="E14" i="44"/>
  <c r="B14" i="44" s="1"/>
  <c r="F14" i="44"/>
  <c r="C14" i="44" s="1"/>
  <c r="G14" i="44"/>
  <c r="E15" i="44"/>
  <c r="B15" i="44" s="1"/>
  <c r="F15" i="44"/>
  <c r="C15" i="44" s="1"/>
  <c r="G15" i="44"/>
  <c r="D15" i="44" s="1"/>
  <c r="F12" i="43" s="1"/>
  <c r="E16" i="44"/>
  <c r="B16" i="44" s="1"/>
  <c r="B13" i="43" s="1"/>
  <c r="F16" i="44"/>
  <c r="C16" i="44" s="1"/>
  <c r="G16" i="44"/>
  <c r="D16" i="44" s="1"/>
  <c r="E17" i="44"/>
  <c r="B17" i="44" s="1"/>
  <c r="B14" i="43" s="1"/>
  <c r="F17" i="44"/>
  <c r="G17" i="44"/>
  <c r="D17" i="44" s="1"/>
  <c r="E18" i="44"/>
  <c r="B18" i="44" s="1"/>
  <c r="F18" i="44"/>
  <c r="C18" i="44" s="1"/>
  <c r="G18" i="44"/>
  <c r="D18" i="44" s="1"/>
  <c r="F15" i="43" s="1"/>
  <c r="E19" i="44"/>
  <c r="B19" i="44" s="1"/>
  <c r="F19" i="44"/>
  <c r="C19" i="44" s="1"/>
  <c r="G19" i="44"/>
  <c r="D19" i="44" s="1"/>
  <c r="F16" i="43" s="1"/>
  <c r="E20" i="44"/>
  <c r="F20" i="44"/>
  <c r="C20" i="44" s="1"/>
  <c r="G20" i="44"/>
  <c r="D20" i="44" s="1"/>
  <c r="E21" i="44"/>
  <c r="B21" i="44" s="1"/>
  <c r="F21" i="44"/>
  <c r="C21" i="44" s="1"/>
  <c r="G21" i="44"/>
  <c r="D21" i="44" s="1"/>
  <c r="E22" i="44"/>
  <c r="F22" i="44"/>
  <c r="C22" i="44" s="1"/>
  <c r="G22" i="44"/>
  <c r="D22" i="44" s="1"/>
  <c r="F19" i="43" s="1"/>
  <c r="E23" i="44"/>
  <c r="F23" i="44"/>
  <c r="G23" i="44"/>
  <c r="E24" i="44"/>
  <c r="B24" i="44" s="1"/>
  <c r="B21" i="43" s="1"/>
  <c r="F24" i="44"/>
  <c r="C24" i="44" s="1"/>
  <c r="G24" i="44"/>
  <c r="D24" i="44" s="1"/>
  <c r="E25" i="44"/>
  <c r="B25" i="44" s="1"/>
  <c r="B22" i="43" s="1"/>
  <c r="F25" i="44"/>
  <c r="C25" i="44" s="1"/>
  <c r="G25" i="44"/>
  <c r="D25" i="44" s="1"/>
  <c r="E26" i="44"/>
  <c r="B26" i="44" s="1"/>
  <c r="F26" i="44"/>
  <c r="G26" i="44"/>
  <c r="D26" i="44" s="1"/>
  <c r="F23" i="43" s="1"/>
  <c r="E27" i="44"/>
  <c r="B27" i="44" s="1"/>
  <c r="F27" i="44"/>
  <c r="C27" i="44" s="1"/>
  <c r="G27" i="44"/>
  <c r="D27" i="44" s="1"/>
  <c r="F24" i="43" s="1"/>
  <c r="E28" i="44"/>
  <c r="B28" i="44" s="1"/>
  <c r="B25" i="43" s="1"/>
  <c r="F28" i="44"/>
  <c r="C28" i="44" s="1"/>
  <c r="G28" i="44"/>
  <c r="D28" i="44" s="1"/>
  <c r="E29" i="44"/>
  <c r="F29" i="44"/>
  <c r="C29" i="44" s="1"/>
  <c r="G29" i="44"/>
  <c r="D29" i="44" s="1"/>
  <c r="E30" i="44"/>
  <c r="B30" i="44" s="1"/>
  <c r="F30" i="44"/>
  <c r="C30" i="44" s="1"/>
  <c r="G30" i="44"/>
  <c r="D30" i="44" s="1"/>
  <c r="F27" i="43" s="1"/>
  <c r="E31" i="44"/>
  <c r="F31" i="44"/>
  <c r="C31" i="44" s="1"/>
  <c r="G31" i="44"/>
  <c r="E32" i="44"/>
  <c r="F32" i="44"/>
  <c r="G32" i="44"/>
  <c r="D32" i="44" s="1"/>
  <c r="E33" i="44"/>
  <c r="B33" i="44" s="1"/>
  <c r="F33" i="44"/>
  <c r="C33" i="44" s="1"/>
  <c r="G33" i="44"/>
  <c r="D33" i="44" s="1"/>
  <c r="E34" i="44"/>
  <c r="B34" i="44" s="1"/>
  <c r="F34" i="44"/>
  <c r="C34" i="44" s="1"/>
  <c r="G34" i="44"/>
  <c r="D34" i="44" s="1"/>
  <c r="F31" i="43" s="1"/>
  <c r="E35" i="44"/>
  <c r="B35" i="44" s="1"/>
  <c r="F35" i="44"/>
  <c r="C35" i="44" s="1"/>
  <c r="G35" i="44"/>
  <c r="D35" i="44" s="1"/>
  <c r="E36" i="44"/>
  <c r="B36" i="44" s="1"/>
  <c r="B33" i="43" s="1"/>
  <c r="F36" i="44"/>
  <c r="C36" i="44" s="1"/>
  <c r="D33" i="43" s="1"/>
  <c r="G36" i="44"/>
  <c r="D36" i="44" s="1"/>
  <c r="E37" i="44"/>
  <c r="B37" i="44" s="1"/>
  <c r="B34" i="43" s="1"/>
  <c r="F37" i="44"/>
  <c r="C37" i="44" s="1"/>
  <c r="G37" i="44"/>
  <c r="D37" i="44" s="1"/>
  <c r="E38" i="44"/>
  <c r="B38" i="44" s="1"/>
  <c r="F38" i="44"/>
  <c r="C38" i="44" s="1"/>
  <c r="D35" i="43" s="1"/>
  <c r="G38" i="44"/>
  <c r="D38" i="44" s="1"/>
  <c r="F35" i="43" s="1"/>
  <c r="E39" i="44"/>
  <c r="B39" i="44" s="1"/>
  <c r="F39" i="44"/>
  <c r="C39" i="44" s="1"/>
  <c r="G39" i="44"/>
  <c r="D39" i="44" s="1"/>
  <c r="E40" i="44"/>
  <c r="B40" i="44" s="1"/>
  <c r="B37" i="43" s="1"/>
  <c r="F40" i="44"/>
  <c r="C40" i="44" s="1"/>
  <c r="G40" i="44"/>
  <c r="D40" i="44" s="1"/>
  <c r="E41" i="44"/>
  <c r="B41" i="44" s="1"/>
  <c r="F41" i="44"/>
  <c r="C41" i="44" s="1"/>
  <c r="G41" i="44"/>
  <c r="D41" i="44" s="1"/>
  <c r="E42" i="44"/>
  <c r="B42" i="44" s="1"/>
  <c r="F42" i="44"/>
  <c r="C42" i="44" s="1"/>
  <c r="G42" i="44"/>
  <c r="D42" i="44" s="1"/>
  <c r="F39" i="43" s="1"/>
  <c r="E43" i="44"/>
  <c r="B43" i="44" s="1"/>
  <c r="F43" i="44"/>
  <c r="C43" i="44" s="1"/>
  <c r="G43" i="44"/>
  <c r="D43" i="44" s="1"/>
  <c r="F40" i="43" s="1"/>
  <c r="E44" i="44"/>
  <c r="B44" i="44" s="1"/>
  <c r="B41" i="43" s="1"/>
  <c r="F44" i="44"/>
  <c r="C44" i="44" s="1"/>
  <c r="G44" i="44"/>
  <c r="D44" i="44" s="1"/>
  <c r="E45" i="44"/>
  <c r="B45" i="44" s="1"/>
  <c r="B42" i="43" s="1"/>
  <c r="F45" i="44"/>
  <c r="C45" i="44" s="1"/>
  <c r="G45" i="44"/>
  <c r="D45" i="44" s="1"/>
  <c r="E46" i="44"/>
  <c r="B46" i="44" s="1"/>
  <c r="F46" i="44"/>
  <c r="C46" i="44" s="1"/>
  <c r="G46" i="44"/>
  <c r="D46" i="44" s="1"/>
  <c r="F43" i="43" s="1"/>
  <c r="E47" i="44"/>
  <c r="B47" i="44" s="1"/>
  <c r="F47" i="44"/>
  <c r="C47" i="44" s="1"/>
  <c r="G47" i="44"/>
  <c r="D47" i="44" s="1"/>
  <c r="F44" i="43" s="1"/>
  <c r="E48" i="44"/>
  <c r="B48" i="44" s="1"/>
  <c r="B45" i="43" s="1"/>
  <c r="F48" i="44"/>
  <c r="C48" i="44" s="1"/>
  <c r="G48" i="44"/>
  <c r="D48" i="44" s="1"/>
  <c r="E49" i="44"/>
  <c r="B49" i="44" s="1"/>
  <c r="F49" i="44"/>
  <c r="C49" i="44" s="1"/>
  <c r="G49" i="44"/>
  <c r="D49" i="44" s="1"/>
  <c r="E50" i="44"/>
  <c r="B50" i="44" s="1"/>
  <c r="F50" i="44"/>
  <c r="C50" i="44" s="1"/>
  <c r="G50" i="44"/>
  <c r="D50" i="44" s="1"/>
  <c r="F47" i="43" s="1"/>
  <c r="E51" i="44"/>
  <c r="B51" i="44" s="1"/>
  <c r="F51" i="44"/>
  <c r="C51" i="44" s="1"/>
  <c r="G51" i="44"/>
  <c r="D51" i="44" s="1"/>
  <c r="F48" i="43" s="1"/>
  <c r="E52" i="44"/>
  <c r="B52" i="44" s="1"/>
  <c r="B49" i="43" s="1"/>
  <c r="F52" i="44"/>
  <c r="C52" i="44" s="1"/>
  <c r="G52" i="44"/>
  <c r="D52" i="44" s="1"/>
  <c r="E53" i="44"/>
  <c r="B53" i="44" s="1"/>
  <c r="F53" i="44"/>
  <c r="C53" i="44" s="1"/>
  <c r="G53" i="44"/>
  <c r="D53" i="44" s="1"/>
  <c r="F50" i="43" s="1"/>
  <c r="E54" i="44"/>
  <c r="B54" i="44" s="1"/>
  <c r="F54" i="44"/>
  <c r="C54" i="44" s="1"/>
  <c r="D51" i="43" s="1"/>
  <c r="G54" i="44"/>
  <c r="D54" i="44" s="1"/>
  <c r="F51" i="43" s="1"/>
  <c r="E55" i="44"/>
  <c r="B55" i="44" s="1"/>
  <c r="F55" i="44"/>
  <c r="C55" i="44" s="1"/>
  <c r="G55" i="44"/>
  <c r="D55" i="44" s="1"/>
  <c r="E56" i="44"/>
  <c r="B56" i="44" s="1"/>
  <c r="B53" i="43" s="1"/>
  <c r="F56" i="44"/>
  <c r="C56" i="44" s="1"/>
  <c r="G56" i="44"/>
  <c r="D56" i="44" s="1"/>
  <c r="F8" i="44"/>
  <c r="C8" i="44" s="1"/>
  <c r="G8" i="44"/>
  <c r="D8" i="44" s="1"/>
  <c r="F5" i="43" s="1"/>
  <c r="E8" i="44"/>
  <c r="B8" i="44" s="1"/>
  <c r="D46" i="43" l="1"/>
  <c r="B5" i="43"/>
  <c r="D30" i="43"/>
  <c r="D38" i="43"/>
  <c r="B30" i="43"/>
  <c r="D27" i="43"/>
  <c r="D19" i="43"/>
  <c r="D16" i="43"/>
  <c r="F13" i="43"/>
  <c r="B11" i="43"/>
  <c r="D8" i="43"/>
  <c r="F53" i="43"/>
  <c r="B51" i="43"/>
  <c r="B43" i="43"/>
  <c r="C32" i="44"/>
  <c r="D29" i="43" s="1"/>
  <c r="B46" i="43"/>
  <c r="D43" i="43"/>
  <c r="B38" i="43"/>
  <c r="D32" i="43"/>
  <c r="F29" i="43"/>
  <c r="F21" i="43"/>
  <c r="B48" i="43"/>
  <c r="F42" i="43"/>
  <c r="F26" i="43"/>
  <c r="B24" i="43"/>
  <c r="B8" i="43"/>
  <c r="F38" i="43"/>
  <c r="D48" i="43"/>
  <c r="F45" i="43"/>
  <c r="F37" i="43"/>
  <c r="B21" i="52"/>
  <c r="B18" i="43" s="1"/>
  <c r="D11" i="43"/>
  <c r="D34" i="43"/>
  <c r="D26" i="43"/>
  <c r="D18" i="43"/>
  <c r="D15" i="43"/>
  <c r="B10" i="43"/>
  <c r="D7" i="43"/>
  <c r="F52" i="43"/>
  <c r="D22" i="43"/>
  <c r="C23" i="44"/>
  <c r="D50" i="43"/>
  <c r="D42" i="43"/>
  <c r="D31" i="43"/>
  <c r="F17" i="43"/>
  <c r="D12" i="43"/>
  <c r="F9" i="43"/>
  <c r="B47" i="43"/>
  <c r="B31" i="43"/>
  <c r="B23" i="43"/>
  <c r="B15" i="43"/>
  <c r="D5" i="43"/>
  <c r="B31" i="44"/>
  <c r="B23" i="44"/>
  <c r="B20" i="43" s="1"/>
  <c r="D47" i="43"/>
  <c r="D39" i="43"/>
  <c r="F36" i="43"/>
  <c r="F33" i="43"/>
  <c r="D28" i="43"/>
  <c r="F25" i="43"/>
  <c r="B52" i="43"/>
  <c r="B44" i="43"/>
  <c r="F22" i="43"/>
  <c r="F14" i="43"/>
  <c r="B12" i="43"/>
  <c r="D52" i="43"/>
  <c r="F49" i="43"/>
  <c r="D44" i="43"/>
  <c r="F41" i="43"/>
  <c r="D36" i="43"/>
  <c r="B17" i="43"/>
  <c r="F11" i="43"/>
  <c r="D53" i="43"/>
  <c r="D49" i="43"/>
  <c r="D45" i="43"/>
  <c r="D41" i="43"/>
  <c r="D37" i="43"/>
  <c r="D25" i="43"/>
  <c r="D21" i="43"/>
  <c r="D9" i="43"/>
  <c r="D40" i="43"/>
  <c r="B40" i="43"/>
  <c r="B35" i="43"/>
  <c r="F46" i="43"/>
  <c r="F30" i="43"/>
  <c r="D24" i="43"/>
  <c r="F10" i="43"/>
  <c r="B39" i="43"/>
  <c r="B27" i="43"/>
  <c r="D17" i="43"/>
  <c r="B16" i="43"/>
  <c r="B7" i="43"/>
  <c r="B36" i="43"/>
  <c r="B32" i="43"/>
  <c r="D13" i="43"/>
  <c r="B29" i="43"/>
  <c r="F18" i="43"/>
  <c r="B19" i="43"/>
  <c r="F34" i="43"/>
  <c r="B28" i="43"/>
  <c r="D20" i="43"/>
  <c r="B20" i="42" l="1"/>
  <c r="B21" i="42"/>
  <c r="G21" i="42"/>
  <c r="H29" i="42"/>
  <c r="F29" i="42" s="1"/>
  <c r="B29" i="42"/>
  <c r="H20" i="42"/>
  <c r="F20" i="42" s="1"/>
  <c r="B52" i="42"/>
  <c r="H52" i="42"/>
  <c r="B41" i="42"/>
  <c r="G41" i="42"/>
  <c r="B18" i="42"/>
  <c r="G18" i="42"/>
  <c r="F18" i="42" s="1"/>
  <c r="B36" i="42"/>
  <c r="G36" i="42"/>
  <c r="F36" i="42" s="1"/>
  <c r="B31" i="42"/>
  <c r="G31" i="42"/>
  <c r="F31" i="42" s="1"/>
  <c r="B27" i="42"/>
  <c r="G27" i="42"/>
  <c r="F27" i="42" s="1"/>
  <c r="G52" i="42"/>
  <c r="G34" i="42"/>
  <c r="F34" i="42" s="1"/>
  <c r="B34" i="42"/>
  <c r="F21" i="42"/>
  <c r="F9" i="42"/>
  <c r="F10" i="42"/>
  <c r="F11" i="42"/>
  <c r="F12" i="42"/>
  <c r="F13" i="42"/>
  <c r="F14" i="42"/>
  <c r="F15" i="42"/>
  <c r="F16" i="42"/>
  <c r="F17" i="42"/>
  <c r="F19" i="42"/>
  <c r="F22" i="42"/>
  <c r="F23" i="42"/>
  <c r="F24" i="42"/>
  <c r="F25" i="42"/>
  <c r="F26" i="42"/>
  <c r="F28" i="42"/>
  <c r="F30" i="42"/>
  <c r="F32" i="42"/>
  <c r="F33" i="42"/>
  <c r="F35" i="42"/>
  <c r="F37" i="42"/>
  <c r="F38" i="42"/>
  <c r="F39" i="42"/>
  <c r="F40" i="42"/>
  <c r="F41" i="42"/>
  <c r="F42" i="42"/>
  <c r="F43" i="42"/>
  <c r="F44" i="42"/>
  <c r="F45" i="42"/>
  <c r="F46" i="42"/>
  <c r="F47" i="42"/>
  <c r="F48" i="42"/>
  <c r="F49" i="42"/>
  <c r="F50" i="42"/>
  <c r="F51" i="42"/>
  <c r="F53" i="42"/>
  <c r="F54" i="42"/>
  <c r="F8" i="42"/>
  <c r="F52" i="42" l="1"/>
  <c r="G8" i="2" l="1"/>
  <c r="G22" i="2"/>
  <c r="E8" i="2"/>
  <c r="E22" i="2"/>
  <c r="D8" i="2"/>
  <c r="D22" i="2"/>
  <c r="B8" i="2"/>
  <c r="B22" i="2"/>
  <c r="M8" i="4" l="1"/>
  <c r="K8" i="4"/>
  <c r="M31" i="4"/>
  <c r="K31" i="4"/>
  <c r="N8" i="4" l="1"/>
  <c r="B8" i="5" l="1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7" i="5"/>
  <c r="B5" i="5"/>
  <c r="F5" i="5"/>
  <c r="D5" i="5"/>
  <c r="G5" i="6"/>
  <c r="F5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5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7" i="6"/>
  <c r="D5" i="6"/>
  <c r="C5" i="6"/>
  <c r="B5" i="6" s="1"/>
  <c r="I10" i="41" l="1"/>
  <c r="F10" i="41"/>
  <c r="C13" i="41"/>
  <c r="C14" i="41"/>
  <c r="C15" i="41"/>
  <c r="C16" i="41"/>
  <c r="C18" i="41"/>
  <c r="C19" i="41"/>
  <c r="C20" i="41"/>
  <c r="C21" i="41"/>
  <c r="C22" i="41"/>
  <c r="C24" i="41"/>
  <c r="C25" i="41"/>
  <c r="C26" i="41"/>
  <c r="C27" i="41"/>
  <c r="C28" i="41"/>
  <c r="C30" i="41"/>
  <c r="C31" i="41"/>
  <c r="C32" i="41"/>
  <c r="C33" i="41"/>
  <c r="C34" i="41"/>
  <c r="C36" i="41"/>
  <c r="C37" i="41"/>
  <c r="C38" i="41"/>
  <c r="C39" i="41"/>
  <c r="C40" i="41"/>
  <c r="C42" i="41"/>
  <c r="C43" i="41"/>
  <c r="C44" i="41"/>
  <c r="C45" i="41"/>
  <c r="C46" i="41"/>
  <c r="C48" i="41"/>
  <c r="C49" i="41"/>
  <c r="C50" i="41"/>
  <c r="C51" i="41"/>
  <c r="C52" i="41"/>
  <c r="C54" i="41"/>
  <c r="C55" i="41"/>
  <c r="C56" i="41"/>
  <c r="C57" i="41"/>
  <c r="C58" i="41"/>
  <c r="C60" i="41"/>
  <c r="C61" i="41"/>
  <c r="C62" i="41"/>
  <c r="C63" i="41"/>
  <c r="C64" i="41"/>
  <c r="C66" i="41"/>
  <c r="C67" i="41"/>
  <c r="C12" i="41"/>
  <c r="C10" i="41" l="1"/>
  <c r="N20" i="4"/>
  <c r="H8" i="2" l="1"/>
  <c r="N11" i="4"/>
  <c r="N12" i="4"/>
  <c r="N13" i="4"/>
  <c r="N14" i="4"/>
  <c r="N15" i="4"/>
  <c r="N16" i="4"/>
  <c r="N17" i="4"/>
  <c r="N18" i="4"/>
  <c r="N19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10" i="4"/>
  <c r="H11" i="2" l="1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10" i="2"/>
</calcChain>
</file>

<file path=xl/sharedStrings.xml><?xml version="1.0" encoding="utf-8"?>
<sst xmlns="http://schemas.openxmlformats.org/spreadsheetml/2006/main" count="4120" uniqueCount="342">
  <si>
    <t>労  働  局</t>
    <rPh sb="0" eb="1">
      <t>ロウ</t>
    </rPh>
    <rPh sb="3" eb="4">
      <t>ハタラ</t>
    </rPh>
    <rPh sb="6" eb="7">
      <t>キョク</t>
    </rPh>
    <phoneticPr fontId="4"/>
  </si>
  <si>
    <t>寄　　　　宿　　　　手　　　　当</t>
    <rPh sb="0" eb="1">
      <t>ヨ</t>
    </rPh>
    <rPh sb="5" eb="6">
      <t>ヤド</t>
    </rPh>
    <rPh sb="10" eb="11">
      <t>テ</t>
    </rPh>
    <rPh sb="15" eb="16">
      <t>トウ</t>
    </rPh>
    <phoneticPr fontId="3"/>
  </si>
  <si>
    <t>傷　　　　病　　　　手　　　　当</t>
    <rPh sb="0" eb="1">
      <t>キズ</t>
    </rPh>
    <rPh sb="5" eb="6">
      <t>ビョウ</t>
    </rPh>
    <rPh sb="10" eb="11">
      <t>テ</t>
    </rPh>
    <rPh sb="15" eb="16">
      <t>トウ</t>
    </rPh>
    <phoneticPr fontId="3"/>
  </si>
  <si>
    <t>初　　   　　　回
受 　給　 者 　数</t>
    <rPh sb="0" eb="1">
      <t>ハツ</t>
    </rPh>
    <rPh sb="9" eb="10">
      <t>カイ</t>
    </rPh>
    <rPh sb="11" eb="12">
      <t>ウケ</t>
    </rPh>
    <rPh sb="14" eb="15">
      <t>キュウ</t>
    </rPh>
    <rPh sb="17" eb="18">
      <t>シャ</t>
    </rPh>
    <rPh sb="20" eb="21">
      <t>スウ</t>
    </rPh>
    <phoneticPr fontId="3"/>
  </si>
  <si>
    <t>受   給   者
実   人   員</t>
    <rPh sb="0" eb="1">
      <t>ウケ</t>
    </rPh>
    <rPh sb="4" eb="5">
      <t>キュウ</t>
    </rPh>
    <rPh sb="8" eb="9">
      <t>シャ</t>
    </rPh>
    <rPh sb="10" eb="11">
      <t>ジツ</t>
    </rPh>
    <rPh sb="14" eb="15">
      <t>ニン</t>
    </rPh>
    <rPh sb="18" eb="19">
      <t>イン</t>
    </rPh>
    <phoneticPr fontId="3"/>
  </si>
  <si>
    <t>支　　給　　額</t>
    <rPh sb="0" eb="1">
      <t>シ</t>
    </rPh>
    <rPh sb="3" eb="4">
      <t>キュウ</t>
    </rPh>
    <rPh sb="6" eb="7">
      <t>ガク</t>
    </rPh>
    <phoneticPr fontId="3"/>
  </si>
  <si>
    <t>初　　   　　　回
受 　給 　者 　数</t>
    <rPh sb="0" eb="1">
      <t>ハツ</t>
    </rPh>
    <rPh sb="9" eb="10">
      <t>カイ</t>
    </rPh>
    <rPh sb="11" eb="12">
      <t>ウケ</t>
    </rPh>
    <rPh sb="14" eb="15">
      <t>キュウ</t>
    </rPh>
    <rPh sb="17" eb="18">
      <t>シャ</t>
    </rPh>
    <rPh sb="20" eb="21">
      <t>スウ</t>
    </rPh>
    <phoneticPr fontId="3"/>
  </si>
  <si>
    <t>全　国　計</t>
  </si>
  <si>
    <t>北　海　道</t>
  </si>
  <si>
    <t>青　　　森</t>
  </si>
  <si>
    <t>岩　　　手</t>
  </si>
  <si>
    <t>宮　　　城</t>
  </si>
  <si>
    <t>秋　　　田</t>
  </si>
  <si>
    <t>山　　　形</t>
  </si>
  <si>
    <t>福　　　島</t>
  </si>
  <si>
    <t>茨　　　城</t>
  </si>
  <si>
    <t>栃　　　木</t>
  </si>
  <si>
    <t>群　　　馬</t>
  </si>
  <si>
    <t>埼　　　玉</t>
  </si>
  <si>
    <t>千　　　葉</t>
  </si>
  <si>
    <t>東　　　京</t>
  </si>
  <si>
    <t>神　奈　川</t>
  </si>
  <si>
    <t>新　　　潟</t>
  </si>
  <si>
    <t>富　　　山</t>
  </si>
  <si>
    <t>石　　　川</t>
  </si>
  <si>
    <t>福　　　井</t>
  </si>
  <si>
    <t>山　　　梨</t>
  </si>
  <si>
    <t>長　　　野</t>
  </si>
  <si>
    <t>岐　　　阜</t>
  </si>
  <si>
    <t>静　　　岡</t>
  </si>
  <si>
    <t>愛　　　知</t>
  </si>
  <si>
    <t>三　　　重</t>
  </si>
  <si>
    <t>滋　　　賀</t>
  </si>
  <si>
    <t>京　　　都</t>
  </si>
  <si>
    <t>大　　　阪</t>
  </si>
  <si>
    <t>兵　　　庫</t>
  </si>
  <si>
    <t>奈　　　良</t>
  </si>
  <si>
    <t>和　歌　山</t>
  </si>
  <si>
    <t>鳥　　　取</t>
  </si>
  <si>
    <t>島　　　根</t>
  </si>
  <si>
    <t>岡　　　山</t>
  </si>
  <si>
    <t>広　　　島</t>
  </si>
  <si>
    <t>山　　　口</t>
  </si>
  <si>
    <t>徳　　　島</t>
  </si>
  <si>
    <t>香　　　川</t>
  </si>
  <si>
    <t>愛　　　媛</t>
  </si>
  <si>
    <t>高　　　知</t>
  </si>
  <si>
    <t>福　　　岡</t>
  </si>
  <si>
    <t>佐　　　賀</t>
  </si>
  <si>
    <t>長　　　崎</t>
  </si>
  <si>
    <t>熊　　　本</t>
  </si>
  <si>
    <t>大　　　分</t>
  </si>
  <si>
    <t>宮　　　崎</t>
  </si>
  <si>
    <t>鹿　児　島</t>
  </si>
  <si>
    <t>沖　　　縄</t>
  </si>
  <si>
    <t>受給者
実人員</t>
    <rPh sb="0" eb="3">
      <t>ジュキュウシャ</t>
    </rPh>
    <rPh sb="4" eb="7">
      <t>ジツジンイン</t>
    </rPh>
    <phoneticPr fontId="3"/>
  </si>
  <si>
    <t>初　　回
受給者数</t>
    <rPh sb="0" eb="1">
      <t>ハツ</t>
    </rPh>
    <rPh sb="3" eb="4">
      <t>カイ</t>
    </rPh>
    <rPh sb="5" eb="8">
      <t>ジュキュウシャ</t>
    </rPh>
    <rPh sb="8" eb="9">
      <t>スウ</t>
    </rPh>
    <phoneticPr fontId="3"/>
  </si>
  <si>
    <t xml:space="preserve">
支　　給　　総　　額</t>
    <rPh sb="1" eb="2">
      <t>シ</t>
    </rPh>
    <rPh sb="4" eb="5">
      <t>キュウ</t>
    </rPh>
    <rPh sb="7" eb="8">
      <t>フサ</t>
    </rPh>
    <rPh sb="10" eb="11">
      <t>ガク</t>
    </rPh>
    <phoneticPr fontId="3"/>
  </si>
  <si>
    <t>通　　所　　手　　当</t>
    <rPh sb="0" eb="1">
      <t>ツウ</t>
    </rPh>
    <rPh sb="3" eb="4">
      <t>ショ</t>
    </rPh>
    <rPh sb="6" eb="7">
      <t>テ</t>
    </rPh>
    <rPh sb="9" eb="10">
      <t>トウ</t>
    </rPh>
    <phoneticPr fontId="3"/>
  </si>
  <si>
    <t>受　　講　　手　　当</t>
    <rPh sb="0" eb="1">
      <t>ウケ</t>
    </rPh>
    <rPh sb="3" eb="4">
      <t>コウ</t>
    </rPh>
    <rPh sb="6" eb="7">
      <t>テ</t>
    </rPh>
    <rPh sb="9" eb="10">
      <t>トウ</t>
    </rPh>
    <phoneticPr fontId="3"/>
  </si>
  <si>
    <t>技　　　　　　　　　　能　　　　　　　　　　習　　　　　　　　　　得　　　　　　　　　　手　　　　　　　　　　当</t>
    <rPh sb="0" eb="1">
      <t>ワザ</t>
    </rPh>
    <rPh sb="11" eb="12">
      <t>ノウ</t>
    </rPh>
    <rPh sb="22" eb="23">
      <t>シュウ</t>
    </rPh>
    <rPh sb="33" eb="34">
      <t>エ</t>
    </rPh>
    <rPh sb="44" eb="45">
      <t>テ</t>
    </rPh>
    <rPh sb="55" eb="56">
      <t>トウ</t>
    </rPh>
    <phoneticPr fontId="3"/>
  </si>
  <si>
    <t>支　　　　給　　　　額</t>
    <rPh sb="0" eb="1">
      <t>シ</t>
    </rPh>
    <rPh sb="5" eb="6">
      <t>キュウ</t>
    </rPh>
    <rPh sb="10" eb="11">
      <t>ガク</t>
    </rPh>
    <phoneticPr fontId="3"/>
  </si>
  <si>
    <t>受　　給　　者　　実　　人　　員</t>
    <rPh sb="0" eb="1">
      <t>ウケ</t>
    </rPh>
    <rPh sb="3" eb="4">
      <t>キュウ</t>
    </rPh>
    <rPh sb="6" eb="7">
      <t>シャ</t>
    </rPh>
    <rPh sb="9" eb="10">
      <t>ジツ</t>
    </rPh>
    <rPh sb="12" eb="13">
      <t>ニン</t>
    </rPh>
    <rPh sb="15" eb="16">
      <t>イン</t>
    </rPh>
    <phoneticPr fontId="3"/>
  </si>
  <si>
    <t>初　　回　　受　　給　　者　　数</t>
    <rPh sb="0" eb="1">
      <t>ハツ</t>
    </rPh>
    <rPh sb="3" eb="4">
      <t>カイ</t>
    </rPh>
    <rPh sb="6" eb="7">
      <t>ウケ</t>
    </rPh>
    <rPh sb="9" eb="10">
      <t>キュウ</t>
    </rPh>
    <rPh sb="12" eb="13">
      <t>シャ</t>
    </rPh>
    <rPh sb="15" eb="16">
      <t>スウ</t>
    </rPh>
    <phoneticPr fontId="3"/>
  </si>
  <si>
    <t>特　　　　　　　　　　例　　　　　　　　　　訓　　　　　　　　　　練</t>
    <rPh sb="0" eb="1">
      <t>トク</t>
    </rPh>
    <rPh sb="11" eb="12">
      <t>レイ</t>
    </rPh>
    <rPh sb="22" eb="23">
      <t>クン</t>
    </rPh>
    <rPh sb="33" eb="34">
      <t>ネリ</t>
    </rPh>
    <phoneticPr fontId="3"/>
  </si>
  <si>
    <t>受　給　者
実　人　員</t>
    <rPh sb="0" eb="1">
      <t>ウケ</t>
    </rPh>
    <rPh sb="2" eb="3">
      <t>キュウ</t>
    </rPh>
    <rPh sb="4" eb="5">
      <t>シャ</t>
    </rPh>
    <rPh sb="6" eb="7">
      <t>ジツ</t>
    </rPh>
    <rPh sb="8" eb="9">
      <t>ニン</t>
    </rPh>
    <rPh sb="10" eb="11">
      <t>イン</t>
    </rPh>
    <phoneticPr fontId="3"/>
  </si>
  <si>
    <t>初　　　 回
受 給 者 数</t>
    <rPh sb="0" eb="1">
      <t>ショ</t>
    </rPh>
    <rPh sb="5" eb="6">
      <t>カイ</t>
    </rPh>
    <rPh sb="7" eb="8">
      <t>ウケ</t>
    </rPh>
    <rPh sb="9" eb="10">
      <t>キュウ</t>
    </rPh>
    <rPh sb="11" eb="12">
      <t>シャ</t>
    </rPh>
    <rPh sb="13" eb="14">
      <t>スウ</t>
    </rPh>
    <phoneticPr fontId="3"/>
  </si>
  <si>
    <t>延　長　給　付　支　給　総　額</t>
    <rPh sb="0" eb="1">
      <t>エン</t>
    </rPh>
    <rPh sb="2" eb="3">
      <t>チョウ</t>
    </rPh>
    <rPh sb="4" eb="5">
      <t>キュウ</t>
    </rPh>
    <rPh sb="6" eb="7">
      <t>ツキ</t>
    </rPh>
    <rPh sb="8" eb="9">
      <t>シ</t>
    </rPh>
    <rPh sb="10" eb="11">
      <t>キュウ</t>
    </rPh>
    <rPh sb="12" eb="13">
      <t>フサ</t>
    </rPh>
    <rPh sb="14" eb="15">
      <t>ガク</t>
    </rPh>
    <phoneticPr fontId="3"/>
  </si>
  <si>
    <t>広　域　延　長　給　付</t>
    <rPh sb="0" eb="1">
      <t>ヒロシ</t>
    </rPh>
    <rPh sb="2" eb="3">
      <t>イキ</t>
    </rPh>
    <rPh sb="4" eb="5">
      <t>エン</t>
    </rPh>
    <rPh sb="6" eb="7">
      <t>チョウ</t>
    </rPh>
    <rPh sb="8" eb="9">
      <t>キュウ</t>
    </rPh>
    <rPh sb="10" eb="11">
      <t>ツキ</t>
    </rPh>
    <phoneticPr fontId="3"/>
  </si>
  <si>
    <t>訓　練　延　長　給　付</t>
    <rPh sb="0" eb="1">
      <t>クン</t>
    </rPh>
    <rPh sb="2" eb="3">
      <t>ネリ</t>
    </rPh>
    <rPh sb="4" eb="5">
      <t>エン</t>
    </rPh>
    <rPh sb="6" eb="7">
      <t>チョウ</t>
    </rPh>
    <rPh sb="8" eb="9">
      <t>キュウ</t>
    </rPh>
    <rPh sb="10" eb="11">
      <t>ツキ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</si>
  <si>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</si>
  <si>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</si>
  <si>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計</t>
    <rPh sb="0" eb="1">
      <t>ケイ</t>
    </rPh>
    <phoneticPr fontId="3"/>
  </si>
  <si>
    <t>支　　　　　給　　　　　終　　　　　了　　　　　者　　　　　数</t>
    <rPh sb="0" eb="1">
      <t>シ</t>
    </rPh>
    <rPh sb="6" eb="7">
      <t>キュウ</t>
    </rPh>
    <rPh sb="12" eb="13">
      <t>シュウ</t>
    </rPh>
    <rPh sb="18" eb="19">
      <t>リョウ</t>
    </rPh>
    <rPh sb="24" eb="25">
      <t>シャ</t>
    </rPh>
    <rPh sb="30" eb="31">
      <t>スウ</t>
    </rPh>
    <phoneticPr fontId="3"/>
  </si>
  <si>
    <t>第 27 表（52）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</si>
  <si>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注）支給金額は、業務統計値である。</t>
    <rPh sb="0" eb="1">
      <t>チュウ</t>
    </rPh>
    <rPh sb="2" eb="4">
      <t>シキュウ</t>
    </rPh>
    <rPh sb="4" eb="6">
      <t>キンガク</t>
    </rPh>
    <rPh sb="8" eb="10">
      <t>ギョウム</t>
    </rPh>
    <rPh sb="10" eb="13">
      <t>トウケイチ</t>
    </rPh>
    <phoneticPr fontId="3"/>
  </si>
  <si>
    <t>給　付　延　日　数　（　所　定　給　付　日　数　分　）</t>
    <rPh sb="0" eb="1">
      <t>キュウ</t>
    </rPh>
    <rPh sb="2" eb="3">
      <t>ツキ</t>
    </rPh>
    <rPh sb="4" eb="5">
      <t>ノ</t>
    </rPh>
    <rPh sb="6" eb="7">
      <t>ニチ</t>
    </rPh>
    <rPh sb="8" eb="9">
      <t>スウ</t>
    </rPh>
    <rPh sb="12" eb="13">
      <t>ショ</t>
    </rPh>
    <rPh sb="14" eb="15">
      <t>サダム</t>
    </rPh>
    <rPh sb="16" eb="17">
      <t>キュウ</t>
    </rPh>
    <rPh sb="18" eb="19">
      <t>ツキ</t>
    </rPh>
    <rPh sb="20" eb="21">
      <t>ニチ</t>
    </rPh>
    <rPh sb="22" eb="23">
      <t>スウ</t>
    </rPh>
    <rPh sb="24" eb="25">
      <t>ブン</t>
    </rPh>
    <phoneticPr fontId="3"/>
  </si>
  <si>
    <t>基　本　手　当　支　給　額　（　所　定　給　付　日　数　分　）</t>
    <rPh sb="0" eb="1">
      <t>モト</t>
    </rPh>
    <rPh sb="2" eb="3">
      <t>ホン</t>
    </rPh>
    <rPh sb="4" eb="5">
      <t>テ</t>
    </rPh>
    <rPh sb="6" eb="7">
      <t>トウ</t>
    </rPh>
    <rPh sb="8" eb="9">
      <t>シ</t>
    </rPh>
    <rPh sb="10" eb="11">
      <t>キュウ</t>
    </rPh>
    <rPh sb="12" eb="13">
      <t>ガク</t>
    </rPh>
    <rPh sb="16" eb="17">
      <t>ショ</t>
    </rPh>
    <rPh sb="18" eb="19">
      <t>サダム</t>
    </rPh>
    <rPh sb="20" eb="21">
      <t>キュウ</t>
    </rPh>
    <rPh sb="22" eb="23">
      <t>ツキ</t>
    </rPh>
    <rPh sb="24" eb="25">
      <t>ニチ</t>
    </rPh>
    <rPh sb="26" eb="27">
      <t>スウ</t>
    </rPh>
    <rPh sb="28" eb="29">
      <t>ブン</t>
    </rPh>
    <phoneticPr fontId="3"/>
  </si>
  <si>
    <t>［注］数値は年度平均であるため、各都道府県の合計は全国計に必ずしも一致しない。</t>
    <rPh sb="1" eb="2">
      <t>チュウ</t>
    </rPh>
    <rPh sb="3" eb="5">
      <t>スウチ</t>
    </rPh>
    <rPh sb="6" eb="8">
      <t>ネンド</t>
    </rPh>
    <rPh sb="8" eb="10">
      <t>ヘイキン</t>
    </rPh>
    <rPh sb="16" eb="17">
      <t>カク</t>
    </rPh>
    <rPh sb="17" eb="21">
      <t>トドウフケン</t>
    </rPh>
    <rPh sb="22" eb="24">
      <t>ゴウケイ</t>
    </rPh>
    <rPh sb="25" eb="27">
      <t>ゼンコク</t>
    </rPh>
    <rPh sb="27" eb="28">
      <t>ケイ</t>
    </rPh>
    <rPh sb="29" eb="30">
      <t>カナラ</t>
    </rPh>
    <rPh sb="33" eb="35">
      <t>イッチ</t>
    </rPh>
    <phoneticPr fontId="10"/>
  </si>
  <si>
    <t>男</t>
    <rPh sb="0" eb="1">
      <t>オトコ</t>
    </rPh>
    <phoneticPr fontId="10"/>
  </si>
  <si>
    <t>日　　数　　　　２　　４　　０　　日</t>
    <rPh sb="0" eb="1">
      <t>ビ</t>
    </rPh>
    <rPh sb="3" eb="4">
      <t>スウ</t>
    </rPh>
    <rPh sb="17" eb="18">
      <t>ニチ</t>
    </rPh>
    <phoneticPr fontId="10"/>
  </si>
  <si>
    <t>日　　数　　　　２　　１　　０　　日</t>
    <rPh sb="0" eb="1">
      <t>ビ</t>
    </rPh>
    <rPh sb="3" eb="4">
      <t>スウ</t>
    </rPh>
    <rPh sb="17" eb="18">
      <t>ニチ</t>
    </rPh>
    <phoneticPr fontId="10"/>
  </si>
  <si>
    <t>６　　　　０　　　　歳　　　　～　　　　６　　　　４　　　　歳</t>
    <rPh sb="10" eb="11">
      <t>サイ</t>
    </rPh>
    <rPh sb="30" eb="31">
      <t>サイ</t>
    </rPh>
    <phoneticPr fontId="10"/>
  </si>
  <si>
    <t>受　　　　　給　　　　　者　　　　　実　　　　　人　　　　　員</t>
    <rPh sb="0" eb="1">
      <t>ウケ</t>
    </rPh>
    <rPh sb="6" eb="7">
      <t>キュウ</t>
    </rPh>
    <rPh sb="12" eb="13">
      <t>シャ</t>
    </rPh>
    <rPh sb="18" eb="19">
      <t>ジツ</t>
    </rPh>
    <rPh sb="24" eb="25">
      <t>ニン</t>
    </rPh>
    <rPh sb="30" eb="31">
      <t>イン</t>
    </rPh>
    <phoneticPr fontId="10"/>
  </si>
  <si>
    <t>第 27 表（50）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</si>
  <si>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日　　数　　　　１　　８　　０　　日</t>
    <rPh sb="0" eb="1">
      <t>ビ</t>
    </rPh>
    <rPh sb="3" eb="4">
      <t>スウ</t>
    </rPh>
    <rPh sb="17" eb="18">
      <t>ニチ</t>
    </rPh>
    <phoneticPr fontId="10"/>
  </si>
  <si>
    <t>日　　数　　　　１　　５　　０　　日</t>
    <rPh sb="0" eb="1">
      <t>ビ</t>
    </rPh>
    <rPh sb="3" eb="4">
      <t>スウ</t>
    </rPh>
    <rPh sb="17" eb="18">
      <t>ニチ</t>
    </rPh>
    <phoneticPr fontId="10"/>
  </si>
  <si>
    <t>日　　数　　　　９　　０　　日</t>
    <rPh sb="0" eb="1">
      <t>ビ</t>
    </rPh>
    <rPh sb="3" eb="4">
      <t>スウ</t>
    </rPh>
    <rPh sb="14" eb="15">
      <t>ニチ</t>
    </rPh>
    <phoneticPr fontId="10"/>
  </si>
  <si>
    <t>６　　　０　　　歳　　　～　　　６　　　４　　　歳　</t>
    <rPh sb="8" eb="9">
      <t>サイ</t>
    </rPh>
    <rPh sb="24" eb="25">
      <t>サイ</t>
    </rPh>
    <phoneticPr fontId="10"/>
  </si>
  <si>
    <t>計</t>
    <rPh sb="0" eb="1">
      <t>ケイ</t>
    </rPh>
    <phoneticPr fontId="10"/>
  </si>
  <si>
    <t>日　　数　　　　３　　３　　０　　日</t>
    <rPh sb="0" eb="1">
      <t>ビ</t>
    </rPh>
    <rPh sb="3" eb="4">
      <t>スウ</t>
    </rPh>
    <rPh sb="17" eb="18">
      <t>ニチ</t>
    </rPh>
    <phoneticPr fontId="10"/>
  </si>
  <si>
    <t>日　　数　　　　２　　７　　０　　日</t>
    <rPh sb="0" eb="1">
      <t>ビ</t>
    </rPh>
    <rPh sb="3" eb="4">
      <t>スウ</t>
    </rPh>
    <rPh sb="17" eb="18">
      <t>ニチ</t>
    </rPh>
    <phoneticPr fontId="10"/>
  </si>
  <si>
    <t>６　０　歳　～　６　４　歳　</t>
    <rPh sb="4" eb="5">
      <t>サイ</t>
    </rPh>
    <rPh sb="12" eb="13">
      <t>サイ</t>
    </rPh>
    <phoneticPr fontId="10"/>
  </si>
  <si>
    <t>第 27 表（48）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</si>
  <si>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４　　　５　　　歳　　　～　　　５　　　９　　　歳　</t>
    <rPh sb="8" eb="9">
      <t>サイ</t>
    </rPh>
    <rPh sb="24" eb="25">
      <t>サイ</t>
    </rPh>
    <phoneticPr fontId="10"/>
  </si>
  <si>
    <t>第 27 表（47）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</si>
  <si>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４　５　歳　～　５　９　歳　</t>
    <rPh sb="4" eb="5">
      <t>サイ</t>
    </rPh>
    <rPh sb="12" eb="13">
      <t>サイ</t>
    </rPh>
    <phoneticPr fontId="10"/>
  </si>
  <si>
    <t>第 27 表（46）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</si>
  <si>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３　　　０　　　歳　　　～　　　４　　　４　　　歳　</t>
    <rPh sb="8" eb="9">
      <t>サイ</t>
    </rPh>
    <rPh sb="24" eb="25">
      <t>サイ</t>
    </rPh>
    <phoneticPr fontId="10"/>
  </si>
  <si>
    <t>第 27 表（45）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</si>
  <si>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日　　数　　　　１　　２　　０　　日</t>
    <rPh sb="0" eb="1">
      <t>ビ</t>
    </rPh>
    <rPh sb="3" eb="4">
      <t>スウ</t>
    </rPh>
    <rPh sb="17" eb="18">
      <t>ニチ</t>
    </rPh>
    <phoneticPr fontId="10"/>
  </si>
  <si>
    <t>３　０　歳　～　４　４　歳　</t>
    <rPh sb="4" eb="5">
      <t>サイ</t>
    </rPh>
    <rPh sb="12" eb="13">
      <t>サイ</t>
    </rPh>
    <phoneticPr fontId="10"/>
  </si>
  <si>
    <t>２　　　　９　　　　歳　　　　以　　　　下</t>
    <rPh sb="10" eb="11">
      <t>サイ</t>
    </rPh>
    <rPh sb="15" eb="16">
      <t>イ</t>
    </rPh>
    <rPh sb="20" eb="21">
      <t>シタ</t>
    </rPh>
    <phoneticPr fontId="10"/>
  </si>
  <si>
    <t>第 27 表（44）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</si>
  <si>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表（43）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</si>
  <si>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日　　数　　　　３　　６　　０　　日</t>
    <rPh sb="0" eb="1">
      <t>ビ</t>
    </rPh>
    <rPh sb="3" eb="4">
      <t>スウ</t>
    </rPh>
    <rPh sb="17" eb="18">
      <t>ニチ</t>
    </rPh>
    <phoneticPr fontId="10"/>
  </si>
  <si>
    <t>日　　数　　　　３　　０　　０　　日</t>
    <rPh sb="0" eb="1">
      <t>ビ</t>
    </rPh>
    <rPh sb="3" eb="4">
      <t>スウ</t>
    </rPh>
    <rPh sb="17" eb="18">
      <t>ニチ</t>
    </rPh>
    <phoneticPr fontId="10"/>
  </si>
  <si>
    <t>就　　　　職　　　　困　　　　難　　　　者</t>
    <rPh sb="0" eb="1">
      <t>シュウ</t>
    </rPh>
    <rPh sb="5" eb="6">
      <t>ショク</t>
    </rPh>
    <rPh sb="10" eb="11">
      <t>コン</t>
    </rPh>
    <rPh sb="15" eb="16">
      <t>ナン</t>
    </rPh>
    <rPh sb="20" eb="21">
      <t>シャ</t>
    </rPh>
    <phoneticPr fontId="10"/>
  </si>
  <si>
    <t>第 27 表（42）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</si>
  <si>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表（29）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</si>
  <si>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表（30）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</si>
  <si>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表（31）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</si>
  <si>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表（32）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</si>
  <si>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表（33）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</si>
  <si>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表（34）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</si>
  <si>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表（35）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</si>
  <si>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表（36）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</si>
  <si>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２　　９　　歳　　以　　下</t>
    <rPh sb="6" eb="7">
      <t>サイ</t>
    </rPh>
    <rPh sb="9" eb="10">
      <t>イ</t>
    </rPh>
    <rPh sb="12" eb="13">
      <t>シタ</t>
    </rPh>
    <phoneticPr fontId="10"/>
  </si>
  <si>
    <t>第 27 表（37）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</si>
  <si>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表（38）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</si>
  <si>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表（39）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</si>
  <si>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表（40）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</si>
  <si>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表（41）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</si>
  <si>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初　　　　　回　　　　　受　　　　　給　　　　　者　　　　　数</t>
    <rPh sb="0" eb="1">
      <t>ハツ</t>
    </rPh>
    <rPh sb="6" eb="7">
      <t>カイ</t>
    </rPh>
    <rPh sb="12" eb="13">
      <t>ウケ</t>
    </rPh>
    <rPh sb="18" eb="19">
      <t>キュウ</t>
    </rPh>
    <rPh sb="24" eb="25">
      <t>シャ</t>
    </rPh>
    <rPh sb="30" eb="31">
      <t>スウ</t>
    </rPh>
    <phoneticPr fontId="3"/>
  </si>
  <si>
    <t>第 27 表（17）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</si>
  <si>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表（18）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</si>
  <si>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表（19）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</si>
  <si>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表（20）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</si>
  <si>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表（21）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</si>
  <si>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表（22）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</si>
  <si>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表（23）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</si>
  <si>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表（24）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</si>
  <si>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表（25）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</si>
  <si>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受　　　　　　給　　　　　　者　　　　　　実　　　　　　人　　　　　　員</t>
    <rPh sb="0" eb="1">
      <t>ウケ</t>
    </rPh>
    <rPh sb="7" eb="8">
      <t>キュウ</t>
    </rPh>
    <rPh sb="14" eb="15">
      <t>シャ</t>
    </rPh>
    <rPh sb="21" eb="22">
      <t>ジツ</t>
    </rPh>
    <rPh sb="28" eb="29">
      <t>ニン</t>
    </rPh>
    <rPh sb="35" eb="36">
      <t>イン</t>
    </rPh>
    <phoneticPr fontId="3"/>
  </si>
  <si>
    <t>〔 一般被保険者〕</t>
    <rPh sb="2" eb="4">
      <t>イッパン</t>
    </rPh>
    <rPh sb="4" eb="8">
      <t>ヒホケンシャ</t>
    </rPh>
    <phoneticPr fontId="3"/>
  </si>
  <si>
    <t>第 27 表（27）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</si>
  <si>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女</t>
  </si>
  <si>
    <t>男</t>
  </si>
  <si>
    <t>計</t>
  </si>
  <si>
    <t>受　給　資　格　決　定　件　数</t>
  </si>
  <si>
    <t>労　働　局</t>
    <rPh sb="0" eb="1">
      <t>ロウ</t>
    </rPh>
    <rPh sb="2" eb="3">
      <t>ドウ</t>
    </rPh>
    <rPh sb="4" eb="5">
      <t>キョク</t>
    </rPh>
    <phoneticPr fontId="4"/>
  </si>
  <si>
    <t>第27表(1)　都道府県労働局別一般求職者給付の状況</t>
    <rPh sb="12" eb="14">
      <t>ロウドウ</t>
    </rPh>
    <rPh sb="14" eb="15">
      <t>キョク</t>
    </rPh>
    <phoneticPr fontId="4"/>
  </si>
  <si>
    <t>２　（給付関係）</t>
  </si>
  <si>
    <t>〔注〕</t>
    <rPh sb="1" eb="2">
      <t>チュウ</t>
    </rPh>
    <phoneticPr fontId="3"/>
  </si>
  <si>
    <t>支　　給　　総　　額</t>
    <rPh sb="0" eb="1">
      <t>シ</t>
    </rPh>
    <rPh sb="3" eb="4">
      <t>キュウ</t>
    </rPh>
    <rPh sb="6" eb="7">
      <t>ソウ</t>
    </rPh>
    <rPh sb="9" eb="10">
      <t>ガク</t>
    </rPh>
    <phoneticPr fontId="3"/>
  </si>
  <si>
    <t>（延長分、特例訓練分を含む）</t>
    <rPh sb="1" eb="3">
      <t>エンチョウ</t>
    </rPh>
    <rPh sb="3" eb="4">
      <t>ブン</t>
    </rPh>
    <rPh sb="5" eb="7">
      <t>トクレイ</t>
    </rPh>
    <rPh sb="7" eb="9">
      <t>クンレン</t>
    </rPh>
    <rPh sb="9" eb="10">
      <t>ブン</t>
    </rPh>
    <rPh sb="11" eb="12">
      <t>フク</t>
    </rPh>
    <phoneticPr fontId="3"/>
  </si>
  <si>
    <t>一 般 求 職 者 給 付</t>
    <rPh sb="0" eb="1">
      <t>イチ</t>
    </rPh>
    <rPh sb="2" eb="3">
      <t>ハン</t>
    </rPh>
    <rPh sb="4" eb="5">
      <t>モトム</t>
    </rPh>
    <rPh sb="6" eb="7">
      <t>ショク</t>
    </rPh>
    <rPh sb="8" eb="9">
      <t>シャ</t>
    </rPh>
    <rPh sb="10" eb="11">
      <t>キュウ</t>
    </rPh>
    <rPh sb="12" eb="13">
      <t>ツキ</t>
    </rPh>
    <phoneticPr fontId="3"/>
  </si>
  <si>
    <t>基　　　　本　　　　手　　　　当　　　　支　　　　給　　　　額</t>
    <rPh sb="0" eb="1">
      <t>モト</t>
    </rPh>
    <rPh sb="5" eb="6">
      <t>ホン</t>
    </rPh>
    <rPh sb="10" eb="11">
      <t>テ</t>
    </rPh>
    <rPh sb="15" eb="16">
      <t>トウ</t>
    </rPh>
    <rPh sb="20" eb="21">
      <t>シ</t>
    </rPh>
    <rPh sb="25" eb="26">
      <t>キュウ</t>
    </rPh>
    <rPh sb="30" eb="31">
      <t>ガク</t>
    </rPh>
    <phoneticPr fontId="3"/>
  </si>
  <si>
    <t>受　給　者　実　人　員</t>
    <rPh sb="0" eb="1">
      <t>ウケ</t>
    </rPh>
    <rPh sb="2" eb="3">
      <t>キュウ</t>
    </rPh>
    <rPh sb="4" eb="5">
      <t>シャ</t>
    </rPh>
    <rPh sb="6" eb="7">
      <t>ジツ</t>
    </rPh>
    <rPh sb="8" eb="9">
      <t>ニン</t>
    </rPh>
    <rPh sb="10" eb="11">
      <t>イン</t>
    </rPh>
    <phoneticPr fontId="3"/>
  </si>
  <si>
    <t>第 27 表（2）　都道府県労働局別一般求職者給付の状況</t>
    <rPh sb="14" eb="17">
      <t>ロウドウキョク</t>
    </rPh>
    <rPh sb="18" eb="20">
      <t>イッパン</t>
    </rPh>
    <rPh sb="20" eb="23">
      <t>キュウショクシャ</t>
    </rPh>
    <rPh sb="23" eb="25">
      <t>キュウフ</t>
    </rPh>
    <rPh sb="26" eb="28">
      <t>ジョウキョウ</t>
    </rPh>
    <phoneticPr fontId="4"/>
  </si>
  <si>
    <t>第 27 表（3）　都道府県労働局別一般求職者給付の状況〈Ａ 基本手当 （延長給付を除く）〉　</t>
    <rPh sb="10" eb="14">
      <t>トドウフケン</t>
    </rPh>
    <rPh sb="14" eb="17">
      <t>ロウドウキョク</t>
    </rPh>
    <rPh sb="17" eb="18">
      <t>ベツ</t>
    </rPh>
    <rPh sb="18" eb="20">
      <t>イッパン</t>
    </rPh>
    <rPh sb="20" eb="23">
      <t>キュウショクシャ</t>
    </rPh>
    <rPh sb="23" eb="25">
      <t>キュウフ</t>
    </rPh>
    <rPh sb="26" eb="28">
      <t>ジョウキョウ</t>
    </rPh>
    <phoneticPr fontId="4"/>
  </si>
  <si>
    <t>第 27 表（4）　都道府県労働局別一般求職者給付の状況〈Ａ 基本手当 （延長給付を除く）〉　</t>
    <rPh sb="10" eb="14">
      <t>トドウフケン</t>
    </rPh>
    <rPh sb="14" eb="17">
      <t>ロウドウキョク</t>
    </rPh>
    <rPh sb="17" eb="18">
      <t>ベツ</t>
    </rPh>
    <rPh sb="18" eb="20">
      <t>イッパン</t>
    </rPh>
    <rPh sb="20" eb="23">
      <t>キュウショクシャ</t>
    </rPh>
    <rPh sb="23" eb="25">
      <t>キュウフ</t>
    </rPh>
    <rPh sb="26" eb="28">
      <t>ジョウキョウ</t>
    </rPh>
    <phoneticPr fontId="4"/>
  </si>
  <si>
    <t>第 27 表（5）　都道府県労働局別一般求職者給付の状況〈Ａ 基本手当 （延長給付を除く）〉　</t>
    <rPh sb="10" eb="14">
      <t>トドウフケン</t>
    </rPh>
    <rPh sb="14" eb="17">
      <t>ロウドウキョク</t>
    </rPh>
    <rPh sb="17" eb="18">
      <t>ベツ</t>
    </rPh>
    <rPh sb="18" eb="20">
      <t>イッパン</t>
    </rPh>
    <rPh sb="20" eb="23">
      <t>キュウショクシャ</t>
    </rPh>
    <rPh sb="23" eb="25">
      <t>キュウフ</t>
    </rPh>
    <rPh sb="26" eb="28">
      <t>ジョウキョウ</t>
    </rPh>
    <phoneticPr fontId="4"/>
  </si>
  <si>
    <t>第 27 表（6）　都道府県労働局別一般求職者給付の状況〈Ａ 基本手当 （延長給付を除く）〉　</t>
    <rPh sb="10" eb="14">
      <t>トドウフケン</t>
    </rPh>
    <rPh sb="14" eb="17">
      <t>ロウドウキョク</t>
    </rPh>
    <rPh sb="17" eb="18">
      <t>ベツ</t>
    </rPh>
    <rPh sb="18" eb="20">
      <t>イッパン</t>
    </rPh>
    <rPh sb="20" eb="23">
      <t>キュウショクシャ</t>
    </rPh>
    <rPh sb="23" eb="25">
      <t>キュウフ</t>
    </rPh>
    <rPh sb="26" eb="28">
      <t>ジョウキョウ</t>
    </rPh>
    <phoneticPr fontId="4"/>
  </si>
  <si>
    <t>第 27 表（7）　都道府県労働局別一般求職者給付の状況〈Ａ 基本手当 （延長給付を除く）〉　</t>
    <rPh sb="10" eb="14">
      <t>トドウフケン</t>
    </rPh>
    <rPh sb="14" eb="17">
      <t>ロウドウキョク</t>
    </rPh>
    <rPh sb="17" eb="18">
      <t>ベツ</t>
    </rPh>
    <rPh sb="18" eb="20">
      <t>イッパン</t>
    </rPh>
    <rPh sb="20" eb="23">
      <t>キュウショクシャ</t>
    </rPh>
    <rPh sb="23" eb="25">
      <t>キュウフ</t>
    </rPh>
    <rPh sb="26" eb="28">
      <t>ジョウキョウ</t>
    </rPh>
    <phoneticPr fontId="4"/>
  </si>
  <si>
    <t>第 27 表（8）　都道府県労働局別一般求職者給付の状況〈Ａ 基本手当 （延長給付を除く）〉　</t>
    <rPh sb="10" eb="14">
      <t>トドウフケン</t>
    </rPh>
    <rPh sb="14" eb="17">
      <t>ロウドウキョク</t>
    </rPh>
    <rPh sb="17" eb="18">
      <t>ベツ</t>
    </rPh>
    <rPh sb="18" eb="20">
      <t>イッパン</t>
    </rPh>
    <rPh sb="20" eb="23">
      <t>キュウショクシャ</t>
    </rPh>
    <rPh sb="23" eb="25">
      <t>キュウフ</t>
    </rPh>
    <rPh sb="26" eb="28">
      <t>ジョウキョウ</t>
    </rPh>
    <phoneticPr fontId="4"/>
  </si>
  <si>
    <t>第 27 表（9）　都道府県労働局別一般求職者給付の状況〈Ａ 基本手当 （延長給付を除く）〉　</t>
    <rPh sb="10" eb="14">
      <t>トドウフケン</t>
    </rPh>
    <rPh sb="14" eb="17">
      <t>ロウドウキョク</t>
    </rPh>
    <rPh sb="17" eb="18">
      <t>ベツ</t>
    </rPh>
    <rPh sb="18" eb="20">
      <t>イッパン</t>
    </rPh>
    <rPh sb="20" eb="23">
      <t>キュウショクシャ</t>
    </rPh>
    <rPh sb="23" eb="25">
      <t>キュウフ</t>
    </rPh>
    <rPh sb="26" eb="28">
      <t>ジョウキョウ</t>
    </rPh>
    <phoneticPr fontId="4"/>
  </si>
  <si>
    <t>第 27 表（10）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</si>
  <si>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表（11）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</si>
  <si>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表（12）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</si>
  <si>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表（13）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</si>
  <si>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表（14）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</si>
  <si>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表（15）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</si>
  <si>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表（16）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</si>
  <si>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６　　　　０　　　　歳　　　　～　　　　６　　　　４　　　　歳</t>
    <phoneticPr fontId="10"/>
  </si>
  <si>
    <t>〔 特定受給資格者 〕</t>
    <rPh sb="2" eb="4">
      <t>トクテイ</t>
    </rPh>
    <rPh sb="4" eb="6">
      <t>ジュキュウ</t>
    </rPh>
    <rPh sb="6" eb="9">
      <t>シカクシャ</t>
    </rPh>
    <phoneticPr fontId="3"/>
  </si>
  <si>
    <t>〔 特定以外受給資格者 〕</t>
    <rPh sb="2" eb="4">
      <t>トクテイ</t>
    </rPh>
    <rPh sb="4" eb="6">
      <t>イガイ</t>
    </rPh>
    <rPh sb="6" eb="8">
      <t>ジュキュウ</t>
    </rPh>
    <rPh sb="8" eb="11">
      <t>シカクシャ</t>
    </rPh>
    <phoneticPr fontId="3"/>
  </si>
  <si>
    <t>〔 特定理由離職者 〕</t>
    <rPh sb="2" eb="4">
      <t>トクテイ</t>
    </rPh>
    <rPh sb="4" eb="9">
      <t>リユウリショクシャ</t>
    </rPh>
    <phoneticPr fontId="3"/>
  </si>
  <si>
    <t>第 27 表（26）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</si>
  <si>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表（49）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</si>
  <si>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表（51）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</si>
  <si>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表（53）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</si>
  <si>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表（54）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</si>
  <si>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表（55）　都道府県労働局別一般求職者給付の状況 〈Ａ 基本手当 （延長給付を除く）〉</t>
    <rPh sb="15" eb="18">
      <t>ロウドウキョク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rPh sb="33" eb="35">
      <t>キホン</t>
    </rPh>
    <rPh sb="35" eb="37">
      <t>テアテ</t>
    </rPh>
    <rPh sb="39" eb="41">
      <t>エンチョウ</t>
    </rPh>
    <rPh sb="41" eb="43">
      <t>キュウフ</t>
    </rPh>
    <rPh sb="44" eb="45">
      <t>ノゾ</t>
    </rPh>
    <phoneticPr fontId="4"/>
  </si>
  <si>
    <t>第 27 表（56）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</si>
  <si>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表（57）　都道府県労働局別一般求職者給付の状況 〈Ｂ 延長給付〉</t>
    <rPh sb="15" eb="18">
      <t>ロウドウキョク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rPh sb="33" eb="35">
      <t>エンチョウ</t>
    </rPh>
    <rPh sb="35" eb="37">
      <t>キュウフ</t>
    </rPh>
    <phoneticPr fontId="4"/>
  </si>
  <si>
    <t>第 27 表（58）　都道府県労働局別一般求職者給付の状況〈Ｃ 特例訓練〉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rPh sb="32" eb="34">
      <t>トクレイ</t>
    </rPh>
    <rPh sb="34" eb="36">
      <t>クンレン</t>
    </rPh>
    <phoneticPr fontId="4"/>
  </si>
  <si>
    <t>第 27 表（59）　都道府県労働局別一般求職者給付の状況 〈Ｄ　技能習得手当〉</t>
    <rPh sb="15" eb="18">
      <t>ロウドウキョク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rPh sb="33" eb="35">
      <t>ギノウ</t>
    </rPh>
    <rPh sb="35" eb="37">
      <t>シュウトク</t>
    </rPh>
    <rPh sb="37" eb="39">
      <t>テアテ</t>
    </rPh>
    <phoneticPr fontId="4"/>
  </si>
  <si>
    <t>第 27 表（60）　都道府県労働局別一般求職者給付の状況 〈Ｅ　寄宿手当〉及び〈Ｆ　傷病手当〉</t>
    <rPh sb="15" eb="18">
      <t>ロウドウキョク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rPh sb="33" eb="35">
      <t>キシュク</t>
    </rPh>
    <rPh sb="35" eb="37">
      <t>テアテ</t>
    </rPh>
    <rPh sb="38" eb="39">
      <t>オヨ</t>
    </rPh>
    <rPh sb="43" eb="45">
      <t>ショウビョウ</t>
    </rPh>
    <rPh sb="45" eb="47">
      <t>テアテ</t>
    </rPh>
    <phoneticPr fontId="4"/>
  </si>
  <si>
    <t>２）年度月平均であるため、各都道府県の合計は全国計に必ずしも一致しない。</t>
    <rPh sb="2" eb="4">
      <t>ネンド</t>
    </rPh>
    <rPh sb="4" eb="5">
      <t>ツキ</t>
    </rPh>
    <rPh sb="5" eb="7">
      <t>ヘイキン</t>
    </rPh>
    <phoneticPr fontId="3"/>
  </si>
  <si>
    <t>第 27 表（28）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</si>
  <si>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個 別 延 長 給 付</t>
    <rPh sb="0" eb="1">
      <t>コ</t>
    </rPh>
    <rPh sb="2" eb="3">
      <t>ベツ</t>
    </rPh>
    <rPh sb="4" eb="5">
      <t>エン</t>
    </rPh>
    <rPh sb="6" eb="7">
      <t>チョウ</t>
    </rPh>
    <rPh sb="8" eb="9">
      <t>キュウ</t>
    </rPh>
    <rPh sb="10" eb="11">
      <t>ツキ</t>
    </rPh>
    <phoneticPr fontId="3"/>
  </si>
  <si>
    <t>地　域　延　長　給　付</t>
    <rPh sb="0" eb="1">
      <t>チ</t>
    </rPh>
    <rPh sb="2" eb="3">
      <t>イキ</t>
    </rPh>
    <rPh sb="4" eb="5">
      <t>エン</t>
    </rPh>
    <rPh sb="6" eb="7">
      <t>チョウ</t>
    </rPh>
    <rPh sb="8" eb="9">
      <t>キュウ</t>
    </rPh>
    <rPh sb="10" eb="11">
      <t>ツキ</t>
    </rPh>
    <phoneticPr fontId="3"/>
  </si>
  <si>
    <t>　　各都道府県の合計は全国計に一致しない。</t>
    <phoneticPr fontId="10"/>
  </si>
  <si>
    <t>〔注〕1）年度月平均であるため、各都道府県の合計は全国計に必ずしも一致しない。</t>
    <rPh sb="0" eb="1">
      <t>チュウ</t>
    </rPh>
    <rPh sb="4" eb="6">
      <t>ネンド</t>
    </rPh>
    <rPh sb="6" eb="7">
      <t>ツキ</t>
    </rPh>
    <rPh sb="7" eb="9">
      <t>ヘイキン</t>
    </rPh>
    <phoneticPr fontId="3"/>
  </si>
  <si>
    <t>１）</t>
    <phoneticPr fontId="10"/>
  </si>
  <si>
    <t>1)</t>
  </si>
  <si>
    <t>1)</t>
    <phoneticPr fontId="10"/>
  </si>
  <si>
    <t>1)</t>
    <phoneticPr fontId="3"/>
  </si>
  <si>
    <t>３）基本手当支給額とは、基本手当基本分（所定給付日数分）、延長給付支給総額及び特例訓練手当の合計である。また、業務統計値である。</t>
    <rPh sb="2" eb="4">
      <t>キホン</t>
    </rPh>
    <rPh sb="4" eb="6">
      <t>テア</t>
    </rPh>
    <rPh sb="6" eb="8">
      <t>シキュウ</t>
    </rPh>
    <rPh sb="12" eb="14">
      <t>キホン</t>
    </rPh>
    <rPh sb="14" eb="16">
      <t>テアテ</t>
    </rPh>
    <rPh sb="16" eb="19">
      <t>キホンブン</t>
    </rPh>
    <rPh sb="20" eb="22">
      <t>ショテイ</t>
    </rPh>
    <rPh sb="22" eb="24">
      <t>キュウフ</t>
    </rPh>
    <rPh sb="24" eb="26">
      <t>ニッスウ</t>
    </rPh>
    <rPh sb="26" eb="27">
      <t>ブン</t>
    </rPh>
    <rPh sb="29" eb="31">
      <t>エンチョウ</t>
    </rPh>
    <rPh sb="31" eb="33">
      <t>キュウフ</t>
    </rPh>
    <rPh sb="33" eb="35">
      <t>シキュウ</t>
    </rPh>
    <rPh sb="35" eb="37">
      <t>ソウガク</t>
    </rPh>
    <rPh sb="37" eb="38">
      <t>オヨ</t>
    </rPh>
    <rPh sb="39" eb="41">
      <t>トクレイ</t>
    </rPh>
    <rPh sb="41" eb="43">
      <t>クンレン</t>
    </rPh>
    <rPh sb="43" eb="45">
      <t>テアテ</t>
    </rPh>
    <rPh sb="46" eb="48">
      <t>ゴウケイ</t>
    </rPh>
    <rPh sb="55" eb="60">
      <t>ギョウムトウケイチ</t>
    </rPh>
    <phoneticPr fontId="3"/>
  </si>
  <si>
    <t>就職困難者の受給者数は、特定以外受給資格者の各年齢階層の計に含まれている。</t>
    <rPh sb="0" eb="5">
      <t>シュウショクコンナンシャ</t>
    </rPh>
    <rPh sb="6" eb="9">
      <t>ジュキュウシャ</t>
    </rPh>
    <rPh sb="9" eb="10">
      <t>スウ</t>
    </rPh>
    <rPh sb="12" eb="14">
      <t>トクテイ</t>
    </rPh>
    <rPh sb="14" eb="16">
      <t>イガイ</t>
    </rPh>
    <rPh sb="16" eb="18">
      <t>ジュキュウ</t>
    </rPh>
    <rPh sb="18" eb="21">
      <t>シカクシャ</t>
    </rPh>
    <rPh sb="22" eb="25">
      <t>カクネンレイ</t>
    </rPh>
    <rPh sb="25" eb="27">
      <t>カイソウ</t>
    </rPh>
    <rPh sb="28" eb="29">
      <t>ケイ</t>
    </rPh>
    <rPh sb="30" eb="31">
      <t>フク</t>
    </rPh>
    <phoneticPr fontId="3"/>
  </si>
  <si>
    <t>1）数値は年度平均であるため、各都道府県の合計は全国計に必ずしも一致しない。</t>
    <rPh sb="2" eb="4">
      <t>スウチ</t>
    </rPh>
    <rPh sb="5" eb="7">
      <t>ネンド</t>
    </rPh>
    <rPh sb="7" eb="9">
      <t>ヘイキン</t>
    </rPh>
    <rPh sb="15" eb="16">
      <t>カク</t>
    </rPh>
    <rPh sb="16" eb="20">
      <t>トドウフケン</t>
    </rPh>
    <rPh sb="21" eb="23">
      <t>ゴウケイ</t>
    </rPh>
    <rPh sb="24" eb="26">
      <t>ゼンコク</t>
    </rPh>
    <rPh sb="26" eb="27">
      <t>ケイ</t>
    </rPh>
    <rPh sb="28" eb="29">
      <t>カナラ</t>
    </rPh>
    <rPh sb="32" eb="34">
      <t>イッチ</t>
    </rPh>
    <phoneticPr fontId="10"/>
  </si>
  <si>
    <t>2）就職困難者の受給者数は、特定以外受給資格者の各年齢階層の計に含まれている。</t>
    <rPh sb="2" eb="7">
      <t>シュウショクコンナンシャ</t>
    </rPh>
    <rPh sb="8" eb="11">
      <t>ジュキュウシャ</t>
    </rPh>
    <rPh sb="11" eb="12">
      <t>スウ</t>
    </rPh>
    <rPh sb="14" eb="16">
      <t>トクテイ</t>
    </rPh>
    <rPh sb="16" eb="18">
      <t>イガイ</t>
    </rPh>
    <rPh sb="18" eb="20">
      <t>ジュキュウ</t>
    </rPh>
    <rPh sb="20" eb="23">
      <t>シカクシャ</t>
    </rPh>
    <rPh sb="24" eb="27">
      <t>カクネンレイ</t>
    </rPh>
    <rPh sb="27" eb="29">
      <t>カイソウ</t>
    </rPh>
    <rPh sb="30" eb="31">
      <t>ケイ</t>
    </rPh>
    <rPh sb="32" eb="33">
      <t>フク</t>
    </rPh>
    <phoneticPr fontId="3"/>
  </si>
  <si>
    <t>令和２年度（単位：件）</t>
    <rPh sb="0" eb="2">
      <t>レイワ</t>
    </rPh>
    <rPh sb="3" eb="5">
      <t>ネンド</t>
    </rPh>
    <rPh sb="6" eb="8">
      <t>タンイ</t>
    </rPh>
    <rPh sb="9" eb="10">
      <t>ケン</t>
    </rPh>
    <phoneticPr fontId="10"/>
  </si>
  <si>
    <t>令和２年度（単位：円、人）</t>
    <rPh sb="0" eb="2">
      <t>レイワ</t>
    </rPh>
    <rPh sb="3" eb="5">
      <t>ネンド</t>
    </rPh>
    <rPh sb="6" eb="8">
      <t>タンイ</t>
    </rPh>
    <rPh sb="9" eb="10">
      <t>エン</t>
    </rPh>
    <rPh sb="11" eb="12">
      <t>ニン</t>
    </rPh>
    <phoneticPr fontId="10"/>
  </si>
  <si>
    <t>令和２年度（単位：人）</t>
    <rPh sb="0" eb="2">
      <t>レイワ</t>
    </rPh>
    <rPh sb="3" eb="5">
      <t>ネンド</t>
    </rPh>
    <rPh sb="6" eb="8">
      <t>タンイ</t>
    </rPh>
    <rPh sb="9" eb="10">
      <t>ニン</t>
    </rPh>
    <phoneticPr fontId="10"/>
  </si>
  <si>
    <t>令和２年度（単位：人）</t>
    <rPh sb="0" eb="2">
      <t>レイワ</t>
    </rPh>
    <rPh sb="3" eb="4">
      <t>ネン</t>
    </rPh>
    <rPh sb="4" eb="5">
      <t>ド</t>
    </rPh>
    <rPh sb="6" eb="8">
      <t>タンイ</t>
    </rPh>
    <rPh sb="9" eb="10">
      <t>ニン</t>
    </rPh>
    <phoneticPr fontId="10"/>
  </si>
  <si>
    <t>令和２年度（単位：円、日）</t>
    <rPh sb="0" eb="2">
      <t>レイワ</t>
    </rPh>
    <rPh sb="3" eb="5">
      <t>ネンド</t>
    </rPh>
    <rPh sb="6" eb="8">
      <t>タンイ</t>
    </rPh>
    <rPh sb="9" eb="10">
      <t>エン</t>
    </rPh>
    <rPh sb="11" eb="12">
      <t>ニチ</t>
    </rPh>
    <phoneticPr fontId="10"/>
  </si>
  <si>
    <t>令和２年度（単位：人、円）</t>
    <rPh sb="0" eb="2">
      <t>レイワ</t>
    </rPh>
    <rPh sb="3" eb="5">
      <t>ネンド</t>
    </rPh>
    <rPh sb="6" eb="8">
      <t>タンイ</t>
    </rPh>
    <rPh sb="9" eb="10">
      <t>ニン</t>
    </rPh>
    <rPh sb="11" eb="12">
      <t>エン</t>
    </rPh>
    <phoneticPr fontId="10"/>
  </si>
  <si>
    <t>令和２年度（単位：人、円）</t>
    <rPh sb="0" eb="2">
      <t>レイワ</t>
    </rPh>
    <rPh sb="3" eb="5">
      <t>ネンド</t>
    </rPh>
    <rPh sb="6" eb="8">
      <t>タンイ</t>
    </rPh>
    <rPh sb="9" eb="10">
      <t>ニン</t>
    </rPh>
    <rPh sb="11" eb="12">
      <t>エン</t>
    </rPh>
    <phoneticPr fontId="3"/>
  </si>
  <si>
    <t>１）一般求職者給付支給総額とは、基本手当、技能習得手当、傷病手当及び寄宿手当の合計である。また、年度計は決算値であり、各都道府県分は業務統計値であるため、</t>
    <rPh sb="2" eb="4">
      <t>イッパン</t>
    </rPh>
    <rPh sb="4" eb="7">
      <t>キュウショクシャ</t>
    </rPh>
    <rPh sb="7" eb="9">
      <t>キュウフ</t>
    </rPh>
    <rPh sb="9" eb="11">
      <t>シキュウ</t>
    </rPh>
    <rPh sb="11" eb="13">
      <t>ソウガク</t>
    </rPh>
    <rPh sb="16" eb="18">
      <t>キホン</t>
    </rPh>
    <rPh sb="18" eb="20">
      <t>テアテ</t>
    </rPh>
    <rPh sb="21" eb="23">
      <t>ギノウ</t>
    </rPh>
    <rPh sb="23" eb="25">
      <t>シュウトク</t>
    </rPh>
    <rPh sb="25" eb="27">
      <t>テアテ</t>
    </rPh>
    <rPh sb="28" eb="30">
      <t>ショウビョウ</t>
    </rPh>
    <rPh sb="30" eb="32">
      <t>テアテ</t>
    </rPh>
    <rPh sb="32" eb="33">
      <t>オヨ</t>
    </rPh>
    <rPh sb="34" eb="36">
      <t>キシュク</t>
    </rPh>
    <rPh sb="36" eb="38">
      <t>テアテ</t>
    </rPh>
    <rPh sb="39" eb="41">
      <t>ゴウケイ</t>
    </rPh>
    <rPh sb="48" eb="50">
      <t>ネンド</t>
    </rPh>
    <rPh sb="50" eb="51">
      <t>ケイ</t>
    </rPh>
    <rPh sb="52" eb="54">
      <t>ケッサン</t>
    </rPh>
    <rPh sb="54" eb="55">
      <t>チ</t>
    </rPh>
    <rPh sb="59" eb="60">
      <t>カク</t>
    </rPh>
    <rPh sb="60" eb="64">
      <t>トドウフケン</t>
    </rPh>
    <rPh sb="64" eb="65">
      <t>ブン</t>
    </rPh>
    <rPh sb="66" eb="68">
      <t>ギョウム</t>
    </rPh>
    <rPh sb="68" eb="71">
      <t>トウケイチ</t>
    </rPh>
    <phoneticPr fontId="3"/>
  </si>
  <si>
    <r>
      <rPr>
        <strike/>
        <sz val="9"/>
        <color rgb="FFFF0000"/>
        <rFont val="ＭＳ 明朝"/>
        <family val="1"/>
        <charset val="128"/>
      </rPr>
      <t>187</t>
    </r>
    <r>
      <rPr>
        <sz val="9"/>
        <color rgb="FFFF0000"/>
        <rFont val="ＭＳ 明朝"/>
        <family val="1"/>
        <charset val="128"/>
      </rPr>
      <t xml:space="preserve">
658</t>
    </r>
    <phoneticPr fontId="10"/>
  </si>
  <si>
    <r>
      <rPr>
        <strike/>
        <sz val="9"/>
        <color rgb="FFFF0000"/>
        <rFont val="ＭＳ 明朝"/>
        <family val="1"/>
        <charset val="128"/>
      </rPr>
      <t>171</t>
    </r>
    <r>
      <rPr>
        <sz val="9"/>
        <color rgb="FFFF0000"/>
        <rFont val="ＭＳ 明朝"/>
        <family val="1"/>
        <charset val="128"/>
      </rPr>
      <t xml:space="preserve">
187</t>
    </r>
    <phoneticPr fontId="10"/>
  </si>
  <si>
    <r>
      <rPr>
        <strike/>
        <sz val="9"/>
        <color rgb="FFFF0000"/>
        <rFont val="ＭＳ 明朝"/>
        <family val="1"/>
        <charset val="128"/>
      </rPr>
      <t>267</t>
    </r>
    <r>
      <rPr>
        <sz val="9"/>
        <color rgb="FFFF0000"/>
        <rFont val="ＭＳ 明朝"/>
        <family val="1"/>
        <charset val="128"/>
      </rPr>
      <t xml:space="preserve">
171</t>
    </r>
    <phoneticPr fontId="10"/>
  </si>
  <si>
    <r>
      <rPr>
        <strike/>
        <sz val="9"/>
        <color rgb="FFFF0000"/>
        <rFont val="ＭＳ 明朝"/>
        <family val="1"/>
        <charset val="128"/>
      </rPr>
      <t>159</t>
    </r>
    <r>
      <rPr>
        <sz val="9"/>
        <color rgb="FFFF0000"/>
        <rFont val="ＭＳ 明朝"/>
        <family val="1"/>
        <charset val="128"/>
      </rPr>
      <t xml:space="preserve">
267</t>
    </r>
    <phoneticPr fontId="10"/>
  </si>
  <si>
    <r>
      <rPr>
        <strike/>
        <sz val="9"/>
        <color rgb="FFFF0000"/>
        <rFont val="ＭＳ 明朝"/>
        <family val="1"/>
        <charset val="128"/>
      </rPr>
      <t>129</t>
    </r>
    <r>
      <rPr>
        <sz val="9"/>
        <color rgb="FFFF0000"/>
        <rFont val="ＭＳ 明朝"/>
        <family val="1"/>
        <charset val="128"/>
      </rPr>
      <t xml:space="preserve">
159</t>
    </r>
    <phoneticPr fontId="10"/>
  </si>
  <si>
    <r>
      <rPr>
        <strike/>
        <sz val="9"/>
        <color rgb="FFFF0000"/>
        <rFont val="ＭＳ 明朝"/>
        <family val="1"/>
        <charset val="128"/>
      </rPr>
      <t>269</t>
    </r>
    <r>
      <rPr>
        <sz val="9"/>
        <color rgb="FFFF0000"/>
        <rFont val="ＭＳ 明朝"/>
        <family val="1"/>
        <charset val="128"/>
      </rPr>
      <t xml:space="preserve">
129</t>
    </r>
    <phoneticPr fontId="10"/>
  </si>
  <si>
    <r>
      <rPr>
        <strike/>
        <sz val="9"/>
        <color rgb="FFFF0000"/>
        <rFont val="ＭＳ 明朝"/>
        <family val="1"/>
        <charset val="128"/>
      </rPr>
      <t>268</t>
    </r>
    <r>
      <rPr>
        <sz val="9"/>
        <color rgb="FFFF0000"/>
        <rFont val="ＭＳ 明朝"/>
        <family val="1"/>
        <charset val="128"/>
      </rPr>
      <t xml:space="preserve">
269</t>
    </r>
    <phoneticPr fontId="10"/>
  </si>
  <si>
    <r>
      <rPr>
        <strike/>
        <sz val="9"/>
        <color rgb="FFFF0000"/>
        <rFont val="ＭＳ 明朝"/>
        <family val="1"/>
        <charset val="128"/>
      </rPr>
      <t>234</t>
    </r>
    <r>
      <rPr>
        <sz val="9"/>
        <color rgb="FFFF0000"/>
        <rFont val="ＭＳ 明朝"/>
        <family val="1"/>
        <charset val="128"/>
      </rPr>
      <t xml:space="preserve">
268</t>
    </r>
    <phoneticPr fontId="10"/>
  </si>
  <si>
    <r>
      <rPr>
        <strike/>
        <sz val="9"/>
        <color rgb="FFFF0000"/>
        <rFont val="ＭＳ 明朝"/>
        <family val="1"/>
        <charset val="128"/>
      </rPr>
      <t>182</t>
    </r>
    <r>
      <rPr>
        <sz val="9"/>
        <color rgb="FFFF0000"/>
        <rFont val="ＭＳ 明朝"/>
        <family val="1"/>
        <charset val="128"/>
      </rPr>
      <t xml:space="preserve">
234</t>
    </r>
    <phoneticPr fontId="10"/>
  </si>
  <si>
    <r>
      <rPr>
        <strike/>
        <sz val="9"/>
        <color rgb="FFFF0000"/>
        <rFont val="ＭＳ 明朝"/>
        <family val="1"/>
        <charset val="128"/>
      </rPr>
      <t>578</t>
    </r>
    <r>
      <rPr>
        <sz val="9"/>
        <color rgb="FFFF0000"/>
        <rFont val="ＭＳ 明朝"/>
        <family val="1"/>
        <charset val="128"/>
      </rPr>
      <t xml:space="preserve">
182</t>
    </r>
    <phoneticPr fontId="10"/>
  </si>
  <si>
    <r>
      <rPr>
        <strike/>
        <sz val="9"/>
        <color rgb="FFFF0000"/>
        <rFont val="ＭＳ 明朝"/>
        <family val="1"/>
        <charset val="128"/>
      </rPr>
      <t>477</t>
    </r>
    <r>
      <rPr>
        <sz val="9"/>
        <color rgb="FFFF0000"/>
        <rFont val="ＭＳ 明朝"/>
        <family val="1"/>
        <charset val="128"/>
      </rPr>
      <t xml:space="preserve">
578</t>
    </r>
    <phoneticPr fontId="10"/>
  </si>
  <si>
    <r>
      <rPr>
        <strike/>
        <sz val="9"/>
        <color rgb="FFFF0000"/>
        <rFont val="ＭＳ 明朝"/>
        <family val="1"/>
        <charset val="128"/>
      </rPr>
      <t>838</t>
    </r>
    <r>
      <rPr>
        <sz val="9"/>
        <color rgb="FFFF0000"/>
        <rFont val="ＭＳ 明朝"/>
        <family val="1"/>
        <charset val="128"/>
      </rPr>
      <t xml:space="preserve">
477</t>
    </r>
    <phoneticPr fontId="10"/>
  </si>
  <si>
    <r>
      <rPr>
        <strike/>
        <sz val="9"/>
        <color rgb="FFFF0000"/>
        <rFont val="ＭＳ 明朝"/>
        <family val="1"/>
        <charset val="128"/>
      </rPr>
      <t>615</t>
    </r>
    <r>
      <rPr>
        <sz val="9"/>
        <color rgb="FFFF0000"/>
        <rFont val="ＭＳ 明朝"/>
        <family val="1"/>
        <charset val="128"/>
      </rPr>
      <t xml:space="preserve">
838</t>
    </r>
    <phoneticPr fontId="10"/>
  </si>
  <si>
    <r>
      <rPr>
        <strike/>
        <sz val="9"/>
        <color rgb="FFFF0000"/>
        <rFont val="ＭＳ 明朝"/>
        <family val="1"/>
        <charset val="128"/>
      </rPr>
      <t>239</t>
    </r>
    <r>
      <rPr>
        <sz val="9"/>
        <color rgb="FFFF0000"/>
        <rFont val="ＭＳ 明朝"/>
        <family val="1"/>
        <charset val="128"/>
      </rPr>
      <t xml:space="preserve">
615</t>
    </r>
    <phoneticPr fontId="10"/>
  </si>
  <si>
    <r>
      <rPr>
        <strike/>
        <sz val="9"/>
        <color rgb="FFFF0000"/>
        <rFont val="ＭＳ 明朝"/>
        <family val="1"/>
        <charset val="128"/>
      </rPr>
      <t>105</t>
    </r>
    <r>
      <rPr>
        <sz val="9"/>
        <color rgb="FFFF0000"/>
        <rFont val="ＭＳ 明朝"/>
        <family val="1"/>
        <charset val="128"/>
      </rPr>
      <t xml:space="preserve">
239</t>
    </r>
    <phoneticPr fontId="10"/>
  </si>
  <si>
    <r>
      <rPr>
        <strike/>
        <sz val="9"/>
        <color rgb="FFFF0000"/>
        <rFont val="ＭＳ 明朝"/>
        <family val="1"/>
        <charset val="128"/>
      </rPr>
      <t>131</t>
    </r>
    <r>
      <rPr>
        <sz val="9"/>
        <color rgb="FFFF0000"/>
        <rFont val="ＭＳ 明朝"/>
        <family val="1"/>
        <charset val="128"/>
      </rPr>
      <t xml:space="preserve">
105</t>
    </r>
    <phoneticPr fontId="10"/>
  </si>
  <si>
    <r>
      <rPr>
        <strike/>
        <sz val="9"/>
        <color rgb="FFFF0000"/>
        <rFont val="ＭＳ 明朝"/>
        <family val="1"/>
        <charset val="128"/>
      </rPr>
      <t>80</t>
    </r>
    <r>
      <rPr>
        <sz val="9"/>
        <color rgb="FFFF0000"/>
        <rFont val="ＭＳ 明朝"/>
        <family val="1"/>
        <charset val="128"/>
      </rPr>
      <t xml:space="preserve">
131</t>
    </r>
    <phoneticPr fontId="10"/>
  </si>
  <si>
    <r>
      <rPr>
        <strike/>
        <sz val="9"/>
        <color rgb="FFFF0000"/>
        <rFont val="ＭＳ 明朝"/>
        <family val="1"/>
        <charset val="128"/>
      </rPr>
      <t>84</t>
    </r>
    <r>
      <rPr>
        <sz val="9"/>
        <color rgb="FFFF0000"/>
        <rFont val="ＭＳ 明朝"/>
        <family val="1"/>
        <charset val="128"/>
      </rPr>
      <t xml:space="preserve">
80</t>
    </r>
    <phoneticPr fontId="10"/>
  </si>
  <si>
    <r>
      <rPr>
        <strike/>
        <sz val="9"/>
        <color rgb="FFFF0000"/>
        <rFont val="ＭＳ 明朝"/>
        <family val="1"/>
        <charset val="128"/>
      </rPr>
      <t>228</t>
    </r>
    <r>
      <rPr>
        <sz val="9"/>
        <color rgb="FFFF0000"/>
        <rFont val="ＭＳ 明朝"/>
        <family val="1"/>
        <charset val="128"/>
      </rPr>
      <t xml:space="preserve">
84</t>
    </r>
    <phoneticPr fontId="10"/>
  </si>
  <si>
    <r>
      <rPr>
        <strike/>
        <sz val="9"/>
        <color rgb="FFFF0000"/>
        <rFont val="ＭＳ 明朝"/>
        <family val="1"/>
        <charset val="128"/>
      </rPr>
      <t>184</t>
    </r>
    <r>
      <rPr>
        <sz val="9"/>
        <color rgb="FFFF0000"/>
        <rFont val="ＭＳ 明朝"/>
        <family val="1"/>
        <charset val="128"/>
      </rPr>
      <t xml:space="preserve">
228</t>
    </r>
    <phoneticPr fontId="10"/>
  </si>
  <si>
    <r>
      <rPr>
        <strike/>
        <sz val="9"/>
        <color rgb="FFFF0000"/>
        <rFont val="ＭＳ 明朝"/>
        <family val="1"/>
        <charset val="128"/>
      </rPr>
      <t>369</t>
    </r>
    <r>
      <rPr>
        <sz val="9"/>
        <color rgb="FFFF0000"/>
        <rFont val="ＭＳ 明朝"/>
        <family val="1"/>
        <charset val="128"/>
      </rPr>
      <t xml:space="preserve">
184</t>
    </r>
    <phoneticPr fontId="10"/>
  </si>
  <si>
    <r>
      <rPr>
        <strike/>
        <sz val="9"/>
        <color rgb="FFFF0000"/>
        <rFont val="ＭＳ 明朝"/>
        <family val="1"/>
        <charset val="128"/>
      </rPr>
      <t>540</t>
    </r>
    <r>
      <rPr>
        <sz val="9"/>
        <color rgb="FFFF0000"/>
        <rFont val="ＭＳ 明朝"/>
        <family val="1"/>
        <charset val="128"/>
      </rPr>
      <t xml:space="preserve">
369</t>
    </r>
    <phoneticPr fontId="10"/>
  </si>
  <si>
    <r>
      <rPr>
        <strike/>
        <sz val="9"/>
        <color rgb="FFFF0000"/>
        <rFont val="ＭＳ 明朝"/>
        <family val="1"/>
        <charset val="128"/>
      </rPr>
      <t>201</t>
    </r>
    <r>
      <rPr>
        <sz val="9"/>
        <color rgb="FFFF0000"/>
        <rFont val="ＭＳ 明朝"/>
        <family val="1"/>
        <charset val="128"/>
      </rPr>
      <t xml:space="preserve">
540</t>
    </r>
    <phoneticPr fontId="10"/>
  </si>
  <si>
    <r>
      <rPr>
        <strike/>
        <sz val="9"/>
        <color rgb="FFFF0000"/>
        <rFont val="ＭＳ 明朝"/>
        <family val="1"/>
        <charset val="128"/>
      </rPr>
      <t>161</t>
    </r>
    <r>
      <rPr>
        <sz val="9"/>
        <color rgb="FFFF0000"/>
        <rFont val="ＭＳ 明朝"/>
        <family val="1"/>
        <charset val="128"/>
      </rPr>
      <t xml:space="preserve">
201</t>
    </r>
    <phoneticPr fontId="10"/>
  </si>
  <si>
    <r>
      <rPr>
        <strike/>
        <sz val="9"/>
        <color rgb="FFFF0000"/>
        <rFont val="ＭＳ 明朝"/>
        <family val="1"/>
        <charset val="128"/>
      </rPr>
      <t>252</t>
    </r>
    <r>
      <rPr>
        <sz val="9"/>
        <color rgb="FFFF0000"/>
        <rFont val="ＭＳ 明朝"/>
        <family val="1"/>
        <charset val="128"/>
      </rPr>
      <t xml:space="preserve">
161</t>
    </r>
    <phoneticPr fontId="10"/>
  </si>
  <si>
    <r>
      <rPr>
        <strike/>
        <sz val="9"/>
        <color rgb="FFFF0000"/>
        <rFont val="ＭＳ 明朝"/>
        <family val="1"/>
        <charset val="128"/>
      </rPr>
      <t>770</t>
    </r>
    <r>
      <rPr>
        <sz val="9"/>
        <color rgb="FFFF0000"/>
        <rFont val="ＭＳ 明朝"/>
        <family val="1"/>
        <charset val="128"/>
      </rPr>
      <t xml:space="preserve">
252</t>
    </r>
    <phoneticPr fontId="10"/>
  </si>
  <si>
    <r>
      <rPr>
        <strike/>
        <sz val="9"/>
        <color rgb="FFFF0000"/>
        <rFont val="ＭＳ 明朝"/>
        <family val="1"/>
        <charset val="128"/>
      </rPr>
      <t>627</t>
    </r>
    <r>
      <rPr>
        <sz val="9"/>
        <color rgb="FFFF0000"/>
        <rFont val="ＭＳ 明朝"/>
        <family val="1"/>
        <charset val="128"/>
      </rPr>
      <t xml:space="preserve">
770</t>
    </r>
    <phoneticPr fontId="10"/>
  </si>
  <si>
    <r>
      <rPr>
        <strike/>
        <sz val="9"/>
        <color rgb="FFFF0000"/>
        <rFont val="ＭＳ 明朝"/>
        <family val="1"/>
        <charset val="128"/>
      </rPr>
      <t>133</t>
    </r>
    <r>
      <rPr>
        <sz val="9"/>
        <color rgb="FFFF0000"/>
        <rFont val="ＭＳ 明朝"/>
        <family val="1"/>
        <charset val="128"/>
      </rPr>
      <t xml:space="preserve">
627</t>
    </r>
    <phoneticPr fontId="10"/>
  </si>
  <si>
    <r>
      <rPr>
        <strike/>
        <sz val="9"/>
        <color rgb="FFFF0000"/>
        <rFont val="ＭＳ 明朝"/>
        <family val="1"/>
        <charset val="128"/>
      </rPr>
      <t>115</t>
    </r>
    <r>
      <rPr>
        <sz val="9"/>
        <color rgb="FFFF0000"/>
        <rFont val="ＭＳ 明朝"/>
        <family val="1"/>
        <charset val="128"/>
      </rPr>
      <t xml:space="preserve">
133</t>
    </r>
    <phoneticPr fontId="10"/>
  </si>
  <si>
    <r>
      <rPr>
        <strike/>
        <sz val="9"/>
        <color rgb="FFFF0000"/>
        <rFont val="ＭＳ 明朝"/>
        <family val="1"/>
        <charset val="128"/>
      </rPr>
      <t>77</t>
    </r>
    <r>
      <rPr>
        <sz val="9"/>
        <color rgb="FFFF0000"/>
        <rFont val="ＭＳ 明朝"/>
        <family val="1"/>
        <charset val="128"/>
      </rPr>
      <t xml:space="preserve">
115</t>
    </r>
    <phoneticPr fontId="10"/>
  </si>
  <si>
    <r>
      <rPr>
        <strike/>
        <sz val="9"/>
        <color rgb="FFFF0000"/>
        <rFont val="ＭＳ 明朝"/>
        <family val="1"/>
        <charset val="128"/>
      </rPr>
      <t>94</t>
    </r>
    <r>
      <rPr>
        <sz val="9"/>
        <color rgb="FFFF0000"/>
        <rFont val="ＭＳ 明朝"/>
        <family val="1"/>
        <charset val="128"/>
      </rPr>
      <t xml:space="preserve">
77</t>
    </r>
    <phoneticPr fontId="10"/>
  </si>
  <si>
    <r>
      <rPr>
        <strike/>
        <sz val="9"/>
        <color rgb="FFFF0000"/>
        <rFont val="ＭＳ 明朝"/>
        <family val="1"/>
        <charset val="128"/>
      </rPr>
      <t>202</t>
    </r>
    <r>
      <rPr>
        <sz val="9"/>
        <color rgb="FFFF0000"/>
        <rFont val="ＭＳ 明朝"/>
        <family val="1"/>
        <charset val="128"/>
      </rPr>
      <t xml:space="preserve">
94</t>
    </r>
    <phoneticPr fontId="10"/>
  </si>
  <si>
    <r>
      <rPr>
        <strike/>
        <sz val="9"/>
        <color rgb="FFFF0000"/>
        <rFont val="ＭＳ 明朝"/>
        <family val="1"/>
        <charset val="128"/>
      </rPr>
      <t>293</t>
    </r>
    <r>
      <rPr>
        <sz val="9"/>
        <color rgb="FFFF0000"/>
        <rFont val="ＭＳ 明朝"/>
        <family val="1"/>
        <charset val="128"/>
      </rPr>
      <t xml:space="preserve">
202</t>
    </r>
    <phoneticPr fontId="10"/>
  </si>
  <si>
    <r>
      <rPr>
        <strike/>
        <sz val="9"/>
        <color rgb="FFFF0000"/>
        <rFont val="ＭＳ 明朝"/>
        <family val="1"/>
        <charset val="128"/>
      </rPr>
      <t>165</t>
    </r>
    <r>
      <rPr>
        <sz val="9"/>
        <color rgb="FFFF0000"/>
        <rFont val="ＭＳ 明朝"/>
        <family val="1"/>
        <charset val="128"/>
      </rPr>
      <t xml:space="preserve">
293</t>
    </r>
    <phoneticPr fontId="10"/>
  </si>
  <si>
    <r>
      <rPr>
        <strike/>
        <sz val="9"/>
        <color rgb="FFFF0000"/>
        <rFont val="ＭＳ 明朝"/>
        <family val="1"/>
        <charset val="128"/>
      </rPr>
      <t>109</t>
    </r>
    <r>
      <rPr>
        <sz val="9"/>
        <color rgb="FFFF0000"/>
        <rFont val="ＭＳ 明朝"/>
        <family val="1"/>
        <charset val="128"/>
      </rPr>
      <t xml:space="preserve">
165</t>
    </r>
    <phoneticPr fontId="10"/>
  </si>
  <si>
    <r>
      <rPr>
        <strike/>
        <sz val="9"/>
        <color rgb="FFFF0000"/>
        <rFont val="ＭＳ 明朝"/>
        <family val="1"/>
        <charset val="128"/>
      </rPr>
      <t>109</t>
    </r>
    <r>
      <rPr>
        <sz val="9"/>
        <color rgb="FFFF0000"/>
        <rFont val="ＭＳ 明朝"/>
        <family val="1"/>
        <charset val="128"/>
      </rPr>
      <t xml:space="preserve">
109</t>
    </r>
    <phoneticPr fontId="10"/>
  </si>
  <si>
    <r>
      <rPr>
        <strike/>
        <sz val="9"/>
        <color rgb="FFFF0000"/>
        <rFont val="ＭＳ 明朝"/>
        <family val="1"/>
        <charset val="128"/>
      </rPr>
      <t>180</t>
    </r>
    <r>
      <rPr>
        <sz val="9"/>
        <color rgb="FFFF0000"/>
        <rFont val="ＭＳ 明朝"/>
        <family val="1"/>
        <charset val="128"/>
      </rPr>
      <t xml:space="preserve">
109</t>
    </r>
    <phoneticPr fontId="10"/>
  </si>
  <si>
    <r>
      <rPr>
        <strike/>
        <sz val="9"/>
        <color rgb="FFFF0000"/>
        <rFont val="ＭＳ 明朝"/>
        <family val="1"/>
        <charset val="128"/>
      </rPr>
      <t>107</t>
    </r>
    <r>
      <rPr>
        <sz val="9"/>
        <color rgb="FFFF0000"/>
        <rFont val="ＭＳ 明朝"/>
        <family val="1"/>
        <charset val="128"/>
      </rPr>
      <t xml:space="preserve">
180</t>
    </r>
    <phoneticPr fontId="10"/>
  </si>
  <si>
    <r>
      <rPr>
        <strike/>
        <sz val="9"/>
        <color rgb="FFFF0000"/>
        <rFont val="ＭＳ 明朝"/>
        <family val="1"/>
        <charset val="128"/>
      </rPr>
      <t>740</t>
    </r>
    <r>
      <rPr>
        <sz val="9"/>
        <color rgb="FFFF0000"/>
        <rFont val="ＭＳ 明朝"/>
        <family val="1"/>
        <charset val="128"/>
      </rPr>
      <t xml:space="preserve">
107</t>
    </r>
    <phoneticPr fontId="10"/>
  </si>
  <si>
    <r>
      <rPr>
        <strike/>
        <sz val="9"/>
        <color rgb="FFFF0000"/>
        <rFont val="ＭＳ 明朝"/>
        <family val="1"/>
        <charset val="128"/>
      </rPr>
      <t>136</t>
    </r>
    <r>
      <rPr>
        <sz val="9"/>
        <color rgb="FFFF0000"/>
        <rFont val="ＭＳ 明朝"/>
        <family val="1"/>
        <charset val="128"/>
      </rPr>
      <t xml:space="preserve">
740</t>
    </r>
    <phoneticPr fontId="10"/>
  </si>
  <si>
    <r>
      <rPr>
        <strike/>
        <sz val="9"/>
        <color rgb="FFFF0000"/>
        <rFont val="ＭＳ 明朝"/>
        <family val="1"/>
        <charset val="128"/>
      </rPr>
      <t>213</t>
    </r>
    <r>
      <rPr>
        <sz val="9"/>
        <color rgb="FFFF0000"/>
        <rFont val="ＭＳ 明朝"/>
        <family val="1"/>
        <charset val="128"/>
      </rPr>
      <t xml:space="preserve">
136</t>
    </r>
    <phoneticPr fontId="10"/>
  </si>
  <si>
    <r>
      <rPr>
        <strike/>
        <sz val="9"/>
        <color rgb="FFFF0000"/>
        <rFont val="ＭＳ 明朝"/>
        <family val="1"/>
        <charset val="128"/>
      </rPr>
      <t>305</t>
    </r>
    <r>
      <rPr>
        <sz val="9"/>
        <color rgb="FFFF0000"/>
        <rFont val="ＭＳ 明朝"/>
        <family val="1"/>
        <charset val="128"/>
      </rPr>
      <t xml:space="preserve">
213</t>
    </r>
    <phoneticPr fontId="10"/>
  </si>
  <si>
    <r>
      <rPr>
        <strike/>
        <sz val="9"/>
        <color rgb="FFFF0000"/>
        <rFont val="ＭＳ 明朝"/>
        <family val="1"/>
        <charset val="128"/>
      </rPr>
      <t>188</t>
    </r>
    <r>
      <rPr>
        <sz val="9"/>
        <color rgb="FFFF0000"/>
        <rFont val="ＭＳ 明朝"/>
        <family val="1"/>
        <charset val="128"/>
      </rPr>
      <t xml:space="preserve">
305</t>
    </r>
    <phoneticPr fontId="10"/>
  </si>
  <si>
    <r>
      <rPr>
        <strike/>
        <sz val="9"/>
        <color rgb="FFFF0000"/>
        <rFont val="ＭＳ 明朝"/>
        <family val="1"/>
        <charset val="128"/>
      </rPr>
      <t>196</t>
    </r>
    <r>
      <rPr>
        <sz val="9"/>
        <color rgb="FFFF0000"/>
        <rFont val="ＭＳ 明朝"/>
        <family val="1"/>
        <charset val="128"/>
      </rPr>
      <t xml:space="preserve">
188</t>
    </r>
    <phoneticPr fontId="10"/>
  </si>
  <si>
    <r>
      <rPr>
        <strike/>
        <sz val="9"/>
        <color rgb="FFFF0000"/>
        <rFont val="ＭＳ 明朝"/>
        <family val="1"/>
        <charset val="128"/>
      </rPr>
      <t>311</t>
    </r>
    <r>
      <rPr>
        <sz val="9"/>
        <color rgb="FFFF0000"/>
        <rFont val="ＭＳ 明朝"/>
        <family val="1"/>
        <charset val="128"/>
      </rPr>
      <t xml:space="preserve">
196</t>
    </r>
    <phoneticPr fontId="10"/>
  </si>
  <si>
    <r>
      <rPr>
        <strike/>
        <sz val="9"/>
        <color rgb="FFFF0000"/>
        <rFont val="ＭＳ 明朝"/>
        <family val="1"/>
        <charset val="128"/>
      </rPr>
      <t>167</t>
    </r>
    <r>
      <rPr>
        <sz val="9"/>
        <color rgb="FFFF0000"/>
        <rFont val="ＭＳ 明朝"/>
        <family val="1"/>
        <charset val="128"/>
      </rPr>
      <t xml:space="preserve">
311</t>
    </r>
    <phoneticPr fontId="10"/>
  </si>
  <si>
    <r>
      <rPr>
        <strike/>
        <sz val="9"/>
        <color rgb="FFFF0000"/>
        <rFont val="ＭＳ 明朝"/>
        <family val="1"/>
        <charset val="128"/>
      </rPr>
      <t>0</t>
    </r>
    <r>
      <rPr>
        <sz val="9"/>
        <color rgb="FFFF0000"/>
        <rFont val="ＭＳ 明朝"/>
        <family val="1"/>
        <charset val="128"/>
      </rPr>
      <t xml:space="preserve">
167</t>
    </r>
    <phoneticPr fontId="10"/>
  </si>
  <si>
    <r>
      <rPr>
        <strike/>
        <sz val="9"/>
        <color rgb="FFFF0000"/>
        <rFont val="ＭＳ 明朝"/>
        <family val="1"/>
        <charset val="128"/>
      </rPr>
      <t>80</t>
    </r>
    <r>
      <rPr>
        <sz val="9"/>
        <color rgb="FFFF0000"/>
        <rFont val="ＭＳ 明朝"/>
        <family val="1"/>
        <charset val="128"/>
      </rPr>
      <t xml:space="preserve">
266</t>
    </r>
    <phoneticPr fontId="10"/>
  </si>
  <si>
    <r>
      <rPr>
        <strike/>
        <sz val="9"/>
        <color rgb="FFFF0000"/>
        <rFont val="ＭＳ 明朝"/>
        <family val="1"/>
        <charset val="128"/>
      </rPr>
      <t>79</t>
    </r>
    <r>
      <rPr>
        <sz val="9"/>
        <color rgb="FFFF0000"/>
        <rFont val="ＭＳ 明朝"/>
        <family val="1"/>
        <charset val="128"/>
      </rPr>
      <t xml:space="preserve">
80</t>
    </r>
    <phoneticPr fontId="10"/>
  </si>
  <si>
    <r>
      <rPr>
        <strike/>
        <sz val="9"/>
        <color rgb="FFFF0000"/>
        <rFont val="ＭＳ 明朝"/>
        <family val="1"/>
        <charset val="128"/>
      </rPr>
      <t>117</t>
    </r>
    <r>
      <rPr>
        <sz val="9"/>
        <color rgb="FFFF0000"/>
        <rFont val="ＭＳ 明朝"/>
        <family val="1"/>
        <charset val="128"/>
      </rPr>
      <t xml:space="preserve">
79</t>
    </r>
    <phoneticPr fontId="10"/>
  </si>
  <si>
    <r>
      <rPr>
        <strike/>
        <sz val="9"/>
        <color rgb="FFFF0000"/>
        <rFont val="ＭＳ 明朝"/>
        <family val="1"/>
        <charset val="128"/>
      </rPr>
      <t>72</t>
    </r>
    <r>
      <rPr>
        <sz val="9"/>
        <color rgb="FFFF0000"/>
        <rFont val="ＭＳ 明朝"/>
        <family val="1"/>
        <charset val="128"/>
      </rPr>
      <t xml:space="preserve">
117</t>
    </r>
    <phoneticPr fontId="10"/>
  </si>
  <si>
    <r>
      <rPr>
        <strike/>
        <sz val="9"/>
        <color rgb="FFFF0000"/>
        <rFont val="ＭＳ 明朝"/>
        <family val="1"/>
        <charset val="128"/>
      </rPr>
      <t>61</t>
    </r>
    <r>
      <rPr>
        <sz val="9"/>
        <color rgb="FFFF0000"/>
        <rFont val="ＭＳ 明朝"/>
        <family val="1"/>
        <charset val="128"/>
      </rPr>
      <t xml:space="preserve">
72</t>
    </r>
    <phoneticPr fontId="10"/>
  </si>
  <si>
    <r>
      <rPr>
        <strike/>
        <sz val="9"/>
        <color rgb="FFFF0000"/>
        <rFont val="ＭＳ 明朝"/>
        <family val="1"/>
        <charset val="128"/>
      </rPr>
      <t>136</t>
    </r>
    <r>
      <rPr>
        <sz val="9"/>
        <color rgb="FFFF0000"/>
        <rFont val="ＭＳ 明朝"/>
        <family val="1"/>
        <charset val="128"/>
      </rPr>
      <t xml:space="preserve">
61</t>
    </r>
    <phoneticPr fontId="10"/>
  </si>
  <si>
    <r>
      <rPr>
        <strike/>
        <sz val="9"/>
        <color rgb="FFFF0000"/>
        <rFont val="ＭＳ 明朝"/>
        <family val="1"/>
        <charset val="128"/>
      </rPr>
      <t>134</t>
    </r>
    <r>
      <rPr>
        <sz val="9"/>
        <color rgb="FFFF0000"/>
        <rFont val="ＭＳ 明朝"/>
        <family val="1"/>
        <charset val="128"/>
      </rPr>
      <t xml:space="preserve">
136</t>
    </r>
    <phoneticPr fontId="10"/>
  </si>
  <si>
    <r>
      <rPr>
        <strike/>
        <sz val="9"/>
        <color rgb="FFFF0000"/>
        <rFont val="ＭＳ 明朝"/>
        <family val="1"/>
        <charset val="128"/>
      </rPr>
      <t>118</t>
    </r>
    <r>
      <rPr>
        <sz val="9"/>
        <color rgb="FFFF0000"/>
        <rFont val="ＭＳ 明朝"/>
        <family val="1"/>
        <charset val="128"/>
      </rPr>
      <t xml:space="preserve">
134</t>
    </r>
    <phoneticPr fontId="10"/>
  </si>
  <si>
    <r>
      <rPr>
        <strike/>
        <sz val="9"/>
        <color rgb="FFFF0000"/>
        <rFont val="ＭＳ 明朝"/>
        <family val="1"/>
        <charset val="128"/>
      </rPr>
      <t>87</t>
    </r>
    <r>
      <rPr>
        <sz val="9"/>
        <color rgb="FFFF0000"/>
        <rFont val="ＭＳ 明朝"/>
        <family val="1"/>
        <charset val="128"/>
      </rPr>
      <t xml:space="preserve">
118</t>
    </r>
    <phoneticPr fontId="10"/>
  </si>
  <si>
    <r>
      <rPr>
        <strike/>
        <sz val="9"/>
        <color rgb="FFFF0000"/>
        <rFont val="ＭＳ 明朝"/>
        <family val="1"/>
        <charset val="128"/>
      </rPr>
      <t>290</t>
    </r>
    <r>
      <rPr>
        <sz val="9"/>
        <color rgb="FFFF0000"/>
        <rFont val="ＭＳ 明朝"/>
        <family val="1"/>
        <charset val="128"/>
      </rPr>
      <t xml:space="preserve">
87</t>
    </r>
    <phoneticPr fontId="10"/>
  </si>
  <si>
    <r>
      <rPr>
        <strike/>
        <sz val="9"/>
        <color rgb="FFFF0000"/>
        <rFont val="ＭＳ 明朝"/>
        <family val="1"/>
        <charset val="128"/>
      </rPr>
      <t>231</t>
    </r>
    <r>
      <rPr>
        <sz val="9"/>
        <color rgb="FFFF0000"/>
        <rFont val="ＭＳ 明朝"/>
        <family val="1"/>
        <charset val="128"/>
      </rPr>
      <t xml:space="preserve">
290</t>
    </r>
    <phoneticPr fontId="10"/>
  </si>
  <si>
    <r>
      <rPr>
        <strike/>
        <sz val="9"/>
        <color rgb="FFFF0000"/>
        <rFont val="ＭＳ 明朝"/>
        <family val="1"/>
        <charset val="128"/>
      </rPr>
      <t>388</t>
    </r>
    <r>
      <rPr>
        <sz val="9"/>
        <color rgb="FFFF0000"/>
        <rFont val="ＭＳ 明朝"/>
        <family val="1"/>
        <charset val="128"/>
      </rPr>
      <t xml:space="preserve">
231</t>
    </r>
    <phoneticPr fontId="10"/>
  </si>
  <si>
    <r>
      <rPr>
        <strike/>
        <sz val="9"/>
        <color rgb="FFFF0000"/>
        <rFont val="ＭＳ 明朝"/>
        <family val="1"/>
        <charset val="128"/>
      </rPr>
      <t>306</t>
    </r>
    <r>
      <rPr>
        <sz val="9"/>
        <color rgb="FFFF0000"/>
        <rFont val="ＭＳ 明朝"/>
        <family val="1"/>
        <charset val="128"/>
      </rPr>
      <t xml:space="preserve">
388</t>
    </r>
    <phoneticPr fontId="10"/>
  </si>
  <si>
    <r>
      <rPr>
        <strike/>
        <sz val="9"/>
        <color rgb="FFFF0000"/>
        <rFont val="ＭＳ 明朝"/>
        <family val="1"/>
        <charset val="128"/>
      </rPr>
      <t>111</t>
    </r>
    <r>
      <rPr>
        <sz val="9"/>
        <color rgb="FFFF0000"/>
        <rFont val="ＭＳ 明朝"/>
        <family val="1"/>
        <charset val="128"/>
      </rPr>
      <t xml:space="preserve">
306</t>
    </r>
    <phoneticPr fontId="10"/>
  </si>
  <si>
    <r>
      <rPr>
        <strike/>
        <sz val="9"/>
        <color rgb="FFFF0000"/>
        <rFont val="ＭＳ 明朝"/>
        <family val="1"/>
        <charset val="128"/>
      </rPr>
      <t>45</t>
    </r>
    <r>
      <rPr>
        <sz val="9"/>
        <color rgb="FFFF0000"/>
        <rFont val="ＭＳ 明朝"/>
        <family val="1"/>
        <charset val="128"/>
      </rPr>
      <t xml:space="preserve">
111</t>
    </r>
    <phoneticPr fontId="10"/>
  </si>
  <si>
    <r>
      <rPr>
        <strike/>
        <sz val="9"/>
        <color rgb="FFFF0000"/>
        <rFont val="ＭＳ 明朝"/>
        <family val="1"/>
        <charset val="128"/>
      </rPr>
      <t>57</t>
    </r>
    <r>
      <rPr>
        <sz val="9"/>
        <color rgb="FFFF0000"/>
        <rFont val="ＭＳ 明朝"/>
        <family val="1"/>
        <charset val="128"/>
      </rPr>
      <t xml:space="preserve">
45</t>
    </r>
    <phoneticPr fontId="10"/>
  </si>
  <si>
    <r>
      <rPr>
        <strike/>
        <sz val="9"/>
        <color rgb="FFFF0000"/>
        <rFont val="ＭＳ 明朝"/>
        <family val="1"/>
        <charset val="128"/>
      </rPr>
      <t>35</t>
    </r>
    <r>
      <rPr>
        <sz val="9"/>
        <color rgb="FFFF0000"/>
        <rFont val="ＭＳ 明朝"/>
        <family val="1"/>
        <charset val="128"/>
      </rPr>
      <t xml:space="preserve">
57</t>
    </r>
    <phoneticPr fontId="10"/>
  </si>
  <si>
    <r>
      <rPr>
        <strike/>
        <sz val="9"/>
        <color rgb="FFFF0000"/>
        <rFont val="ＭＳ 明朝"/>
        <family val="1"/>
        <charset val="128"/>
      </rPr>
      <t>47</t>
    </r>
    <r>
      <rPr>
        <sz val="9"/>
        <color rgb="FFFF0000"/>
        <rFont val="ＭＳ 明朝"/>
        <family val="1"/>
        <charset val="128"/>
      </rPr>
      <t xml:space="preserve">
35</t>
    </r>
    <phoneticPr fontId="10"/>
  </si>
  <si>
    <r>
      <rPr>
        <strike/>
        <sz val="9"/>
        <color rgb="FFFF0000"/>
        <rFont val="ＭＳ 明朝"/>
        <family val="1"/>
        <charset val="128"/>
      </rPr>
      <t>102</t>
    </r>
    <r>
      <rPr>
        <sz val="9"/>
        <color rgb="FFFF0000"/>
        <rFont val="ＭＳ 明朝"/>
        <family val="1"/>
        <charset val="128"/>
      </rPr>
      <t xml:space="preserve">
47</t>
    </r>
    <phoneticPr fontId="10"/>
  </si>
  <si>
    <r>
      <rPr>
        <strike/>
        <sz val="9"/>
        <color rgb="FFFF0000"/>
        <rFont val="ＭＳ 明朝"/>
        <family val="1"/>
        <charset val="128"/>
      </rPr>
      <t>79</t>
    </r>
    <r>
      <rPr>
        <sz val="9"/>
        <color rgb="FFFF0000"/>
        <rFont val="ＭＳ 明朝"/>
        <family val="1"/>
        <charset val="128"/>
      </rPr>
      <t xml:space="preserve">
102</t>
    </r>
    <phoneticPr fontId="10"/>
  </si>
  <si>
    <r>
      <rPr>
        <strike/>
        <sz val="9"/>
        <color rgb="FFFF0000"/>
        <rFont val="ＭＳ 明朝"/>
        <family val="1"/>
        <charset val="128"/>
      </rPr>
      <t>172</t>
    </r>
    <r>
      <rPr>
        <sz val="9"/>
        <color rgb="FFFF0000"/>
        <rFont val="ＭＳ 明朝"/>
        <family val="1"/>
        <charset val="128"/>
      </rPr>
      <t xml:space="preserve">
79</t>
    </r>
    <phoneticPr fontId="10"/>
  </si>
  <si>
    <r>
      <rPr>
        <strike/>
        <sz val="9"/>
        <color rgb="FFFF0000"/>
        <rFont val="ＭＳ 明朝"/>
        <family val="1"/>
        <charset val="128"/>
      </rPr>
      <t>249</t>
    </r>
    <r>
      <rPr>
        <sz val="9"/>
        <color rgb="FFFF0000"/>
        <rFont val="ＭＳ 明朝"/>
        <family val="1"/>
        <charset val="128"/>
      </rPr>
      <t xml:space="preserve">
172</t>
    </r>
    <phoneticPr fontId="10"/>
  </si>
  <si>
    <r>
      <rPr>
        <strike/>
        <sz val="9"/>
        <color rgb="FFFF0000"/>
        <rFont val="ＭＳ 明朝"/>
        <family val="1"/>
        <charset val="128"/>
      </rPr>
      <t>94</t>
    </r>
    <r>
      <rPr>
        <sz val="9"/>
        <color rgb="FFFF0000"/>
        <rFont val="ＭＳ 明朝"/>
        <family val="1"/>
        <charset val="128"/>
      </rPr>
      <t xml:space="preserve">
249</t>
    </r>
    <phoneticPr fontId="10"/>
  </si>
  <si>
    <r>
      <rPr>
        <strike/>
        <sz val="9"/>
        <color rgb="FFFF0000"/>
        <rFont val="ＭＳ 明朝"/>
        <family val="1"/>
        <charset val="128"/>
      </rPr>
      <t>75</t>
    </r>
    <r>
      <rPr>
        <sz val="9"/>
        <color rgb="FFFF0000"/>
        <rFont val="ＭＳ 明朝"/>
        <family val="1"/>
        <charset val="128"/>
      </rPr>
      <t xml:space="preserve">
94</t>
    </r>
    <phoneticPr fontId="10"/>
  </si>
  <si>
    <r>
      <rPr>
        <strike/>
        <sz val="9"/>
        <color rgb="FFFF0000"/>
        <rFont val="ＭＳ 明朝"/>
        <family val="1"/>
        <charset val="128"/>
      </rPr>
      <t>104</t>
    </r>
    <r>
      <rPr>
        <sz val="9"/>
        <color rgb="FFFF0000"/>
        <rFont val="ＭＳ 明朝"/>
        <family val="1"/>
        <charset val="128"/>
      </rPr>
      <t xml:space="preserve">
75</t>
    </r>
    <phoneticPr fontId="10"/>
  </si>
  <si>
    <r>
      <rPr>
        <strike/>
        <sz val="9"/>
        <color rgb="FFFF0000"/>
        <rFont val="ＭＳ 明朝"/>
        <family val="1"/>
        <charset val="128"/>
      </rPr>
      <t>323</t>
    </r>
    <r>
      <rPr>
        <sz val="9"/>
        <color rgb="FFFF0000"/>
        <rFont val="ＭＳ 明朝"/>
        <family val="1"/>
        <charset val="128"/>
      </rPr>
      <t xml:space="preserve">
104</t>
    </r>
    <phoneticPr fontId="10"/>
  </si>
  <si>
    <r>
      <rPr>
        <strike/>
        <sz val="9"/>
        <color rgb="FFFF0000"/>
        <rFont val="ＭＳ 明朝"/>
        <family val="1"/>
        <charset val="128"/>
      </rPr>
      <t>285</t>
    </r>
    <r>
      <rPr>
        <sz val="9"/>
        <color rgb="FFFF0000"/>
        <rFont val="ＭＳ 明朝"/>
        <family val="1"/>
        <charset val="128"/>
      </rPr>
      <t xml:space="preserve">
323</t>
    </r>
    <phoneticPr fontId="10"/>
  </si>
  <si>
    <r>
      <rPr>
        <strike/>
        <sz val="9"/>
        <color rgb="FFFF0000"/>
        <rFont val="ＭＳ 明朝"/>
        <family val="1"/>
        <charset val="128"/>
      </rPr>
      <t>65</t>
    </r>
    <r>
      <rPr>
        <sz val="9"/>
        <color rgb="FFFF0000"/>
        <rFont val="ＭＳ 明朝"/>
        <family val="1"/>
        <charset val="128"/>
      </rPr>
      <t xml:space="preserve">
285</t>
    </r>
    <phoneticPr fontId="10"/>
  </si>
  <si>
    <r>
      <rPr>
        <strike/>
        <sz val="9"/>
        <color rgb="FFFF0000"/>
        <rFont val="ＭＳ 明朝"/>
        <family val="1"/>
        <charset val="128"/>
      </rPr>
      <t>49</t>
    </r>
    <r>
      <rPr>
        <sz val="9"/>
        <color rgb="FFFF0000"/>
        <rFont val="ＭＳ 明朝"/>
        <family val="1"/>
        <charset val="128"/>
      </rPr>
      <t xml:space="preserve">
65</t>
    </r>
    <phoneticPr fontId="10"/>
  </si>
  <si>
    <r>
      <rPr>
        <strike/>
        <sz val="9"/>
        <color rgb="FFFF0000"/>
        <rFont val="ＭＳ 明朝"/>
        <family val="1"/>
        <charset val="128"/>
      </rPr>
      <t>37</t>
    </r>
    <r>
      <rPr>
        <sz val="9"/>
        <color rgb="FFFF0000"/>
        <rFont val="ＭＳ 明朝"/>
        <family val="1"/>
        <charset val="128"/>
      </rPr>
      <t xml:space="preserve">
49</t>
    </r>
    <phoneticPr fontId="10"/>
  </si>
  <si>
    <r>
      <rPr>
        <strike/>
        <sz val="9"/>
        <color rgb="FFFF0000"/>
        <rFont val="ＭＳ 明朝"/>
        <family val="1"/>
        <charset val="128"/>
      </rPr>
      <t>41</t>
    </r>
    <r>
      <rPr>
        <sz val="9"/>
        <color rgb="FFFF0000"/>
        <rFont val="ＭＳ 明朝"/>
        <family val="1"/>
        <charset val="128"/>
      </rPr>
      <t xml:space="preserve">
37</t>
    </r>
    <phoneticPr fontId="10"/>
  </si>
  <si>
    <r>
      <rPr>
        <strike/>
        <sz val="9"/>
        <color rgb="FFFF0000"/>
        <rFont val="ＭＳ 明朝"/>
        <family val="1"/>
        <charset val="128"/>
      </rPr>
      <t>90</t>
    </r>
    <r>
      <rPr>
        <sz val="9"/>
        <color rgb="FFFF0000"/>
        <rFont val="ＭＳ 明朝"/>
        <family val="1"/>
        <charset val="128"/>
      </rPr>
      <t xml:space="preserve">
41</t>
    </r>
    <phoneticPr fontId="10"/>
  </si>
  <si>
    <r>
      <rPr>
        <strike/>
        <sz val="9"/>
        <color rgb="FFFF0000"/>
        <rFont val="ＭＳ 明朝"/>
        <family val="1"/>
        <charset val="128"/>
      </rPr>
      <t>120</t>
    </r>
    <r>
      <rPr>
        <sz val="9"/>
        <color rgb="FFFF0000"/>
        <rFont val="ＭＳ 明朝"/>
        <family val="1"/>
        <charset val="128"/>
      </rPr>
      <t xml:space="preserve">
90</t>
    </r>
    <phoneticPr fontId="10"/>
  </si>
  <si>
    <r>
      <rPr>
        <strike/>
        <sz val="9"/>
        <color rgb="FFFF0000"/>
        <rFont val="ＭＳ 明朝"/>
        <family val="1"/>
        <charset val="128"/>
      </rPr>
      <t>73</t>
    </r>
    <r>
      <rPr>
        <sz val="9"/>
        <color rgb="FFFF0000"/>
        <rFont val="ＭＳ 明朝"/>
        <family val="1"/>
        <charset val="128"/>
      </rPr>
      <t xml:space="preserve">
120</t>
    </r>
    <phoneticPr fontId="10"/>
  </si>
  <si>
    <r>
      <rPr>
        <strike/>
        <sz val="9"/>
        <color rgb="FFFF0000"/>
        <rFont val="ＭＳ 明朝"/>
        <family val="1"/>
        <charset val="128"/>
      </rPr>
      <t>50</t>
    </r>
    <r>
      <rPr>
        <sz val="9"/>
        <color rgb="FFFF0000"/>
        <rFont val="ＭＳ 明朝"/>
        <family val="1"/>
        <charset val="128"/>
      </rPr>
      <t xml:space="preserve">
73</t>
    </r>
    <phoneticPr fontId="10"/>
  </si>
  <si>
    <r>
      <rPr>
        <strike/>
        <sz val="9"/>
        <color rgb="FFFF0000"/>
        <rFont val="ＭＳ 明朝"/>
        <family val="1"/>
        <charset val="128"/>
      </rPr>
      <t>46</t>
    </r>
    <r>
      <rPr>
        <sz val="9"/>
        <color rgb="FFFF0000"/>
        <rFont val="ＭＳ 明朝"/>
        <family val="1"/>
        <charset val="128"/>
      </rPr>
      <t xml:space="preserve">
50</t>
    </r>
    <phoneticPr fontId="10"/>
  </si>
  <si>
    <r>
      <rPr>
        <strike/>
        <sz val="9"/>
        <color rgb="FFFF0000"/>
        <rFont val="ＭＳ 明朝"/>
        <family val="1"/>
        <charset val="128"/>
      </rPr>
      <t>70</t>
    </r>
    <r>
      <rPr>
        <sz val="9"/>
        <color rgb="FFFF0000"/>
        <rFont val="ＭＳ 明朝"/>
        <family val="1"/>
        <charset val="128"/>
      </rPr>
      <t xml:space="preserve">
46</t>
    </r>
    <phoneticPr fontId="10"/>
  </si>
  <si>
    <r>
      <rPr>
        <strike/>
        <sz val="9"/>
        <color rgb="FFFF0000"/>
        <rFont val="ＭＳ 明朝"/>
        <family val="1"/>
        <charset val="128"/>
      </rPr>
      <t>41</t>
    </r>
    <r>
      <rPr>
        <sz val="9"/>
        <color rgb="FFFF0000"/>
        <rFont val="ＭＳ 明朝"/>
        <family val="1"/>
        <charset val="128"/>
      </rPr>
      <t xml:space="preserve">
70</t>
    </r>
    <phoneticPr fontId="10"/>
  </si>
  <si>
    <r>
      <rPr>
        <strike/>
        <sz val="9"/>
        <color rgb="FFFF0000"/>
        <rFont val="ＭＳ 明朝"/>
        <family val="1"/>
        <charset val="128"/>
      </rPr>
      <t>309</t>
    </r>
    <r>
      <rPr>
        <sz val="9"/>
        <color rgb="FFFF0000"/>
        <rFont val="ＭＳ 明朝"/>
        <family val="1"/>
        <charset val="128"/>
      </rPr>
      <t xml:space="preserve">
41</t>
    </r>
    <phoneticPr fontId="10"/>
  </si>
  <si>
    <r>
      <rPr>
        <strike/>
        <sz val="9"/>
        <color rgb="FFFF0000"/>
        <rFont val="ＭＳ 明朝"/>
        <family val="1"/>
        <charset val="128"/>
      </rPr>
      <t>63</t>
    </r>
    <r>
      <rPr>
        <sz val="9"/>
        <color rgb="FFFF0000"/>
        <rFont val="ＭＳ 明朝"/>
        <family val="1"/>
        <charset val="128"/>
      </rPr>
      <t xml:space="preserve">
309</t>
    </r>
    <phoneticPr fontId="10"/>
  </si>
  <si>
    <r>
      <rPr>
        <strike/>
        <sz val="9"/>
        <color rgb="FFFF0000"/>
        <rFont val="ＭＳ 明朝"/>
        <family val="1"/>
        <charset val="128"/>
      </rPr>
      <t>90</t>
    </r>
    <r>
      <rPr>
        <sz val="9"/>
        <color rgb="FFFF0000"/>
        <rFont val="ＭＳ 明朝"/>
        <family val="1"/>
        <charset val="128"/>
      </rPr>
      <t xml:space="preserve">
63</t>
    </r>
    <phoneticPr fontId="10"/>
  </si>
  <si>
    <r>
      <rPr>
        <strike/>
        <sz val="9"/>
        <color rgb="FFFF0000"/>
        <rFont val="ＭＳ 明朝"/>
        <family val="1"/>
        <charset val="128"/>
      </rPr>
      <t>121</t>
    </r>
    <r>
      <rPr>
        <sz val="9"/>
        <color rgb="FFFF0000"/>
        <rFont val="ＭＳ 明朝"/>
        <family val="1"/>
        <charset val="128"/>
      </rPr>
      <t xml:space="preserve">
90</t>
    </r>
    <phoneticPr fontId="10"/>
  </si>
  <si>
    <r>
      <rPr>
        <strike/>
        <sz val="9"/>
        <color rgb="FFFF0000"/>
        <rFont val="ＭＳ 明朝"/>
        <family val="1"/>
        <charset val="128"/>
      </rPr>
      <t>74</t>
    </r>
    <r>
      <rPr>
        <sz val="9"/>
        <color rgb="FFFF0000"/>
        <rFont val="ＭＳ 明朝"/>
        <family val="1"/>
        <charset val="128"/>
      </rPr>
      <t xml:space="preserve">
121</t>
    </r>
    <phoneticPr fontId="10"/>
  </si>
  <si>
    <r>
      <rPr>
        <strike/>
        <sz val="9"/>
        <color rgb="FFFF0000"/>
        <rFont val="ＭＳ 明朝"/>
        <family val="1"/>
        <charset val="128"/>
      </rPr>
      <t>74</t>
    </r>
    <r>
      <rPr>
        <sz val="9"/>
        <color rgb="FFFF0000"/>
        <rFont val="ＭＳ 明朝"/>
        <family val="1"/>
        <charset val="128"/>
      </rPr>
      <t xml:space="preserve">
74</t>
    </r>
    <phoneticPr fontId="10"/>
  </si>
  <si>
    <r>
      <rPr>
        <strike/>
        <sz val="9"/>
        <color rgb="FFFF0000"/>
        <rFont val="ＭＳ 明朝"/>
        <family val="1"/>
        <charset val="128"/>
      </rPr>
      <t>132</t>
    </r>
    <r>
      <rPr>
        <sz val="9"/>
        <color rgb="FFFF0000"/>
        <rFont val="ＭＳ 明朝"/>
        <family val="1"/>
        <charset val="128"/>
      </rPr>
      <t xml:space="preserve">
74</t>
    </r>
    <phoneticPr fontId="10"/>
  </si>
  <si>
    <r>
      <rPr>
        <strike/>
        <sz val="9"/>
        <color rgb="FFFF0000"/>
        <rFont val="ＭＳ 明朝"/>
        <family val="1"/>
        <charset val="128"/>
      </rPr>
      <t>76</t>
    </r>
    <r>
      <rPr>
        <sz val="9"/>
        <color rgb="FFFF0000"/>
        <rFont val="ＭＳ 明朝"/>
        <family val="1"/>
        <charset val="128"/>
      </rPr>
      <t xml:space="preserve">
132</t>
    </r>
    <phoneticPr fontId="10"/>
  </si>
  <si>
    <r>
      <rPr>
        <strike/>
        <sz val="9"/>
        <color rgb="FFFF0000"/>
        <rFont val="ＭＳ 明朝"/>
        <family val="1"/>
        <charset val="128"/>
      </rPr>
      <t>0</t>
    </r>
    <r>
      <rPr>
        <sz val="9"/>
        <color rgb="FFFF0000"/>
        <rFont val="ＭＳ 明朝"/>
        <family val="1"/>
        <charset val="128"/>
      </rPr>
      <t xml:space="preserve">
76</t>
    </r>
    <phoneticPr fontId="10"/>
  </si>
  <si>
    <r>
      <rPr>
        <strike/>
        <sz val="9"/>
        <color rgb="FFFF0000"/>
        <rFont val="ＭＳ 明朝"/>
        <family val="1"/>
        <charset val="128"/>
      </rPr>
      <t>238</t>
    </r>
    <r>
      <rPr>
        <sz val="9"/>
        <color rgb="FFFF0000"/>
        <rFont val="ＭＳ 明朝"/>
        <family val="1"/>
        <charset val="128"/>
      </rPr>
      <t xml:space="preserve">
391</t>
    </r>
    <phoneticPr fontId="10"/>
  </si>
  <si>
    <r>
      <rPr>
        <strike/>
        <sz val="9"/>
        <color rgb="FFFF0000"/>
        <rFont val="ＭＳ 明朝"/>
        <family val="1"/>
        <charset val="128"/>
      </rPr>
      <t>98</t>
    </r>
    <r>
      <rPr>
        <sz val="9"/>
        <color rgb="FFFF0000"/>
        <rFont val="ＭＳ 明朝"/>
        <family val="1"/>
        <charset val="128"/>
      </rPr>
      <t xml:space="preserve">
107</t>
    </r>
    <phoneticPr fontId="10"/>
  </si>
  <si>
    <r>
      <rPr>
        <strike/>
        <sz val="9"/>
        <color rgb="FFFF0000"/>
        <rFont val="ＭＳ 明朝"/>
        <family val="1"/>
        <charset val="128"/>
      </rPr>
      <t>117</t>
    </r>
    <r>
      <rPr>
        <sz val="9"/>
        <color rgb="FFFF0000"/>
        <rFont val="ＭＳ 明朝"/>
        <family val="1"/>
        <charset val="128"/>
      </rPr>
      <t xml:space="preserve">
92</t>
    </r>
    <phoneticPr fontId="10"/>
  </si>
  <si>
    <r>
      <rPr>
        <strike/>
        <sz val="9"/>
        <color rgb="FFFF0000"/>
        <rFont val="ＭＳ 明朝"/>
        <family val="1"/>
        <charset val="128"/>
      </rPr>
      <t>114</t>
    </r>
    <r>
      <rPr>
        <sz val="9"/>
        <color rgb="FFFF0000"/>
        <rFont val="ＭＳ 明朝"/>
        <family val="1"/>
        <charset val="128"/>
      </rPr>
      <t xml:space="preserve">
151</t>
    </r>
    <phoneticPr fontId="10"/>
  </si>
  <si>
    <r>
      <rPr>
        <strike/>
        <sz val="9"/>
        <color rgb="FFFF0000"/>
        <rFont val="ＭＳ 明朝"/>
        <family val="1"/>
        <charset val="128"/>
      </rPr>
      <t>82</t>
    </r>
    <r>
      <rPr>
        <sz val="9"/>
        <color rgb="FFFF0000"/>
        <rFont val="ＭＳ 明朝"/>
        <family val="1"/>
        <charset val="128"/>
      </rPr>
      <t xml:space="preserve">
87</t>
    </r>
    <phoneticPr fontId="10"/>
  </si>
  <si>
    <r>
      <rPr>
        <strike/>
        <sz val="9"/>
        <color rgb="FFFF0000"/>
        <rFont val="ＭＳ 明朝"/>
        <family val="1"/>
        <charset val="128"/>
      </rPr>
      <t>97</t>
    </r>
    <r>
      <rPr>
        <sz val="9"/>
        <color rgb="FFFF0000"/>
        <rFont val="ＭＳ 明朝"/>
        <family val="1"/>
        <charset val="128"/>
      </rPr>
      <t xml:space="preserve">
67</t>
    </r>
    <phoneticPr fontId="10"/>
  </si>
  <si>
    <r>
      <rPr>
        <strike/>
        <sz val="9"/>
        <color rgb="FFFF0000"/>
        <rFont val="ＭＳ 明朝"/>
        <family val="1"/>
        <charset val="128"/>
      </rPr>
      <t>131</t>
    </r>
    <r>
      <rPr>
        <sz val="9"/>
        <color rgb="FFFF0000"/>
        <rFont val="ＭＳ 明朝"/>
        <family val="1"/>
        <charset val="128"/>
      </rPr>
      <t xml:space="preserve">
134</t>
    </r>
    <phoneticPr fontId="10"/>
  </si>
  <si>
    <r>
      <rPr>
        <strike/>
        <sz val="9"/>
        <color rgb="FFFF0000"/>
        <rFont val="ＭＳ 明朝"/>
        <family val="1"/>
        <charset val="128"/>
      </rPr>
      <t>132</t>
    </r>
    <r>
      <rPr>
        <sz val="9"/>
        <color rgb="FFFF0000"/>
        <rFont val="ＭＳ 明朝"/>
        <family val="1"/>
        <charset val="128"/>
      </rPr>
      <t xml:space="preserve">
134</t>
    </r>
    <phoneticPr fontId="10"/>
  </si>
  <si>
    <r>
      <rPr>
        <strike/>
        <sz val="9"/>
        <color rgb="FFFF0000"/>
        <rFont val="ＭＳ 明朝"/>
        <family val="1"/>
        <charset val="128"/>
      </rPr>
      <t>107</t>
    </r>
    <r>
      <rPr>
        <sz val="9"/>
        <color rgb="FFFF0000"/>
        <rFont val="ＭＳ 明朝"/>
        <family val="1"/>
        <charset val="128"/>
      </rPr>
      <t xml:space="preserve">
115</t>
    </r>
    <phoneticPr fontId="10"/>
  </si>
  <si>
    <r>
      <rPr>
        <strike/>
        <sz val="9"/>
        <color rgb="FFFF0000"/>
        <rFont val="ＭＳ 明朝"/>
        <family val="1"/>
        <charset val="128"/>
      </rPr>
      <t>199</t>
    </r>
    <r>
      <rPr>
        <sz val="9"/>
        <color rgb="FFFF0000"/>
        <rFont val="ＭＳ 明朝"/>
        <family val="1"/>
        <charset val="128"/>
      </rPr>
      <t xml:space="preserve">
96</t>
    </r>
    <phoneticPr fontId="10"/>
  </si>
  <si>
    <r>
      <rPr>
        <strike/>
        <sz val="9"/>
        <color rgb="FFFF0000"/>
        <rFont val="ＭＳ 明朝"/>
        <family val="1"/>
        <charset val="128"/>
      </rPr>
      <t>269</t>
    </r>
    <r>
      <rPr>
        <sz val="9"/>
        <color rgb="FFFF0000"/>
        <rFont val="ＭＳ 明朝"/>
        <family val="1"/>
        <charset val="128"/>
      </rPr>
      <t xml:space="preserve">
289</t>
    </r>
    <phoneticPr fontId="10"/>
  </si>
  <si>
    <r>
      <rPr>
        <strike/>
        <sz val="9"/>
        <color rgb="FFFF0000"/>
        <rFont val="ＭＳ 明朝"/>
        <family val="1"/>
        <charset val="128"/>
      </rPr>
      <t>367</t>
    </r>
    <r>
      <rPr>
        <sz val="9"/>
        <color rgb="FFFF0000"/>
        <rFont val="ＭＳ 明朝"/>
        <family val="1"/>
        <charset val="128"/>
      </rPr>
      <t xml:space="preserve">
246</t>
    </r>
    <phoneticPr fontId="10"/>
  </si>
  <si>
    <r>
      <rPr>
        <strike/>
        <sz val="9"/>
        <color rgb="FFFF0000"/>
        <rFont val="ＭＳ 明朝"/>
        <family val="1"/>
        <charset val="128"/>
      </rPr>
      <t>357</t>
    </r>
    <r>
      <rPr>
        <sz val="9"/>
        <color rgb="FFFF0000"/>
        <rFont val="ＭＳ 明朝"/>
        <family val="1"/>
        <charset val="128"/>
      </rPr>
      <t xml:space="preserve">
450</t>
    </r>
    <phoneticPr fontId="10"/>
  </si>
  <si>
    <r>
      <rPr>
        <strike/>
        <sz val="9"/>
        <color rgb="FFFF0000"/>
        <rFont val="ＭＳ 明朝"/>
        <family val="1"/>
        <charset val="128"/>
      </rPr>
      <t>212</t>
    </r>
    <r>
      <rPr>
        <sz val="9"/>
        <color rgb="FFFF0000"/>
        <rFont val="ＭＳ 明朝"/>
        <family val="1"/>
        <charset val="128"/>
      </rPr>
      <t xml:space="preserve">
308</t>
    </r>
    <phoneticPr fontId="10"/>
  </si>
  <si>
    <r>
      <rPr>
        <strike/>
        <sz val="9"/>
        <color rgb="FFFF0000"/>
        <rFont val="ＭＳ 明朝"/>
        <family val="1"/>
        <charset val="128"/>
      </rPr>
      <t>98</t>
    </r>
    <r>
      <rPr>
        <sz val="9"/>
        <color rgb="FFFF0000"/>
        <rFont val="ＭＳ 明朝"/>
        <family val="1"/>
        <charset val="128"/>
      </rPr>
      <t xml:space="preserve">
130</t>
    </r>
    <phoneticPr fontId="10"/>
  </si>
  <si>
    <r>
      <rPr>
        <strike/>
        <sz val="9"/>
        <color rgb="FFFF0000"/>
        <rFont val="ＭＳ 明朝"/>
        <family val="1"/>
        <charset val="128"/>
      </rPr>
      <t>62</t>
    </r>
    <r>
      <rPr>
        <sz val="9"/>
        <color rgb="FFFF0000"/>
        <rFont val="ＭＳ 明朝"/>
        <family val="1"/>
        <charset val="128"/>
      </rPr>
      <t xml:space="preserve">
60</t>
    </r>
    <phoneticPr fontId="10"/>
  </si>
  <si>
    <r>
      <rPr>
        <strike/>
        <sz val="9"/>
        <color rgb="FFFF0000"/>
        <rFont val="ＭＳ 明朝"/>
        <family val="1"/>
        <charset val="128"/>
      </rPr>
      <t>62</t>
    </r>
    <r>
      <rPr>
        <sz val="9"/>
        <color rgb="FFFF0000"/>
        <rFont val="ＭＳ 明朝"/>
        <family val="1"/>
        <charset val="128"/>
      </rPr>
      <t xml:space="preserve">
74</t>
    </r>
    <phoneticPr fontId="10"/>
  </si>
  <si>
    <r>
      <rPr>
        <strike/>
        <sz val="9"/>
        <color rgb="FFFF0000"/>
        <rFont val="ＭＳ 明朝"/>
        <family val="1"/>
        <charset val="128"/>
      </rPr>
      <t>39</t>
    </r>
    <r>
      <rPr>
        <sz val="9"/>
        <color rgb="FFFF0000"/>
        <rFont val="ＭＳ 明朝"/>
        <family val="1"/>
        <charset val="128"/>
      </rPr>
      <t xml:space="preserve">
45</t>
    </r>
    <phoneticPr fontId="10"/>
  </si>
  <si>
    <r>
      <rPr>
        <strike/>
        <sz val="9"/>
        <color rgb="FFFF0000"/>
        <rFont val="ＭＳ 明朝"/>
        <family val="1"/>
        <charset val="128"/>
      </rPr>
      <t>83</t>
    </r>
    <r>
      <rPr>
        <sz val="9"/>
        <color rgb="FFFF0000"/>
        <rFont val="ＭＳ 明朝"/>
        <family val="1"/>
        <charset val="128"/>
      </rPr>
      <t xml:space="preserve">
39</t>
    </r>
    <phoneticPr fontId="10"/>
  </si>
  <si>
    <r>
      <rPr>
        <strike/>
        <sz val="9"/>
        <color rgb="FFFF0000"/>
        <rFont val="ＭＳ 明朝"/>
        <family val="1"/>
        <charset val="128"/>
      </rPr>
      <t>118</t>
    </r>
    <r>
      <rPr>
        <sz val="9"/>
        <color rgb="FFFF0000"/>
        <rFont val="ＭＳ 明朝"/>
        <family val="1"/>
        <charset val="128"/>
      </rPr>
      <t xml:space="preserve">
125</t>
    </r>
    <phoneticPr fontId="10"/>
  </si>
  <si>
    <r>
      <rPr>
        <strike/>
        <sz val="9"/>
        <color rgb="FFFF0000"/>
        <rFont val="ＭＳ 明朝"/>
        <family val="1"/>
        <charset val="128"/>
      </rPr>
      <t>153</t>
    </r>
    <r>
      <rPr>
        <sz val="9"/>
        <color rgb="FFFF0000"/>
        <rFont val="ＭＳ 明朝"/>
        <family val="1"/>
        <charset val="128"/>
      </rPr>
      <t xml:space="preserve">
104</t>
    </r>
    <phoneticPr fontId="10"/>
  </si>
  <si>
    <r>
      <rPr>
        <strike/>
        <sz val="9"/>
        <color rgb="FFFF0000"/>
        <rFont val="ＭＳ 明朝"/>
        <family val="1"/>
        <charset val="128"/>
      </rPr>
      <t>246</t>
    </r>
    <r>
      <rPr>
        <sz val="9"/>
        <color rgb="FFFF0000"/>
        <rFont val="ＭＳ 明朝"/>
        <family val="1"/>
        <charset val="128"/>
      </rPr>
      <t xml:space="preserve">
197</t>
    </r>
    <phoneticPr fontId="10"/>
  </si>
  <si>
    <r>
      <rPr>
        <strike/>
        <sz val="9"/>
        <color rgb="FFFF0000"/>
        <rFont val="ＭＳ 明朝"/>
        <family val="1"/>
        <charset val="128"/>
      </rPr>
      <t>188</t>
    </r>
    <r>
      <rPr>
        <sz val="9"/>
        <color rgb="FFFF0000"/>
        <rFont val="ＭＳ 明朝"/>
        <family val="1"/>
        <charset val="128"/>
      </rPr>
      <t xml:space="preserve">
291</t>
    </r>
    <phoneticPr fontId="10"/>
  </si>
  <si>
    <r>
      <rPr>
        <strike/>
        <sz val="9"/>
        <color rgb="FFFF0000"/>
        <rFont val="ＭＳ 明朝"/>
        <family val="1"/>
        <charset val="128"/>
      </rPr>
      <t>101</t>
    </r>
    <r>
      <rPr>
        <sz val="9"/>
        <color rgb="FFFF0000"/>
        <rFont val="ＭＳ 明朝"/>
        <family val="1"/>
        <charset val="128"/>
      </rPr>
      <t xml:space="preserve">
108</t>
    </r>
    <phoneticPr fontId="10"/>
  </si>
  <si>
    <r>
      <rPr>
        <strike/>
        <sz val="9"/>
        <color rgb="FFFF0000"/>
        <rFont val="ＭＳ 明朝"/>
        <family val="1"/>
        <charset val="128"/>
      </rPr>
      <t>122</t>
    </r>
    <r>
      <rPr>
        <sz val="9"/>
        <color rgb="FFFF0000"/>
        <rFont val="ＭＳ 明朝"/>
        <family val="1"/>
        <charset val="128"/>
      </rPr>
      <t xml:space="preserve">
86</t>
    </r>
    <phoneticPr fontId="10"/>
  </si>
  <si>
    <r>
      <rPr>
        <strike/>
        <sz val="9"/>
        <color rgb="FFFF0000"/>
        <rFont val="ＭＳ 明朝"/>
        <family val="1"/>
        <charset val="128"/>
      </rPr>
      <t>326</t>
    </r>
    <r>
      <rPr>
        <sz val="9"/>
        <color rgb="FFFF0000"/>
        <rFont val="ＭＳ 明朝"/>
        <family val="1"/>
        <charset val="128"/>
      </rPr>
      <t xml:space="preserve">
149</t>
    </r>
    <phoneticPr fontId="10"/>
  </si>
  <si>
    <r>
      <rPr>
        <strike/>
        <sz val="9"/>
        <color rgb="FFFF0000"/>
        <rFont val="ＭＳ 明朝"/>
        <family val="1"/>
        <charset val="128"/>
      </rPr>
      <t>384</t>
    </r>
    <r>
      <rPr>
        <sz val="9"/>
        <color rgb="FFFF0000"/>
        <rFont val="ＭＳ 明朝"/>
        <family val="1"/>
        <charset val="128"/>
      </rPr>
      <t xml:space="preserve">
447</t>
    </r>
    <phoneticPr fontId="10"/>
  </si>
  <si>
    <r>
      <rPr>
        <strike/>
        <sz val="9"/>
        <color rgb="FFFF0000"/>
        <rFont val="ＭＳ 明朝"/>
        <family val="1"/>
        <charset val="128"/>
      </rPr>
      <t>185</t>
    </r>
    <r>
      <rPr>
        <sz val="9"/>
        <color rgb="FFFF0000"/>
        <rFont val="ＭＳ 明朝"/>
        <family val="1"/>
        <charset val="128"/>
      </rPr>
      <t xml:space="preserve">
343</t>
    </r>
    <phoneticPr fontId="10"/>
  </si>
  <si>
    <r>
      <rPr>
        <strike/>
        <sz val="9"/>
        <color rgb="FFFF0000"/>
        <rFont val="ＭＳ 明朝"/>
        <family val="1"/>
        <charset val="128"/>
      </rPr>
      <t>68</t>
    </r>
    <r>
      <rPr>
        <sz val="9"/>
        <color rgb="FFFF0000"/>
        <rFont val="ＭＳ 明朝"/>
        <family val="1"/>
        <charset val="128"/>
      </rPr>
      <t xml:space="preserve">
67</t>
    </r>
    <phoneticPr fontId="10"/>
  </si>
  <si>
    <r>
      <rPr>
        <strike/>
        <sz val="9"/>
        <color rgb="FFFF0000"/>
        <rFont val="ＭＳ 明朝"/>
        <family val="1"/>
        <charset val="128"/>
      </rPr>
      <t>46</t>
    </r>
    <r>
      <rPr>
        <sz val="9"/>
        <color rgb="FFFF0000"/>
        <rFont val="ＭＳ 明朝"/>
        <family val="1"/>
        <charset val="128"/>
      </rPr>
      <t xml:space="preserve">
66</t>
    </r>
    <phoneticPr fontId="10"/>
  </si>
  <si>
    <r>
      <rPr>
        <strike/>
        <sz val="9"/>
        <color rgb="FFFF0000"/>
        <rFont val="ＭＳ 明朝"/>
        <family val="1"/>
        <charset val="128"/>
      </rPr>
      <t>50</t>
    </r>
    <r>
      <rPr>
        <sz val="9"/>
        <color rgb="FFFF0000"/>
        <rFont val="ＭＳ 明朝"/>
        <family val="1"/>
        <charset val="128"/>
      </rPr>
      <t xml:space="preserve">
41</t>
    </r>
    <phoneticPr fontId="10"/>
  </si>
  <si>
    <r>
      <rPr>
        <strike/>
        <sz val="9"/>
        <color rgb="FFFF0000"/>
        <rFont val="ＭＳ 明朝"/>
        <family val="1"/>
        <charset val="128"/>
      </rPr>
      <t>89</t>
    </r>
    <r>
      <rPr>
        <sz val="9"/>
        <color rgb="FFFF0000"/>
        <rFont val="ＭＳ 明朝"/>
        <family val="1"/>
        <charset val="128"/>
      </rPr>
      <t xml:space="preserve">
52</t>
    </r>
    <phoneticPr fontId="10"/>
  </si>
  <si>
    <r>
      <rPr>
        <strike/>
        <sz val="9"/>
        <color rgb="FFFF0000"/>
        <rFont val="ＭＳ 明朝"/>
        <family val="1"/>
        <charset val="128"/>
      </rPr>
      <t>141</t>
    </r>
    <r>
      <rPr>
        <sz val="9"/>
        <color rgb="FFFF0000"/>
        <rFont val="ＭＳ 明朝"/>
        <family val="1"/>
        <charset val="128"/>
      </rPr>
      <t xml:space="preserve">
114</t>
    </r>
    <phoneticPr fontId="10"/>
  </si>
  <si>
    <r>
      <rPr>
        <strike/>
        <sz val="9"/>
        <color rgb="FFFF0000"/>
        <rFont val="ＭＳ 明朝"/>
        <family val="1"/>
        <charset val="128"/>
      </rPr>
      <t>130</t>
    </r>
    <r>
      <rPr>
        <sz val="9"/>
        <color rgb="FFFF0000"/>
        <rFont val="ＭＳ 明朝"/>
        <family val="1"/>
        <charset val="128"/>
      </rPr>
      <t xml:space="preserve">
173</t>
    </r>
    <phoneticPr fontId="10"/>
  </si>
  <si>
    <r>
      <rPr>
        <strike/>
        <sz val="9"/>
        <color rgb="FFFF0000"/>
        <rFont val="ＭＳ 明朝"/>
        <family val="1"/>
        <charset val="128"/>
      </rPr>
      <t>76</t>
    </r>
    <r>
      <rPr>
        <sz val="9"/>
        <color rgb="FFFF0000"/>
        <rFont val="ＭＳ 明朝"/>
        <family val="1"/>
        <charset val="128"/>
      </rPr>
      <t xml:space="preserve">
93</t>
    </r>
    <phoneticPr fontId="10"/>
  </si>
  <si>
    <r>
      <rPr>
        <strike/>
        <sz val="9"/>
        <color rgb="FFFF0000"/>
        <rFont val="ＭＳ 明朝"/>
        <family val="1"/>
        <charset val="128"/>
      </rPr>
      <t>63</t>
    </r>
    <r>
      <rPr>
        <sz val="9"/>
        <color rgb="FFFF0000"/>
        <rFont val="ＭＳ 明朝"/>
        <family val="1"/>
        <charset val="128"/>
      </rPr>
      <t xml:space="preserve">
58</t>
    </r>
    <phoneticPr fontId="10"/>
  </si>
  <si>
    <r>
      <rPr>
        <strike/>
        <sz val="9"/>
        <color rgb="FFFF0000"/>
        <rFont val="ＭＳ 明朝"/>
        <family val="1"/>
        <charset val="128"/>
      </rPr>
      <t>89</t>
    </r>
    <r>
      <rPr>
        <sz val="9"/>
        <color rgb="FFFF0000"/>
        <rFont val="ＭＳ 明朝"/>
        <family val="1"/>
        <charset val="128"/>
      </rPr>
      <t xml:space="preserve">
63</t>
    </r>
    <phoneticPr fontId="10"/>
  </si>
  <si>
    <r>
      <rPr>
        <strike/>
        <sz val="9"/>
        <color rgb="FFFF0000"/>
        <rFont val="ＭＳ 明朝"/>
        <family val="1"/>
        <charset val="128"/>
      </rPr>
      <t>83</t>
    </r>
    <r>
      <rPr>
        <sz val="9"/>
        <color rgb="FFFF0000"/>
        <rFont val="ＭＳ 明朝"/>
        <family val="1"/>
        <charset val="128"/>
      </rPr>
      <t xml:space="preserve">
110</t>
    </r>
    <phoneticPr fontId="10"/>
  </si>
  <si>
    <r>
      <rPr>
        <strike/>
        <sz val="9"/>
        <color rgb="FFFF0000"/>
        <rFont val="ＭＳ 明朝"/>
        <family val="1"/>
        <charset val="128"/>
      </rPr>
      <t>294</t>
    </r>
    <r>
      <rPr>
        <sz val="9"/>
        <color rgb="FFFF0000"/>
        <rFont val="ＭＳ 明朝"/>
        <family val="1"/>
        <charset val="128"/>
      </rPr>
      <t xml:space="preserve">
64</t>
    </r>
    <phoneticPr fontId="10"/>
  </si>
  <si>
    <r>
      <rPr>
        <strike/>
        <sz val="9"/>
        <color rgb="FFFF0000"/>
        <rFont val="ＭＳ 明朝"/>
        <family val="1"/>
        <charset val="128"/>
      </rPr>
      <t>209</t>
    </r>
    <r>
      <rPr>
        <sz val="9"/>
        <color rgb="FFFF0000"/>
        <rFont val="ＭＳ 明朝"/>
        <family val="1"/>
        <charset val="128"/>
      </rPr>
      <t xml:space="preserve">
433</t>
    </r>
    <phoneticPr fontId="10"/>
  </si>
  <si>
    <r>
      <rPr>
        <strike/>
        <sz val="9"/>
        <color rgb="FFFF0000"/>
        <rFont val="ＭＳ 明朝"/>
        <family val="1"/>
        <charset val="128"/>
      </rPr>
      <t>108</t>
    </r>
    <r>
      <rPr>
        <sz val="9"/>
        <color rgb="FFFF0000"/>
        <rFont val="ＭＳ 明朝"/>
        <family val="1"/>
        <charset val="128"/>
      </rPr>
      <t xml:space="preserve">
74</t>
    </r>
    <phoneticPr fontId="10"/>
  </si>
  <si>
    <r>
      <rPr>
        <strike/>
        <sz val="9"/>
        <color rgb="FFFF0000"/>
        <rFont val="ＭＳ 明朝"/>
        <family val="1"/>
        <charset val="128"/>
      </rPr>
      <t>156</t>
    </r>
    <r>
      <rPr>
        <sz val="9"/>
        <color rgb="FFFF0000"/>
        <rFont val="ＭＳ 明朝"/>
        <family val="1"/>
        <charset val="128"/>
      </rPr>
      <t xml:space="preserve">
123</t>
    </r>
    <phoneticPr fontId="10"/>
  </si>
  <si>
    <r>
      <rPr>
        <strike/>
        <sz val="9"/>
        <color rgb="FFFF0000"/>
        <rFont val="ＭＳ 明朝"/>
        <family val="1"/>
        <charset val="128"/>
      </rPr>
      <t>140</t>
    </r>
    <r>
      <rPr>
        <sz val="9"/>
        <color rgb="FFFF0000"/>
        <rFont val="ＭＳ 明朝"/>
        <family val="1"/>
        <charset val="128"/>
      </rPr>
      <t xml:space="preserve">
184</t>
    </r>
    <phoneticPr fontId="10"/>
  </si>
  <si>
    <r>
      <rPr>
        <strike/>
        <sz val="9"/>
        <color rgb="FFFF0000"/>
        <rFont val="ＭＳ 明朝"/>
        <family val="1"/>
        <charset val="128"/>
      </rPr>
      <t>121</t>
    </r>
    <r>
      <rPr>
        <sz val="9"/>
        <color rgb="FFFF0000"/>
        <rFont val="ＭＳ 明朝"/>
        <family val="1"/>
        <charset val="128"/>
      </rPr>
      <t xml:space="preserve">
114</t>
    </r>
    <phoneticPr fontId="10"/>
  </si>
  <si>
    <r>
      <rPr>
        <strike/>
        <sz val="9"/>
        <color rgb="FFFF0000"/>
        <rFont val="ＭＳ 明朝"/>
        <family val="1"/>
        <charset val="128"/>
      </rPr>
      <t>156</t>
    </r>
    <r>
      <rPr>
        <sz val="9"/>
        <color rgb="FFFF0000"/>
        <rFont val="ＭＳ 明朝"/>
        <family val="1"/>
        <charset val="128"/>
      </rPr>
      <t xml:space="preserve">
122</t>
    </r>
    <phoneticPr fontId="10"/>
  </si>
  <si>
    <r>
      <rPr>
        <strike/>
        <sz val="9"/>
        <color rgb="FFFF0000"/>
        <rFont val="ＭＳ 明朝"/>
        <family val="1"/>
        <charset val="128"/>
      </rPr>
      <t>129</t>
    </r>
    <r>
      <rPr>
        <sz val="9"/>
        <color rgb="FFFF0000"/>
        <rFont val="ＭＳ 明朝"/>
        <family val="1"/>
        <charset val="128"/>
      </rPr>
      <t xml:space="preserve">
181</t>
    </r>
    <phoneticPr fontId="10"/>
  </si>
  <si>
    <r>
      <rPr>
        <strike/>
        <sz val="9"/>
        <color rgb="FFFF0000"/>
        <rFont val="ＭＳ 明朝"/>
        <family val="1"/>
        <charset val="128"/>
      </rPr>
      <t>36</t>
    </r>
    <r>
      <rPr>
        <sz val="9"/>
        <color rgb="FFFF0000"/>
        <rFont val="ＭＳ 明朝"/>
        <family val="1"/>
        <charset val="128"/>
      </rPr>
      <t xml:space="preserve">
92</t>
    </r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</si>
</sst>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平成&quot;General&quot;年度（単位：人、円）&quot;"/>
    <numFmt numFmtId="177" formatCode="#,##0&quot;  &quot;"/>
    <numFmt numFmtId="178" formatCode="#,##0&quot; &quot;;[Red]\-#,##0&quot; &quot;"/>
    <numFmt numFmtId="179" formatCode="&quot;平成&quot;General&quot;年度（単位：人）&quot;"/>
    <numFmt numFmtId="180" formatCode="&quot;平成&quot;General&quot;年度（単位：円、日）&quot;"/>
    <numFmt numFmtId="181" formatCode="&quot;平成&quot;General&quot;年度（単位：件）&quot;"/>
    <numFmt numFmtId="182" formatCode="&quot;平成&quot;General&quot;年度（単位：円、人）&quot;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0"/>
      <color theme="1"/>
      <name val="平成明朝体"/>
      <family val="1"/>
      <charset val="128"/>
    </font>
    <font>
      <sz val="11"/>
      <color theme="1"/>
      <name val="平成明朝体"/>
      <family val="1"/>
      <charset val="128"/>
    </font>
    <font>
      <sz val="14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trike/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5">
    <xf numFmtId="0" fontId="0" fillId="0" borderId="0" xfId="0"/>
    <xf numFmtId="38" fontId="5" fillId="0" borderId="0" xfId="1" applyFont="1" applyFill="1"/>
    <xf numFmtId="38" fontId="7" fillId="0" borderId="3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center" vertical="center"/>
    </xf>
    <xf numFmtId="38" fontId="7" fillId="0" borderId="8" xfId="1" quotePrefix="1" applyFont="1" applyFill="1" applyBorder="1" applyAlignment="1">
      <alignment horizontal="center"/>
    </xf>
    <xf numFmtId="177" fontId="7" fillId="0" borderId="9" xfId="0" applyNumberFormat="1" applyFont="1" applyFill="1" applyBorder="1" applyAlignment="1"/>
    <xf numFmtId="177" fontId="7" fillId="0" borderId="10" xfId="0" applyNumberFormat="1" applyFont="1" applyFill="1" applyBorder="1" applyAlignment="1"/>
    <xf numFmtId="177" fontId="7" fillId="0" borderId="11" xfId="0" applyNumberFormat="1" applyFont="1" applyFill="1" applyBorder="1" applyAlignment="1"/>
    <xf numFmtId="38" fontId="7" fillId="0" borderId="12" xfId="1" quotePrefix="1" applyFont="1" applyFill="1" applyBorder="1" applyAlignment="1">
      <alignment horizontal="center" vertical="center"/>
    </xf>
    <xf numFmtId="177" fontId="7" fillId="0" borderId="13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7" fillId="0" borderId="14" xfId="0" applyNumberFormat="1" applyFont="1" applyFill="1" applyBorder="1" applyAlignment="1">
      <alignment vertical="center"/>
    </xf>
    <xf numFmtId="38" fontId="7" fillId="0" borderId="15" xfId="1" quotePrefix="1" applyFont="1" applyFill="1" applyBorder="1" applyAlignment="1">
      <alignment horizontal="center" vertical="center"/>
    </xf>
    <xf numFmtId="177" fontId="7" fillId="0" borderId="16" xfId="0" applyNumberFormat="1" applyFont="1" applyFill="1" applyBorder="1" applyAlignment="1">
      <alignment vertical="center"/>
    </xf>
    <xf numFmtId="177" fontId="7" fillId="0" borderId="17" xfId="0" applyNumberFormat="1" applyFont="1" applyFill="1" applyBorder="1" applyAlignment="1">
      <alignment vertical="center"/>
    </xf>
    <xf numFmtId="177" fontId="7" fillId="0" borderId="18" xfId="0" applyNumberFormat="1" applyFont="1" applyFill="1" applyBorder="1" applyAlignment="1">
      <alignment vertical="center"/>
    </xf>
    <xf numFmtId="38" fontId="7" fillId="0" borderId="19" xfId="1" quotePrefix="1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vertical="center"/>
    </xf>
    <xf numFmtId="177" fontId="7" fillId="0" borderId="20" xfId="0" applyNumberFormat="1" applyFont="1" applyFill="1" applyBorder="1" applyAlignment="1">
      <alignment vertical="center"/>
    </xf>
    <xf numFmtId="38" fontId="8" fillId="0" borderId="21" xfId="1" applyFont="1" applyFill="1" applyBorder="1" applyAlignment="1">
      <alignment horizontal="right" vertical="center"/>
    </xf>
    <xf numFmtId="178" fontId="8" fillId="0" borderId="21" xfId="1" applyNumberFormat="1" applyFont="1" applyFill="1" applyBorder="1" applyAlignment="1">
      <alignment vertical="center"/>
    </xf>
    <xf numFmtId="38" fontId="8" fillId="0" borderId="0" xfId="1" applyFont="1" applyFill="1"/>
    <xf numFmtId="38" fontId="8" fillId="0" borderId="0" xfId="1" quotePrefix="1" applyFont="1" applyFill="1" applyBorder="1" applyAlignment="1">
      <alignment horizontal="center" vertical="center"/>
    </xf>
    <xf numFmtId="38" fontId="9" fillId="0" borderId="0" xfId="1" quotePrefix="1" applyFont="1" applyFill="1" applyBorder="1" applyAlignment="1">
      <alignment horizontal="center" vertical="center"/>
    </xf>
    <xf numFmtId="38" fontId="5" fillId="0" borderId="0" xfId="1" applyFont="1" applyFill="1" applyBorder="1"/>
    <xf numFmtId="38" fontId="7" fillId="0" borderId="3" xfId="1" applyFont="1" applyFill="1" applyBorder="1" applyAlignment="1">
      <alignment horizontal="center" vertical="center"/>
    </xf>
    <xf numFmtId="178" fontId="7" fillId="0" borderId="21" xfId="1" applyNumberFormat="1" applyFont="1" applyFill="1" applyBorder="1" applyAlignment="1">
      <alignment vertical="center"/>
    </xf>
    <xf numFmtId="38" fontId="9" fillId="0" borderId="21" xfId="1" quotePrefix="1" applyFont="1" applyFill="1" applyBorder="1" applyAlignment="1">
      <alignment horizontal="center" vertical="center"/>
    </xf>
    <xf numFmtId="177" fontId="7" fillId="0" borderId="19" xfId="0" applyNumberFormat="1" applyFont="1" applyFill="1" applyBorder="1" applyAlignment="1">
      <alignment vertical="center"/>
    </xf>
    <xf numFmtId="177" fontId="7" fillId="0" borderId="12" xfId="0" applyNumberFormat="1" applyFont="1" applyFill="1" applyBorder="1" applyAlignment="1">
      <alignment vertical="center"/>
    </xf>
    <xf numFmtId="177" fontId="7" fillId="0" borderId="15" xfId="0" applyNumberFormat="1" applyFont="1" applyFill="1" applyBorder="1" applyAlignment="1">
      <alignment vertical="center"/>
    </xf>
    <xf numFmtId="177" fontId="7" fillId="0" borderId="8" xfId="0" applyNumberFormat="1" applyFont="1" applyFill="1" applyBorder="1" applyAlignment="1"/>
    <xf numFmtId="177" fontId="7" fillId="0" borderId="11" xfId="0" applyNumberFormat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38" fontId="7" fillId="0" borderId="0" xfId="1" quotePrefix="1" applyFont="1" applyFill="1" applyBorder="1" applyAlignment="1">
      <alignment horizontal="center" vertical="center"/>
    </xf>
    <xf numFmtId="178" fontId="7" fillId="0" borderId="0" xfId="1" applyNumberFormat="1" applyFont="1" applyFill="1" applyBorder="1" applyAlignment="1">
      <alignment vertical="center"/>
    </xf>
    <xf numFmtId="177" fontId="7" fillId="0" borderId="21" xfId="0" applyNumberFormat="1" applyFont="1" applyFill="1" applyBorder="1" applyAlignment="1">
      <alignment vertical="center"/>
    </xf>
    <xf numFmtId="38" fontId="7" fillId="0" borderId="21" xfId="1" quotePrefix="1" applyFont="1" applyFill="1" applyBorder="1" applyAlignment="1">
      <alignment horizontal="center" vertical="center"/>
    </xf>
    <xf numFmtId="38" fontId="7" fillId="0" borderId="12" xfId="1" applyFont="1" applyFill="1" applyBorder="1" applyAlignment="1">
      <alignment vertical="center"/>
    </xf>
    <xf numFmtId="38" fontId="5" fillId="0" borderId="12" xfId="1" applyFont="1" applyFill="1" applyBorder="1"/>
    <xf numFmtId="178" fontId="7" fillId="0" borderId="24" xfId="1" applyNumberFormat="1" applyFont="1" applyFill="1" applyBorder="1" applyAlignment="1">
      <alignment vertical="center"/>
    </xf>
    <xf numFmtId="178" fontId="7" fillId="0" borderId="25" xfId="1" applyNumberFormat="1" applyFont="1" applyFill="1" applyBorder="1" applyAlignment="1">
      <alignment vertical="center"/>
    </xf>
    <xf numFmtId="38" fontId="11" fillId="0" borderId="26" xfId="1" quotePrefix="1" applyFont="1" applyFill="1" applyBorder="1" applyAlignment="1">
      <alignment horizontal="center" vertical="center"/>
    </xf>
    <xf numFmtId="178" fontId="7" fillId="0" borderId="27" xfId="1" applyNumberFormat="1" applyFont="1" applyFill="1" applyBorder="1" applyAlignment="1">
      <alignment vertical="center"/>
    </xf>
    <xf numFmtId="38" fontId="11" fillId="0" borderId="28" xfId="1" quotePrefix="1" applyFont="1" applyFill="1" applyBorder="1" applyAlignment="1">
      <alignment horizontal="center" vertical="center"/>
    </xf>
    <xf numFmtId="0" fontId="5" fillId="0" borderId="0" xfId="0" applyFont="1" applyFill="1"/>
    <xf numFmtId="178" fontId="7" fillId="0" borderId="29" xfId="1" applyNumberFormat="1" applyFont="1" applyFill="1" applyBorder="1" applyAlignment="1">
      <alignment vertical="center"/>
    </xf>
    <xf numFmtId="178" fontId="7" fillId="0" borderId="30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38" fontId="9" fillId="0" borderId="27" xfId="1" quotePrefix="1" applyFont="1" applyFill="1" applyBorder="1" applyAlignment="1">
      <alignment horizontal="right" vertical="center"/>
    </xf>
    <xf numFmtId="38" fontId="11" fillId="0" borderId="0" xfId="1" quotePrefix="1" applyFont="1" applyFill="1" applyBorder="1" applyAlignment="1">
      <alignment horizontal="right" vertical="center"/>
    </xf>
    <xf numFmtId="38" fontId="11" fillId="0" borderId="24" xfId="1" quotePrefix="1" applyFont="1" applyFill="1" applyBorder="1" applyAlignment="1">
      <alignment horizontal="right" vertical="center"/>
    </xf>
    <xf numFmtId="38" fontId="11" fillId="0" borderId="25" xfId="1" quotePrefix="1" applyFont="1" applyFill="1" applyBorder="1" applyAlignment="1">
      <alignment horizontal="right" vertical="center"/>
    </xf>
    <xf numFmtId="38" fontId="11" fillId="0" borderId="32" xfId="1" quotePrefix="1" applyFont="1" applyFill="1" applyBorder="1" applyAlignment="1">
      <alignment horizontal="right" vertical="center"/>
    </xf>
    <xf numFmtId="38" fontId="5" fillId="0" borderId="0" xfId="1" applyFont="1" applyFill="1" applyAlignment="1"/>
    <xf numFmtId="38" fontId="9" fillId="0" borderId="27" xfId="1" applyFont="1" applyFill="1" applyBorder="1" applyAlignment="1">
      <alignment horizontal="centerContinuous"/>
    </xf>
    <xf numFmtId="0" fontId="12" fillId="0" borderId="0" xfId="0" applyFont="1" applyFill="1" applyAlignment="1">
      <alignment horizontal="centerContinuous" vertical="center"/>
    </xf>
    <xf numFmtId="38" fontId="11" fillId="0" borderId="0" xfId="1" applyFont="1" applyFill="1" applyBorder="1" applyAlignment="1">
      <alignment horizontal="centerContinuous" vertical="center"/>
    </xf>
    <xf numFmtId="38" fontId="11" fillId="0" borderId="27" xfId="1" applyFont="1" applyFill="1" applyBorder="1" applyAlignment="1">
      <alignment horizontal="centerContinuous" vertical="center"/>
    </xf>
    <xf numFmtId="0" fontId="12" fillId="0" borderId="0" xfId="0" applyFont="1" applyFill="1" applyBorder="1" applyAlignment="1">
      <alignment horizontal="centerContinuous" vertical="center"/>
    </xf>
    <xf numFmtId="38" fontId="11" fillId="0" borderId="33" xfId="1" applyFont="1" applyFill="1" applyBorder="1" applyAlignment="1">
      <alignment horizontal="centerContinuous" vertical="center"/>
    </xf>
    <xf numFmtId="38" fontId="9" fillId="0" borderId="27" xfId="1" applyFont="1" applyFill="1" applyBorder="1"/>
    <xf numFmtId="38" fontId="11" fillId="0" borderId="0" xfId="1" applyFont="1" applyFill="1" applyBorder="1"/>
    <xf numFmtId="38" fontId="11" fillId="0" borderId="29" xfId="1" applyFont="1" applyFill="1" applyBorder="1"/>
    <xf numFmtId="38" fontId="11" fillId="0" borderId="30" xfId="1" applyFont="1" applyFill="1" applyBorder="1"/>
    <xf numFmtId="38" fontId="11" fillId="0" borderId="34" xfId="1" applyFont="1" applyFill="1" applyBorder="1"/>
    <xf numFmtId="38" fontId="9" fillId="0" borderId="35" xfId="1" applyFont="1" applyFill="1" applyBorder="1" applyAlignment="1">
      <alignment horizontal="centerContinuous"/>
    </xf>
    <xf numFmtId="38" fontId="11" fillId="0" borderId="36" xfId="1" applyFont="1" applyFill="1" applyBorder="1" applyAlignment="1">
      <alignment horizontal="centerContinuous"/>
    </xf>
    <xf numFmtId="38" fontId="11" fillId="0" borderId="36" xfId="1" applyFont="1" applyFill="1" applyBorder="1" applyAlignment="1">
      <alignment horizontal="centerContinuous" vertical="center"/>
    </xf>
    <xf numFmtId="38" fontId="5" fillId="0" borderId="0" xfId="1" applyFont="1" applyFill="1" applyAlignment="1">
      <alignment horizontal="right" vertical="top"/>
    </xf>
    <xf numFmtId="38" fontId="13" fillId="0" borderId="0" xfId="1" applyFont="1" applyFill="1" applyAlignment="1">
      <alignment horizontal="left"/>
    </xf>
    <xf numFmtId="38" fontId="2" fillId="0" borderId="0" xfId="1" applyFont="1" applyFill="1" applyAlignment="1">
      <alignment vertical="center"/>
    </xf>
    <xf numFmtId="38" fontId="8" fillId="0" borderId="0" xfId="1" applyFont="1" applyFill="1" applyBorder="1" applyAlignment="1">
      <alignment vertical="center"/>
    </xf>
    <xf numFmtId="178" fontId="8" fillId="0" borderId="0" xfId="1" applyNumberFormat="1" applyFont="1" applyFill="1" applyBorder="1" applyAlignment="1">
      <alignment vertical="center"/>
    </xf>
    <xf numFmtId="38" fontId="8" fillId="0" borderId="0" xfId="1" applyFont="1" applyFill="1" applyBorder="1" applyAlignment="1">
      <alignment horizontal="right" vertical="center"/>
    </xf>
    <xf numFmtId="38" fontId="7" fillId="0" borderId="19" xfId="1" applyFont="1" applyFill="1" applyBorder="1" applyAlignment="1">
      <alignment horizontal="center" vertical="top"/>
    </xf>
    <xf numFmtId="38" fontId="7" fillId="0" borderId="23" xfId="1" applyFont="1" applyFill="1" applyBorder="1" applyAlignment="1">
      <alignment horizontal="right"/>
    </xf>
    <xf numFmtId="182" fontId="6" fillId="0" borderId="0" xfId="0" applyNumberFormat="1" applyFont="1" applyFill="1" applyBorder="1" applyAlignment="1">
      <alignment horizontal="right" vertical="center"/>
    </xf>
    <xf numFmtId="177" fontId="7" fillId="0" borderId="13" xfId="0" applyNumberFormat="1" applyFont="1" applyFill="1" applyBorder="1" applyAlignment="1"/>
    <xf numFmtId="177" fontId="7" fillId="0" borderId="12" xfId="0" applyNumberFormat="1" applyFont="1" applyFill="1" applyBorder="1" applyAlignment="1"/>
    <xf numFmtId="179" fontId="6" fillId="0" borderId="0" xfId="0" applyNumberFormat="1" applyFont="1" applyFill="1" applyBorder="1" applyAlignment="1">
      <alignment vertical="center"/>
    </xf>
    <xf numFmtId="38" fontId="7" fillId="0" borderId="3" xfId="1" applyFont="1" applyFill="1" applyBorder="1" applyAlignment="1">
      <alignment horizontal="center" vertical="center"/>
    </xf>
    <xf numFmtId="177" fontId="7" fillId="0" borderId="38" xfId="0" applyNumberFormat="1" applyFont="1" applyFill="1" applyBorder="1" applyAlignment="1">
      <alignment vertical="center"/>
    </xf>
    <xf numFmtId="177" fontId="7" fillId="0" borderId="37" xfId="0" applyNumberFormat="1" applyFont="1" applyFill="1" applyBorder="1" applyAlignment="1">
      <alignment vertical="center"/>
    </xf>
    <xf numFmtId="38" fontId="7" fillId="0" borderId="3" xfId="1" applyFont="1" applyFill="1" applyBorder="1" applyAlignment="1">
      <alignment horizontal="center" vertical="center"/>
    </xf>
    <xf numFmtId="38" fontId="7" fillId="0" borderId="12" xfId="1" applyFont="1" applyFill="1" applyBorder="1" applyAlignment="1">
      <alignment horizontal="center" vertical="center"/>
    </xf>
    <xf numFmtId="38" fontId="7" fillId="0" borderId="14" xfId="1" applyFont="1" applyFill="1" applyBorder="1" applyAlignment="1">
      <alignment horizontal="center" vertical="center"/>
    </xf>
    <xf numFmtId="38" fontId="8" fillId="0" borderId="0" xfId="1" quotePrefix="1" applyFont="1" applyFill="1" applyBorder="1" applyAlignment="1">
      <alignment horizontal="left" vertical="center"/>
    </xf>
    <xf numFmtId="38" fontId="7" fillId="0" borderId="2" xfId="1" applyFont="1" applyFill="1" applyBorder="1" applyAlignment="1">
      <alignment horizontal="right" vertical="center"/>
    </xf>
    <xf numFmtId="38" fontId="7" fillId="0" borderId="23" xfId="1" applyFont="1" applyFill="1" applyBorder="1" applyAlignment="1">
      <alignment vertical="center"/>
    </xf>
    <xf numFmtId="38" fontId="7" fillId="0" borderId="22" xfId="1" applyFont="1" applyFill="1" applyBorder="1" applyAlignment="1">
      <alignment vertical="center"/>
    </xf>
    <xf numFmtId="177" fontId="5" fillId="0" borderId="14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7" fillId="0" borderId="2" xfId="0" applyNumberFormat="1" applyFont="1" applyFill="1" applyBorder="1" applyAlignment="1">
      <alignment vertical="center"/>
    </xf>
    <xf numFmtId="177" fontId="7" fillId="0" borderId="21" xfId="0" applyNumberFormat="1" applyFont="1" applyFill="1" applyBorder="1" applyAlignment="1">
      <alignment horizontal="right" vertical="center"/>
    </xf>
    <xf numFmtId="177" fontId="7" fillId="0" borderId="13" xfId="0" applyNumberFormat="1" applyFont="1" applyFill="1" applyBorder="1" applyAlignment="1">
      <alignment horizontal="right" vertical="center"/>
    </xf>
    <xf numFmtId="38" fontId="7" fillId="0" borderId="3" xfId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right" vertical="center"/>
    </xf>
    <xf numFmtId="38" fontId="7" fillId="0" borderId="21" xfId="1" quotePrefix="1" applyFont="1" applyFill="1" applyBorder="1" applyAlignment="1">
      <alignment horizontal="right" vertical="center"/>
    </xf>
    <xf numFmtId="38" fontId="11" fillId="0" borderId="31" xfId="1" applyFont="1" applyFill="1" applyBorder="1" applyAlignment="1">
      <alignment horizontal="center" vertical="center"/>
    </xf>
    <xf numFmtId="38" fontId="7" fillId="0" borderId="14" xfId="1" applyFont="1" applyFill="1" applyBorder="1" applyAlignment="1">
      <alignment horizontal="center" vertical="center"/>
    </xf>
    <xf numFmtId="38" fontId="7" fillId="0" borderId="12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/>
    </xf>
    <xf numFmtId="38" fontId="7" fillId="0" borderId="12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/>
    </xf>
    <xf numFmtId="177" fontId="7" fillId="0" borderId="23" xfId="0" applyNumberFormat="1" applyFont="1" applyFill="1" applyBorder="1" applyAlignment="1"/>
    <xf numFmtId="177" fontId="7" fillId="0" borderId="2" xfId="0" applyNumberFormat="1" applyFont="1" applyFill="1" applyBorder="1" applyAlignment="1"/>
    <xf numFmtId="38" fontId="7" fillId="0" borderId="3" xfId="1" applyFont="1" applyFill="1" applyBorder="1" applyAlignment="1">
      <alignment horizontal="center" vertical="center"/>
    </xf>
    <xf numFmtId="177" fontId="7" fillId="0" borderId="38" xfId="0" applyNumberFormat="1" applyFont="1" applyFill="1" applyBorder="1" applyAlignment="1"/>
    <xf numFmtId="177" fontId="7" fillId="0" borderId="37" xfId="0" applyNumberFormat="1" applyFont="1" applyFill="1" applyBorder="1" applyAlignment="1"/>
    <xf numFmtId="177" fontId="7" fillId="0" borderId="16" xfId="0" applyNumberFormat="1" applyFont="1" applyFill="1" applyBorder="1" applyAlignment="1"/>
    <xf numFmtId="177" fontId="7" fillId="0" borderId="19" xfId="0" applyNumberFormat="1" applyFont="1" applyFill="1" applyBorder="1" applyAlignment="1"/>
    <xf numFmtId="177" fontId="7" fillId="0" borderId="6" xfId="0" applyNumberFormat="1" applyFont="1" applyFill="1" applyBorder="1" applyAlignment="1"/>
    <xf numFmtId="177" fontId="7" fillId="0" borderId="15" xfId="0" applyNumberFormat="1" applyFont="1" applyFill="1" applyBorder="1" applyAlignment="1"/>
    <xf numFmtId="38" fontId="7" fillId="0" borderId="3" xfId="1" applyFont="1" applyFill="1" applyBorder="1" applyAlignment="1">
      <alignment horizontal="center" vertical="center"/>
    </xf>
    <xf numFmtId="177" fontId="14" fillId="2" borderId="12" xfId="0" applyNumberFormat="1" applyFont="1" applyFill="1" applyBorder="1" applyAlignment="1">
      <alignment horizontal="right" vertical="center" wrapText="1" indent="1"/>
    </xf>
    <xf numFmtId="177" fontId="14" fillId="2" borderId="15" xfId="0" applyNumberFormat="1" applyFont="1" applyFill="1" applyBorder="1" applyAlignment="1">
      <alignment horizontal="right" vertical="center" wrapText="1" indent="1"/>
    </xf>
    <xf numFmtId="177" fontId="14" fillId="2" borderId="16" xfId="0" applyNumberFormat="1" applyFont="1" applyFill="1" applyBorder="1" applyAlignment="1">
      <alignment horizontal="right" vertical="center" wrapText="1" indent="1"/>
    </xf>
    <xf numFmtId="38" fontId="2" fillId="0" borderId="0" xfId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8" fontId="5" fillId="0" borderId="0" xfId="1" applyFont="1" applyFill="1" applyAlignment="1">
      <alignment horizontal="center" vertical="center"/>
    </xf>
    <xf numFmtId="38" fontId="11" fillId="0" borderId="31" xfId="1" applyFont="1" applyFill="1" applyBorder="1" applyAlignment="1">
      <alignment horizontal="center" vertical="center"/>
    </xf>
    <xf numFmtId="0" fontId="5" fillId="0" borderId="28" xfId="0" applyFont="1" applyFill="1" applyBorder="1" applyAlignment="1"/>
    <xf numFmtId="0" fontId="5" fillId="0" borderId="26" xfId="0" applyFont="1" applyFill="1" applyBorder="1" applyAlignment="1"/>
    <xf numFmtId="181" fontId="5" fillId="0" borderId="25" xfId="1" applyNumberFormat="1" applyFont="1" applyFill="1" applyBorder="1" applyAlignment="1">
      <alignment horizontal="right" vertical="top"/>
    </xf>
    <xf numFmtId="38" fontId="7" fillId="0" borderId="2" xfId="1" applyFont="1" applyFill="1" applyBorder="1" applyAlignment="1">
      <alignment horizontal="center" vertical="center"/>
    </xf>
    <xf numFmtId="38" fontId="7" fillId="0" borderId="13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center" vertical="center"/>
    </xf>
    <xf numFmtId="38" fontId="7" fillId="0" borderId="23" xfId="1" applyFont="1" applyFill="1" applyBorder="1" applyAlignment="1">
      <alignment horizontal="center"/>
    </xf>
    <xf numFmtId="38" fontId="7" fillId="0" borderId="21" xfId="1" applyFont="1" applyFill="1" applyBorder="1" applyAlignment="1">
      <alignment horizontal="center"/>
    </xf>
    <xf numFmtId="38" fontId="7" fillId="0" borderId="22" xfId="1" applyFont="1" applyFill="1" applyBorder="1" applyAlignment="1">
      <alignment horizontal="center"/>
    </xf>
    <xf numFmtId="38" fontId="7" fillId="0" borderId="23" xfId="1" applyFont="1" applyFill="1" applyBorder="1" applyAlignment="1">
      <alignment horizontal="center" vertical="center"/>
    </xf>
    <xf numFmtId="38" fontId="7" fillId="0" borderId="21" xfId="1" applyFont="1" applyFill="1" applyBorder="1" applyAlignment="1">
      <alignment horizontal="center" vertical="center"/>
    </xf>
    <xf numFmtId="38" fontId="7" fillId="0" borderId="22" xfId="1" applyFont="1" applyFill="1" applyBorder="1" applyAlignment="1">
      <alignment horizontal="center" vertical="center"/>
    </xf>
    <xf numFmtId="38" fontId="7" fillId="0" borderId="19" xfId="1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38" fontId="7" fillId="0" borderId="20" xfId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right" vertical="center"/>
    </xf>
    <xf numFmtId="38" fontId="7" fillId="0" borderId="3" xfId="1" applyFont="1" applyFill="1" applyBorder="1" applyAlignment="1">
      <alignment horizontal="center" vertical="center"/>
    </xf>
    <xf numFmtId="38" fontId="7" fillId="0" borderId="4" xfId="1" applyFont="1" applyFill="1" applyBorder="1" applyAlignment="1">
      <alignment horizontal="center" vertical="center"/>
    </xf>
    <xf numFmtId="38" fontId="7" fillId="0" borderId="5" xfId="1" applyFont="1" applyFill="1" applyBorder="1" applyAlignment="1">
      <alignment horizontal="center" vertical="center"/>
    </xf>
    <xf numFmtId="38" fontId="5" fillId="0" borderId="0" xfId="1" applyFont="1" applyFill="1" applyAlignment="1">
      <alignment horizontal="center"/>
    </xf>
    <xf numFmtId="179" fontId="6" fillId="0" borderId="0" xfId="0" applyNumberFormat="1" applyFont="1" applyFill="1" applyBorder="1" applyAlignment="1">
      <alignment horizontal="right" vertical="center"/>
    </xf>
    <xf numFmtId="180" fontId="6" fillId="0" borderId="1" xfId="0" applyNumberFormat="1" applyFont="1" applyFill="1" applyBorder="1" applyAlignment="1">
      <alignment horizontal="right" vertical="center"/>
    </xf>
    <xf numFmtId="38" fontId="7" fillId="0" borderId="13" xfId="1" applyFont="1" applyFill="1" applyBorder="1" applyAlignment="1">
      <alignment horizontal="center" vertical="center" wrapText="1"/>
    </xf>
    <xf numFmtId="38" fontId="7" fillId="0" borderId="6" xfId="1" applyFont="1" applyFill="1" applyBorder="1" applyAlignment="1">
      <alignment horizontal="center" vertical="center" wrapText="1"/>
    </xf>
    <xf numFmtId="38" fontId="7" fillId="0" borderId="14" xfId="1" applyFont="1" applyFill="1" applyBorder="1" applyAlignment="1">
      <alignment horizontal="center" vertical="center"/>
    </xf>
    <xf numFmtId="38" fontId="7" fillId="0" borderId="12" xfId="1" applyFont="1" applyFill="1" applyBorder="1" applyAlignment="1">
      <alignment horizontal="center" vertical="center" wrapText="1"/>
    </xf>
    <xf numFmtId="38" fontId="7" fillId="0" borderId="19" xfId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right" vertical="center"/>
    </xf>
    <xf numFmtId="38" fontId="7" fillId="0" borderId="12" xfId="1" applyFont="1" applyFill="1" applyBorder="1" applyAlignment="1">
      <alignment horizontal="center" vertical="center"/>
    </xf>
    <xf numFmtId="0" fontId="5" fillId="0" borderId="4" xfId="0" applyFont="1" applyFill="1" applyBorder="1"/>
    <xf numFmtId="0" fontId="5" fillId="0" borderId="5" xfId="0" applyFont="1" applyFill="1" applyBorder="1"/>
    <xf numFmtId="38" fontId="7" fillId="0" borderId="2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68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ustomXml" Target="../customXml/item2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1114425</xdr:colOff>
      <xdr:row>2</xdr:row>
      <xdr:rowOff>180975</xdr:rowOff>
    </xdr:from>
    <xdr:ext cx="306109" cy="22570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352550" y="514350"/>
          <a:ext cx="30610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800"/>
            <a:t>１）</a:t>
          </a:r>
        </a:p>
      </xdr:txBody>
    </xdr:sp>
    <xdr:clientData/>
  </xdr:oneCellAnchor>
  <xdr:oneCellAnchor>
    <xdr:from>
      <xdr:col>7</xdr:col>
      <xdr:colOff>933450</xdr:colOff>
      <xdr:row>2</xdr:row>
      <xdr:rowOff>28575</xdr:rowOff>
    </xdr:from>
    <xdr:ext cx="306109" cy="22570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410200" y="371475"/>
          <a:ext cx="30610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800"/>
            <a:t>３）</a:t>
          </a:r>
        </a:p>
      </xdr:txBody>
    </xdr:sp>
    <xdr:clientData/>
  </xdr:oneCellAnchor>
  <xdr:oneCellAnchor>
    <xdr:from>
      <xdr:col>4</xdr:col>
      <xdr:colOff>152400</xdr:colOff>
      <xdr:row>2</xdr:row>
      <xdr:rowOff>38100</xdr:rowOff>
    </xdr:from>
    <xdr:ext cx="306109" cy="22570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857500" y="381000"/>
          <a:ext cx="30610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800"/>
            <a:t>２）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8"/>
  <sheetViews>
    <sheetView tabSelected="1" view="pageBreakPreview" zoomScaleNormal="100" zoomScaleSheetLayoutView="100" workbookViewId="0">
      <selection activeCell="L1" sqref="L1"/>
    </sheetView>
  </sheetViews>
  <sheetFormatPr defaultColWidth="8.875" defaultRowHeight="13.5"/>
  <cols>
    <col min="1" max="1" width="10.75" style="1" customWidth="1"/>
    <col min="2" max="2" width="3.625" style="1" customWidth="1"/>
    <col min="3" max="3" width="20" style="1" customWidth="1"/>
    <col min="4" max="5" width="3.5" style="1" customWidth="1"/>
    <col min="6" max="6" width="20" style="1" customWidth="1"/>
    <col min="7" max="8" width="3.5" style="1" customWidth="1"/>
    <col min="9" max="9" width="20" style="1" customWidth="1"/>
    <col min="10" max="10" width="3.5" style="1" customWidth="1"/>
    <col min="11" max="16384" width="8.875" style="1"/>
  </cols>
  <sheetData>
    <row r="1" spans="1:11" ht="20.25" customHeight="1">
      <c r="A1" s="72" t="s">
        <v>142</v>
      </c>
      <c r="K1" s="71"/>
    </row>
    <row r="2" spans="1:11" ht="19.5" customHeight="1">
      <c r="A2" s="119" t="s">
        <v>141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1" ht="16.5" customHeight="1">
      <c r="A3" s="121"/>
      <c r="B3" s="120"/>
      <c r="C3" s="120"/>
      <c r="D3" s="120"/>
      <c r="E3" s="120"/>
      <c r="F3" s="120"/>
      <c r="G3" s="120"/>
      <c r="H3" s="120"/>
      <c r="I3" s="120"/>
      <c r="J3" s="120"/>
    </row>
    <row r="4" spans="1:11" ht="15" customHeight="1">
      <c r="B4" s="70"/>
      <c r="C4" s="70"/>
      <c r="D4" s="70"/>
      <c r="E4" s="70"/>
      <c r="F4" s="70"/>
      <c r="G4" s="125" t="s">
        <v>193</v>
      </c>
      <c r="H4" s="125"/>
      <c r="I4" s="125"/>
      <c r="J4" s="125"/>
    </row>
    <row r="5" spans="1:11" ht="22.5" customHeight="1">
      <c r="A5" s="122" t="s">
        <v>140</v>
      </c>
      <c r="B5" s="69" t="s">
        <v>139</v>
      </c>
      <c r="C5" s="68"/>
      <c r="D5" s="68"/>
      <c r="E5" s="68"/>
      <c r="F5" s="68"/>
      <c r="G5" s="68"/>
      <c r="H5" s="68"/>
      <c r="I5" s="68"/>
      <c r="J5" s="67"/>
    </row>
    <row r="6" spans="1:11" ht="8.25" customHeight="1">
      <c r="A6" s="123"/>
      <c r="B6" s="63"/>
      <c r="C6" s="63"/>
      <c r="D6" s="63"/>
      <c r="E6" s="66"/>
      <c r="F6" s="65"/>
      <c r="G6" s="64"/>
      <c r="H6" s="63"/>
      <c r="I6" s="63"/>
      <c r="J6" s="62"/>
    </row>
    <row r="7" spans="1:11" s="55" customFormat="1" ht="11.25" customHeight="1">
      <c r="A7" s="123"/>
      <c r="B7" s="58" t="s">
        <v>138</v>
      </c>
      <c r="C7" s="57"/>
      <c r="D7" s="58"/>
      <c r="E7" s="61" t="s">
        <v>137</v>
      </c>
      <c r="F7" s="60"/>
      <c r="G7" s="59"/>
      <c r="H7" s="58" t="s">
        <v>136</v>
      </c>
      <c r="I7" s="57"/>
      <c r="J7" s="56"/>
    </row>
    <row r="8" spans="1:11" s="49" customFormat="1" ht="6.75" customHeight="1">
      <c r="A8" s="124"/>
      <c r="B8" s="51"/>
      <c r="C8" s="51"/>
      <c r="D8" s="51"/>
      <c r="E8" s="54"/>
      <c r="F8" s="53"/>
      <c r="G8" s="52"/>
      <c r="H8" s="51"/>
      <c r="I8" s="51"/>
      <c r="J8" s="50"/>
    </row>
    <row r="9" spans="1:11" ht="13.5" customHeight="1">
      <c r="A9" s="100"/>
      <c r="B9" s="48"/>
      <c r="C9" s="48"/>
      <c r="D9" s="48"/>
      <c r="E9" s="48"/>
      <c r="F9" s="48"/>
      <c r="G9" s="48"/>
      <c r="H9" s="48"/>
      <c r="I9" s="48"/>
      <c r="J9" s="47"/>
    </row>
    <row r="10" spans="1:11" ht="13.15" customHeight="1">
      <c r="A10" s="45" t="s">
        <v>7</v>
      </c>
      <c r="B10" s="36"/>
      <c r="C10" s="36">
        <f>SUM(C12:C67)</f>
        <v>1513612</v>
      </c>
      <c r="D10" s="36"/>
      <c r="E10" s="36"/>
      <c r="F10" s="36">
        <f>SUM(F12:F67)</f>
        <v>655471</v>
      </c>
      <c r="G10" s="36"/>
      <c r="H10" s="36"/>
      <c r="I10" s="36">
        <f>SUM(I12:I67)</f>
        <v>858141</v>
      </c>
      <c r="J10" s="44"/>
    </row>
    <row r="11" spans="1:11" ht="12" customHeight="1">
      <c r="A11" s="45"/>
      <c r="B11" s="36"/>
      <c r="C11" s="36"/>
      <c r="D11" s="36"/>
      <c r="E11" s="36"/>
      <c r="F11" s="36"/>
      <c r="G11" s="36"/>
      <c r="H11" s="36"/>
      <c r="I11" s="36"/>
      <c r="J11" s="44"/>
    </row>
    <row r="12" spans="1:11" ht="12" customHeight="1">
      <c r="A12" s="45" t="s">
        <v>8</v>
      </c>
      <c r="B12" s="36"/>
      <c r="C12" s="36">
        <f>SUM(F12,I12)</f>
        <v>67638</v>
      </c>
      <c r="D12" s="36"/>
      <c r="E12" s="36"/>
      <c r="F12" s="36">
        <v>27089</v>
      </c>
      <c r="G12" s="36"/>
      <c r="H12" s="36"/>
      <c r="I12" s="36">
        <v>40549</v>
      </c>
      <c r="J12" s="44"/>
    </row>
    <row r="13" spans="1:11" ht="12" customHeight="1">
      <c r="A13" s="45" t="s">
        <v>9</v>
      </c>
      <c r="B13" s="36"/>
      <c r="C13" s="36">
        <f t="shared" ref="C13:C67" si="0">SUM(F13,I13)</f>
        <v>18205</v>
      </c>
      <c r="D13" s="36"/>
      <c r="E13" s="36"/>
      <c r="F13" s="36">
        <v>7804</v>
      </c>
      <c r="G13" s="36"/>
      <c r="H13" s="36"/>
      <c r="I13" s="36">
        <v>10401</v>
      </c>
      <c r="J13" s="44"/>
    </row>
    <row r="14" spans="1:11" ht="12" customHeight="1">
      <c r="A14" s="45" t="s">
        <v>10</v>
      </c>
      <c r="B14" s="36"/>
      <c r="C14" s="36">
        <f t="shared" si="0"/>
        <v>14945</v>
      </c>
      <c r="D14" s="36"/>
      <c r="E14" s="36"/>
      <c r="F14" s="36">
        <v>6595</v>
      </c>
      <c r="G14" s="36"/>
      <c r="H14" s="36"/>
      <c r="I14" s="36">
        <v>8350</v>
      </c>
      <c r="J14" s="44"/>
    </row>
    <row r="15" spans="1:11" ht="12" customHeight="1">
      <c r="A15" s="45" t="s">
        <v>11</v>
      </c>
      <c r="B15" s="36"/>
      <c r="C15" s="36">
        <f t="shared" si="0"/>
        <v>28357</v>
      </c>
      <c r="D15" s="36"/>
      <c r="E15" s="36"/>
      <c r="F15" s="36">
        <v>12197</v>
      </c>
      <c r="G15" s="36"/>
      <c r="H15" s="36"/>
      <c r="I15" s="36">
        <v>16160</v>
      </c>
      <c r="J15" s="44"/>
    </row>
    <row r="16" spans="1:11" ht="12" customHeight="1">
      <c r="A16" s="45" t="s">
        <v>12</v>
      </c>
      <c r="B16" s="36"/>
      <c r="C16" s="36">
        <f t="shared" si="0"/>
        <v>12529</v>
      </c>
      <c r="D16" s="36"/>
      <c r="E16" s="36"/>
      <c r="F16" s="36">
        <v>5632</v>
      </c>
      <c r="G16" s="36"/>
      <c r="H16" s="36"/>
      <c r="I16" s="36">
        <v>6897</v>
      </c>
      <c r="J16" s="44"/>
    </row>
    <row r="17" spans="1:10" ht="12" customHeight="1">
      <c r="A17" s="45"/>
      <c r="B17" s="36"/>
      <c r="C17" s="36"/>
      <c r="D17" s="36"/>
      <c r="E17" s="36"/>
      <c r="F17" s="46"/>
      <c r="G17" s="36"/>
      <c r="H17" s="36"/>
      <c r="I17" s="46"/>
      <c r="J17" s="44"/>
    </row>
    <row r="18" spans="1:10" ht="12" customHeight="1">
      <c r="A18" s="45" t="s">
        <v>13</v>
      </c>
      <c r="B18" s="36"/>
      <c r="C18" s="36">
        <f t="shared" si="0"/>
        <v>12740</v>
      </c>
      <c r="D18" s="36"/>
      <c r="E18" s="36"/>
      <c r="F18" s="36">
        <v>5593</v>
      </c>
      <c r="G18" s="36"/>
      <c r="H18" s="36"/>
      <c r="I18" s="36">
        <v>7147</v>
      </c>
      <c r="J18" s="44"/>
    </row>
    <row r="19" spans="1:10" ht="12" customHeight="1">
      <c r="A19" s="45" t="s">
        <v>14</v>
      </c>
      <c r="B19" s="36"/>
      <c r="C19" s="36">
        <f t="shared" si="0"/>
        <v>22495</v>
      </c>
      <c r="D19" s="36"/>
      <c r="E19" s="36"/>
      <c r="F19" s="36">
        <v>10160</v>
      </c>
      <c r="G19" s="36"/>
      <c r="H19" s="36"/>
      <c r="I19" s="36">
        <v>12335</v>
      </c>
      <c r="J19" s="44"/>
    </row>
    <row r="20" spans="1:10" ht="12" customHeight="1">
      <c r="A20" s="45" t="s">
        <v>15</v>
      </c>
      <c r="B20" s="36"/>
      <c r="C20" s="36">
        <f t="shared" si="0"/>
        <v>28379</v>
      </c>
      <c r="D20" s="36"/>
      <c r="E20" s="36"/>
      <c r="F20" s="36">
        <v>13026</v>
      </c>
      <c r="G20" s="36"/>
      <c r="H20" s="36"/>
      <c r="I20" s="36">
        <v>15353</v>
      </c>
      <c r="J20" s="44"/>
    </row>
    <row r="21" spans="1:10" ht="12" customHeight="1">
      <c r="A21" s="45" t="s">
        <v>16</v>
      </c>
      <c r="B21" s="36"/>
      <c r="C21" s="36">
        <f t="shared" si="0"/>
        <v>22331</v>
      </c>
      <c r="D21" s="36"/>
      <c r="E21" s="36"/>
      <c r="F21" s="36">
        <v>10247</v>
      </c>
      <c r="G21" s="36"/>
      <c r="H21" s="36"/>
      <c r="I21" s="36">
        <v>12084</v>
      </c>
      <c r="J21" s="44"/>
    </row>
    <row r="22" spans="1:10" ht="12" customHeight="1">
      <c r="A22" s="45" t="s">
        <v>17</v>
      </c>
      <c r="B22" s="36"/>
      <c r="C22" s="36">
        <f t="shared" si="0"/>
        <v>22307</v>
      </c>
      <c r="D22" s="36"/>
      <c r="E22" s="36"/>
      <c r="F22" s="36">
        <v>10413</v>
      </c>
      <c r="G22" s="36"/>
      <c r="H22" s="36"/>
      <c r="I22" s="36">
        <v>11894</v>
      </c>
      <c r="J22" s="44"/>
    </row>
    <row r="23" spans="1:10" ht="12" customHeight="1">
      <c r="A23" s="45"/>
      <c r="B23" s="36"/>
      <c r="C23" s="36"/>
      <c r="D23" s="36"/>
      <c r="E23" s="36"/>
      <c r="F23" s="46"/>
      <c r="G23" s="36"/>
      <c r="H23" s="36"/>
      <c r="I23" s="46"/>
      <c r="J23" s="44"/>
    </row>
    <row r="24" spans="1:10" ht="12" customHeight="1">
      <c r="A24" s="45" t="s">
        <v>18</v>
      </c>
      <c r="B24" s="36"/>
      <c r="C24" s="36">
        <f t="shared" si="0"/>
        <v>77921</v>
      </c>
      <c r="D24" s="36"/>
      <c r="E24" s="36"/>
      <c r="F24" s="36">
        <v>36909</v>
      </c>
      <c r="G24" s="36"/>
      <c r="H24" s="36"/>
      <c r="I24" s="36">
        <v>41012</v>
      </c>
      <c r="J24" s="44"/>
    </row>
    <row r="25" spans="1:10" ht="12" customHeight="1">
      <c r="A25" s="45" t="s">
        <v>19</v>
      </c>
      <c r="B25" s="36"/>
      <c r="C25" s="36">
        <f t="shared" si="0"/>
        <v>63971</v>
      </c>
      <c r="D25" s="36"/>
      <c r="E25" s="36"/>
      <c r="F25" s="36">
        <v>29596</v>
      </c>
      <c r="G25" s="36"/>
      <c r="H25" s="36"/>
      <c r="I25" s="36">
        <v>34375</v>
      </c>
      <c r="J25" s="44"/>
    </row>
    <row r="26" spans="1:10" ht="12" customHeight="1">
      <c r="A26" s="45" t="s">
        <v>20</v>
      </c>
      <c r="B26" s="36"/>
      <c r="C26" s="36">
        <f t="shared" si="0"/>
        <v>158333</v>
      </c>
      <c r="D26" s="36"/>
      <c r="E26" s="36"/>
      <c r="F26" s="36">
        <v>69767</v>
      </c>
      <c r="G26" s="36"/>
      <c r="H26" s="36"/>
      <c r="I26" s="36">
        <v>88566</v>
      </c>
      <c r="J26" s="44"/>
    </row>
    <row r="27" spans="1:10" ht="12" customHeight="1">
      <c r="A27" s="45" t="s">
        <v>21</v>
      </c>
      <c r="B27" s="36"/>
      <c r="C27" s="36">
        <f t="shared" si="0"/>
        <v>93508</v>
      </c>
      <c r="D27" s="36"/>
      <c r="E27" s="36"/>
      <c r="F27" s="36">
        <v>42967</v>
      </c>
      <c r="G27" s="36"/>
      <c r="H27" s="36"/>
      <c r="I27" s="36">
        <v>50541</v>
      </c>
      <c r="J27" s="44"/>
    </row>
    <row r="28" spans="1:10" ht="12" customHeight="1">
      <c r="A28" s="45" t="s">
        <v>22</v>
      </c>
      <c r="B28" s="36"/>
      <c r="C28" s="36">
        <f t="shared" si="0"/>
        <v>26601</v>
      </c>
      <c r="D28" s="36"/>
      <c r="E28" s="36"/>
      <c r="F28" s="36">
        <v>11411</v>
      </c>
      <c r="G28" s="36"/>
      <c r="H28" s="36"/>
      <c r="I28" s="36">
        <v>15190</v>
      </c>
      <c r="J28" s="44"/>
    </row>
    <row r="29" spans="1:10" ht="12" customHeight="1">
      <c r="A29" s="45"/>
      <c r="B29" s="36"/>
      <c r="C29" s="36"/>
      <c r="D29" s="36"/>
      <c r="E29" s="36"/>
      <c r="F29" s="46"/>
      <c r="G29" s="36"/>
      <c r="H29" s="36"/>
      <c r="I29" s="46"/>
      <c r="J29" s="44"/>
    </row>
    <row r="30" spans="1:10" ht="12" customHeight="1">
      <c r="A30" s="45" t="s">
        <v>23</v>
      </c>
      <c r="B30" s="36"/>
      <c r="C30" s="36">
        <f t="shared" si="0"/>
        <v>11797</v>
      </c>
      <c r="D30" s="36"/>
      <c r="E30" s="36"/>
      <c r="F30" s="36">
        <v>5044</v>
      </c>
      <c r="G30" s="36"/>
      <c r="H30" s="36"/>
      <c r="I30" s="36">
        <v>6753</v>
      </c>
      <c r="J30" s="44"/>
    </row>
    <row r="31" spans="1:10" ht="12" customHeight="1">
      <c r="A31" s="45" t="s">
        <v>24</v>
      </c>
      <c r="B31" s="36"/>
      <c r="C31" s="36">
        <f t="shared" si="0"/>
        <v>14256</v>
      </c>
      <c r="D31" s="36"/>
      <c r="E31" s="36"/>
      <c r="F31" s="36">
        <v>5850</v>
      </c>
      <c r="G31" s="36"/>
      <c r="H31" s="36"/>
      <c r="I31" s="36">
        <v>8406</v>
      </c>
      <c r="J31" s="44"/>
    </row>
    <row r="32" spans="1:10" ht="12" customHeight="1">
      <c r="A32" s="45" t="s">
        <v>25</v>
      </c>
      <c r="B32" s="36"/>
      <c r="C32" s="36">
        <f t="shared" si="0"/>
        <v>8702</v>
      </c>
      <c r="D32" s="36"/>
      <c r="E32" s="36"/>
      <c r="F32" s="36">
        <v>3555</v>
      </c>
      <c r="G32" s="36"/>
      <c r="H32" s="36"/>
      <c r="I32" s="36">
        <v>5147</v>
      </c>
      <c r="J32" s="44"/>
    </row>
    <row r="33" spans="1:10" ht="12" customHeight="1">
      <c r="A33" s="45" t="s">
        <v>26</v>
      </c>
      <c r="B33" s="36"/>
      <c r="C33" s="36">
        <f t="shared" si="0"/>
        <v>9072</v>
      </c>
      <c r="D33" s="36"/>
      <c r="E33" s="36"/>
      <c r="F33" s="36">
        <v>4077</v>
      </c>
      <c r="G33" s="36"/>
      <c r="H33" s="36"/>
      <c r="I33" s="36">
        <v>4995</v>
      </c>
      <c r="J33" s="44"/>
    </row>
    <row r="34" spans="1:10" ht="12" customHeight="1">
      <c r="A34" s="45" t="s">
        <v>27</v>
      </c>
      <c r="B34" s="36"/>
      <c r="C34" s="36">
        <f t="shared" si="0"/>
        <v>24502</v>
      </c>
      <c r="D34" s="36"/>
      <c r="E34" s="36"/>
      <c r="F34" s="36">
        <v>10540</v>
      </c>
      <c r="G34" s="36"/>
      <c r="H34" s="36"/>
      <c r="I34" s="36">
        <v>13962</v>
      </c>
      <c r="J34" s="44"/>
    </row>
    <row r="35" spans="1:10" ht="12" customHeight="1">
      <c r="A35" s="45"/>
      <c r="B35" s="36"/>
      <c r="C35" s="36"/>
      <c r="D35" s="36"/>
      <c r="E35" s="36"/>
      <c r="F35" s="46"/>
      <c r="G35" s="36"/>
      <c r="H35" s="36"/>
      <c r="I35" s="46"/>
      <c r="J35" s="44"/>
    </row>
    <row r="36" spans="1:10" ht="12" customHeight="1">
      <c r="A36" s="45" t="s">
        <v>28</v>
      </c>
      <c r="B36" s="36"/>
      <c r="C36" s="36">
        <f t="shared" si="0"/>
        <v>22737</v>
      </c>
      <c r="D36" s="36"/>
      <c r="E36" s="36"/>
      <c r="F36" s="36">
        <v>10132</v>
      </c>
      <c r="G36" s="36"/>
      <c r="H36" s="36"/>
      <c r="I36" s="36">
        <v>12605</v>
      </c>
      <c r="J36" s="44"/>
    </row>
    <row r="37" spans="1:10" ht="12" customHeight="1">
      <c r="A37" s="45" t="s">
        <v>29</v>
      </c>
      <c r="B37" s="36"/>
      <c r="C37" s="36">
        <f t="shared" si="0"/>
        <v>43819</v>
      </c>
      <c r="D37" s="36"/>
      <c r="E37" s="36"/>
      <c r="F37" s="36">
        <v>20136</v>
      </c>
      <c r="G37" s="36"/>
      <c r="H37" s="36"/>
      <c r="I37" s="36">
        <v>23683</v>
      </c>
      <c r="J37" s="44"/>
    </row>
    <row r="38" spans="1:10" ht="12" customHeight="1">
      <c r="A38" s="45" t="s">
        <v>30</v>
      </c>
      <c r="B38" s="36"/>
      <c r="C38" s="36">
        <f t="shared" si="0"/>
        <v>87723</v>
      </c>
      <c r="D38" s="36"/>
      <c r="E38" s="36"/>
      <c r="F38" s="36">
        <v>39238</v>
      </c>
      <c r="G38" s="36"/>
      <c r="H38" s="36"/>
      <c r="I38" s="36">
        <v>48485</v>
      </c>
      <c r="J38" s="44"/>
    </row>
    <row r="39" spans="1:10" ht="12" customHeight="1">
      <c r="A39" s="45" t="s">
        <v>31</v>
      </c>
      <c r="B39" s="36"/>
      <c r="C39" s="36">
        <f t="shared" si="0"/>
        <v>21204</v>
      </c>
      <c r="D39" s="36"/>
      <c r="E39" s="36"/>
      <c r="F39" s="36">
        <v>9276</v>
      </c>
      <c r="G39" s="36"/>
      <c r="H39" s="36"/>
      <c r="I39" s="36">
        <v>11928</v>
      </c>
      <c r="J39" s="44"/>
    </row>
    <row r="40" spans="1:10" ht="12" customHeight="1">
      <c r="A40" s="45" t="s">
        <v>32</v>
      </c>
      <c r="B40" s="36"/>
      <c r="C40" s="36">
        <f t="shared" si="0"/>
        <v>17643</v>
      </c>
      <c r="D40" s="36"/>
      <c r="E40" s="36"/>
      <c r="F40" s="36">
        <v>7774</v>
      </c>
      <c r="G40" s="36"/>
      <c r="H40" s="36"/>
      <c r="I40" s="36">
        <v>9869</v>
      </c>
      <c r="J40" s="44"/>
    </row>
    <row r="41" spans="1:10" ht="12" customHeight="1">
      <c r="A41" s="45"/>
      <c r="B41" s="36"/>
      <c r="C41" s="36"/>
      <c r="D41" s="36"/>
      <c r="E41" s="36"/>
      <c r="F41" s="46"/>
      <c r="G41" s="36"/>
      <c r="H41" s="36"/>
      <c r="I41" s="46"/>
      <c r="J41" s="44"/>
    </row>
    <row r="42" spans="1:10" ht="12" customHeight="1">
      <c r="A42" s="45" t="s">
        <v>33</v>
      </c>
      <c r="B42" s="36"/>
      <c r="C42" s="36">
        <f t="shared" si="0"/>
        <v>32062</v>
      </c>
      <c r="D42" s="36"/>
      <c r="E42" s="36"/>
      <c r="F42" s="36">
        <v>13227</v>
      </c>
      <c r="G42" s="36"/>
      <c r="H42" s="36"/>
      <c r="I42" s="36">
        <v>18835</v>
      </c>
      <c r="J42" s="44"/>
    </row>
    <row r="43" spans="1:10" ht="12" customHeight="1">
      <c r="A43" s="45" t="s">
        <v>34</v>
      </c>
      <c r="B43" s="36"/>
      <c r="C43" s="36">
        <f t="shared" si="0"/>
        <v>115934</v>
      </c>
      <c r="D43" s="36"/>
      <c r="E43" s="36"/>
      <c r="F43" s="36">
        <v>49272</v>
      </c>
      <c r="G43" s="36"/>
      <c r="H43" s="36"/>
      <c r="I43" s="36">
        <v>66662</v>
      </c>
      <c r="J43" s="44"/>
    </row>
    <row r="44" spans="1:10" ht="12" customHeight="1">
      <c r="A44" s="45" t="s">
        <v>35</v>
      </c>
      <c r="B44" s="36"/>
      <c r="C44" s="36">
        <f t="shared" si="0"/>
        <v>65041</v>
      </c>
      <c r="D44" s="36"/>
      <c r="E44" s="36"/>
      <c r="F44" s="36">
        <v>27227</v>
      </c>
      <c r="G44" s="36"/>
      <c r="H44" s="36"/>
      <c r="I44" s="36">
        <v>37814</v>
      </c>
      <c r="J44" s="44"/>
    </row>
    <row r="45" spans="1:10" ht="12" customHeight="1">
      <c r="A45" s="45" t="s">
        <v>36</v>
      </c>
      <c r="B45" s="36"/>
      <c r="C45" s="36">
        <f t="shared" si="0"/>
        <v>14487</v>
      </c>
      <c r="D45" s="36"/>
      <c r="E45" s="36"/>
      <c r="F45" s="36">
        <v>6337</v>
      </c>
      <c r="G45" s="36"/>
      <c r="H45" s="36"/>
      <c r="I45" s="36">
        <v>8150</v>
      </c>
      <c r="J45" s="44"/>
    </row>
    <row r="46" spans="1:10" ht="12" customHeight="1">
      <c r="A46" s="45" t="s">
        <v>37</v>
      </c>
      <c r="B46" s="36"/>
      <c r="C46" s="36">
        <f t="shared" si="0"/>
        <v>11039</v>
      </c>
      <c r="D46" s="36"/>
      <c r="E46" s="36"/>
      <c r="F46" s="36">
        <v>4585</v>
      </c>
      <c r="G46" s="36"/>
      <c r="H46" s="36"/>
      <c r="I46" s="36">
        <v>6454</v>
      </c>
      <c r="J46" s="44"/>
    </row>
    <row r="47" spans="1:10" ht="12" customHeight="1">
      <c r="A47" s="45"/>
      <c r="B47" s="36"/>
      <c r="C47" s="36"/>
      <c r="D47" s="36"/>
      <c r="E47" s="36"/>
      <c r="F47" s="46"/>
      <c r="G47" s="36"/>
      <c r="H47" s="36"/>
      <c r="I47" s="46"/>
      <c r="J47" s="44"/>
    </row>
    <row r="48" spans="1:10" ht="12" customHeight="1">
      <c r="A48" s="45" t="s">
        <v>38</v>
      </c>
      <c r="B48" s="36"/>
      <c r="C48" s="36">
        <f t="shared" si="0"/>
        <v>7283</v>
      </c>
      <c r="D48" s="36"/>
      <c r="E48" s="36"/>
      <c r="F48" s="36">
        <v>3240</v>
      </c>
      <c r="G48" s="36"/>
      <c r="H48" s="36"/>
      <c r="I48" s="36">
        <v>4043</v>
      </c>
      <c r="J48" s="44"/>
    </row>
    <row r="49" spans="1:10" ht="12" customHeight="1">
      <c r="A49" s="45" t="s">
        <v>39</v>
      </c>
      <c r="B49" s="36"/>
      <c r="C49" s="36">
        <f t="shared" si="0"/>
        <v>8549</v>
      </c>
      <c r="D49" s="36"/>
      <c r="E49" s="36"/>
      <c r="F49" s="36">
        <v>3652</v>
      </c>
      <c r="G49" s="36"/>
      <c r="H49" s="36"/>
      <c r="I49" s="36">
        <v>4897</v>
      </c>
      <c r="J49" s="44"/>
    </row>
    <row r="50" spans="1:10" ht="12" customHeight="1">
      <c r="A50" s="45" t="s">
        <v>40</v>
      </c>
      <c r="B50" s="36"/>
      <c r="C50" s="36">
        <f t="shared" si="0"/>
        <v>22861</v>
      </c>
      <c r="D50" s="36"/>
      <c r="E50" s="36"/>
      <c r="F50" s="36">
        <v>9651</v>
      </c>
      <c r="G50" s="36"/>
      <c r="H50" s="36"/>
      <c r="I50" s="36">
        <v>13210</v>
      </c>
      <c r="J50" s="44"/>
    </row>
    <row r="51" spans="1:10" ht="12" customHeight="1">
      <c r="A51" s="45" t="s">
        <v>41</v>
      </c>
      <c r="B51" s="36"/>
      <c r="C51" s="36">
        <f t="shared" si="0"/>
        <v>34626</v>
      </c>
      <c r="D51" s="36"/>
      <c r="E51" s="36"/>
      <c r="F51" s="36">
        <v>14056</v>
      </c>
      <c r="G51" s="36"/>
      <c r="H51" s="36"/>
      <c r="I51" s="36">
        <v>20570</v>
      </c>
      <c r="J51" s="44"/>
    </row>
    <row r="52" spans="1:10" ht="12" customHeight="1">
      <c r="A52" s="45" t="s">
        <v>42</v>
      </c>
      <c r="B52" s="36"/>
      <c r="C52" s="36">
        <f t="shared" si="0"/>
        <v>15964</v>
      </c>
      <c r="D52" s="36"/>
      <c r="E52" s="36"/>
      <c r="F52" s="36">
        <v>6298</v>
      </c>
      <c r="G52" s="36"/>
      <c r="H52" s="36"/>
      <c r="I52" s="36">
        <v>9666</v>
      </c>
      <c r="J52" s="44"/>
    </row>
    <row r="53" spans="1:10" ht="12" customHeight="1">
      <c r="A53" s="45"/>
      <c r="B53" s="36"/>
      <c r="C53" s="36"/>
      <c r="D53" s="36"/>
      <c r="E53" s="36"/>
      <c r="F53" s="46"/>
      <c r="G53" s="36"/>
      <c r="H53" s="36"/>
      <c r="I53" s="46"/>
      <c r="J53" s="44"/>
    </row>
    <row r="54" spans="1:10" ht="12" customHeight="1">
      <c r="A54" s="45" t="s">
        <v>43</v>
      </c>
      <c r="B54" s="36"/>
      <c r="C54" s="36">
        <f t="shared" si="0"/>
        <v>9140</v>
      </c>
      <c r="D54" s="36"/>
      <c r="E54" s="36"/>
      <c r="F54" s="36">
        <v>3722</v>
      </c>
      <c r="G54" s="36"/>
      <c r="H54" s="36"/>
      <c r="I54" s="36">
        <v>5418</v>
      </c>
      <c r="J54" s="44"/>
    </row>
    <row r="55" spans="1:10" ht="12" customHeight="1">
      <c r="A55" s="45" t="s">
        <v>44</v>
      </c>
      <c r="B55" s="36"/>
      <c r="C55" s="36">
        <f t="shared" si="0"/>
        <v>11348</v>
      </c>
      <c r="D55" s="36"/>
      <c r="E55" s="36"/>
      <c r="F55" s="36">
        <v>4796</v>
      </c>
      <c r="G55" s="36"/>
      <c r="H55" s="36"/>
      <c r="I55" s="36">
        <v>6552</v>
      </c>
      <c r="J55" s="44"/>
    </row>
    <row r="56" spans="1:10" ht="12" customHeight="1">
      <c r="A56" s="45" t="s">
        <v>45</v>
      </c>
      <c r="B56" s="36"/>
      <c r="C56" s="36">
        <f t="shared" si="0"/>
        <v>16677</v>
      </c>
      <c r="D56" s="36"/>
      <c r="E56" s="36"/>
      <c r="F56" s="36">
        <v>6777</v>
      </c>
      <c r="G56" s="36"/>
      <c r="H56" s="36"/>
      <c r="I56" s="36">
        <v>9900</v>
      </c>
      <c r="J56" s="44"/>
    </row>
    <row r="57" spans="1:10" ht="12" customHeight="1">
      <c r="A57" s="45" t="s">
        <v>46</v>
      </c>
      <c r="B57" s="36"/>
      <c r="C57" s="36">
        <f t="shared" si="0"/>
        <v>9117</v>
      </c>
      <c r="D57" s="36"/>
      <c r="E57" s="36"/>
      <c r="F57" s="36">
        <v>3817</v>
      </c>
      <c r="G57" s="36"/>
      <c r="H57" s="36"/>
      <c r="I57" s="36">
        <v>5300</v>
      </c>
      <c r="J57" s="44"/>
    </row>
    <row r="58" spans="1:10" ht="12" customHeight="1">
      <c r="A58" s="45" t="s">
        <v>47</v>
      </c>
      <c r="B58" s="36"/>
      <c r="C58" s="36">
        <f t="shared" si="0"/>
        <v>74799</v>
      </c>
      <c r="D58" s="36"/>
      <c r="E58" s="36"/>
      <c r="F58" s="36">
        <v>29963</v>
      </c>
      <c r="G58" s="36"/>
      <c r="H58" s="36"/>
      <c r="I58" s="36">
        <v>44836</v>
      </c>
      <c r="J58" s="44"/>
    </row>
    <row r="59" spans="1:10" ht="12" customHeight="1">
      <c r="A59" s="45"/>
      <c r="B59" s="36"/>
      <c r="C59" s="36"/>
      <c r="D59" s="36"/>
      <c r="E59" s="36"/>
      <c r="F59" s="36"/>
      <c r="G59" s="36"/>
      <c r="H59" s="36"/>
      <c r="I59" s="36"/>
      <c r="J59" s="44"/>
    </row>
    <row r="60" spans="1:10" ht="12" customHeight="1">
      <c r="A60" s="45" t="s">
        <v>48</v>
      </c>
      <c r="B60" s="36"/>
      <c r="C60" s="36">
        <f t="shared" si="0"/>
        <v>11029</v>
      </c>
      <c r="D60" s="36"/>
      <c r="E60" s="36"/>
      <c r="F60" s="36">
        <v>4412</v>
      </c>
      <c r="G60" s="36"/>
      <c r="H60" s="36"/>
      <c r="I60" s="36">
        <v>6617</v>
      </c>
      <c r="J60" s="44"/>
    </row>
    <row r="61" spans="1:10" ht="12" customHeight="1">
      <c r="A61" s="45" t="s">
        <v>49</v>
      </c>
      <c r="B61" s="36"/>
      <c r="C61" s="36">
        <f t="shared" si="0"/>
        <v>18621</v>
      </c>
      <c r="D61" s="36"/>
      <c r="E61" s="36"/>
      <c r="F61" s="36">
        <v>7377</v>
      </c>
      <c r="G61" s="36"/>
      <c r="H61" s="36"/>
      <c r="I61" s="36">
        <v>11244</v>
      </c>
      <c r="J61" s="44"/>
    </row>
    <row r="62" spans="1:10" ht="12" customHeight="1">
      <c r="A62" s="45" t="s">
        <v>50</v>
      </c>
      <c r="B62" s="36"/>
      <c r="C62" s="36">
        <f t="shared" si="0"/>
        <v>24684</v>
      </c>
      <c r="D62" s="36"/>
      <c r="E62" s="36"/>
      <c r="F62" s="36">
        <v>10180</v>
      </c>
      <c r="G62" s="36"/>
      <c r="H62" s="36"/>
      <c r="I62" s="36">
        <v>14504</v>
      </c>
      <c r="J62" s="44"/>
    </row>
    <row r="63" spans="1:10" ht="12" customHeight="1">
      <c r="A63" s="45" t="s">
        <v>51</v>
      </c>
      <c r="B63" s="36"/>
      <c r="C63" s="36">
        <f t="shared" si="0"/>
        <v>16759</v>
      </c>
      <c r="D63" s="36"/>
      <c r="E63" s="36"/>
      <c r="F63" s="36">
        <v>6705</v>
      </c>
      <c r="G63" s="36"/>
      <c r="H63" s="36"/>
      <c r="I63" s="36">
        <v>10054</v>
      </c>
      <c r="J63" s="44"/>
    </row>
    <row r="64" spans="1:10" ht="12" customHeight="1">
      <c r="A64" s="45" t="s">
        <v>52</v>
      </c>
      <c r="B64" s="36"/>
      <c r="C64" s="36">
        <f t="shared" si="0"/>
        <v>15635</v>
      </c>
      <c r="D64" s="36"/>
      <c r="E64" s="36"/>
      <c r="F64" s="36">
        <v>6121</v>
      </c>
      <c r="G64" s="36"/>
      <c r="H64" s="36"/>
      <c r="I64" s="36">
        <v>9514</v>
      </c>
      <c r="J64" s="44"/>
    </row>
    <row r="65" spans="1:10" ht="12" customHeight="1">
      <c r="A65" s="45"/>
      <c r="B65" s="36"/>
      <c r="C65" s="36"/>
      <c r="D65" s="36"/>
      <c r="E65" s="36"/>
      <c r="F65" s="36"/>
      <c r="G65" s="36"/>
      <c r="H65" s="36"/>
      <c r="I65" s="36"/>
      <c r="J65" s="44"/>
    </row>
    <row r="66" spans="1:10" ht="12" customHeight="1">
      <c r="A66" s="45" t="s">
        <v>53</v>
      </c>
      <c r="B66" s="36"/>
      <c r="C66" s="36">
        <f t="shared" si="0"/>
        <v>23912</v>
      </c>
      <c r="D66" s="36"/>
      <c r="E66" s="36"/>
      <c r="F66" s="36">
        <v>9458</v>
      </c>
      <c r="G66" s="36"/>
      <c r="H66" s="36"/>
      <c r="I66" s="36">
        <v>14454</v>
      </c>
      <c r="J66" s="44"/>
    </row>
    <row r="67" spans="1:10" ht="12" customHeight="1">
      <c r="A67" s="45" t="s">
        <v>54</v>
      </c>
      <c r="B67" s="36"/>
      <c r="C67" s="36">
        <f t="shared" si="0"/>
        <v>22330</v>
      </c>
      <c r="D67" s="36"/>
      <c r="E67" s="36"/>
      <c r="F67" s="36">
        <v>9570</v>
      </c>
      <c r="G67" s="36"/>
      <c r="H67" s="36"/>
      <c r="I67" s="36">
        <v>12760</v>
      </c>
      <c r="J67" s="44"/>
    </row>
    <row r="68" spans="1:10" ht="16.149999999999999" customHeight="1">
      <c r="A68" s="43"/>
      <c r="B68" s="42"/>
      <c r="C68" s="42"/>
      <c r="D68" s="42"/>
      <c r="E68" s="42"/>
      <c r="F68" s="42"/>
      <c r="G68" s="42"/>
      <c r="H68" s="42"/>
      <c r="I68" s="42"/>
      <c r="J68" s="41"/>
    </row>
    <row r="69" spans="1:10" ht="13.15" customHeight="1">
      <c r="A69" s="24"/>
    </row>
    <row r="70" spans="1:10" ht="11.45" customHeight="1">
      <c r="A70" s="24"/>
    </row>
    <row r="71" spans="1:10" ht="11.45" customHeight="1">
      <c r="A71" s="24"/>
    </row>
    <row r="72" spans="1:10" ht="11.45" customHeight="1">
      <c r="A72" s="24"/>
    </row>
    <row r="73" spans="1:10" ht="11.45" customHeight="1">
      <c r="A73" s="24"/>
    </row>
    <row r="74" spans="1:10" ht="11.45" customHeight="1">
      <c r="A74" s="24"/>
    </row>
    <row r="75" spans="1:10" ht="13.15" customHeight="1">
      <c r="A75" s="24"/>
    </row>
    <row r="76" spans="1:10" ht="10.9" customHeight="1">
      <c r="A76" s="24"/>
    </row>
    <row r="77" spans="1:10" ht="10.9" customHeight="1">
      <c r="A77" s="24"/>
    </row>
    <row r="78" spans="1:10" ht="15" customHeight="1">
      <c r="A78" s="25"/>
    </row>
  </sheetData>
  <mergeCells count="4">
    <mergeCell ref="A2:J2"/>
    <mergeCell ref="A3:J3"/>
    <mergeCell ref="A5:A8"/>
    <mergeCell ref="G4:J4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9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67"/>
  <sheetViews>
    <sheetView view="pageBreakPreview" topLeftCell="A8" zoomScaleNormal="100" zoomScaleSheetLayoutView="100" workbookViewId="0">
      <selection activeCell="J10" sqref="J10:J56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1" ht="29.45" customHeight="1">
      <c r="A1" s="119" t="s">
        <v>157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1" ht="19.899999999999999" customHeight="1">
      <c r="A2" s="142" t="s">
        <v>165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1" ht="18.600000000000001" customHeight="1" thickBot="1">
      <c r="I3" s="143" t="s">
        <v>195</v>
      </c>
      <c r="J3" s="143"/>
      <c r="K3" s="81"/>
    </row>
    <row r="4" spans="1:11" ht="22.5" customHeight="1" thickBot="1">
      <c r="A4" s="126" t="s">
        <v>0</v>
      </c>
      <c r="B4" s="139" t="s">
        <v>123</v>
      </c>
      <c r="C4" s="140"/>
      <c r="D4" s="140"/>
      <c r="E4" s="140"/>
      <c r="F4" s="140"/>
      <c r="G4" s="140"/>
      <c r="H4" s="140"/>
      <c r="I4" s="140"/>
      <c r="J4" s="141"/>
      <c r="K4" s="25"/>
    </row>
    <row r="5" spans="1:11" ht="22.5" customHeight="1" thickBot="1">
      <c r="A5" s="127"/>
      <c r="B5" s="135" t="s">
        <v>96</v>
      </c>
      <c r="C5" s="136"/>
      <c r="D5" s="136"/>
      <c r="E5" s="139" t="s">
        <v>164</v>
      </c>
      <c r="F5" s="140"/>
      <c r="G5" s="140"/>
      <c r="H5" s="140"/>
      <c r="I5" s="140"/>
      <c r="J5" s="141"/>
    </row>
    <row r="6" spans="1:11" ht="22.5" customHeight="1" thickBot="1">
      <c r="A6" s="127"/>
      <c r="B6" s="139" t="s">
        <v>90</v>
      </c>
      <c r="C6" s="140"/>
      <c r="D6" s="141"/>
      <c r="E6" s="139" t="s">
        <v>89</v>
      </c>
      <c r="F6" s="140"/>
      <c r="G6" s="141"/>
      <c r="H6" s="139" t="s">
        <v>87</v>
      </c>
      <c r="I6" s="140"/>
      <c r="J6" s="141"/>
    </row>
    <row r="7" spans="1:11" ht="42" customHeight="1" thickBot="1">
      <c r="A7" s="128"/>
      <c r="B7" s="105" t="s">
        <v>72</v>
      </c>
      <c r="C7" s="3" t="s">
        <v>79</v>
      </c>
      <c r="D7" s="105" t="s">
        <v>70</v>
      </c>
      <c r="E7" s="105" t="s">
        <v>72</v>
      </c>
      <c r="F7" s="3" t="s">
        <v>79</v>
      </c>
      <c r="G7" s="3" t="s">
        <v>70</v>
      </c>
      <c r="H7" s="105" t="s">
        <v>72</v>
      </c>
      <c r="I7" s="3" t="s">
        <v>79</v>
      </c>
      <c r="J7" s="3" t="s">
        <v>70</v>
      </c>
    </row>
    <row r="8" spans="1:11" ht="20.25" customHeight="1">
      <c r="A8" s="4" t="s">
        <v>7</v>
      </c>
      <c r="B8" s="32">
        <v>33675</v>
      </c>
      <c r="C8" s="5">
        <v>23686</v>
      </c>
      <c r="D8" s="32">
        <v>9989</v>
      </c>
      <c r="E8" s="32">
        <f>H8+'第27(11)表'!B8+'第27(11)表'!E8+'第27(12)表'!B8+'第27(12)表'!E8</f>
        <v>50903</v>
      </c>
      <c r="F8" s="5">
        <f>I8+'第27(11)表'!C8+'第27(11)表'!F8+'第27(12)表'!C8+'第27(12)表'!F8</f>
        <v>27645</v>
      </c>
      <c r="G8" s="5">
        <f>J8+'第27(11)表'!D8+'第27(11)表'!G8+'第27(12)表'!D8+'第27(12)表'!G8</f>
        <v>23258</v>
      </c>
      <c r="H8" s="32">
        <v>1263</v>
      </c>
      <c r="I8" s="5">
        <v>766</v>
      </c>
      <c r="J8" s="5">
        <v>497</v>
      </c>
    </row>
    <row r="9" spans="1:11" ht="12" customHeight="1">
      <c r="A9" s="8"/>
      <c r="B9" s="30"/>
      <c r="C9" s="9"/>
      <c r="D9" s="30"/>
      <c r="E9" s="30"/>
      <c r="F9" s="9"/>
      <c r="G9" s="9"/>
      <c r="H9" s="30"/>
      <c r="I9" s="9"/>
      <c r="J9" s="9"/>
    </row>
    <row r="10" spans="1:11" ht="11.45" customHeight="1">
      <c r="A10" s="8" t="s">
        <v>8</v>
      </c>
      <c r="B10" s="30">
        <v>1056</v>
      </c>
      <c r="C10" s="9">
        <v>711</v>
      </c>
      <c r="D10" s="30">
        <v>345</v>
      </c>
      <c r="E10" s="30">
        <f>H10+'第27(11)表'!B10+'第27(11)表'!E10+'第27(12)表'!B10+'第27(12)表'!E10</f>
        <v>2445</v>
      </c>
      <c r="F10" s="9">
        <f>I10+'第27(11)表'!C10+'第27(11)表'!F10+'第27(12)表'!C10+'第27(12)表'!F10</f>
        <v>1252</v>
      </c>
      <c r="G10" s="9">
        <f>J10+'第27(11)表'!D10+'第27(11)表'!G10+'第27(12)表'!D10+'第27(12)表'!G10</f>
        <v>1193</v>
      </c>
      <c r="H10" s="30">
        <v>74</v>
      </c>
      <c r="I10" s="9">
        <v>50</v>
      </c>
      <c r="J10" s="9">
        <v>24</v>
      </c>
    </row>
    <row r="11" spans="1:11" ht="11.45" customHeight="1">
      <c r="A11" s="8" t="s">
        <v>9</v>
      </c>
      <c r="B11" s="30">
        <v>453</v>
      </c>
      <c r="C11" s="9">
        <v>240</v>
      </c>
      <c r="D11" s="30">
        <v>213</v>
      </c>
      <c r="E11" s="30">
        <f>H11+'第27(11)表'!B11+'第27(11)表'!E11+'第27(12)表'!B11+'第27(12)表'!E11</f>
        <v>779</v>
      </c>
      <c r="F11" s="9">
        <f>I11+'第27(11)表'!C11+'第27(11)表'!F11+'第27(12)表'!C11+'第27(12)表'!F11</f>
        <v>383</v>
      </c>
      <c r="G11" s="9">
        <f>J11+'第27(11)表'!D11+'第27(11)表'!G11+'第27(12)表'!D11+'第27(12)表'!G11</f>
        <v>396</v>
      </c>
      <c r="H11" s="30">
        <v>26</v>
      </c>
      <c r="I11" s="9">
        <v>20</v>
      </c>
      <c r="J11" s="9">
        <v>6</v>
      </c>
    </row>
    <row r="12" spans="1:11" ht="11.45" customHeight="1">
      <c r="A12" s="8" t="s">
        <v>10</v>
      </c>
      <c r="B12" s="30">
        <v>349</v>
      </c>
      <c r="C12" s="9">
        <v>182</v>
      </c>
      <c r="D12" s="30">
        <v>167</v>
      </c>
      <c r="E12" s="30">
        <f>H12+'第27(11)表'!B12+'第27(11)表'!E12+'第27(12)表'!B12+'第27(12)表'!E12</f>
        <v>527</v>
      </c>
      <c r="F12" s="9">
        <f>I12+'第27(11)表'!C12+'第27(11)表'!F12+'第27(12)表'!C12+'第27(12)表'!F12</f>
        <v>304</v>
      </c>
      <c r="G12" s="9">
        <f>J12+'第27(11)表'!D12+'第27(11)表'!G12+'第27(12)表'!D12+'第27(12)表'!G12</f>
        <v>223</v>
      </c>
      <c r="H12" s="30">
        <v>13</v>
      </c>
      <c r="I12" s="9">
        <v>11</v>
      </c>
      <c r="J12" s="9">
        <v>2</v>
      </c>
    </row>
    <row r="13" spans="1:11" ht="11.45" customHeight="1">
      <c r="A13" s="8" t="s">
        <v>11</v>
      </c>
      <c r="B13" s="30">
        <v>754</v>
      </c>
      <c r="C13" s="9">
        <v>500</v>
      </c>
      <c r="D13" s="30">
        <v>254</v>
      </c>
      <c r="E13" s="30">
        <f>H13+'第27(11)表'!B13+'第27(11)表'!E13+'第27(12)表'!B13+'第27(12)表'!E13</f>
        <v>1387</v>
      </c>
      <c r="F13" s="9">
        <f>I13+'第27(11)表'!C13+'第27(11)表'!F13+'第27(12)表'!C13+'第27(12)表'!F13</f>
        <v>694</v>
      </c>
      <c r="G13" s="9">
        <f>J13+'第27(11)表'!D13+'第27(11)表'!G13+'第27(12)表'!D13+'第27(12)表'!G13</f>
        <v>693</v>
      </c>
      <c r="H13" s="30">
        <v>32</v>
      </c>
      <c r="I13" s="9">
        <v>14</v>
      </c>
      <c r="J13" s="9">
        <v>18</v>
      </c>
    </row>
    <row r="14" spans="1:11" ht="11.45" customHeight="1">
      <c r="A14" s="12" t="s">
        <v>12</v>
      </c>
      <c r="B14" s="13">
        <v>413</v>
      </c>
      <c r="C14" s="13">
        <v>291</v>
      </c>
      <c r="D14" s="31">
        <v>122</v>
      </c>
      <c r="E14" s="13">
        <f>H14+'第27(11)表'!B14+'第27(11)表'!E14+'第27(12)表'!B14+'第27(12)表'!E14</f>
        <v>527</v>
      </c>
      <c r="F14" s="13">
        <f>I14+'第27(11)表'!C14+'第27(11)表'!F14+'第27(12)表'!C14+'第27(12)表'!F14</f>
        <v>279</v>
      </c>
      <c r="G14" s="13">
        <f>J14+'第27(11)表'!D14+'第27(11)表'!G14+'第27(12)表'!D14+'第27(12)表'!G14</f>
        <v>248</v>
      </c>
      <c r="H14" s="13">
        <v>15</v>
      </c>
      <c r="I14" s="13">
        <v>8</v>
      </c>
      <c r="J14" s="13">
        <v>7</v>
      </c>
    </row>
    <row r="15" spans="1:11" ht="11.45" customHeight="1">
      <c r="A15" s="8" t="s">
        <v>13</v>
      </c>
      <c r="B15" s="30">
        <v>332</v>
      </c>
      <c r="C15" s="9">
        <v>202</v>
      </c>
      <c r="D15" s="30">
        <v>130</v>
      </c>
      <c r="E15" s="30">
        <f>H15+'第27(11)表'!B15+'第27(11)表'!E15+'第27(12)表'!B15+'第27(12)表'!E15</f>
        <v>502</v>
      </c>
      <c r="F15" s="9">
        <f>I15+'第27(11)表'!C15+'第27(11)表'!F15+'第27(12)表'!C15+'第27(12)表'!F15</f>
        <v>243</v>
      </c>
      <c r="G15" s="9">
        <f>J15+'第27(11)表'!D15+'第27(11)表'!G15+'第27(12)表'!D15+'第27(12)表'!G15</f>
        <v>259</v>
      </c>
      <c r="H15" s="30">
        <v>6</v>
      </c>
      <c r="I15" s="9">
        <v>5</v>
      </c>
      <c r="J15" s="9">
        <v>1</v>
      </c>
    </row>
    <row r="16" spans="1:11" ht="11.45" customHeight="1">
      <c r="A16" s="8" t="s">
        <v>14</v>
      </c>
      <c r="B16" s="30">
        <v>605</v>
      </c>
      <c r="C16" s="9">
        <v>354</v>
      </c>
      <c r="D16" s="30">
        <v>251</v>
      </c>
      <c r="E16" s="30">
        <f>H16+'第27(11)表'!B16+'第27(11)表'!E16+'第27(12)表'!B16+'第27(12)表'!E16</f>
        <v>904</v>
      </c>
      <c r="F16" s="9">
        <f>I16+'第27(11)表'!C16+'第27(11)表'!F16+'第27(12)表'!C16+'第27(12)表'!F16</f>
        <v>450</v>
      </c>
      <c r="G16" s="9">
        <f>J16+'第27(11)表'!D16+'第27(11)表'!G16+'第27(12)表'!D16+'第27(12)表'!G16</f>
        <v>454</v>
      </c>
      <c r="H16" s="30">
        <v>17</v>
      </c>
      <c r="I16" s="9">
        <v>8</v>
      </c>
      <c r="J16" s="9">
        <v>9</v>
      </c>
    </row>
    <row r="17" spans="1:10" ht="11.45" customHeight="1">
      <c r="A17" s="8" t="s">
        <v>15</v>
      </c>
      <c r="B17" s="30">
        <v>799</v>
      </c>
      <c r="C17" s="9">
        <v>605</v>
      </c>
      <c r="D17" s="30">
        <v>194</v>
      </c>
      <c r="E17" s="30">
        <f>H17+'第27(11)表'!B17+'第27(11)表'!E17+'第27(12)表'!B17+'第27(12)表'!E17</f>
        <v>964</v>
      </c>
      <c r="F17" s="9">
        <f>I17+'第27(11)表'!C17+'第27(11)表'!F17+'第27(12)表'!C17+'第27(12)表'!F17</f>
        <v>536</v>
      </c>
      <c r="G17" s="9">
        <f>J17+'第27(11)表'!D17+'第27(11)表'!G17+'第27(12)表'!D17+'第27(12)表'!G17</f>
        <v>428</v>
      </c>
      <c r="H17" s="30">
        <v>25</v>
      </c>
      <c r="I17" s="9">
        <v>16</v>
      </c>
      <c r="J17" s="9">
        <v>9</v>
      </c>
    </row>
    <row r="18" spans="1:10" ht="11.45" customHeight="1">
      <c r="A18" s="8" t="s">
        <v>16</v>
      </c>
      <c r="B18" s="30">
        <v>586</v>
      </c>
      <c r="C18" s="9">
        <v>461</v>
      </c>
      <c r="D18" s="30">
        <v>125</v>
      </c>
      <c r="E18" s="30">
        <f>H18+'第27(11)表'!B18+'第27(11)表'!E18+'第27(12)表'!B18+'第27(12)表'!E18</f>
        <v>749</v>
      </c>
      <c r="F18" s="9">
        <f>I18+'第27(11)表'!C18+'第27(11)表'!F18+'第27(12)表'!C18+'第27(12)表'!F18</f>
        <v>415</v>
      </c>
      <c r="G18" s="9">
        <f>J18+'第27(11)表'!D18+'第27(11)表'!G18+'第27(12)表'!D18+'第27(12)表'!G18</f>
        <v>334</v>
      </c>
      <c r="H18" s="30">
        <v>13</v>
      </c>
      <c r="I18" s="9">
        <v>9</v>
      </c>
      <c r="J18" s="9">
        <v>4</v>
      </c>
    </row>
    <row r="19" spans="1:10" ht="11.45" customHeight="1">
      <c r="A19" s="12" t="s">
        <v>17</v>
      </c>
      <c r="B19" s="13">
        <v>778</v>
      </c>
      <c r="C19" s="13">
        <v>560</v>
      </c>
      <c r="D19" s="31">
        <v>218</v>
      </c>
      <c r="E19" s="13">
        <f>H19+'第27(11)表'!B19+'第27(11)表'!E19+'第27(12)表'!B19+'第27(12)表'!E19</f>
        <v>871</v>
      </c>
      <c r="F19" s="13">
        <f>I19+'第27(11)表'!C19+'第27(11)表'!F19+'第27(12)表'!C19+'第27(12)表'!F19</f>
        <v>488</v>
      </c>
      <c r="G19" s="13">
        <f>J19+'第27(11)表'!D19+'第27(11)表'!G19+'第27(12)表'!D19+'第27(12)表'!G19</f>
        <v>383</v>
      </c>
      <c r="H19" s="13">
        <v>26</v>
      </c>
      <c r="I19" s="13">
        <v>14</v>
      </c>
      <c r="J19" s="13">
        <v>12</v>
      </c>
    </row>
    <row r="20" spans="1:10" ht="11.45" customHeight="1">
      <c r="A20" s="8" t="s">
        <v>18</v>
      </c>
      <c r="B20" s="30">
        <v>2636</v>
      </c>
      <c r="C20" s="9">
        <v>2090</v>
      </c>
      <c r="D20" s="30">
        <v>546</v>
      </c>
      <c r="E20" s="30">
        <f>H20+'第27(11)表'!B20+'第27(11)表'!E20+'第27(12)表'!B20+'第27(12)表'!E20</f>
        <v>2994</v>
      </c>
      <c r="F20" s="9">
        <f>I20+'第27(11)表'!C20+'第27(11)表'!F20+'第27(12)表'!C20+'第27(12)表'!F20</f>
        <v>1750</v>
      </c>
      <c r="G20" s="9">
        <f>J20+'第27(11)表'!D20+'第27(11)表'!G20+'第27(12)表'!D20+'第27(12)表'!G20</f>
        <v>1244</v>
      </c>
      <c r="H20" s="30">
        <v>66</v>
      </c>
      <c r="I20" s="9">
        <v>42</v>
      </c>
      <c r="J20" s="9">
        <v>24</v>
      </c>
    </row>
    <row r="21" spans="1:10" ht="11.45" customHeight="1">
      <c r="A21" s="8" t="s">
        <v>19</v>
      </c>
      <c r="B21" s="30">
        <v>1751</v>
      </c>
      <c r="C21" s="9">
        <v>1370</v>
      </c>
      <c r="D21" s="30">
        <v>381</v>
      </c>
      <c r="E21" s="30">
        <f>H21+'第27(11)表'!B21+'第27(11)表'!E21+'第27(12)表'!B21+'第27(12)表'!E21</f>
        <v>2227</v>
      </c>
      <c r="F21" s="9">
        <f>I21+'第27(11)表'!C21+'第27(11)表'!F21+'第27(12)表'!C21+'第27(12)表'!F21</f>
        <v>1330</v>
      </c>
      <c r="G21" s="9">
        <f>J21+'第27(11)表'!D21+'第27(11)表'!G21+'第27(12)表'!D21+'第27(12)表'!G21</f>
        <v>897</v>
      </c>
      <c r="H21" s="30">
        <v>62</v>
      </c>
      <c r="I21" s="9">
        <v>39</v>
      </c>
      <c r="J21" s="9">
        <v>23</v>
      </c>
    </row>
    <row r="22" spans="1:10" ht="11.45" customHeight="1">
      <c r="A22" s="8" t="s">
        <v>20</v>
      </c>
      <c r="B22" s="30">
        <v>4330</v>
      </c>
      <c r="C22" s="9">
        <v>3000</v>
      </c>
      <c r="D22" s="30">
        <v>1330</v>
      </c>
      <c r="E22" s="30">
        <f>H22+'第27(11)表'!B22+'第27(11)表'!E22+'第27(12)表'!B22+'第27(12)表'!E22</f>
        <v>4994</v>
      </c>
      <c r="F22" s="9">
        <f>I22+'第27(11)表'!C22+'第27(11)表'!F22+'第27(12)表'!C22+'第27(12)表'!F22</f>
        <v>2817</v>
      </c>
      <c r="G22" s="9">
        <f>J22+'第27(11)表'!D22+'第27(11)表'!G22+'第27(12)表'!D22+'第27(12)表'!G22</f>
        <v>2177</v>
      </c>
      <c r="H22" s="30">
        <v>134</v>
      </c>
      <c r="I22" s="9">
        <v>84</v>
      </c>
      <c r="J22" s="9">
        <v>50</v>
      </c>
    </row>
    <row r="23" spans="1:10" ht="11.45" customHeight="1">
      <c r="A23" s="8" t="s">
        <v>21</v>
      </c>
      <c r="B23" s="30">
        <f>2759-1</f>
        <v>2758</v>
      </c>
      <c r="C23" s="9">
        <f>2130-1</f>
        <v>2129</v>
      </c>
      <c r="D23" s="30">
        <v>629</v>
      </c>
      <c r="E23" s="30">
        <f>H23+'第27(11)表'!B23+'第27(11)表'!E23+'第27(12)表'!B23+'第27(12)表'!E23</f>
        <v>3458</v>
      </c>
      <c r="F23" s="9">
        <f>I23+'第27(11)表'!C23+'第27(11)表'!F23+'第27(12)表'!C23+'第27(12)表'!F23</f>
        <v>2109</v>
      </c>
      <c r="G23" s="9">
        <f>J23+'第27(11)表'!D23+'第27(11)表'!G23+'第27(12)表'!D23+'第27(12)表'!G23</f>
        <v>1349</v>
      </c>
      <c r="H23" s="30">
        <v>86</v>
      </c>
      <c r="I23" s="9">
        <v>57</v>
      </c>
      <c r="J23" s="9">
        <v>29</v>
      </c>
    </row>
    <row r="24" spans="1:10" ht="11.45" customHeight="1">
      <c r="A24" s="12" t="s">
        <v>22</v>
      </c>
      <c r="B24" s="13">
        <v>659</v>
      </c>
      <c r="C24" s="13">
        <v>356</v>
      </c>
      <c r="D24" s="31">
        <v>303</v>
      </c>
      <c r="E24" s="13">
        <f>H24+'第27(11)表'!B24+'第27(11)表'!E24+'第27(12)表'!B24+'第27(12)表'!E24</f>
        <v>1052</v>
      </c>
      <c r="F24" s="13">
        <f>I24+'第27(11)表'!C24+'第27(11)表'!F24+'第27(12)表'!C24+'第27(12)表'!F24</f>
        <v>502</v>
      </c>
      <c r="G24" s="13">
        <f>J24+'第27(11)表'!D24+'第27(11)表'!G24+'第27(12)表'!D24+'第27(12)表'!G24</f>
        <v>550</v>
      </c>
      <c r="H24" s="13">
        <v>20</v>
      </c>
      <c r="I24" s="13">
        <v>15</v>
      </c>
      <c r="J24" s="13">
        <v>5</v>
      </c>
    </row>
    <row r="25" spans="1:10" ht="11.45" customHeight="1">
      <c r="A25" s="8" t="s">
        <v>23</v>
      </c>
      <c r="B25" s="30">
        <v>231</v>
      </c>
      <c r="C25" s="9">
        <v>143</v>
      </c>
      <c r="D25" s="30">
        <v>88</v>
      </c>
      <c r="E25" s="30">
        <f>H25+'第27(11)表'!B25+'第27(11)表'!E25+'第27(12)表'!B25+'第27(12)表'!E25</f>
        <v>382</v>
      </c>
      <c r="F25" s="9">
        <f>I25+'第27(11)表'!C25+'第27(11)表'!F25+'第27(12)表'!C25+'第27(12)表'!F25</f>
        <v>199</v>
      </c>
      <c r="G25" s="9">
        <f>J25+'第27(11)表'!D25+'第27(11)表'!G25+'第27(12)表'!D25+'第27(12)表'!G25</f>
        <v>183</v>
      </c>
      <c r="H25" s="30">
        <v>9</v>
      </c>
      <c r="I25" s="9">
        <v>6</v>
      </c>
      <c r="J25" s="9">
        <v>3</v>
      </c>
    </row>
    <row r="26" spans="1:10" ht="11.45" customHeight="1">
      <c r="A26" s="8" t="s">
        <v>24</v>
      </c>
      <c r="B26" s="30">
        <v>325</v>
      </c>
      <c r="C26" s="9">
        <v>187</v>
      </c>
      <c r="D26" s="30">
        <v>138</v>
      </c>
      <c r="E26" s="30">
        <f>H26+'第27(11)表'!B26+'第27(11)表'!E26+'第27(12)表'!B26+'第27(12)表'!E26</f>
        <v>502</v>
      </c>
      <c r="F26" s="9">
        <f>I26+'第27(11)表'!C26+'第27(11)表'!F26+'第27(12)表'!C26+'第27(12)表'!F26</f>
        <v>244</v>
      </c>
      <c r="G26" s="9">
        <f>J26+'第27(11)表'!D26+'第27(11)表'!G26+'第27(12)表'!D26+'第27(12)表'!G26</f>
        <v>258</v>
      </c>
      <c r="H26" s="30">
        <v>8</v>
      </c>
      <c r="I26" s="9">
        <v>3</v>
      </c>
      <c r="J26" s="9">
        <v>5</v>
      </c>
    </row>
    <row r="27" spans="1:10" ht="11.45" customHeight="1">
      <c r="A27" s="8" t="s">
        <v>25</v>
      </c>
      <c r="B27" s="30">
        <v>156</v>
      </c>
      <c r="C27" s="9">
        <v>65</v>
      </c>
      <c r="D27" s="30">
        <v>91</v>
      </c>
      <c r="E27" s="30">
        <f>H27+'第27(11)表'!B27+'第27(11)表'!E27+'第27(12)表'!B27+'第27(12)表'!E27</f>
        <v>279</v>
      </c>
      <c r="F27" s="9">
        <f>I27+'第27(11)表'!C27+'第27(11)表'!F27+'第27(12)表'!C27+'第27(12)表'!F27</f>
        <v>134</v>
      </c>
      <c r="G27" s="9">
        <f>J27+'第27(11)表'!D27+'第27(11)表'!G27+'第27(12)表'!D27+'第27(12)表'!G27</f>
        <v>145</v>
      </c>
      <c r="H27" s="30">
        <v>5</v>
      </c>
      <c r="I27" s="9">
        <v>3</v>
      </c>
      <c r="J27" s="9">
        <v>2</v>
      </c>
    </row>
    <row r="28" spans="1:10" ht="11.45" customHeight="1">
      <c r="A28" s="8" t="s">
        <v>26</v>
      </c>
      <c r="B28" s="30">
        <v>304</v>
      </c>
      <c r="C28" s="9">
        <v>213</v>
      </c>
      <c r="D28" s="30">
        <v>91</v>
      </c>
      <c r="E28" s="30">
        <f>H28+'第27(11)表'!B28+'第27(11)表'!E28+'第27(12)表'!B28+'第27(12)表'!E28</f>
        <v>387</v>
      </c>
      <c r="F28" s="9">
        <f>I28+'第27(11)表'!C28+'第27(11)表'!F28+'第27(12)表'!C28+'第27(12)表'!F28</f>
        <v>209</v>
      </c>
      <c r="G28" s="9">
        <f>J28+'第27(11)表'!D28+'第27(11)表'!G28+'第27(12)表'!D28+'第27(12)表'!G28</f>
        <v>178</v>
      </c>
      <c r="H28" s="30">
        <v>6</v>
      </c>
      <c r="I28" s="9">
        <v>4</v>
      </c>
      <c r="J28" s="9">
        <v>2</v>
      </c>
    </row>
    <row r="29" spans="1:10" ht="11.45" customHeight="1">
      <c r="A29" s="12" t="s">
        <v>27</v>
      </c>
      <c r="B29" s="13">
        <v>540</v>
      </c>
      <c r="C29" s="13">
        <v>374</v>
      </c>
      <c r="D29" s="31">
        <v>166</v>
      </c>
      <c r="E29" s="13">
        <f>H29+'第27(11)表'!B29+'第27(11)表'!E29+'第27(12)表'!B29+'第27(12)表'!E29</f>
        <v>969</v>
      </c>
      <c r="F29" s="13">
        <f>I29+'第27(11)表'!C29+'第27(11)表'!F29+'第27(12)表'!C29+'第27(12)表'!F29</f>
        <v>517</v>
      </c>
      <c r="G29" s="13">
        <f>J29+'第27(11)表'!D29+'第27(11)表'!G29+'第27(12)表'!D29+'第27(12)表'!G29</f>
        <v>452</v>
      </c>
      <c r="H29" s="13">
        <v>15</v>
      </c>
      <c r="I29" s="13">
        <v>8</v>
      </c>
      <c r="J29" s="13">
        <v>7</v>
      </c>
    </row>
    <row r="30" spans="1:10" ht="11.45" customHeight="1">
      <c r="A30" s="8" t="s">
        <v>28</v>
      </c>
      <c r="B30" s="30">
        <v>387</v>
      </c>
      <c r="C30" s="9">
        <v>302</v>
      </c>
      <c r="D30" s="30">
        <v>85</v>
      </c>
      <c r="E30" s="30">
        <f>H30+'第27(11)表'!B30+'第27(11)表'!E30+'第27(12)表'!B30+'第27(12)表'!E30</f>
        <v>857</v>
      </c>
      <c r="F30" s="9">
        <f>I30+'第27(11)表'!C30+'第27(11)表'!F30+'第27(12)表'!C30+'第27(12)表'!F30</f>
        <v>494</v>
      </c>
      <c r="G30" s="9">
        <f>J30+'第27(11)表'!D30+'第27(11)表'!G30+'第27(12)表'!D30+'第27(12)表'!G30</f>
        <v>363</v>
      </c>
      <c r="H30" s="30">
        <v>18</v>
      </c>
      <c r="I30" s="9">
        <v>13</v>
      </c>
      <c r="J30" s="9">
        <v>5</v>
      </c>
    </row>
    <row r="31" spans="1:10" ht="11.45" customHeight="1">
      <c r="A31" s="8" t="s">
        <v>29</v>
      </c>
      <c r="B31" s="30">
        <v>1062</v>
      </c>
      <c r="C31" s="9">
        <v>808</v>
      </c>
      <c r="D31" s="30">
        <v>254</v>
      </c>
      <c r="E31" s="30">
        <f>H31+'第27(11)表'!B31+'第27(11)表'!E31+'第27(12)表'!B31+'第27(12)表'!E31</f>
        <v>1474</v>
      </c>
      <c r="F31" s="9">
        <f>I31+'第27(11)表'!C31+'第27(11)表'!F31+'第27(12)表'!C31+'第27(12)表'!F31</f>
        <v>844</v>
      </c>
      <c r="G31" s="9">
        <f>J31+'第27(11)表'!D31+'第27(11)表'!G31+'第27(12)表'!D31+'第27(12)表'!G31</f>
        <v>630</v>
      </c>
      <c r="H31" s="30">
        <v>35</v>
      </c>
      <c r="I31" s="9">
        <v>19</v>
      </c>
      <c r="J31" s="9">
        <v>16</v>
      </c>
    </row>
    <row r="32" spans="1:10" ht="11.45" customHeight="1">
      <c r="A32" s="8" t="s">
        <v>30</v>
      </c>
      <c r="B32" s="30">
        <v>1537</v>
      </c>
      <c r="C32" s="9">
        <v>1181</v>
      </c>
      <c r="D32" s="30">
        <v>356</v>
      </c>
      <c r="E32" s="30">
        <f>H32+'第27(11)表'!B32+'第27(11)表'!E32+'第27(12)表'!B32+'第27(12)表'!E32</f>
        <v>2220</v>
      </c>
      <c r="F32" s="9">
        <f>I32+'第27(11)表'!C32+'第27(11)表'!F32+'第27(12)表'!C32+'第27(12)表'!F32</f>
        <v>1252</v>
      </c>
      <c r="G32" s="9">
        <f>J32+'第27(11)表'!D32+'第27(11)表'!G32+'第27(12)表'!D32+'第27(12)表'!G32</f>
        <v>968</v>
      </c>
      <c r="H32" s="30">
        <v>59</v>
      </c>
      <c r="I32" s="9">
        <v>36</v>
      </c>
      <c r="J32" s="9">
        <v>23</v>
      </c>
    </row>
    <row r="33" spans="1:10" ht="11.45" customHeight="1">
      <c r="A33" s="8" t="s">
        <v>31</v>
      </c>
      <c r="B33" s="30">
        <v>272</v>
      </c>
      <c r="C33" s="9">
        <v>197</v>
      </c>
      <c r="D33" s="30">
        <v>75</v>
      </c>
      <c r="E33" s="30">
        <f>H33+'第27(11)表'!B33+'第27(11)表'!E33+'第27(12)表'!B33+'第27(12)表'!E33</f>
        <v>663</v>
      </c>
      <c r="F33" s="9">
        <f>I33+'第27(11)表'!C33+'第27(11)表'!F33+'第27(12)表'!C33+'第27(12)表'!F33</f>
        <v>347</v>
      </c>
      <c r="G33" s="9">
        <f>J33+'第27(11)表'!D33+'第27(11)表'!G33+'第27(12)表'!D33+'第27(12)表'!G33</f>
        <v>316</v>
      </c>
      <c r="H33" s="30">
        <v>23</v>
      </c>
      <c r="I33" s="9">
        <v>12</v>
      </c>
      <c r="J33" s="9">
        <v>11</v>
      </c>
    </row>
    <row r="34" spans="1:10" ht="11.45" customHeight="1">
      <c r="A34" s="12" t="s">
        <v>32</v>
      </c>
      <c r="B34" s="13">
        <v>293</v>
      </c>
      <c r="C34" s="13">
        <v>218</v>
      </c>
      <c r="D34" s="31">
        <v>75</v>
      </c>
      <c r="E34" s="13">
        <f>H34+'第27(11)表'!B34+'第27(11)表'!E34+'第27(12)表'!B34+'第27(12)表'!E34</f>
        <v>561</v>
      </c>
      <c r="F34" s="13">
        <f>I34+'第27(11)表'!C34+'第27(11)表'!F34+'第27(12)表'!C34+'第27(12)表'!F34</f>
        <v>320</v>
      </c>
      <c r="G34" s="13">
        <f>J34+'第27(11)表'!D34+'第27(11)表'!G34+'第27(12)表'!D34+'第27(12)表'!G34</f>
        <v>241</v>
      </c>
      <c r="H34" s="13">
        <v>11</v>
      </c>
      <c r="I34" s="13">
        <v>9</v>
      </c>
      <c r="J34" s="13">
        <v>2</v>
      </c>
    </row>
    <row r="35" spans="1:10" ht="11.45" customHeight="1">
      <c r="A35" s="8" t="s">
        <v>33</v>
      </c>
      <c r="B35" s="30">
        <v>674</v>
      </c>
      <c r="C35" s="9">
        <v>454</v>
      </c>
      <c r="D35" s="30">
        <v>220</v>
      </c>
      <c r="E35" s="30">
        <f>H35+'第27(11)表'!B35+'第27(11)表'!E35+'第27(12)表'!B35+'第27(12)表'!E35</f>
        <v>943</v>
      </c>
      <c r="F35" s="9">
        <f>I35+'第27(11)表'!C35+'第27(11)表'!F35+'第27(12)表'!C35+'第27(12)表'!F35</f>
        <v>505</v>
      </c>
      <c r="G35" s="9">
        <f>J35+'第27(11)表'!D35+'第27(11)表'!G35+'第27(12)表'!D35+'第27(12)表'!G35</f>
        <v>438</v>
      </c>
      <c r="H35" s="30">
        <v>16</v>
      </c>
      <c r="I35" s="9">
        <v>11</v>
      </c>
      <c r="J35" s="9">
        <v>5</v>
      </c>
    </row>
    <row r="36" spans="1:10" ht="11.45" customHeight="1">
      <c r="A36" s="8" t="s">
        <v>34</v>
      </c>
      <c r="B36" s="30">
        <v>2233</v>
      </c>
      <c r="C36" s="9">
        <v>1604</v>
      </c>
      <c r="D36" s="30">
        <v>629</v>
      </c>
      <c r="E36" s="30">
        <f>H36+'第27(11)表'!B36+'第27(11)表'!E36+'第27(12)表'!B36+'第27(12)表'!E36</f>
        <v>3605</v>
      </c>
      <c r="F36" s="9">
        <f>I36+'第27(11)表'!C36+'第27(11)表'!F36+'第27(12)表'!C36+'第27(12)表'!F36</f>
        <v>1996</v>
      </c>
      <c r="G36" s="9">
        <f>J36+'第27(11)表'!D36+'第27(11)表'!G36+'第27(12)表'!D36+'第27(12)表'!G36</f>
        <v>1609</v>
      </c>
      <c r="H36" s="30">
        <v>106</v>
      </c>
      <c r="I36" s="9">
        <v>48</v>
      </c>
      <c r="J36" s="9">
        <v>58</v>
      </c>
    </row>
    <row r="37" spans="1:10" ht="11.45" customHeight="1">
      <c r="A37" s="8" t="s">
        <v>35</v>
      </c>
      <c r="B37" s="30">
        <v>1559</v>
      </c>
      <c r="C37" s="9">
        <v>1106</v>
      </c>
      <c r="D37" s="30">
        <v>453</v>
      </c>
      <c r="E37" s="30">
        <f>H37+'第27(11)表'!B37+'第27(11)表'!E37+'第27(12)表'!B37+'第27(12)表'!E37</f>
        <v>2221</v>
      </c>
      <c r="F37" s="9">
        <f>I37+'第27(11)表'!C37+'第27(11)表'!F37+'第27(12)表'!C37+'第27(12)表'!F37</f>
        <v>1274</v>
      </c>
      <c r="G37" s="9">
        <f>J37+'第27(11)表'!D37+'第27(11)表'!G37+'第27(12)表'!D37+'第27(12)表'!G37</f>
        <v>947</v>
      </c>
      <c r="H37" s="30">
        <v>60</v>
      </c>
      <c r="I37" s="9">
        <v>45</v>
      </c>
      <c r="J37" s="9">
        <v>15</v>
      </c>
    </row>
    <row r="38" spans="1:10" ht="11.45" customHeight="1">
      <c r="A38" s="8" t="s">
        <v>36</v>
      </c>
      <c r="B38" s="30">
        <v>260</v>
      </c>
      <c r="C38" s="9">
        <v>186</v>
      </c>
      <c r="D38" s="30">
        <v>74</v>
      </c>
      <c r="E38" s="30">
        <f>H38+'第27(11)表'!B38+'第27(11)表'!E38+'第27(12)表'!B38+'第27(12)表'!E38</f>
        <v>468</v>
      </c>
      <c r="F38" s="9">
        <f>I38+'第27(11)表'!C38+'第27(11)表'!F38+'第27(12)表'!C38+'第27(12)表'!F38</f>
        <v>272</v>
      </c>
      <c r="G38" s="9">
        <f>J38+'第27(11)表'!D38+'第27(11)表'!G38+'第27(12)表'!D38+'第27(12)表'!G38</f>
        <v>196</v>
      </c>
      <c r="H38" s="30">
        <v>14</v>
      </c>
      <c r="I38" s="9">
        <v>8</v>
      </c>
      <c r="J38" s="9">
        <v>6</v>
      </c>
    </row>
    <row r="39" spans="1:10" ht="11.45" customHeight="1">
      <c r="A39" s="12" t="s">
        <v>37</v>
      </c>
      <c r="B39" s="13">
        <v>198</v>
      </c>
      <c r="C39" s="13">
        <v>128</v>
      </c>
      <c r="D39" s="31">
        <v>70</v>
      </c>
      <c r="E39" s="13">
        <f>H39+'第27(11)表'!B39+'第27(11)表'!E39+'第27(12)表'!B39+'第27(12)表'!E39</f>
        <v>368</v>
      </c>
      <c r="F39" s="13">
        <f>I39+'第27(11)表'!C39+'第27(11)表'!F39+'第27(12)表'!C39+'第27(12)表'!F39</f>
        <v>175</v>
      </c>
      <c r="G39" s="13">
        <f>J39+'第27(11)表'!D39+'第27(11)表'!G39+'第27(12)表'!D39+'第27(12)表'!G39</f>
        <v>193</v>
      </c>
      <c r="H39" s="13">
        <v>4</v>
      </c>
      <c r="I39" s="13">
        <v>4</v>
      </c>
      <c r="J39" s="13">
        <v>0</v>
      </c>
    </row>
    <row r="40" spans="1:10" ht="11.45" customHeight="1">
      <c r="A40" s="8" t="s">
        <v>38</v>
      </c>
      <c r="B40" s="30">
        <v>125</v>
      </c>
      <c r="C40" s="9">
        <v>72</v>
      </c>
      <c r="D40" s="30">
        <v>53</v>
      </c>
      <c r="E40" s="30">
        <f>H40+'第27(11)表'!B40+'第27(11)表'!E40+'第27(12)表'!B40+'第27(12)表'!E40</f>
        <v>212</v>
      </c>
      <c r="F40" s="9">
        <f>I40+'第27(11)表'!C40+'第27(11)表'!F40+'第27(12)表'!C40+'第27(12)表'!F40</f>
        <v>98</v>
      </c>
      <c r="G40" s="9">
        <f>J40+'第27(11)表'!D40+'第27(11)表'!G40+'第27(12)表'!D40+'第27(12)表'!G40</f>
        <v>114</v>
      </c>
      <c r="H40" s="30">
        <v>3</v>
      </c>
      <c r="I40" s="9">
        <v>0</v>
      </c>
      <c r="J40" s="9">
        <v>3</v>
      </c>
    </row>
    <row r="41" spans="1:10" ht="11.45" customHeight="1">
      <c r="A41" s="8" t="s">
        <v>39</v>
      </c>
      <c r="B41" s="30">
        <v>176</v>
      </c>
      <c r="C41" s="9">
        <v>103</v>
      </c>
      <c r="D41" s="30">
        <v>73</v>
      </c>
      <c r="E41" s="30">
        <f>H41+'第27(11)表'!B41+'第27(11)表'!E41+'第27(12)表'!B41+'第27(12)表'!E41</f>
        <v>359</v>
      </c>
      <c r="F41" s="9">
        <f>I41+'第27(11)表'!C41+'第27(11)表'!F41+'第27(12)表'!C41+'第27(12)表'!F41</f>
        <v>174</v>
      </c>
      <c r="G41" s="9">
        <f>J41+'第27(11)表'!D41+'第27(11)表'!G41+'第27(12)表'!D41+'第27(12)表'!G41</f>
        <v>185</v>
      </c>
      <c r="H41" s="30">
        <v>13</v>
      </c>
      <c r="I41" s="9">
        <v>7</v>
      </c>
      <c r="J41" s="9">
        <v>6</v>
      </c>
    </row>
    <row r="42" spans="1:10" ht="11.45" customHeight="1">
      <c r="A42" s="8" t="s">
        <v>40</v>
      </c>
      <c r="B42" s="30">
        <v>535</v>
      </c>
      <c r="C42" s="9">
        <v>374</v>
      </c>
      <c r="D42" s="30">
        <v>161</v>
      </c>
      <c r="E42" s="30">
        <f>H42+'第27(11)表'!B42+'第27(11)表'!E42+'第27(12)表'!B42+'第27(12)表'!E42</f>
        <v>656</v>
      </c>
      <c r="F42" s="9">
        <f>I42+'第27(11)表'!C42+'第27(11)表'!F42+'第27(12)表'!C42+'第27(12)表'!F42</f>
        <v>364</v>
      </c>
      <c r="G42" s="9">
        <f>J42+'第27(11)表'!D42+'第27(11)表'!G42+'第27(12)表'!D42+'第27(12)表'!G42</f>
        <v>292</v>
      </c>
      <c r="H42" s="30">
        <v>12</v>
      </c>
      <c r="I42" s="9">
        <v>8</v>
      </c>
      <c r="J42" s="9">
        <v>4</v>
      </c>
    </row>
    <row r="43" spans="1:10" ht="11.45" customHeight="1">
      <c r="A43" s="8" t="s">
        <v>41</v>
      </c>
      <c r="B43" s="30">
        <v>556</v>
      </c>
      <c r="C43" s="9">
        <v>351</v>
      </c>
      <c r="D43" s="30">
        <v>205</v>
      </c>
      <c r="E43" s="30">
        <f>H43+'第27(11)表'!B43+'第27(11)表'!E43+'第27(12)表'!B43+'第27(12)表'!E43</f>
        <v>963</v>
      </c>
      <c r="F43" s="9">
        <f>I43+'第27(11)表'!C43+'第27(11)表'!F43+'第27(12)表'!C43+'第27(12)表'!F43</f>
        <v>517</v>
      </c>
      <c r="G43" s="9">
        <f>J43+'第27(11)表'!D43+'第27(11)表'!G43+'第27(12)表'!D43+'第27(12)表'!G43</f>
        <v>446</v>
      </c>
      <c r="H43" s="30">
        <v>19</v>
      </c>
      <c r="I43" s="9">
        <v>8</v>
      </c>
      <c r="J43" s="9">
        <v>11</v>
      </c>
    </row>
    <row r="44" spans="1:10" ht="11.45" customHeight="1">
      <c r="A44" s="12" t="s">
        <v>42</v>
      </c>
      <c r="B44" s="13">
        <v>199</v>
      </c>
      <c r="C44" s="13">
        <v>128</v>
      </c>
      <c r="D44" s="31">
        <v>71</v>
      </c>
      <c r="E44" s="13">
        <f>H44+'第27(11)表'!B44+'第27(11)表'!E44+'第27(12)表'!B44+'第27(12)表'!E44</f>
        <v>420</v>
      </c>
      <c r="F44" s="13">
        <f>I44+'第27(11)表'!C44+'第27(11)表'!F44+'第27(12)表'!C44+'第27(12)表'!F44</f>
        <v>209</v>
      </c>
      <c r="G44" s="13">
        <f>J44+'第27(11)表'!D44+'第27(11)表'!G44+'第27(12)表'!D44+'第27(12)表'!G44</f>
        <v>211</v>
      </c>
      <c r="H44" s="13">
        <v>6</v>
      </c>
      <c r="I44" s="13">
        <v>3</v>
      </c>
      <c r="J44" s="13">
        <v>3</v>
      </c>
    </row>
    <row r="45" spans="1:10" ht="11.45" customHeight="1">
      <c r="A45" s="8" t="s">
        <v>43</v>
      </c>
      <c r="B45" s="30">
        <v>193</v>
      </c>
      <c r="C45" s="9">
        <v>91</v>
      </c>
      <c r="D45" s="30">
        <v>102</v>
      </c>
      <c r="E45" s="30">
        <f>H45+'第27(11)表'!B45+'第27(11)表'!E45+'第27(12)表'!B45+'第27(12)表'!E45</f>
        <v>375</v>
      </c>
      <c r="F45" s="9">
        <f>I45+'第27(11)表'!C45+'第27(11)表'!F45+'第27(12)表'!C45+'第27(12)表'!F45</f>
        <v>185</v>
      </c>
      <c r="G45" s="9">
        <f>J45+'第27(11)表'!D45+'第27(11)表'!G45+'第27(12)表'!D45+'第27(12)表'!G45</f>
        <v>190</v>
      </c>
      <c r="H45" s="30">
        <v>2</v>
      </c>
      <c r="I45" s="9">
        <v>1</v>
      </c>
      <c r="J45" s="9">
        <v>1</v>
      </c>
    </row>
    <row r="46" spans="1:10" ht="11.45" customHeight="1">
      <c r="A46" s="8" t="s">
        <v>44</v>
      </c>
      <c r="B46" s="30">
        <v>174</v>
      </c>
      <c r="C46" s="9">
        <v>119</v>
      </c>
      <c r="D46" s="30">
        <v>55</v>
      </c>
      <c r="E46" s="30">
        <f>H46+'第27(11)表'!B46+'第27(11)表'!E46+'第27(12)表'!B46+'第27(12)表'!E46</f>
        <v>334</v>
      </c>
      <c r="F46" s="9">
        <f>I46+'第27(11)表'!C46+'第27(11)表'!F46+'第27(12)表'!C46+'第27(12)表'!F46</f>
        <v>178</v>
      </c>
      <c r="G46" s="9">
        <f>J46+'第27(11)表'!D46+'第27(11)表'!G46+'第27(12)表'!D46+'第27(12)表'!G46</f>
        <v>156</v>
      </c>
      <c r="H46" s="30">
        <v>8</v>
      </c>
      <c r="I46" s="9">
        <v>5</v>
      </c>
      <c r="J46" s="9">
        <v>3</v>
      </c>
    </row>
    <row r="47" spans="1:10" ht="11.45" customHeight="1">
      <c r="A47" s="8" t="s">
        <v>45</v>
      </c>
      <c r="B47" s="30">
        <v>313</v>
      </c>
      <c r="C47" s="9">
        <v>202</v>
      </c>
      <c r="D47" s="30">
        <v>111</v>
      </c>
      <c r="E47" s="30">
        <f>H47+'第27(11)表'!B47+'第27(11)表'!E47+'第27(12)表'!B47+'第27(12)表'!E47</f>
        <v>510</v>
      </c>
      <c r="F47" s="9">
        <f>I47+'第27(11)表'!C47+'第27(11)表'!F47+'第27(12)表'!C47+'第27(12)表'!F47</f>
        <v>235</v>
      </c>
      <c r="G47" s="9">
        <f>J47+'第27(11)表'!D47+'第27(11)表'!G47+'第27(12)表'!D47+'第27(12)表'!G47</f>
        <v>275</v>
      </c>
      <c r="H47" s="30">
        <v>6</v>
      </c>
      <c r="I47" s="9">
        <v>2</v>
      </c>
      <c r="J47" s="9">
        <v>4</v>
      </c>
    </row>
    <row r="48" spans="1:10" ht="11.45" customHeight="1">
      <c r="A48" s="8" t="s">
        <v>46</v>
      </c>
      <c r="B48" s="30">
        <v>128</v>
      </c>
      <c r="C48" s="9">
        <v>64</v>
      </c>
      <c r="D48" s="30">
        <v>64</v>
      </c>
      <c r="E48" s="30">
        <f>H48+'第27(11)表'!B48+'第27(11)表'!E48+'第27(12)表'!B48+'第27(12)表'!E48</f>
        <v>311</v>
      </c>
      <c r="F48" s="9">
        <f>I48+'第27(11)表'!C48+'第27(11)表'!F48+'第27(12)表'!C48+'第27(12)表'!F48</f>
        <v>177</v>
      </c>
      <c r="G48" s="9">
        <f>J48+'第27(11)表'!D48+'第27(11)表'!G48+'第27(12)表'!D48+'第27(12)表'!G48</f>
        <v>134</v>
      </c>
      <c r="H48" s="30">
        <v>10</v>
      </c>
      <c r="I48" s="9">
        <v>7</v>
      </c>
      <c r="J48" s="9">
        <v>3</v>
      </c>
    </row>
    <row r="49" spans="1:10" ht="11.45" customHeight="1">
      <c r="A49" s="12" t="s">
        <v>47</v>
      </c>
      <c r="B49" s="13">
        <v>1010</v>
      </c>
      <c r="C49" s="13">
        <v>705</v>
      </c>
      <c r="D49" s="31">
        <v>305</v>
      </c>
      <c r="E49" s="13">
        <f>H49+'第27(11)表'!B49+'第27(11)表'!E49+'第27(12)表'!B49+'第27(12)表'!E49</f>
        <v>2147</v>
      </c>
      <c r="F49" s="13">
        <f>I49+'第27(11)表'!C49+'第27(11)表'!F49+'第27(12)表'!C49+'第27(12)表'!F49</f>
        <v>1138</v>
      </c>
      <c r="G49" s="13">
        <f>J49+'第27(11)表'!D49+'第27(11)表'!G49+'第27(12)表'!D49+'第27(12)表'!G49</f>
        <v>1009</v>
      </c>
      <c r="H49" s="13">
        <v>64</v>
      </c>
      <c r="I49" s="13">
        <v>37</v>
      </c>
      <c r="J49" s="13">
        <v>27</v>
      </c>
    </row>
    <row r="50" spans="1:10" ht="11.45" customHeight="1">
      <c r="A50" s="8" t="s">
        <v>48</v>
      </c>
      <c r="B50" s="30">
        <v>125</v>
      </c>
      <c r="C50" s="9">
        <v>94</v>
      </c>
      <c r="D50" s="30">
        <v>31</v>
      </c>
      <c r="E50" s="30">
        <f>H50+'第27(11)表'!B50+'第27(11)表'!E50+'第27(12)表'!B50+'第27(12)表'!E50</f>
        <v>336</v>
      </c>
      <c r="F50" s="9">
        <f>I50+'第27(11)表'!C50+'第27(11)表'!F50+'第27(12)表'!C50+'第27(12)表'!F50</f>
        <v>149</v>
      </c>
      <c r="G50" s="9">
        <f>J50+'第27(11)表'!D50+'第27(11)表'!G50+'第27(12)表'!D50+'第27(12)表'!G50</f>
        <v>187</v>
      </c>
      <c r="H50" s="30">
        <v>11</v>
      </c>
      <c r="I50" s="9">
        <v>3</v>
      </c>
      <c r="J50" s="9">
        <v>8</v>
      </c>
    </row>
    <row r="51" spans="1:10" ht="11.45" customHeight="1">
      <c r="A51" s="8" t="s">
        <v>49</v>
      </c>
      <c r="B51" s="30">
        <v>290</v>
      </c>
      <c r="C51" s="9">
        <v>161</v>
      </c>
      <c r="D51" s="30">
        <v>129</v>
      </c>
      <c r="E51" s="30">
        <f>H51+'第27(11)表'!B51+'第27(11)表'!E51+'第27(12)表'!B51+'第27(12)表'!E51</f>
        <v>671</v>
      </c>
      <c r="F51" s="9">
        <f>I51+'第27(11)表'!C51+'第27(11)表'!F51+'第27(12)表'!C51+'第27(12)表'!F51</f>
        <v>350</v>
      </c>
      <c r="G51" s="9">
        <f>J51+'第27(11)表'!D51+'第27(11)表'!G51+'第27(12)表'!D51+'第27(12)表'!G51</f>
        <v>321</v>
      </c>
      <c r="H51" s="30">
        <v>16</v>
      </c>
      <c r="I51" s="9">
        <v>13</v>
      </c>
      <c r="J51" s="9">
        <v>3</v>
      </c>
    </row>
    <row r="52" spans="1:10" ht="11.45" customHeight="1">
      <c r="A52" s="8" t="s">
        <v>50</v>
      </c>
      <c r="B52" s="30">
        <v>382</v>
      </c>
      <c r="C52" s="9">
        <v>245</v>
      </c>
      <c r="D52" s="30">
        <v>137</v>
      </c>
      <c r="E52" s="30">
        <f>H52+'第27(11)表'!B52+'第27(11)表'!E52+'第27(12)表'!B52+'第27(12)表'!E52</f>
        <v>814</v>
      </c>
      <c r="F52" s="9">
        <f>I52+'第27(11)表'!C52+'第27(11)表'!F52+'第27(12)表'!C52+'第27(12)表'!F52</f>
        <v>385</v>
      </c>
      <c r="G52" s="9">
        <f>J52+'第27(11)表'!D52+'第27(11)表'!G52+'第27(12)表'!D52+'第27(12)表'!G52</f>
        <v>429</v>
      </c>
      <c r="H52" s="30">
        <v>12</v>
      </c>
      <c r="I52" s="9">
        <v>6</v>
      </c>
      <c r="J52" s="9">
        <v>6</v>
      </c>
    </row>
    <row r="53" spans="1:10" ht="11.45" customHeight="1">
      <c r="A53" s="8" t="s">
        <v>51</v>
      </c>
      <c r="B53" s="30">
        <v>349</v>
      </c>
      <c r="C53" s="9">
        <v>227</v>
      </c>
      <c r="D53" s="30">
        <v>122</v>
      </c>
      <c r="E53" s="30">
        <f>H53+'第27(11)表'!B53+'第27(11)表'!E53+'第27(12)表'!B53+'第27(12)表'!E53</f>
        <v>707</v>
      </c>
      <c r="F53" s="9">
        <f>I53+'第27(11)表'!C53+'第27(11)表'!F53+'第27(12)表'!C53+'第27(12)表'!F53</f>
        <v>314</v>
      </c>
      <c r="G53" s="9">
        <f>J53+'第27(11)表'!D53+'第27(11)表'!G53+'第27(12)表'!D53+'第27(12)表'!G53</f>
        <v>393</v>
      </c>
      <c r="H53" s="30">
        <v>17</v>
      </c>
      <c r="I53" s="9">
        <v>11</v>
      </c>
      <c r="J53" s="9">
        <v>6</v>
      </c>
    </row>
    <row r="54" spans="1:10" ht="11.45" customHeight="1">
      <c r="A54" s="12" t="s">
        <v>52</v>
      </c>
      <c r="B54" s="13">
        <v>197</v>
      </c>
      <c r="C54" s="13">
        <v>112</v>
      </c>
      <c r="D54" s="31">
        <v>85</v>
      </c>
      <c r="E54" s="13">
        <f>H54+'第27(11)表'!B54+'第27(11)表'!E54+'第27(12)表'!B54+'第27(12)表'!E54</f>
        <v>470</v>
      </c>
      <c r="F54" s="13">
        <f>I54+'第27(11)表'!C54+'第27(11)表'!F54+'第27(12)表'!C54+'第27(12)表'!F54</f>
        <v>217</v>
      </c>
      <c r="G54" s="13">
        <f>J54+'第27(11)表'!D54+'第27(11)表'!G54+'第27(12)表'!D54+'第27(12)表'!G54</f>
        <v>253</v>
      </c>
      <c r="H54" s="13">
        <v>19</v>
      </c>
      <c r="I54" s="13">
        <v>14</v>
      </c>
      <c r="J54" s="13">
        <v>5</v>
      </c>
    </row>
    <row r="55" spans="1:10" ht="11.45" customHeight="1">
      <c r="A55" s="8" t="s">
        <v>53</v>
      </c>
      <c r="B55" s="30">
        <v>422</v>
      </c>
      <c r="C55" s="9">
        <v>286</v>
      </c>
      <c r="D55" s="30">
        <v>136</v>
      </c>
      <c r="E55" s="30">
        <f>H55+'第27(11)表'!B55+'第27(11)表'!E55+'第27(12)表'!B55+'第27(12)表'!E55</f>
        <v>651</v>
      </c>
      <c r="F55" s="9">
        <f>I55+'第27(11)表'!C55+'第27(11)表'!F55+'第27(12)表'!C55+'第27(12)表'!F55</f>
        <v>310</v>
      </c>
      <c r="G55" s="9">
        <f>J55+'第27(11)表'!D55+'第27(11)表'!G55+'第27(12)表'!D55+'第27(12)表'!G55</f>
        <v>341</v>
      </c>
      <c r="H55" s="30">
        <v>19</v>
      </c>
      <c r="I55" s="9">
        <v>11</v>
      </c>
      <c r="J55" s="9">
        <v>8</v>
      </c>
    </row>
    <row r="56" spans="1:10" ht="11.45" customHeight="1" thickBot="1">
      <c r="A56" s="16" t="s">
        <v>54</v>
      </c>
      <c r="B56" s="29">
        <v>211</v>
      </c>
      <c r="C56" s="17">
        <v>135</v>
      </c>
      <c r="D56" s="29">
        <v>76</v>
      </c>
      <c r="E56" s="29">
        <f>H56+'第27(11)表'!B56+'第27(11)表'!E56+'第27(12)表'!B56+'第27(12)表'!E56</f>
        <v>688</v>
      </c>
      <c r="F56" s="17">
        <f>I56+'第27(11)表'!C56+'第27(11)表'!F56+'第27(12)表'!C56+'第27(12)表'!F56</f>
        <v>311</v>
      </c>
      <c r="G56" s="17">
        <f>J56+'第27(11)表'!D56+'第27(11)表'!G56+'第27(12)表'!D56+'第27(12)表'!G56</f>
        <v>377</v>
      </c>
      <c r="H56" s="29">
        <v>22</v>
      </c>
      <c r="I56" s="17">
        <v>9</v>
      </c>
      <c r="J56" s="17">
        <v>13</v>
      </c>
    </row>
    <row r="57" spans="1:10" ht="16.149999999999999" customHeight="1">
      <c r="A57" s="28"/>
      <c r="B57" s="27"/>
      <c r="C57" s="27"/>
      <c r="D57" s="27"/>
      <c r="E57" s="27"/>
      <c r="F57" s="27"/>
      <c r="G57" s="27"/>
      <c r="H57" s="27"/>
      <c r="I57" s="27"/>
      <c r="J57" s="2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10">
    <mergeCell ref="H6:J6"/>
    <mergeCell ref="I3:J3"/>
    <mergeCell ref="A1:J1"/>
    <mergeCell ref="A2:J2"/>
    <mergeCell ref="B4:J4"/>
    <mergeCell ref="E5:J5"/>
    <mergeCell ref="A4:A7"/>
    <mergeCell ref="B5:D5"/>
    <mergeCell ref="B6:D6"/>
    <mergeCell ref="E6:G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67"/>
  <sheetViews>
    <sheetView view="pageBreakPreview" zoomScaleNormal="100" zoomScaleSheetLayoutView="100" workbookViewId="0">
      <selection activeCell="E32" sqref="E32"/>
    </sheetView>
  </sheetViews>
  <sheetFormatPr defaultColWidth="8.875" defaultRowHeight="13.5"/>
  <cols>
    <col min="1" max="1" width="12" style="1" customWidth="1"/>
    <col min="2" max="2" width="19.375" style="1" customWidth="1"/>
    <col min="3" max="3" width="19.375" style="25" customWidth="1"/>
    <col min="4" max="5" width="19.375" style="1" customWidth="1"/>
    <col min="6" max="6" width="19.375" style="25" customWidth="1"/>
    <col min="7" max="7" width="19.375" style="1" customWidth="1"/>
    <col min="8" max="16384" width="8.875" style="1"/>
  </cols>
  <sheetData>
    <row r="1" spans="1:7" ht="29.45" customHeight="1">
      <c r="A1" s="119" t="s">
        <v>158</v>
      </c>
      <c r="B1" s="119"/>
      <c r="C1" s="119"/>
      <c r="D1" s="119"/>
      <c r="E1" s="119"/>
      <c r="F1" s="119"/>
      <c r="G1" s="119"/>
    </row>
    <row r="2" spans="1:7" ht="19.899999999999999" customHeight="1">
      <c r="A2" s="142" t="s">
        <v>165</v>
      </c>
      <c r="B2" s="142"/>
      <c r="C2" s="142"/>
      <c r="D2" s="142"/>
      <c r="E2" s="142"/>
      <c r="F2" s="142"/>
      <c r="G2" s="142"/>
    </row>
    <row r="3" spans="1:7" ht="18.600000000000001" customHeight="1" thickBot="1">
      <c r="F3" s="138" t="s">
        <v>195</v>
      </c>
      <c r="G3" s="138"/>
    </row>
    <row r="4" spans="1:7" ht="22.5" customHeight="1" thickBot="1">
      <c r="A4" s="126" t="s">
        <v>0</v>
      </c>
      <c r="B4" s="139" t="s">
        <v>123</v>
      </c>
      <c r="C4" s="140"/>
      <c r="D4" s="140"/>
      <c r="E4" s="140"/>
      <c r="F4" s="140"/>
      <c r="G4" s="141"/>
    </row>
    <row r="5" spans="1:7" ht="22.5" customHeight="1" thickBot="1">
      <c r="A5" s="127"/>
      <c r="B5" s="139" t="s">
        <v>82</v>
      </c>
      <c r="C5" s="140"/>
      <c r="D5" s="140"/>
      <c r="E5" s="140"/>
      <c r="F5" s="140"/>
      <c r="G5" s="141"/>
    </row>
    <row r="6" spans="1:7" ht="22.5" customHeight="1" thickBot="1">
      <c r="A6" s="127"/>
      <c r="B6" s="139" t="s">
        <v>86</v>
      </c>
      <c r="C6" s="140"/>
      <c r="D6" s="141"/>
      <c r="E6" s="139" t="s">
        <v>85</v>
      </c>
      <c r="F6" s="140"/>
      <c r="G6" s="141"/>
    </row>
    <row r="7" spans="1:7" ht="42" customHeight="1" thickBot="1">
      <c r="A7" s="128"/>
      <c r="B7" s="105" t="s">
        <v>72</v>
      </c>
      <c r="C7" s="3" t="s">
        <v>79</v>
      </c>
      <c r="D7" s="105" t="s">
        <v>70</v>
      </c>
      <c r="E7" s="105" t="s">
        <v>72</v>
      </c>
      <c r="F7" s="3" t="s">
        <v>79</v>
      </c>
      <c r="G7" s="3" t="s">
        <v>70</v>
      </c>
    </row>
    <row r="8" spans="1:7" ht="20.25" customHeight="1">
      <c r="A8" s="4" t="s">
        <v>7</v>
      </c>
      <c r="B8" s="32">
        <v>11200</v>
      </c>
      <c r="C8" s="5">
        <v>6179</v>
      </c>
      <c r="D8" s="32">
        <v>5021</v>
      </c>
      <c r="E8" s="32">
        <v>9412</v>
      </c>
      <c r="F8" s="5">
        <v>4727</v>
      </c>
      <c r="G8" s="5">
        <v>4685</v>
      </c>
    </row>
    <row r="9" spans="1:7" ht="12" customHeight="1">
      <c r="A9" s="8"/>
      <c r="B9" s="30"/>
      <c r="C9" s="9"/>
      <c r="D9" s="30"/>
      <c r="E9" s="30"/>
      <c r="F9" s="9"/>
      <c r="G9" s="9"/>
    </row>
    <row r="10" spans="1:7" ht="11.45" customHeight="1">
      <c r="A10" s="8" t="s">
        <v>8</v>
      </c>
      <c r="B10" s="30">
        <v>587</v>
      </c>
      <c r="C10" s="9">
        <v>315</v>
      </c>
      <c r="D10" s="30">
        <v>272</v>
      </c>
      <c r="E10" s="30">
        <v>500</v>
      </c>
      <c r="F10" s="9">
        <v>251</v>
      </c>
      <c r="G10" s="9">
        <v>249</v>
      </c>
    </row>
    <row r="11" spans="1:7" ht="11.45" customHeight="1">
      <c r="A11" s="8" t="s">
        <v>9</v>
      </c>
      <c r="B11" s="30">
        <v>168</v>
      </c>
      <c r="C11" s="9">
        <v>88</v>
      </c>
      <c r="D11" s="30">
        <v>80</v>
      </c>
      <c r="E11" s="30">
        <v>142</v>
      </c>
      <c r="F11" s="9">
        <v>65</v>
      </c>
      <c r="G11" s="9">
        <v>77</v>
      </c>
    </row>
    <row r="12" spans="1:7" ht="11.45" customHeight="1">
      <c r="A12" s="8" t="s">
        <v>10</v>
      </c>
      <c r="B12" s="30">
        <v>110</v>
      </c>
      <c r="C12" s="9">
        <v>81</v>
      </c>
      <c r="D12" s="30">
        <v>29</v>
      </c>
      <c r="E12" s="30">
        <v>120</v>
      </c>
      <c r="F12" s="9">
        <v>70</v>
      </c>
      <c r="G12" s="9">
        <v>50</v>
      </c>
    </row>
    <row r="13" spans="1:7" ht="11.45" customHeight="1">
      <c r="A13" s="8" t="s">
        <v>11</v>
      </c>
      <c r="B13" s="30">
        <v>304</v>
      </c>
      <c r="C13" s="9">
        <v>169</v>
      </c>
      <c r="D13" s="30">
        <v>135</v>
      </c>
      <c r="E13" s="30">
        <v>300</v>
      </c>
      <c r="F13" s="9">
        <v>131</v>
      </c>
      <c r="G13" s="9">
        <v>169</v>
      </c>
    </row>
    <row r="14" spans="1:7" ht="11.45" customHeight="1">
      <c r="A14" s="12" t="s">
        <v>12</v>
      </c>
      <c r="B14" s="13">
        <v>93</v>
      </c>
      <c r="C14" s="13">
        <v>68</v>
      </c>
      <c r="D14" s="31">
        <v>25</v>
      </c>
      <c r="E14" s="13">
        <v>87</v>
      </c>
      <c r="F14" s="13">
        <v>45</v>
      </c>
      <c r="G14" s="13">
        <v>42</v>
      </c>
    </row>
    <row r="15" spans="1:7" ht="11.45" customHeight="1">
      <c r="A15" s="8" t="s">
        <v>13</v>
      </c>
      <c r="B15" s="30">
        <v>87</v>
      </c>
      <c r="C15" s="9">
        <v>51</v>
      </c>
      <c r="D15" s="30">
        <v>36</v>
      </c>
      <c r="E15" s="30">
        <v>101</v>
      </c>
      <c r="F15" s="9">
        <v>51</v>
      </c>
      <c r="G15" s="9">
        <v>50</v>
      </c>
    </row>
    <row r="16" spans="1:7" ht="11.45" customHeight="1">
      <c r="A16" s="8" t="s">
        <v>14</v>
      </c>
      <c r="B16" s="30">
        <v>177</v>
      </c>
      <c r="C16" s="9">
        <v>100</v>
      </c>
      <c r="D16" s="30">
        <v>77</v>
      </c>
      <c r="E16" s="30">
        <v>184</v>
      </c>
      <c r="F16" s="9">
        <v>82</v>
      </c>
      <c r="G16" s="9">
        <v>102</v>
      </c>
    </row>
    <row r="17" spans="1:7" ht="11.45" customHeight="1">
      <c r="A17" s="8" t="s">
        <v>15</v>
      </c>
      <c r="B17" s="30">
        <v>203</v>
      </c>
      <c r="C17" s="9">
        <v>111</v>
      </c>
      <c r="D17" s="30">
        <v>92</v>
      </c>
      <c r="E17" s="30">
        <v>189</v>
      </c>
      <c r="F17" s="9">
        <v>100</v>
      </c>
      <c r="G17" s="9">
        <v>89</v>
      </c>
    </row>
    <row r="18" spans="1:7" ht="11.45" customHeight="1">
      <c r="A18" s="8" t="s">
        <v>16</v>
      </c>
      <c r="B18" s="30">
        <v>168</v>
      </c>
      <c r="C18" s="9">
        <v>89</v>
      </c>
      <c r="D18" s="30">
        <v>79</v>
      </c>
      <c r="E18" s="30">
        <v>132</v>
      </c>
      <c r="F18" s="9">
        <v>64</v>
      </c>
      <c r="G18" s="9">
        <v>68</v>
      </c>
    </row>
    <row r="19" spans="1:7" ht="11.45" customHeight="1">
      <c r="A19" s="12" t="s">
        <v>17</v>
      </c>
      <c r="B19" s="13">
        <v>184</v>
      </c>
      <c r="C19" s="13">
        <v>107</v>
      </c>
      <c r="D19" s="31">
        <v>77</v>
      </c>
      <c r="E19" s="13">
        <v>165</v>
      </c>
      <c r="F19" s="13">
        <v>90</v>
      </c>
      <c r="G19" s="13">
        <v>75</v>
      </c>
    </row>
    <row r="20" spans="1:7" ht="11.45" customHeight="1">
      <c r="A20" s="8" t="s">
        <v>18</v>
      </c>
      <c r="B20" s="30">
        <v>567</v>
      </c>
      <c r="C20" s="9">
        <v>333</v>
      </c>
      <c r="D20" s="30">
        <v>234</v>
      </c>
      <c r="E20" s="30">
        <v>512</v>
      </c>
      <c r="F20" s="9">
        <v>254</v>
      </c>
      <c r="G20" s="9">
        <v>258</v>
      </c>
    </row>
    <row r="21" spans="1:7" ht="11.45" customHeight="1">
      <c r="A21" s="8" t="s">
        <v>19</v>
      </c>
      <c r="B21" s="30">
        <v>489</v>
      </c>
      <c r="C21" s="9">
        <v>294</v>
      </c>
      <c r="D21" s="30">
        <v>195</v>
      </c>
      <c r="E21" s="30">
        <v>403</v>
      </c>
      <c r="F21" s="9">
        <v>218</v>
      </c>
      <c r="G21" s="9">
        <v>185</v>
      </c>
    </row>
    <row r="22" spans="1:7" ht="11.45" customHeight="1">
      <c r="A22" s="8" t="s">
        <v>20</v>
      </c>
      <c r="B22" s="30">
        <f>1154-1</f>
        <v>1153</v>
      </c>
      <c r="C22" s="9">
        <v>619</v>
      </c>
      <c r="D22" s="30">
        <f>535-1</f>
        <v>534</v>
      </c>
      <c r="E22" s="30">
        <v>895</v>
      </c>
      <c r="F22" s="9">
        <v>476</v>
      </c>
      <c r="G22" s="9">
        <v>419</v>
      </c>
    </row>
    <row r="23" spans="1:7" ht="11.45" customHeight="1">
      <c r="A23" s="8" t="s">
        <v>21</v>
      </c>
      <c r="B23" s="30">
        <v>728</v>
      </c>
      <c r="C23" s="9">
        <v>440</v>
      </c>
      <c r="D23" s="30">
        <v>288</v>
      </c>
      <c r="E23" s="30">
        <v>637</v>
      </c>
      <c r="F23" s="9">
        <v>346</v>
      </c>
      <c r="G23" s="9">
        <v>291</v>
      </c>
    </row>
    <row r="24" spans="1:7" ht="11.45" customHeight="1">
      <c r="A24" s="12" t="s">
        <v>22</v>
      </c>
      <c r="B24" s="13">
        <v>178</v>
      </c>
      <c r="C24" s="13">
        <v>99</v>
      </c>
      <c r="D24" s="31">
        <v>79</v>
      </c>
      <c r="E24" s="13">
        <v>177</v>
      </c>
      <c r="F24" s="13">
        <v>79</v>
      </c>
      <c r="G24" s="13">
        <v>98</v>
      </c>
    </row>
    <row r="25" spans="1:7" ht="11.45" customHeight="1">
      <c r="A25" s="8" t="s">
        <v>23</v>
      </c>
      <c r="B25" s="30">
        <v>81</v>
      </c>
      <c r="C25" s="9">
        <v>48</v>
      </c>
      <c r="D25" s="30">
        <v>33</v>
      </c>
      <c r="E25" s="30">
        <v>75</v>
      </c>
      <c r="F25" s="9">
        <v>32</v>
      </c>
      <c r="G25" s="9">
        <v>43</v>
      </c>
    </row>
    <row r="26" spans="1:7" ht="11.45" customHeight="1">
      <c r="A26" s="8" t="s">
        <v>24</v>
      </c>
      <c r="B26" s="30">
        <v>103</v>
      </c>
      <c r="C26" s="9">
        <v>54</v>
      </c>
      <c r="D26" s="30">
        <v>49</v>
      </c>
      <c r="E26" s="30">
        <v>99</v>
      </c>
      <c r="F26" s="9">
        <v>45</v>
      </c>
      <c r="G26" s="9">
        <v>54</v>
      </c>
    </row>
    <row r="27" spans="1:7" ht="11.45" customHeight="1">
      <c r="A27" s="8" t="s">
        <v>25</v>
      </c>
      <c r="B27" s="30">
        <v>53</v>
      </c>
      <c r="C27" s="9">
        <v>31</v>
      </c>
      <c r="D27" s="30">
        <v>22</v>
      </c>
      <c r="E27" s="30">
        <v>36</v>
      </c>
      <c r="F27" s="9">
        <v>21</v>
      </c>
      <c r="G27" s="9">
        <v>15</v>
      </c>
    </row>
    <row r="28" spans="1:7" ht="11.45" customHeight="1">
      <c r="A28" s="8" t="s">
        <v>26</v>
      </c>
      <c r="B28" s="30">
        <v>73</v>
      </c>
      <c r="C28" s="9">
        <v>43</v>
      </c>
      <c r="D28" s="30">
        <v>30</v>
      </c>
      <c r="E28" s="30">
        <v>72</v>
      </c>
      <c r="F28" s="9">
        <v>36</v>
      </c>
      <c r="G28" s="9">
        <v>36</v>
      </c>
    </row>
    <row r="29" spans="1:7" ht="11.45" customHeight="1">
      <c r="A29" s="12" t="s">
        <v>27</v>
      </c>
      <c r="B29" s="13">
        <v>167</v>
      </c>
      <c r="C29" s="13">
        <v>82</v>
      </c>
      <c r="D29" s="31">
        <v>85</v>
      </c>
      <c r="E29" s="13">
        <v>175</v>
      </c>
      <c r="F29" s="13">
        <v>100</v>
      </c>
      <c r="G29" s="13">
        <v>75</v>
      </c>
    </row>
    <row r="30" spans="1:7" ht="11.45" customHeight="1">
      <c r="A30" s="8" t="s">
        <v>28</v>
      </c>
      <c r="B30" s="30">
        <v>190</v>
      </c>
      <c r="C30" s="9">
        <v>113</v>
      </c>
      <c r="D30" s="30">
        <v>77</v>
      </c>
      <c r="E30" s="30">
        <v>149</v>
      </c>
      <c r="F30" s="9">
        <v>88</v>
      </c>
      <c r="G30" s="9">
        <v>61</v>
      </c>
    </row>
    <row r="31" spans="1:7" ht="11.45" customHeight="1">
      <c r="A31" s="8" t="s">
        <v>29</v>
      </c>
      <c r="B31" s="30">
        <v>350</v>
      </c>
      <c r="C31" s="9">
        <v>190</v>
      </c>
      <c r="D31" s="30">
        <v>160</v>
      </c>
      <c r="E31" s="30">
        <v>275</v>
      </c>
      <c r="F31" s="9">
        <v>159</v>
      </c>
      <c r="G31" s="9">
        <v>116</v>
      </c>
    </row>
    <row r="32" spans="1:7" ht="11.45" customHeight="1">
      <c r="A32" s="8" t="s">
        <v>30</v>
      </c>
      <c r="B32" s="30">
        <v>479</v>
      </c>
      <c r="C32" s="9">
        <v>268</v>
      </c>
      <c r="D32" s="30">
        <v>211</v>
      </c>
      <c r="E32" s="30">
        <v>395</v>
      </c>
      <c r="F32" s="9">
        <v>190</v>
      </c>
      <c r="G32" s="9">
        <v>205</v>
      </c>
    </row>
    <row r="33" spans="1:7" ht="11.45" customHeight="1">
      <c r="A33" s="8" t="s">
        <v>31</v>
      </c>
      <c r="B33" s="30">
        <v>166</v>
      </c>
      <c r="C33" s="9">
        <v>97</v>
      </c>
      <c r="D33" s="30">
        <v>69</v>
      </c>
      <c r="E33" s="30">
        <v>117</v>
      </c>
      <c r="F33" s="9">
        <v>57</v>
      </c>
      <c r="G33" s="9">
        <v>60</v>
      </c>
    </row>
    <row r="34" spans="1:7" ht="11.45" customHeight="1">
      <c r="A34" s="12" t="s">
        <v>32</v>
      </c>
      <c r="B34" s="13">
        <v>113</v>
      </c>
      <c r="C34" s="13">
        <v>65</v>
      </c>
      <c r="D34" s="31">
        <v>48</v>
      </c>
      <c r="E34" s="13">
        <v>102</v>
      </c>
      <c r="F34" s="13">
        <v>62</v>
      </c>
      <c r="G34" s="13">
        <v>40</v>
      </c>
    </row>
    <row r="35" spans="1:7" ht="11.45" customHeight="1">
      <c r="A35" s="8" t="s">
        <v>33</v>
      </c>
      <c r="B35" s="30">
        <v>189</v>
      </c>
      <c r="C35" s="9">
        <v>102</v>
      </c>
      <c r="D35" s="30">
        <v>87</v>
      </c>
      <c r="E35" s="30">
        <v>151</v>
      </c>
      <c r="F35" s="9">
        <v>72</v>
      </c>
      <c r="G35" s="9">
        <v>79</v>
      </c>
    </row>
    <row r="36" spans="1:7" ht="11.45" customHeight="1">
      <c r="A36" s="8" t="s">
        <v>34</v>
      </c>
      <c r="B36" s="30">
        <v>875</v>
      </c>
      <c r="C36" s="9">
        <v>467</v>
      </c>
      <c r="D36" s="30">
        <v>408</v>
      </c>
      <c r="E36" s="30">
        <v>694</v>
      </c>
      <c r="F36" s="9">
        <v>350</v>
      </c>
      <c r="G36" s="9">
        <v>344</v>
      </c>
    </row>
    <row r="37" spans="1:7" ht="11.45" customHeight="1">
      <c r="A37" s="8" t="s">
        <v>35</v>
      </c>
      <c r="B37" s="30">
        <v>474</v>
      </c>
      <c r="C37" s="9">
        <v>245</v>
      </c>
      <c r="D37" s="30">
        <v>229</v>
      </c>
      <c r="E37" s="30">
        <v>368</v>
      </c>
      <c r="F37" s="9">
        <v>189</v>
      </c>
      <c r="G37" s="9">
        <v>179</v>
      </c>
    </row>
    <row r="38" spans="1:7" ht="11.45" customHeight="1">
      <c r="A38" s="8" t="s">
        <v>36</v>
      </c>
      <c r="B38" s="30">
        <v>113</v>
      </c>
      <c r="C38" s="9">
        <v>59</v>
      </c>
      <c r="D38" s="30">
        <v>54</v>
      </c>
      <c r="E38" s="30">
        <v>76</v>
      </c>
      <c r="F38" s="9">
        <v>42</v>
      </c>
      <c r="G38" s="9">
        <v>34</v>
      </c>
    </row>
    <row r="39" spans="1:7" ht="11.45" customHeight="1">
      <c r="A39" s="12" t="s">
        <v>37</v>
      </c>
      <c r="B39" s="13">
        <v>74</v>
      </c>
      <c r="C39" s="13">
        <v>38</v>
      </c>
      <c r="D39" s="31">
        <v>36</v>
      </c>
      <c r="E39" s="13">
        <v>58</v>
      </c>
      <c r="F39" s="13">
        <v>29</v>
      </c>
      <c r="G39" s="13">
        <v>29</v>
      </c>
    </row>
    <row r="40" spans="1:7" ht="11.45" customHeight="1">
      <c r="A40" s="8" t="s">
        <v>38</v>
      </c>
      <c r="B40" s="30">
        <v>31</v>
      </c>
      <c r="C40" s="9">
        <v>17</v>
      </c>
      <c r="D40" s="30">
        <v>14</v>
      </c>
      <c r="E40" s="30">
        <v>38</v>
      </c>
      <c r="F40" s="9">
        <v>13</v>
      </c>
      <c r="G40" s="9">
        <v>25</v>
      </c>
    </row>
    <row r="41" spans="1:7" ht="11.45" customHeight="1">
      <c r="A41" s="8" t="s">
        <v>39</v>
      </c>
      <c r="B41" s="30">
        <v>75</v>
      </c>
      <c r="C41" s="9">
        <v>43</v>
      </c>
      <c r="D41" s="30">
        <v>32</v>
      </c>
      <c r="E41" s="30">
        <v>56</v>
      </c>
      <c r="F41" s="9">
        <v>19</v>
      </c>
      <c r="G41" s="9">
        <v>37</v>
      </c>
    </row>
    <row r="42" spans="1:7" ht="11.45" customHeight="1">
      <c r="A42" s="8" t="s">
        <v>40</v>
      </c>
      <c r="B42" s="30">
        <v>119</v>
      </c>
      <c r="C42" s="9">
        <v>67</v>
      </c>
      <c r="D42" s="30">
        <v>52</v>
      </c>
      <c r="E42" s="30">
        <v>139</v>
      </c>
      <c r="F42" s="9">
        <v>75</v>
      </c>
      <c r="G42" s="9">
        <v>64</v>
      </c>
    </row>
    <row r="43" spans="1:7" ht="11.45" customHeight="1">
      <c r="A43" s="8" t="s">
        <v>41</v>
      </c>
      <c r="B43" s="30">
        <v>203</v>
      </c>
      <c r="C43" s="9">
        <v>109</v>
      </c>
      <c r="D43" s="30">
        <v>94</v>
      </c>
      <c r="E43" s="30">
        <v>166</v>
      </c>
      <c r="F43" s="9">
        <v>86</v>
      </c>
      <c r="G43" s="9">
        <v>80</v>
      </c>
    </row>
    <row r="44" spans="1:7" ht="11.45" customHeight="1">
      <c r="A44" s="12" t="s">
        <v>42</v>
      </c>
      <c r="B44" s="13">
        <v>99</v>
      </c>
      <c r="C44" s="13">
        <v>57</v>
      </c>
      <c r="D44" s="31">
        <v>42</v>
      </c>
      <c r="E44" s="13">
        <v>76</v>
      </c>
      <c r="F44" s="13">
        <v>30</v>
      </c>
      <c r="G44" s="13">
        <v>46</v>
      </c>
    </row>
    <row r="45" spans="1:7" ht="11.45" customHeight="1">
      <c r="A45" s="8" t="s">
        <v>43</v>
      </c>
      <c r="B45" s="30">
        <v>59</v>
      </c>
      <c r="C45" s="9">
        <v>29</v>
      </c>
      <c r="D45" s="30">
        <v>30</v>
      </c>
      <c r="E45" s="30">
        <v>66</v>
      </c>
      <c r="F45" s="9">
        <v>31</v>
      </c>
      <c r="G45" s="9">
        <v>35</v>
      </c>
    </row>
    <row r="46" spans="1:7" ht="11.45" customHeight="1">
      <c r="A46" s="8" t="s">
        <v>44</v>
      </c>
      <c r="B46" s="30">
        <v>77</v>
      </c>
      <c r="C46" s="9">
        <v>41</v>
      </c>
      <c r="D46" s="30">
        <v>36</v>
      </c>
      <c r="E46" s="30">
        <v>49</v>
      </c>
      <c r="F46" s="9">
        <v>26</v>
      </c>
      <c r="G46" s="9">
        <v>23</v>
      </c>
    </row>
    <row r="47" spans="1:7" ht="11.45" customHeight="1">
      <c r="A47" s="8" t="s">
        <v>45</v>
      </c>
      <c r="B47" s="30">
        <v>109</v>
      </c>
      <c r="C47" s="9">
        <v>55</v>
      </c>
      <c r="D47" s="30">
        <v>54</v>
      </c>
      <c r="E47" s="30">
        <v>93</v>
      </c>
      <c r="F47" s="9">
        <v>40</v>
      </c>
      <c r="G47" s="9">
        <v>53</v>
      </c>
    </row>
    <row r="48" spans="1:7" ht="11.45" customHeight="1">
      <c r="A48" s="8" t="s">
        <v>46</v>
      </c>
      <c r="B48" s="30">
        <v>70</v>
      </c>
      <c r="C48" s="9">
        <v>49</v>
      </c>
      <c r="D48" s="30">
        <v>21</v>
      </c>
      <c r="E48" s="30">
        <v>62</v>
      </c>
      <c r="F48" s="9">
        <v>31</v>
      </c>
      <c r="G48" s="9">
        <v>31</v>
      </c>
    </row>
    <row r="49" spans="1:7" ht="11.45" customHeight="1">
      <c r="A49" s="12" t="s">
        <v>47</v>
      </c>
      <c r="B49" s="13">
        <v>516</v>
      </c>
      <c r="C49" s="13">
        <v>281</v>
      </c>
      <c r="D49" s="31">
        <v>235</v>
      </c>
      <c r="E49" s="13">
        <v>421</v>
      </c>
      <c r="F49" s="13">
        <v>185</v>
      </c>
      <c r="G49" s="13">
        <v>236</v>
      </c>
    </row>
    <row r="50" spans="1:7" ht="11.45" customHeight="1">
      <c r="A50" s="8" t="s">
        <v>48</v>
      </c>
      <c r="B50" s="30">
        <v>79</v>
      </c>
      <c r="C50" s="9">
        <v>33</v>
      </c>
      <c r="D50" s="30">
        <v>46</v>
      </c>
      <c r="E50" s="30">
        <v>71</v>
      </c>
      <c r="F50" s="9">
        <v>32</v>
      </c>
      <c r="G50" s="9">
        <v>39</v>
      </c>
    </row>
    <row r="51" spans="1:7" ht="11.45" customHeight="1">
      <c r="A51" s="8" t="s">
        <v>49</v>
      </c>
      <c r="B51" s="30">
        <v>154</v>
      </c>
      <c r="C51" s="9">
        <v>84</v>
      </c>
      <c r="D51" s="30">
        <v>70</v>
      </c>
      <c r="E51" s="30">
        <v>129</v>
      </c>
      <c r="F51" s="9">
        <v>67</v>
      </c>
      <c r="G51" s="9">
        <v>62</v>
      </c>
    </row>
    <row r="52" spans="1:7" ht="11.45" customHeight="1">
      <c r="A52" s="8" t="s">
        <v>50</v>
      </c>
      <c r="B52" s="30">
        <v>214</v>
      </c>
      <c r="C52" s="9">
        <v>108</v>
      </c>
      <c r="D52" s="30">
        <v>106</v>
      </c>
      <c r="E52" s="30">
        <v>152</v>
      </c>
      <c r="F52" s="9">
        <v>66</v>
      </c>
      <c r="G52" s="9">
        <v>86</v>
      </c>
    </row>
    <row r="53" spans="1:7" ht="11.45" customHeight="1">
      <c r="A53" s="8" t="s">
        <v>51</v>
      </c>
      <c r="B53" s="30">
        <v>211</v>
      </c>
      <c r="C53" s="9">
        <v>98</v>
      </c>
      <c r="D53" s="30">
        <v>113</v>
      </c>
      <c r="E53" s="30">
        <v>125</v>
      </c>
      <c r="F53" s="9">
        <v>56</v>
      </c>
      <c r="G53" s="9">
        <v>69</v>
      </c>
    </row>
    <row r="54" spans="1:7" ht="11.45" customHeight="1">
      <c r="A54" s="12" t="s">
        <v>52</v>
      </c>
      <c r="B54" s="13">
        <v>121</v>
      </c>
      <c r="C54" s="13">
        <v>63</v>
      </c>
      <c r="D54" s="31">
        <v>58</v>
      </c>
      <c r="E54" s="13">
        <v>90</v>
      </c>
      <c r="F54" s="13">
        <v>39</v>
      </c>
      <c r="G54" s="13">
        <v>51</v>
      </c>
    </row>
    <row r="55" spans="1:7" ht="11.45" customHeight="1">
      <c r="A55" s="8" t="s">
        <v>53</v>
      </c>
      <c r="B55" s="30">
        <v>153</v>
      </c>
      <c r="C55" s="9">
        <v>72</v>
      </c>
      <c r="D55" s="30">
        <v>81</v>
      </c>
      <c r="E55" s="30">
        <v>140</v>
      </c>
      <c r="F55" s="9">
        <v>67</v>
      </c>
      <c r="G55" s="9">
        <v>73</v>
      </c>
    </row>
    <row r="56" spans="1:7" ht="11.45" customHeight="1" thickBot="1">
      <c r="A56" s="16" t="s">
        <v>54</v>
      </c>
      <c r="B56" s="29">
        <v>214</v>
      </c>
      <c r="C56" s="17">
        <v>107</v>
      </c>
      <c r="D56" s="29">
        <v>107</v>
      </c>
      <c r="E56" s="29">
        <v>153</v>
      </c>
      <c r="F56" s="17">
        <v>70</v>
      </c>
      <c r="G56" s="17">
        <v>83</v>
      </c>
    </row>
    <row r="57" spans="1:7" ht="16.149999999999999" customHeight="1">
      <c r="A57" s="28"/>
      <c r="B57" s="27"/>
      <c r="C57" s="27"/>
      <c r="D57" s="27"/>
      <c r="E57" s="27"/>
      <c r="F57" s="27"/>
      <c r="G57" s="27"/>
    </row>
    <row r="58" spans="1:7" ht="13.15" customHeight="1">
      <c r="A58" s="24"/>
    </row>
    <row r="59" spans="1:7" ht="11.45" customHeight="1">
      <c r="A59" s="24"/>
    </row>
    <row r="60" spans="1:7" ht="11.45" customHeight="1">
      <c r="A60" s="24"/>
    </row>
    <row r="61" spans="1:7" ht="11.45" customHeight="1">
      <c r="A61" s="24"/>
    </row>
    <row r="62" spans="1:7" ht="11.45" customHeight="1">
      <c r="A62" s="24"/>
    </row>
    <row r="63" spans="1:7" ht="11.45" customHeight="1">
      <c r="A63" s="24"/>
    </row>
    <row r="64" spans="1:7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8">
    <mergeCell ref="A1:G1"/>
    <mergeCell ref="A2:G2"/>
    <mergeCell ref="F3:G3"/>
    <mergeCell ref="A4:A7"/>
    <mergeCell ref="B4:G4"/>
    <mergeCell ref="B5:G5"/>
    <mergeCell ref="B6:D6"/>
    <mergeCell ref="E6:G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67"/>
  <sheetViews>
    <sheetView view="pageBreakPreview" zoomScaleNormal="100" zoomScaleSheetLayoutView="100" workbookViewId="0">
      <selection activeCell="G10" sqref="G10:G56"/>
    </sheetView>
  </sheetViews>
  <sheetFormatPr defaultColWidth="8.875" defaultRowHeight="13.5"/>
  <cols>
    <col min="1" max="1" width="12" style="1" customWidth="1"/>
    <col min="2" max="2" width="19.375" style="1" customWidth="1"/>
    <col min="3" max="3" width="19.375" style="25" customWidth="1"/>
    <col min="4" max="5" width="19.375" style="1" customWidth="1"/>
    <col min="6" max="6" width="19.375" style="25" customWidth="1"/>
    <col min="7" max="7" width="19.375" style="1" customWidth="1"/>
    <col min="8" max="16384" width="8.875" style="1"/>
  </cols>
  <sheetData>
    <row r="1" spans="1:7" ht="29.45" customHeight="1">
      <c r="A1" s="119" t="s">
        <v>159</v>
      </c>
      <c r="B1" s="119"/>
      <c r="C1" s="119"/>
      <c r="D1" s="119"/>
      <c r="E1" s="119"/>
      <c r="F1" s="119"/>
      <c r="G1" s="119"/>
    </row>
    <row r="2" spans="1:7" ht="19.899999999999999" customHeight="1">
      <c r="A2" s="142" t="s">
        <v>165</v>
      </c>
      <c r="B2" s="142"/>
      <c r="C2" s="142"/>
      <c r="D2" s="142"/>
      <c r="E2" s="142"/>
      <c r="F2" s="142"/>
      <c r="G2" s="142"/>
    </row>
    <row r="3" spans="1:7" ht="18.600000000000001" customHeight="1" thickBot="1">
      <c r="F3" s="138" t="s">
        <v>195</v>
      </c>
      <c r="G3" s="138"/>
    </row>
    <row r="4" spans="1:7" ht="22.5" customHeight="1" thickBot="1">
      <c r="A4" s="126" t="s">
        <v>0</v>
      </c>
      <c r="B4" s="139" t="s">
        <v>123</v>
      </c>
      <c r="C4" s="140"/>
      <c r="D4" s="140"/>
      <c r="E4" s="140"/>
      <c r="F4" s="140"/>
      <c r="G4" s="141"/>
    </row>
    <row r="5" spans="1:7" ht="22.5" customHeight="1" thickBot="1">
      <c r="A5" s="127"/>
      <c r="B5" s="139" t="s">
        <v>82</v>
      </c>
      <c r="C5" s="140"/>
      <c r="D5" s="140"/>
      <c r="E5" s="140"/>
      <c r="F5" s="140"/>
      <c r="G5" s="141"/>
    </row>
    <row r="6" spans="1:7" ht="22.5" customHeight="1" thickBot="1">
      <c r="A6" s="127"/>
      <c r="B6" s="139" t="s">
        <v>81</v>
      </c>
      <c r="C6" s="140"/>
      <c r="D6" s="141"/>
      <c r="E6" s="139" t="s">
        <v>80</v>
      </c>
      <c r="F6" s="140"/>
      <c r="G6" s="141"/>
    </row>
    <row r="7" spans="1:7" ht="42" customHeight="1" thickBot="1">
      <c r="A7" s="128"/>
      <c r="B7" s="105" t="s">
        <v>72</v>
      </c>
      <c r="C7" s="3" t="s">
        <v>79</v>
      </c>
      <c r="D7" s="3" t="s">
        <v>70</v>
      </c>
      <c r="E7" s="105" t="s">
        <v>72</v>
      </c>
      <c r="F7" s="3" t="s">
        <v>79</v>
      </c>
      <c r="G7" s="3" t="s">
        <v>70</v>
      </c>
    </row>
    <row r="8" spans="1:7" ht="20.25" customHeight="1">
      <c r="A8" s="4" t="s">
        <v>7</v>
      </c>
      <c r="B8" s="32">
        <v>12135</v>
      </c>
      <c r="C8" s="5">
        <v>4614</v>
      </c>
      <c r="D8" s="5">
        <v>7521</v>
      </c>
      <c r="E8" s="32">
        <v>16893</v>
      </c>
      <c r="F8" s="5">
        <v>11359</v>
      </c>
      <c r="G8" s="5">
        <v>5534</v>
      </c>
    </row>
    <row r="9" spans="1:7" ht="12" customHeight="1">
      <c r="A9" s="8"/>
      <c r="B9" s="30"/>
      <c r="C9" s="9"/>
      <c r="D9" s="9"/>
      <c r="E9" s="30"/>
      <c r="F9" s="9"/>
      <c r="G9" s="9"/>
    </row>
    <row r="10" spans="1:7" ht="11.45" customHeight="1">
      <c r="A10" s="8" t="s">
        <v>8</v>
      </c>
      <c r="B10" s="30">
        <v>619</v>
      </c>
      <c r="C10" s="9">
        <v>214</v>
      </c>
      <c r="D10" s="9">
        <v>405</v>
      </c>
      <c r="E10" s="30">
        <v>665</v>
      </c>
      <c r="F10" s="9">
        <v>422</v>
      </c>
      <c r="G10" s="9">
        <v>243</v>
      </c>
    </row>
    <row r="11" spans="1:7" ht="11.45" customHeight="1">
      <c r="A11" s="8" t="s">
        <v>9</v>
      </c>
      <c r="B11" s="30">
        <v>183</v>
      </c>
      <c r="C11" s="9">
        <v>65</v>
      </c>
      <c r="D11" s="9">
        <v>118</v>
      </c>
      <c r="E11" s="30">
        <v>260</v>
      </c>
      <c r="F11" s="9">
        <v>145</v>
      </c>
      <c r="G11" s="9">
        <v>115</v>
      </c>
    </row>
    <row r="12" spans="1:7" ht="11.45" customHeight="1">
      <c r="A12" s="8" t="s">
        <v>10</v>
      </c>
      <c r="B12" s="30">
        <v>101</v>
      </c>
      <c r="C12" s="9">
        <v>40</v>
      </c>
      <c r="D12" s="9">
        <v>61</v>
      </c>
      <c r="E12" s="30">
        <v>183</v>
      </c>
      <c r="F12" s="9">
        <v>102</v>
      </c>
      <c r="G12" s="9">
        <v>81</v>
      </c>
    </row>
    <row r="13" spans="1:7" ht="11.45" customHeight="1">
      <c r="A13" s="8" t="s">
        <v>11</v>
      </c>
      <c r="B13" s="30">
        <v>293</v>
      </c>
      <c r="C13" s="9">
        <v>94</v>
      </c>
      <c r="D13" s="9">
        <v>199</v>
      </c>
      <c r="E13" s="30">
        <v>458</v>
      </c>
      <c r="F13" s="9">
        <v>286</v>
      </c>
      <c r="G13" s="9">
        <v>172</v>
      </c>
    </row>
    <row r="14" spans="1:7" ht="11.45" customHeight="1">
      <c r="A14" s="12" t="s">
        <v>12</v>
      </c>
      <c r="B14" s="13">
        <v>117</v>
      </c>
      <c r="C14" s="13">
        <v>45</v>
      </c>
      <c r="D14" s="13">
        <v>72</v>
      </c>
      <c r="E14" s="13">
        <v>215</v>
      </c>
      <c r="F14" s="13">
        <v>113</v>
      </c>
      <c r="G14" s="13">
        <v>102</v>
      </c>
    </row>
    <row r="15" spans="1:7" ht="11.45" customHeight="1">
      <c r="A15" s="8" t="s">
        <v>13</v>
      </c>
      <c r="B15" s="30">
        <v>109</v>
      </c>
      <c r="C15" s="9">
        <v>38</v>
      </c>
      <c r="D15" s="9">
        <v>71</v>
      </c>
      <c r="E15" s="30">
        <v>199</v>
      </c>
      <c r="F15" s="9">
        <v>98</v>
      </c>
      <c r="G15" s="9">
        <v>101</v>
      </c>
    </row>
    <row r="16" spans="1:7" ht="11.45" customHeight="1">
      <c r="A16" s="8" t="s">
        <v>14</v>
      </c>
      <c r="B16" s="30">
        <v>182</v>
      </c>
      <c r="C16" s="9">
        <v>73</v>
      </c>
      <c r="D16" s="9">
        <v>109</v>
      </c>
      <c r="E16" s="30">
        <v>344</v>
      </c>
      <c r="F16" s="9">
        <v>187</v>
      </c>
      <c r="G16" s="9">
        <v>157</v>
      </c>
    </row>
    <row r="17" spans="1:7" ht="11.45" customHeight="1">
      <c r="A17" s="8" t="s">
        <v>15</v>
      </c>
      <c r="B17" s="30">
        <v>251</v>
      </c>
      <c r="C17" s="9">
        <v>108</v>
      </c>
      <c r="D17" s="9">
        <v>143</v>
      </c>
      <c r="E17" s="30">
        <v>296</v>
      </c>
      <c r="F17" s="9">
        <v>201</v>
      </c>
      <c r="G17" s="9">
        <v>95</v>
      </c>
    </row>
    <row r="18" spans="1:7" ht="11.45" customHeight="1">
      <c r="A18" s="8" t="s">
        <v>16</v>
      </c>
      <c r="B18" s="30">
        <v>176</v>
      </c>
      <c r="C18" s="9">
        <v>60</v>
      </c>
      <c r="D18" s="9">
        <v>116</v>
      </c>
      <c r="E18" s="30">
        <v>260</v>
      </c>
      <c r="F18" s="9">
        <v>193</v>
      </c>
      <c r="G18" s="9">
        <v>67</v>
      </c>
    </row>
    <row r="19" spans="1:7" ht="11.45" customHeight="1">
      <c r="A19" s="12" t="s">
        <v>17</v>
      </c>
      <c r="B19" s="13">
        <v>183</v>
      </c>
      <c r="C19" s="13">
        <v>74</v>
      </c>
      <c r="D19" s="13">
        <v>109</v>
      </c>
      <c r="E19" s="13">
        <v>313</v>
      </c>
      <c r="F19" s="13">
        <v>203</v>
      </c>
      <c r="G19" s="13">
        <v>110</v>
      </c>
    </row>
    <row r="20" spans="1:7" ht="11.45" customHeight="1">
      <c r="A20" s="8" t="s">
        <v>18</v>
      </c>
      <c r="B20" s="30">
        <v>719</v>
      </c>
      <c r="C20" s="9">
        <v>255</v>
      </c>
      <c r="D20" s="9">
        <v>464</v>
      </c>
      <c r="E20" s="30">
        <v>1130</v>
      </c>
      <c r="F20" s="9">
        <v>866</v>
      </c>
      <c r="G20" s="9">
        <v>264</v>
      </c>
    </row>
    <row r="21" spans="1:7" ht="11.45" customHeight="1">
      <c r="A21" s="8" t="s">
        <v>19</v>
      </c>
      <c r="B21" s="30">
        <v>522</v>
      </c>
      <c r="C21" s="9">
        <v>210</v>
      </c>
      <c r="D21" s="9">
        <v>312</v>
      </c>
      <c r="E21" s="30">
        <v>751</v>
      </c>
      <c r="F21" s="9">
        <v>569</v>
      </c>
      <c r="G21" s="9">
        <v>182</v>
      </c>
    </row>
    <row r="22" spans="1:7" ht="11.45" customHeight="1">
      <c r="A22" s="8" t="s">
        <v>20</v>
      </c>
      <c r="B22" s="30">
        <v>1152</v>
      </c>
      <c r="C22" s="9">
        <v>460</v>
      </c>
      <c r="D22" s="9">
        <v>692</v>
      </c>
      <c r="E22" s="30">
        <f>1661-1</f>
        <v>1660</v>
      </c>
      <c r="F22" s="9">
        <v>1178</v>
      </c>
      <c r="G22" s="9">
        <f>483-1</f>
        <v>482</v>
      </c>
    </row>
    <row r="23" spans="1:7" ht="11.45" customHeight="1">
      <c r="A23" s="8" t="s">
        <v>21</v>
      </c>
      <c r="B23" s="30">
        <v>780</v>
      </c>
      <c r="C23" s="9">
        <v>314</v>
      </c>
      <c r="D23" s="9">
        <v>466</v>
      </c>
      <c r="E23" s="30">
        <v>1227</v>
      </c>
      <c r="F23" s="9">
        <v>952</v>
      </c>
      <c r="G23" s="9">
        <v>275</v>
      </c>
    </row>
    <row r="24" spans="1:7" ht="11.45" customHeight="1">
      <c r="A24" s="12" t="s">
        <v>22</v>
      </c>
      <c r="B24" s="13">
        <v>275</v>
      </c>
      <c r="C24" s="13">
        <v>95</v>
      </c>
      <c r="D24" s="13">
        <v>180</v>
      </c>
      <c r="E24" s="13">
        <v>402</v>
      </c>
      <c r="F24" s="13">
        <v>214</v>
      </c>
      <c r="G24" s="13">
        <v>188</v>
      </c>
    </row>
    <row r="25" spans="1:7" ht="11.45" customHeight="1">
      <c r="A25" s="8" t="s">
        <v>23</v>
      </c>
      <c r="B25" s="30">
        <v>72</v>
      </c>
      <c r="C25" s="9">
        <v>31</v>
      </c>
      <c r="D25" s="9">
        <v>41</v>
      </c>
      <c r="E25" s="30">
        <v>145</v>
      </c>
      <c r="F25" s="9">
        <v>82</v>
      </c>
      <c r="G25" s="9">
        <v>63</v>
      </c>
    </row>
    <row r="26" spans="1:7" ht="11.45" customHeight="1">
      <c r="A26" s="8" t="s">
        <v>24</v>
      </c>
      <c r="B26" s="30">
        <v>107</v>
      </c>
      <c r="C26" s="9">
        <v>45</v>
      </c>
      <c r="D26" s="9">
        <v>62</v>
      </c>
      <c r="E26" s="30">
        <v>185</v>
      </c>
      <c r="F26" s="9">
        <v>97</v>
      </c>
      <c r="G26" s="9">
        <v>88</v>
      </c>
    </row>
    <row r="27" spans="1:7" ht="11.45" customHeight="1">
      <c r="A27" s="8" t="s">
        <v>25</v>
      </c>
      <c r="B27" s="30">
        <v>60</v>
      </c>
      <c r="C27" s="9">
        <v>24</v>
      </c>
      <c r="D27" s="9">
        <v>36</v>
      </c>
      <c r="E27" s="30">
        <v>125</v>
      </c>
      <c r="F27" s="9">
        <v>55</v>
      </c>
      <c r="G27" s="9">
        <v>70</v>
      </c>
    </row>
    <row r="28" spans="1:7" ht="11.45" customHeight="1">
      <c r="A28" s="8" t="s">
        <v>26</v>
      </c>
      <c r="B28" s="30">
        <v>115</v>
      </c>
      <c r="C28" s="9">
        <v>50</v>
      </c>
      <c r="D28" s="9">
        <v>65</v>
      </c>
      <c r="E28" s="30">
        <v>121</v>
      </c>
      <c r="F28" s="9">
        <v>76</v>
      </c>
      <c r="G28" s="9">
        <v>45</v>
      </c>
    </row>
    <row r="29" spans="1:7" ht="11.45" customHeight="1">
      <c r="A29" s="12" t="s">
        <v>27</v>
      </c>
      <c r="B29" s="13">
        <v>246</v>
      </c>
      <c r="C29" s="13">
        <v>95</v>
      </c>
      <c r="D29" s="13">
        <v>151</v>
      </c>
      <c r="E29" s="13">
        <v>366</v>
      </c>
      <c r="F29" s="13">
        <v>232</v>
      </c>
      <c r="G29" s="13">
        <v>134</v>
      </c>
    </row>
    <row r="30" spans="1:7" ht="11.45" customHeight="1">
      <c r="A30" s="8" t="s">
        <v>28</v>
      </c>
      <c r="B30" s="30">
        <v>194</v>
      </c>
      <c r="C30" s="9">
        <v>72</v>
      </c>
      <c r="D30" s="9">
        <v>122</v>
      </c>
      <c r="E30" s="30">
        <v>306</v>
      </c>
      <c r="F30" s="9">
        <v>208</v>
      </c>
      <c r="G30" s="9">
        <v>98</v>
      </c>
    </row>
    <row r="31" spans="1:7" ht="11.45" customHeight="1">
      <c r="A31" s="8" t="s">
        <v>29</v>
      </c>
      <c r="B31" s="30">
        <v>339</v>
      </c>
      <c r="C31" s="9">
        <v>139</v>
      </c>
      <c r="D31" s="9">
        <v>200</v>
      </c>
      <c r="E31" s="30">
        <v>475</v>
      </c>
      <c r="F31" s="9">
        <v>337</v>
      </c>
      <c r="G31" s="9">
        <v>138</v>
      </c>
    </row>
    <row r="32" spans="1:7" ht="11.45" customHeight="1">
      <c r="A32" s="8" t="s">
        <v>30</v>
      </c>
      <c r="B32" s="30">
        <v>536</v>
      </c>
      <c r="C32" s="9">
        <v>211</v>
      </c>
      <c r="D32" s="9">
        <v>325</v>
      </c>
      <c r="E32" s="30">
        <v>751</v>
      </c>
      <c r="F32" s="9">
        <v>547</v>
      </c>
      <c r="G32" s="9">
        <v>204</v>
      </c>
    </row>
    <row r="33" spans="1:7" ht="11.45" customHeight="1">
      <c r="A33" s="8" t="s">
        <v>31</v>
      </c>
      <c r="B33" s="30">
        <v>166</v>
      </c>
      <c r="C33" s="9">
        <v>52</v>
      </c>
      <c r="D33" s="9">
        <v>114</v>
      </c>
      <c r="E33" s="30">
        <v>191</v>
      </c>
      <c r="F33" s="9">
        <v>129</v>
      </c>
      <c r="G33" s="9">
        <v>62</v>
      </c>
    </row>
    <row r="34" spans="1:7" ht="11.45" customHeight="1">
      <c r="A34" s="12" t="s">
        <v>32</v>
      </c>
      <c r="B34" s="13">
        <v>147</v>
      </c>
      <c r="C34" s="13">
        <v>56</v>
      </c>
      <c r="D34" s="13">
        <v>91</v>
      </c>
      <c r="E34" s="13">
        <v>188</v>
      </c>
      <c r="F34" s="13">
        <v>128</v>
      </c>
      <c r="G34" s="13">
        <v>60</v>
      </c>
    </row>
    <row r="35" spans="1:7" ht="11.45" customHeight="1">
      <c r="A35" s="8" t="s">
        <v>33</v>
      </c>
      <c r="B35" s="30">
        <v>260</v>
      </c>
      <c r="C35" s="9">
        <v>94</v>
      </c>
      <c r="D35" s="9">
        <v>166</v>
      </c>
      <c r="E35" s="30">
        <v>327</v>
      </c>
      <c r="F35" s="9">
        <v>226</v>
      </c>
      <c r="G35" s="9">
        <v>101</v>
      </c>
    </row>
    <row r="36" spans="1:7" ht="11.45" customHeight="1">
      <c r="A36" s="8" t="s">
        <v>34</v>
      </c>
      <c r="B36" s="30">
        <v>837</v>
      </c>
      <c r="C36" s="9">
        <v>347</v>
      </c>
      <c r="D36" s="9">
        <v>490</v>
      </c>
      <c r="E36" s="30">
        <v>1093</v>
      </c>
      <c r="F36" s="9">
        <v>784</v>
      </c>
      <c r="G36" s="9">
        <v>309</v>
      </c>
    </row>
    <row r="37" spans="1:7" ht="11.45" customHeight="1">
      <c r="A37" s="8" t="s">
        <v>35</v>
      </c>
      <c r="B37" s="30">
        <v>529</v>
      </c>
      <c r="C37" s="9">
        <v>205</v>
      </c>
      <c r="D37" s="9">
        <v>324</v>
      </c>
      <c r="E37" s="30">
        <v>790</v>
      </c>
      <c r="F37" s="9">
        <v>590</v>
      </c>
      <c r="G37" s="9">
        <v>200</v>
      </c>
    </row>
    <row r="38" spans="1:7" ht="11.45" customHeight="1">
      <c r="A38" s="8" t="s">
        <v>36</v>
      </c>
      <c r="B38" s="30">
        <v>113</v>
      </c>
      <c r="C38" s="9">
        <v>45</v>
      </c>
      <c r="D38" s="9">
        <v>68</v>
      </c>
      <c r="E38" s="30">
        <v>152</v>
      </c>
      <c r="F38" s="9">
        <v>118</v>
      </c>
      <c r="G38" s="9">
        <v>34</v>
      </c>
    </row>
    <row r="39" spans="1:7" ht="11.45" customHeight="1">
      <c r="A39" s="12" t="s">
        <v>37</v>
      </c>
      <c r="B39" s="13">
        <v>116</v>
      </c>
      <c r="C39" s="13">
        <v>34</v>
      </c>
      <c r="D39" s="13">
        <v>82</v>
      </c>
      <c r="E39" s="13">
        <v>116</v>
      </c>
      <c r="F39" s="13">
        <v>70</v>
      </c>
      <c r="G39" s="13">
        <v>46</v>
      </c>
    </row>
    <row r="40" spans="1:7" ht="11.45" customHeight="1">
      <c r="A40" s="8" t="s">
        <v>38</v>
      </c>
      <c r="B40" s="30">
        <v>57</v>
      </c>
      <c r="C40" s="9">
        <v>16</v>
      </c>
      <c r="D40" s="9">
        <v>41</v>
      </c>
      <c r="E40" s="30">
        <v>83</v>
      </c>
      <c r="F40" s="9">
        <v>52</v>
      </c>
      <c r="G40" s="9">
        <v>31</v>
      </c>
    </row>
    <row r="41" spans="1:7" ht="11.45" customHeight="1">
      <c r="A41" s="8" t="s">
        <v>39</v>
      </c>
      <c r="B41" s="30">
        <v>84</v>
      </c>
      <c r="C41" s="9">
        <v>28</v>
      </c>
      <c r="D41" s="9">
        <v>56</v>
      </c>
      <c r="E41" s="30">
        <v>131</v>
      </c>
      <c r="F41" s="9">
        <v>77</v>
      </c>
      <c r="G41" s="9">
        <v>54</v>
      </c>
    </row>
    <row r="42" spans="1:7" ht="11.45" customHeight="1">
      <c r="A42" s="8" t="s">
        <v>40</v>
      </c>
      <c r="B42" s="30">
        <v>150</v>
      </c>
      <c r="C42" s="9">
        <v>54</v>
      </c>
      <c r="D42" s="9">
        <v>96</v>
      </c>
      <c r="E42" s="30">
        <v>236</v>
      </c>
      <c r="F42" s="9">
        <v>160</v>
      </c>
      <c r="G42" s="9">
        <v>76</v>
      </c>
    </row>
    <row r="43" spans="1:7" ht="11.45" customHeight="1">
      <c r="A43" s="8" t="s">
        <v>41</v>
      </c>
      <c r="B43" s="30">
        <v>246</v>
      </c>
      <c r="C43" s="9">
        <v>89</v>
      </c>
      <c r="D43" s="9">
        <v>157</v>
      </c>
      <c r="E43" s="30">
        <v>329</v>
      </c>
      <c r="F43" s="9">
        <v>225</v>
      </c>
      <c r="G43" s="9">
        <v>104</v>
      </c>
    </row>
    <row r="44" spans="1:7" ht="11.45" customHeight="1">
      <c r="A44" s="12" t="s">
        <v>42</v>
      </c>
      <c r="B44" s="13">
        <v>102</v>
      </c>
      <c r="C44" s="13">
        <v>35</v>
      </c>
      <c r="D44" s="13">
        <v>67</v>
      </c>
      <c r="E44" s="13">
        <v>137</v>
      </c>
      <c r="F44" s="13">
        <v>84</v>
      </c>
      <c r="G44" s="13">
        <v>53</v>
      </c>
    </row>
    <row r="45" spans="1:7" ht="11.45" customHeight="1">
      <c r="A45" s="8" t="s">
        <v>43</v>
      </c>
      <c r="B45" s="30">
        <v>96</v>
      </c>
      <c r="C45" s="9">
        <v>38</v>
      </c>
      <c r="D45" s="9">
        <v>58</v>
      </c>
      <c r="E45" s="30">
        <v>152</v>
      </c>
      <c r="F45" s="9">
        <v>86</v>
      </c>
      <c r="G45" s="9">
        <v>66</v>
      </c>
    </row>
    <row r="46" spans="1:7" ht="11.45" customHeight="1">
      <c r="A46" s="8" t="s">
        <v>44</v>
      </c>
      <c r="B46" s="30">
        <v>89</v>
      </c>
      <c r="C46" s="9">
        <v>48</v>
      </c>
      <c r="D46" s="9">
        <v>41</v>
      </c>
      <c r="E46" s="30">
        <v>111</v>
      </c>
      <c r="F46" s="9">
        <v>58</v>
      </c>
      <c r="G46" s="9">
        <v>53</v>
      </c>
    </row>
    <row r="47" spans="1:7" ht="11.45" customHeight="1">
      <c r="A47" s="8" t="s">
        <v>45</v>
      </c>
      <c r="B47" s="30">
        <v>127</v>
      </c>
      <c r="C47" s="9">
        <v>37</v>
      </c>
      <c r="D47" s="9">
        <v>90</v>
      </c>
      <c r="E47" s="30">
        <v>175</v>
      </c>
      <c r="F47" s="9">
        <v>101</v>
      </c>
      <c r="G47" s="9">
        <v>74</v>
      </c>
    </row>
    <row r="48" spans="1:7" ht="11.45" customHeight="1">
      <c r="A48" s="8" t="s">
        <v>46</v>
      </c>
      <c r="B48" s="30">
        <v>77</v>
      </c>
      <c r="C48" s="9">
        <v>41</v>
      </c>
      <c r="D48" s="9">
        <v>36</v>
      </c>
      <c r="E48" s="30">
        <v>92</v>
      </c>
      <c r="F48" s="9">
        <v>49</v>
      </c>
      <c r="G48" s="9">
        <v>43</v>
      </c>
    </row>
    <row r="49" spans="1:7" ht="11.45" customHeight="1">
      <c r="A49" s="12" t="s">
        <v>47</v>
      </c>
      <c r="B49" s="13">
        <v>540</v>
      </c>
      <c r="C49" s="13">
        <v>218</v>
      </c>
      <c r="D49" s="13">
        <v>322</v>
      </c>
      <c r="E49" s="13">
        <v>606</v>
      </c>
      <c r="F49" s="13">
        <v>417</v>
      </c>
      <c r="G49" s="13">
        <v>189</v>
      </c>
    </row>
    <row r="50" spans="1:7" ht="11.45" customHeight="1">
      <c r="A50" s="8" t="s">
        <v>48</v>
      </c>
      <c r="B50" s="30">
        <v>73</v>
      </c>
      <c r="C50" s="9">
        <v>22</v>
      </c>
      <c r="D50" s="9">
        <v>51</v>
      </c>
      <c r="E50" s="30">
        <v>102</v>
      </c>
      <c r="F50" s="9">
        <v>59</v>
      </c>
      <c r="G50" s="9">
        <v>43</v>
      </c>
    </row>
    <row r="51" spans="1:7" ht="11.45" customHeight="1">
      <c r="A51" s="8" t="s">
        <v>49</v>
      </c>
      <c r="B51" s="30">
        <v>178</v>
      </c>
      <c r="C51" s="9">
        <v>79</v>
      </c>
      <c r="D51" s="9">
        <v>99</v>
      </c>
      <c r="E51" s="30">
        <v>194</v>
      </c>
      <c r="F51" s="9">
        <v>107</v>
      </c>
      <c r="G51" s="9">
        <v>87</v>
      </c>
    </row>
    <row r="52" spans="1:7" ht="11.45" customHeight="1">
      <c r="A52" s="8" t="s">
        <v>50</v>
      </c>
      <c r="B52" s="30">
        <v>197</v>
      </c>
      <c r="C52" s="9">
        <v>54</v>
      </c>
      <c r="D52" s="9">
        <v>143</v>
      </c>
      <c r="E52" s="30">
        <v>239</v>
      </c>
      <c r="F52" s="9">
        <v>151</v>
      </c>
      <c r="G52" s="9">
        <v>88</v>
      </c>
    </row>
    <row r="53" spans="1:7" ht="11.45" customHeight="1">
      <c r="A53" s="8" t="s">
        <v>51</v>
      </c>
      <c r="B53" s="30">
        <v>188</v>
      </c>
      <c r="C53" s="9">
        <v>54</v>
      </c>
      <c r="D53" s="9">
        <v>134</v>
      </c>
      <c r="E53" s="30">
        <v>166</v>
      </c>
      <c r="F53" s="9">
        <v>95</v>
      </c>
      <c r="G53" s="9">
        <v>71</v>
      </c>
    </row>
    <row r="54" spans="1:7" ht="11.45" customHeight="1">
      <c r="A54" s="12" t="s">
        <v>52</v>
      </c>
      <c r="B54" s="13">
        <v>98</v>
      </c>
      <c r="C54" s="13">
        <v>33</v>
      </c>
      <c r="D54" s="13">
        <v>65</v>
      </c>
      <c r="E54" s="13">
        <v>142</v>
      </c>
      <c r="F54" s="13">
        <v>68</v>
      </c>
      <c r="G54" s="13">
        <v>74</v>
      </c>
    </row>
    <row r="55" spans="1:7" ht="11.45" customHeight="1">
      <c r="A55" s="8" t="s">
        <v>53</v>
      </c>
      <c r="B55" s="30">
        <v>163</v>
      </c>
      <c r="C55" s="9">
        <v>60</v>
      </c>
      <c r="D55" s="9">
        <v>103</v>
      </c>
      <c r="E55" s="30">
        <v>176</v>
      </c>
      <c r="F55" s="9">
        <v>100</v>
      </c>
      <c r="G55" s="9">
        <v>76</v>
      </c>
    </row>
    <row r="56" spans="1:7" ht="11.45" customHeight="1" thickBot="1">
      <c r="A56" s="16" t="s">
        <v>54</v>
      </c>
      <c r="B56" s="29">
        <v>171</v>
      </c>
      <c r="C56" s="17">
        <v>63</v>
      </c>
      <c r="D56" s="17">
        <v>108</v>
      </c>
      <c r="E56" s="29">
        <v>128</v>
      </c>
      <c r="F56" s="17">
        <v>62</v>
      </c>
      <c r="G56" s="17">
        <v>66</v>
      </c>
    </row>
    <row r="57" spans="1:7" ht="16.149999999999999" customHeight="1">
      <c r="A57" s="28"/>
      <c r="B57" s="27"/>
      <c r="C57" s="27"/>
      <c r="D57" s="27"/>
      <c r="E57" s="27"/>
      <c r="F57" s="27"/>
      <c r="G57" s="27"/>
    </row>
    <row r="58" spans="1:7" ht="13.15" customHeight="1">
      <c r="A58" s="24"/>
    </row>
    <row r="59" spans="1:7" ht="11.45" customHeight="1">
      <c r="A59" s="24"/>
    </row>
    <row r="60" spans="1:7" ht="11.45" customHeight="1">
      <c r="A60" s="24"/>
    </row>
    <row r="61" spans="1:7" ht="11.45" customHeight="1">
      <c r="A61" s="24"/>
    </row>
    <row r="62" spans="1:7" ht="11.45" customHeight="1">
      <c r="A62" s="24"/>
    </row>
    <row r="63" spans="1:7" ht="11.45" customHeight="1">
      <c r="A63" s="24"/>
    </row>
    <row r="64" spans="1:7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8">
    <mergeCell ref="A1:G1"/>
    <mergeCell ref="A2:G2"/>
    <mergeCell ref="F3:G3"/>
    <mergeCell ref="A4:A7"/>
    <mergeCell ref="B4:G4"/>
    <mergeCell ref="B6:D6"/>
    <mergeCell ref="E6:G6"/>
    <mergeCell ref="B5:G5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67"/>
  <sheetViews>
    <sheetView view="pageBreakPreview" zoomScaleNormal="100" zoomScaleSheetLayoutView="100" workbookViewId="0">
      <selection activeCell="J10" sqref="J10:J56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19" t="s">
        <v>160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9.899999999999999" customHeight="1">
      <c r="A2" s="142" t="s">
        <v>166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18.600000000000001" customHeight="1" thickBot="1">
      <c r="I3" s="138" t="s">
        <v>195</v>
      </c>
      <c r="J3" s="138"/>
    </row>
    <row r="4" spans="1:10" ht="22.5" customHeight="1" thickBot="1">
      <c r="A4" s="126" t="s">
        <v>0</v>
      </c>
      <c r="B4" s="139" t="s">
        <v>123</v>
      </c>
      <c r="C4" s="140"/>
      <c r="D4" s="140"/>
      <c r="E4" s="140"/>
      <c r="F4" s="140"/>
      <c r="G4" s="140"/>
      <c r="H4" s="140"/>
      <c r="I4" s="140"/>
      <c r="J4" s="141"/>
    </row>
    <row r="5" spans="1:10" ht="22.5" customHeight="1" thickBot="1">
      <c r="A5" s="127"/>
      <c r="B5" s="132" t="s">
        <v>89</v>
      </c>
      <c r="C5" s="133"/>
      <c r="D5" s="133"/>
      <c r="E5" s="139" t="s">
        <v>102</v>
      </c>
      <c r="F5" s="140"/>
      <c r="G5" s="140"/>
      <c r="H5" s="140"/>
      <c r="I5" s="140"/>
      <c r="J5" s="141"/>
    </row>
    <row r="6" spans="1:10" ht="22.5" customHeight="1" thickBot="1">
      <c r="A6" s="127"/>
      <c r="B6" s="135"/>
      <c r="C6" s="136"/>
      <c r="D6" s="136"/>
      <c r="E6" s="139" t="s">
        <v>89</v>
      </c>
      <c r="F6" s="140"/>
      <c r="G6" s="141"/>
      <c r="H6" s="139" t="s">
        <v>87</v>
      </c>
      <c r="I6" s="140"/>
      <c r="J6" s="141"/>
    </row>
    <row r="7" spans="1:10" ht="42" customHeight="1" thickBot="1">
      <c r="A7" s="128"/>
      <c r="B7" s="105" t="s">
        <v>72</v>
      </c>
      <c r="C7" s="3" t="s">
        <v>79</v>
      </c>
      <c r="D7" s="105" t="s">
        <v>70</v>
      </c>
      <c r="E7" s="105" t="s">
        <v>72</v>
      </c>
      <c r="F7" s="3" t="s">
        <v>79</v>
      </c>
      <c r="G7" s="105" t="s">
        <v>70</v>
      </c>
      <c r="H7" s="105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106">
        <f>E8+'第27(14)表'!E8+'第27(15)表'!H8+'第27(17)表'!B8</f>
        <v>862858</v>
      </c>
      <c r="C8" s="106">
        <f>F8+'第27(14)表'!F8+'第27(15)表'!I8+'第27(17)表'!C8</f>
        <v>352032</v>
      </c>
      <c r="D8" s="106">
        <f>G8+'第27(14)表'!G8+'第27(15)表'!J8+'第27(17)表'!D8</f>
        <v>510826</v>
      </c>
      <c r="E8" s="32">
        <v>191420</v>
      </c>
      <c r="F8" s="32">
        <v>69631</v>
      </c>
      <c r="G8" s="32">
        <v>121789</v>
      </c>
      <c r="H8" s="32">
        <v>177065</v>
      </c>
      <c r="I8" s="5">
        <v>62368</v>
      </c>
      <c r="J8" s="5">
        <v>114697</v>
      </c>
    </row>
    <row r="9" spans="1:10" ht="12" customHeight="1">
      <c r="A9" s="8"/>
      <c r="B9" s="109"/>
      <c r="C9" s="109"/>
      <c r="D9" s="110"/>
      <c r="E9" s="30"/>
      <c r="F9" s="30"/>
      <c r="G9" s="30"/>
      <c r="H9" s="30"/>
      <c r="I9" s="9"/>
      <c r="J9" s="9"/>
    </row>
    <row r="10" spans="1:10" ht="11.45" customHeight="1">
      <c r="A10" s="8" t="s">
        <v>8</v>
      </c>
      <c r="B10" s="80">
        <f>E10+'第27(14)表'!E10+'第27(15)表'!H10+'第27(17)表'!B10</f>
        <v>40120</v>
      </c>
      <c r="C10" s="80">
        <f>F10+'第27(14)表'!F10+'第27(15)表'!I10+'第27(17)表'!C10</f>
        <v>14376</v>
      </c>
      <c r="D10" s="79">
        <f>G10+'第27(14)表'!G10+'第27(15)表'!J10+'第27(17)表'!D10</f>
        <v>25744</v>
      </c>
      <c r="E10" s="30">
        <f>8231-3</f>
        <v>8228</v>
      </c>
      <c r="F10" s="30">
        <v>2667</v>
      </c>
      <c r="G10" s="30">
        <f>5564-3</f>
        <v>5561</v>
      </c>
      <c r="H10" s="30">
        <v>7542</v>
      </c>
      <c r="I10" s="9">
        <v>2351</v>
      </c>
      <c r="J10" s="9">
        <v>5191</v>
      </c>
    </row>
    <row r="11" spans="1:10" ht="11.45" customHeight="1">
      <c r="A11" s="8" t="s">
        <v>9</v>
      </c>
      <c r="B11" s="80">
        <f>E11+'第27(14)表'!E11+'第27(15)表'!H11+'第27(17)表'!B11</f>
        <v>10561</v>
      </c>
      <c r="C11" s="80">
        <f>F11+'第27(14)表'!F11+'第27(15)表'!I11+'第27(17)表'!C11</f>
        <v>4258</v>
      </c>
      <c r="D11" s="79">
        <f>G11+'第27(14)表'!G11+'第27(15)表'!J11+'第27(17)表'!D11</f>
        <v>6303</v>
      </c>
      <c r="E11" s="30">
        <v>2197</v>
      </c>
      <c r="F11" s="30">
        <v>851</v>
      </c>
      <c r="G11" s="30">
        <v>1346</v>
      </c>
      <c r="H11" s="30">
        <v>2019</v>
      </c>
      <c r="I11" s="9">
        <v>762</v>
      </c>
      <c r="J11" s="9">
        <v>1257</v>
      </c>
    </row>
    <row r="12" spans="1:10" ht="11.45" customHeight="1">
      <c r="A12" s="8" t="s">
        <v>10</v>
      </c>
      <c r="B12" s="80">
        <f>E12+'第27(14)表'!E12+'第27(15)表'!H12+'第27(17)表'!B12</f>
        <v>8911</v>
      </c>
      <c r="C12" s="80">
        <f>F12+'第27(14)表'!F12+'第27(15)表'!I12+'第27(17)表'!C12</f>
        <v>3826</v>
      </c>
      <c r="D12" s="79">
        <f>G12+'第27(14)表'!G12+'第27(15)表'!J12+'第27(17)表'!D12</f>
        <v>5085</v>
      </c>
      <c r="E12" s="30">
        <v>1807</v>
      </c>
      <c r="F12" s="30">
        <v>699</v>
      </c>
      <c r="G12" s="30">
        <v>1108</v>
      </c>
      <c r="H12" s="30">
        <v>1633</v>
      </c>
      <c r="I12" s="9">
        <v>605</v>
      </c>
      <c r="J12" s="9">
        <v>1028</v>
      </c>
    </row>
    <row r="13" spans="1:10" ht="11.45" customHeight="1">
      <c r="A13" s="8" t="s">
        <v>11</v>
      </c>
      <c r="B13" s="80">
        <f>E13+'第27(14)表'!E13+'第27(15)表'!H13+'第27(17)表'!B13</f>
        <v>16312</v>
      </c>
      <c r="C13" s="80">
        <f>F13+'第27(14)表'!F13+'第27(15)表'!I13+'第27(17)表'!C13</f>
        <v>6735</v>
      </c>
      <c r="D13" s="79">
        <f>G13+'第27(14)表'!G13+'第27(15)表'!J13+'第27(17)表'!D13</f>
        <v>9577</v>
      </c>
      <c r="E13" s="30">
        <v>3807</v>
      </c>
      <c r="F13" s="30">
        <v>1447</v>
      </c>
      <c r="G13" s="9">
        <v>2360</v>
      </c>
      <c r="H13" s="30">
        <v>3508</v>
      </c>
      <c r="I13" s="9">
        <v>1300</v>
      </c>
      <c r="J13" s="9">
        <v>2208</v>
      </c>
    </row>
    <row r="14" spans="1:10" ht="11.45" customHeight="1">
      <c r="A14" s="12" t="s">
        <v>12</v>
      </c>
      <c r="B14" s="111">
        <f>E14+'第27(14)表'!E14+'第27(15)表'!H14+'第27(17)表'!B14</f>
        <v>7073</v>
      </c>
      <c r="C14" s="114">
        <f>F14+'第27(14)表'!F14+'第27(15)表'!I14+'第27(17)表'!C14</f>
        <v>2900</v>
      </c>
      <c r="D14" s="111">
        <f>G14+'第27(14)表'!G14+'第27(15)表'!J14+'第27(17)表'!D14</f>
        <v>4173</v>
      </c>
      <c r="E14" s="13">
        <f>1234-1</f>
        <v>1233</v>
      </c>
      <c r="F14" s="13">
        <v>458</v>
      </c>
      <c r="G14" s="13">
        <f>776-1</f>
        <v>775</v>
      </c>
      <c r="H14" s="13">
        <v>1113</v>
      </c>
      <c r="I14" s="13">
        <v>385</v>
      </c>
      <c r="J14" s="13">
        <v>728</v>
      </c>
    </row>
    <row r="15" spans="1:10" ht="11.45" customHeight="1">
      <c r="A15" s="8" t="s">
        <v>13</v>
      </c>
      <c r="B15" s="80">
        <f>E15+'第27(14)表'!E15+'第27(15)表'!H15+'第27(17)表'!B15</f>
        <v>8033</v>
      </c>
      <c r="C15" s="80">
        <f>F15+'第27(14)表'!F15+'第27(15)表'!I15+'第27(17)表'!C15</f>
        <v>3348</v>
      </c>
      <c r="D15" s="79">
        <f>G15+'第27(14)表'!G15+'第27(15)表'!J15+'第27(17)表'!D15</f>
        <v>4685</v>
      </c>
      <c r="E15" s="30">
        <v>1558</v>
      </c>
      <c r="F15" s="30">
        <v>632</v>
      </c>
      <c r="G15" s="30">
        <v>926</v>
      </c>
      <c r="H15" s="30">
        <v>1450</v>
      </c>
      <c r="I15" s="9">
        <v>577</v>
      </c>
      <c r="J15" s="9">
        <v>873</v>
      </c>
    </row>
    <row r="16" spans="1:10" ht="11.45" customHeight="1">
      <c r="A16" s="8" t="s">
        <v>14</v>
      </c>
      <c r="B16" s="80">
        <f>E16+'第27(14)表'!E16+'第27(15)表'!H16+'第27(17)表'!B16</f>
        <v>13948</v>
      </c>
      <c r="C16" s="80">
        <f>F16+'第27(14)表'!F16+'第27(15)表'!I16+'第27(17)表'!C16</f>
        <v>6066</v>
      </c>
      <c r="D16" s="79">
        <f>G16+'第27(14)表'!G16+'第27(15)表'!J16+'第27(17)表'!D16</f>
        <v>7882</v>
      </c>
      <c r="E16" s="30">
        <v>3018</v>
      </c>
      <c r="F16" s="30">
        <v>1138</v>
      </c>
      <c r="G16" s="30">
        <v>1880</v>
      </c>
      <c r="H16" s="30">
        <v>2840</v>
      </c>
      <c r="I16" s="9">
        <v>1050</v>
      </c>
      <c r="J16" s="9">
        <v>1790</v>
      </c>
    </row>
    <row r="17" spans="1:10" ht="11.45" customHeight="1">
      <c r="A17" s="8" t="s">
        <v>15</v>
      </c>
      <c r="B17" s="80">
        <f>E17+'第27(14)表'!E17+'第27(15)表'!H17+'第27(17)表'!B17</f>
        <v>17274</v>
      </c>
      <c r="C17" s="80">
        <f>F17+'第27(14)表'!F17+'第27(15)表'!I17+'第27(17)表'!C17</f>
        <v>7712</v>
      </c>
      <c r="D17" s="79">
        <f>G17+'第27(14)表'!G17+'第27(15)表'!J17+'第27(17)表'!D17</f>
        <v>9562</v>
      </c>
      <c r="E17" s="30">
        <v>3675</v>
      </c>
      <c r="F17" s="30">
        <v>1515</v>
      </c>
      <c r="G17" s="30">
        <v>2160</v>
      </c>
      <c r="H17" s="30">
        <v>3458</v>
      </c>
      <c r="I17" s="9">
        <v>1393</v>
      </c>
      <c r="J17" s="9">
        <v>2065</v>
      </c>
    </row>
    <row r="18" spans="1:10" ht="11.45" customHeight="1">
      <c r="A18" s="8" t="s">
        <v>16</v>
      </c>
      <c r="B18" s="80">
        <f>E18+'第27(14)表'!E18+'第27(15)表'!H18+'第27(17)表'!B18</f>
        <v>13637</v>
      </c>
      <c r="C18" s="80">
        <f>F18+'第27(14)表'!F18+'第27(15)表'!I18+'第27(17)表'!C18</f>
        <v>5963</v>
      </c>
      <c r="D18" s="79">
        <f>G18+'第27(14)表'!G18+'第27(15)表'!J18+'第27(17)表'!D18</f>
        <v>7674</v>
      </c>
      <c r="E18" s="30">
        <v>2912</v>
      </c>
      <c r="F18" s="30">
        <v>1062</v>
      </c>
      <c r="G18" s="30">
        <v>1850</v>
      </c>
      <c r="H18" s="30">
        <v>2727</v>
      </c>
      <c r="I18" s="9">
        <v>977</v>
      </c>
      <c r="J18" s="9">
        <v>1750</v>
      </c>
    </row>
    <row r="19" spans="1:10" ht="11.45" customHeight="1">
      <c r="A19" s="12" t="s">
        <v>17</v>
      </c>
      <c r="B19" s="111">
        <f>E19+'第27(14)表'!E19+'第27(15)表'!H19+'第27(17)表'!B19</f>
        <v>12536</v>
      </c>
      <c r="C19" s="114">
        <f>F19+'第27(14)表'!F19+'第27(15)表'!I19+'第27(17)表'!C19</f>
        <v>5587</v>
      </c>
      <c r="D19" s="111">
        <f>G19+'第27(14)表'!G19+'第27(15)表'!J19+'第27(17)表'!D19</f>
        <v>6949</v>
      </c>
      <c r="E19" s="13">
        <v>2827</v>
      </c>
      <c r="F19" s="13">
        <v>1133</v>
      </c>
      <c r="G19" s="13">
        <v>1694</v>
      </c>
      <c r="H19" s="13">
        <v>2690</v>
      </c>
      <c r="I19" s="13">
        <v>1053</v>
      </c>
      <c r="J19" s="13">
        <v>1637</v>
      </c>
    </row>
    <row r="20" spans="1:10" ht="11.45" customHeight="1">
      <c r="A20" s="8" t="s">
        <v>18</v>
      </c>
      <c r="B20" s="80">
        <f>E20+'第27(14)表'!E20+'第27(15)表'!H20+'第27(17)表'!B20</f>
        <v>44984</v>
      </c>
      <c r="C20" s="80">
        <f>F20+'第27(14)表'!F20+'第27(15)表'!I20+'第27(17)表'!C20</f>
        <v>20629</v>
      </c>
      <c r="D20" s="79">
        <f>G20+'第27(14)表'!G20+'第27(15)表'!J20+'第27(17)表'!D20</f>
        <v>24355</v>
      </c>
      <c r="E20" s="30">
        <v>10692</v>
      </c>
      <c r="F20" s="30">
        <v>4246</v>
      </c>
      <c r="G20" s="30">
        <v>6446</v>
      </c>
      <c r="H20" s="30">
        <v>9941</v>
      </c>
      <c r="I20" s="9">
        <v>3870</v>
      </c>
      <c r="J20" s="9">
        <v>6071</v>
      </c>
    </row>
    <row r="21" spans="1:10" ht="11.45" customHeight="1">
      <c r="A21" s="8" t="s">
        <v>19</v>
      </c>
      <c r="B21" s="80">
        <f>E21+'第27(14)表'!E21+'第27(15)表'!H21+'第27(17)表'!B21</f>
        <v>35470</v>
      </c>
      <c r="C21" s="80">
        <f>F21+'第27(14)表'!F21+'第27(15)表'!I21+'第27(17)表'!C21</f>
        <v>15679</v>
      </c>
      <c r="D21" s="79">
        <f>G21+'第27(14)表'!G21+'第27(15)表'!J21+'第27(17)表'!D21</f>
        <v>19791</v>
      </c>
      <c r="E21" s="30">
        <f>7806-2</f>
        <v>7804</v>
      </c>
      <c r="F21" s="30">
        <f>2906-2</f>
        <v>2904</v>
      </c>
      <c r="G21" s="30">
        <v>4900</v>
      </c>
      <c r="H21" s="30">
        <v>7195</v>
      </c>
      <c r="I21" s="9">
        <v>2598</v>
      </c>
      <c r="J21" s="9">
        <v>4597</v>
      </c>
    </row>
    <row r="22" spans="1:10" ht="11.45" customHeight="1">
      <c r="A22" s="8" t="s">
        <v>20</v>
      </c>
      <c r="B22" s="80">
        <f>E22+'第27(14)表'!E22+'第27(15)表'!H22+'第27(17)表'!B22</f>
        <v>79876</v>
      </c>
      <c r="C22" s="80">
        <f>F22+'第27(14)表'!F22+'第27(15)表'!I22+'第27(17)表'!C22</f>
        <v>33838</v>
      </c>
      <c r="D22" s="79">
        <f>G22+'第27(14)表'!G22+'第27(15)表'!J22+'第27(17)表'!D22</f>
        <v>46038</v>
      </c>
      <c r="E22" s="30">
        <f>19299-1</f>
        <v>19298</v>
      </c>
      <c r="F22" s="30">
        <v>7379</v>
      </c>
      <c r="G22" s="30">
        <f>11920-1</f>
        <v>11919</v>
      </c>
      <c r="H22" s="30">
        <f>17945-1</f>
        <v>17944</v>
      </c>
      <c r="I22" s="9">
        <v>6706</v>
      </c>
      <c r="J22" s="9">
        <f>11239-1</f>
        <v>11238</v>
      </c>
    </row>
    <row r="23" spans="1:10" ht="11.45" customHeight="1">
      <c r="A23" s="8" t="s">
        <v>21</v>
      </c>
      <c r="B23" s="80">
        <f>E23+'第27(14)表'!E23+'第27(15)表'!H23+'第27(17)表'!B23</f>
        <v>50753</v>
      </c>
      <c r="C23" s="80">
        <f>F23+'第27(14)表'!F23+'第27(15)表'!I23+'第27(17)表'!C23</f>
        <v>22167</v>
      </c>
      <c r="D23" s="79">
        <f>G23+'第27(14)表'!G23+'第27(15)表'!J23+'第27(17)表'!D23</f>
        <v>28586</v>
      </c>
      <c r="E23" s="30">
        <f>11406-1</f>
        <v>11405</v>
      </c>
      <c r="F23" s="30">
        <f>4248-1</f>
        <v>4247</v>
      </c>
      <c r="G23" s="30">
        <v>7158</v>
      </c>
      <c r="H23" s="30">
        <v>10431</v>
      </c>
      <c r="I23" s="9">
        <v>3767</v>
      </c>
      <c r="J23" s="9">
        <v>6664</v>
      </c>
    </row>
    <row r="24" spans="1:10" ht="11.45" customHeight="1">
      <c r="A24" s="12" t="s">
        <v>22</v>
      </c>
      <c r="B24" s="111">
        <f>E24+'第27(14)表'!E24+'第27(15)表'!H24+'第27(17)表'!B24</f>
        <v>14818</v>
      </c>
      <c r="C24" s="114">
        <f>F24+'第27(14)表'!F24+'第27(15)表'!I24+'第27(17)表'!C24</f>
        <v>6037</v>
      </c>
      <c r="D24" s="111">
        <f>G24+'第27(14)表'!G24+'第27(15)表'!J24+'第27(17)表'!D24</f>
        <v>8781</v>
      </c>
      <c r="E24" s="13">
        <v>3039</v>
      </c>
      <c r="F24" s="13">
        <v>1136</v>
      </c>
      <c r="G24" s="13">
        <v>1903</v>
      </c>
      <c r="H24" s="13">
        <v>2796</v>
      </c>
      <c r="I24" s="13">
        <v>1016</v>
      </c>
      <c r="J24" s="13">
        <v>1780</v>
      </c>
    </row>
    <row r="25" spans="1:10" ht="11.45" customHeight="1">
      <c r="A25" s="8" t="s">
        <v>23</v>
      </c>
      <c r="B25" s="80">
        <f>E25+'第27(14)表'!E25+'第27(15)表'!H25+'第27(17)表'!B25</f>
        <v>6809</v>
      </c>
      <c r="C25" s="80">
        <f>F25+'第27(14)表'!F25+'第27(15)表'!I25+'第27(17)表'!C25</f>
        <v>2701</v>
      </c>
      <c r="D25" s="79">
        <f>G25+'第27(14)表'!G25+'第27(15)表'!J25+'第27(17)表'!D25</f>
        <v>4108</v>
      </c>
      <c r="E25" s="30">
        <v>1203</v>
      </c>
      <c r="F25" s="30">
        <v>422</v>
      </c>
      <c r="G25" s="30">
        <v>781</v>
      </c>
      <c r="H25" s="30">
        <v>1115</v>
      </c>
      <c r="I25" s="9">
        <v>370</v>
      </c>
      <c r="J25" s="9">
        <v>745</v>
      </c>
    </row>
    <row r="26" spans="1:10" ht="11.45" customHeight="1">
      <c r="A26" s="8" t="s">
        <v>24</v>
      </c>
      <c r="B26" s="80">
        <f>E26+'第27(14)表'!E26+'第27(15)表'!H26+'第27(17)表'!B26</f>
        <v>7859</v>
      </c>
      <c r="C26" s="80">
        <f>F26+'第27(14)表'!F26+'第27(15)表'!I26+'第27(17)表'!C26</f>
        <v>2981</v>
      </c>
      <c r="D26" s="79">
        <f>G26+'第27(14)表'!G26+'第27(15)表'!J26+'第27(17)表'!D26</f>
        <v>4878</v>
      </c>
      <c r="E26" s="30">
        <v>1624</v>
      </c>
      <c r="F26" s="30">
        <v>546</v>
      </c>
      <c r="G26" s="30">
        <v>1078</v>
      </c>
      <c r="H26" s="30">
        <v>1506</v>
      </c>
      <c r="I26" s="9">
        <v>484</v>
      </c>
      <c r="J26" s="9">
        <v>1022</v>
      </c>
    </row>
    <row r="27" spans="1:10" ht="11.45" customHeight="1">
      <c r="A27" s="8" t="s">
        <v>25</v>
      </c>
      <c r="B27" s="80">
        <f>E27+'第27(14)表'!E27+'第27(15)表'!H27+'第27(17)表'!B27</f>
        <v>4984</v>
      </c>
      <c r="C27" s="80">
        <f>F27+'第27(14)表'!F27+'第27(15)表'!I27+'第27(17)表'!C27</f>
        <v>1927</v>
      </c>
      <c r="D27" s="79">
        <f>G27+'第27(14)表'!G27+'第27(15)表'!J27+'第27(17)表'!D27</f>
        <v>3057</v>
      </c>
      <c r="E27" s="30">
        <v>1051</v>
      </c>
      <c r="F27" s="30">
        <v>398</v>
      </c>
      <c r="G27" s="30">
        <v>653</v>
      </c>
      <c r="H27" s="30">
        <v>948</v>
      </c>
      <c r="I27" s="9">
        <v>345</v>
      </c>
      <c r="J27" s="9">
        <v>603</v>
      </c>
    </row>
    <row r="28" spans="1:10" ht="11.45" customHeight="1">
      <c r="A28" s="8" t="s">
        <v>26</v>
      </c>
      <c r="B28" s="80">
        <f>E28+'第27(14)表'!E28+'第27(15)表'!H28+'第27(17)表'!B28</f>
        <v>5222</v>
      </c>
      <c r="C28" s="80">
        <f>F28+'第27(14)表'!F28+'第27(15)表'!I28+'第27(17)表'!C28</f>
        <v>2278</v>
      </c>
      <c r="D28" s="79">
        <f>G28+'第27(14)表'!G28+'第27(15)表'!J28+'第27(17)表'!D28</f>
        <v>2944</v>
      </c>
      <c r="E28" s="30">
        <v>1142</v>
      </c>
      <c r="F28" s="30">
        <v>454</v>
      </c>
      <c r="G28" s="30">
        <v>688</v>
      </c>
      <c r="H28" s="30">
        <v>1047</v>
      </c>
      <c r="I28" s="9">
        <v>402</v>
      </c>
      <c r="J28" s="9">
        <v>645</v>
      </c>
    </row>
    <row r="29" spans="1:10" ht="11.45" customHeight="1">
      <c r="A29" s="12" t="s">
        <v>27</v>
      </c>
      <c r="B29" s="111">
        <f>E29+'第27(14)表'!E29+'第27(15)表'!H29+'第27(17)表'!B29</f>
        <v>15344</v>
      </c>
      <c r="C29" s="114">
        <f>F29+'第27(14)表'!F29+'第27(15)表'!I29+'第27(17)表'!C29</f>
        <v>6369</v>
      </c>
      <c r="D29" s="111">
        <f>G29+'第27(14)表'!G29+'第27(15)表'!J29+'第27(17)表'!D29</f>
        <v>8975</v>
      </c>
      <c r="E29" s="13">
        <v>3307</v>
      </c>
      <c r="F29" s="13">
        <v>1201</v>
      </c>
      <c r="G29" s="13">
        <v>2106</v>
      </c>
      <c r="H29" s="13">
        <v>3034</v>
      </c>
      <c r="I29" s="13">
        <v>1052</v>
      </c>
      <c r="J29" s="13">
        <v>1982</v>
      </c>
    </row>
    <row r="30" spans="1:10" ht="11.45" customHeight="1">
      <c r="A30" s="8" t="s">
        <v>28</v>
      </c>
      <c r="B30" s="80">
        <f>E30+'第27(14)表'!E30+'第27(15)表'!H30+'第27(17)表'!B30</f>
        <v>12422</v>
      </c>
      <c r="C30" s="80">
        <f>F30+'第27(14)表'!F30+'第27(15)表'!I30+'第27(17)表'!C30</f>
        <v>5044</v>
      </c>
      <c r="D30" s="79">
        <f>G30+'第27(14)表'!G30+'第27(15)表'!J30+'第27(17)表'!D30</f>
        <v>7378</v>
      </c>
      <c r="E30" s="30">
        <v>2841</v>
      </c>
      <c r="F30" s="30">
        <v>1044</v>
      </c>
      <c r="G30" s="30">
        <v>1797</v>
      </c>
      <c r="H30" s="30">
        <v>2576</v>
      </c>
      <c r="I30" s="9">
        <v>907</v>
      </c>
      <c r="J30" s="9">
        <v>1669</v>
      </c>
    </row>
    <row r="31" spans="1:10" ht="11.45" customHeight="1">
      <c r="A31" s="8" t="s">
        <v>29</v>
      </c>
      <c r="B31" s="80">
        <f>E31+'第27(14)表'!E31+'第27(15)表'!H31+'第27(17)表'!B31</f>
        <v>23990</v>
      </c>
      <c r="C31" s="80">
        <f>F31+'第27(14)表'!F31+'第27(15)表'!I31+'第27(17)表'!C31</f>
        <v>10169</v>
      </c>
      <c r="D31" s="79">
        <f>G31+'第27(14)表'!G31+'第27(15)表'!J31+'第27(17)表'!D31</f>
        <v>13821</v>
      </c>
      <c r="E31" s="30">
        <f>4797-1</f>
        <v>4796</v>
      </c>
      <c r="F31" s="30">
        <v>1669</v>
      </c>
      <c r="G31" s="30">
        <f>3128-1</f>
        <v>3127</v>
      </c>
      <c r="H31" s="30">
        <v>4413</v>
      </c>
      <c r="I31" s="9">
        <v>1477</v>
      </c>
      <c r="J31" s="9">
        <v>2936</v>
      </c>
    </row>
    <row r="32" spans="1:10" ht="11.45" customHeight="1">
      <c r="A32" s="8" t="s">
        <v>30</v>
      </c>
      <c r="B32" s="80">
        <f>E32+'第27(14)表'!E32+'第27(15)表'!H32+'第27(17)表'!B32</f>
        <v>48721</v>
      </c>
      <c r="C32" s="80">
        <f>F32+'第27(14)表'!F32+'第27(15)表'!I32+'第27(17)表'!C32</f>
        <v>20345</v>
      </c>
      <c r="D32" s="79">
        <f>G32+'第27(14)表'!G32+'第27(15)表'!J32+'第27(17)表'!D32</f>
        <v>28376</v>
      </c>
      <c r="E32" s="30">
        <v>12020</v>
      </c>
      <c r="F32" s="30">
        <v>4087</v>
      </c>
      <c r="G32" s="30">
        <v>7933</v>
      </c>
      <c r="H32" s="30">
        <v>10942</v>
      </c>
      <c r="I32" s="9">
        <v>3571</v>
      </c>
      <c r="J32" s="9">
        <v>7371</v>
      </c>
    </row>
    <row r="33" spans="1:10" ht="11.45" customHeight="1">
      <c r="A33" s="8" t="s">
        <v>31</v>
      </c>
      <c r="B33" s="80">
        <f>E33+'第27(14)表'!E33+'第27(15)表'!H33+'第27(17)表'!B33</f>
        <v>12370</v>
      </c>
      <c r="C33" s="80">
        <f>F33+'第27(14)表'!F33+'第27(15)表'!I33+'第27(17)表'!C33</f>
        <v>5133</v>
      </c>
      <c r="D33" s="79">
        <f>G33+'第27(14)表'!G33+'第27(15)表'!J33+'第27(17)表'!D33</f>
        <v>7237</v>
      </c>
      <c r="E33" s="30">
        <v>2689</v>
      </c>
      <c r="F33" s="30">
        <v>942</v>
      </c>
      <c r="G33" s="30">
        <v>1747</v>
      </c>
      <c r="H33" s="30">
        <v>2475</v>
      </c>
      <c r="I33" s="9">
        <v>832</v>
      </c>
      <c r="J33" s="9">
        <v>1643</v>
      </c>
    </row>
    <row r="34" spans="1:10" ht="11.45" customHeight="1">
      <c r="A34" s="12" t="s">
        <v>32</v>
      </c>
      <c r="B34" s="111">
        <f>E34+'第27(14)表'!E34+'第27(15)表'!H34+'第27(17)表'!B34</f>
        <v>10349</v>
      </c>
      <c r="C34" s="114">
        <f>F34+'第27(14)表'!F34+'第27(15)表'!I34+'第27(17)表'!C34</f>
        <v>4280</v>
      </c>
      <c r="D34" s="111">
        <f>G34+'第27(14)表'!G34+'第27(15)表'!J34+'第27(17)表'!D34</f>
        <v>6069</v>
      </c>
      <c r="E34" s="13">
        <v>2189</v>
      </c>
      <c r="F34" s="13">
        <v>832</v>
      </c>
      <c r="G34" s="13">
        <v>1357</v>
      </c>
      <c r="H34" s="13">
        <v>2039</v>
      </c>
      <c r="I34" s="13">
        <v>744</v>
      </c>
      <c r="J34" s="13">
        <v>1295</v>
      </c>
    </row>
    <row r="35" spans="1:10" ht="11.45" customHeight="1">
      <c r="A35" s="8" t="s">
        <v>33</v>
      </c>
      <c r="B35" s="80">
        <f>E35+'第27(14)表'!E35+'第27(15)表'!H35+'第27(17)表'!B35</f>
        <v>18231</v>
      </c>
      <c r="C35" s="80">
        <f>F35+'第27(14)表'!F35+'第27(15)表'!I35+'第27(17)表'!C35</f>
        <v>7007</v>
      </c>
      <c r="D35" s="79">
        <f>G35+'第27(14)表'!G35+'第27(15)表'!J35+'第27(17)表'!D35</f>
        <v>11224</v>
      </c>
      <c r="E35" s="30">
        <f>3998-2</f>
        <v>3996</v>
      </c>
      <c r="F35" s="30">
        <f>1366-1</f>
        <v>1365</v>
      </c>
      <c r="G35" s="30">
        <f>2632-1</f>
        <v>2631</v>
      </c>
      <c r="H35" s="30">
        <v>3747</v>
      </c>
      <c r="I35" s="9">
        <v>1231</v>
      </c>
      <c r="J35" s="9">
        <v>2516</v>
      </c>
    </row>
    <row r="36" spans="1:10" ht="11.45" customHeight="1">
      <c r="A36" s="8" t="s">
        <v>34</v>
      </c>
      <c r="B36" s="80">
        <f>E36+'第27(14)表'!E36+'第27(15)表'!H36+'第27(17)表'!B36</f>
        <v>62404</v>
      </c>
      <c r="C36" s="80">
        <f>F36+'第27(14)表'!F36+'第27(15)表'!I36+'第27(17)表'!C36</f>
        <v>25036</v>
      </c>
      <c r="D36" s="79">
        <f>G36+'第27(14)表'!G36+'第27(15)表'!J36+'第27(17)表'!D36</f>
        <v>37368</v>
      </c>
      <c r="E36" s="30">
        <f>15282-1</f>
        <v>15281</v>
      </c>
      <c r="F36" s="30">
        <v>5610</v>
      </c>
      <c r="G36" s="30">
        <f>9672-1</f>
        <v>9671</v>
      </c>
      <c r="H36" s="30">
        <v>14300</v>
      </c>
      <c r="I36" s="9">
        <v>5088</v>
      </c>
      <c r="J36" s="9">
        <v>9212</v>
      </c>
    </row>
    <row r="37" spans="1:10" ht="11.45" customHeight="1">
      <c r="A37" s="8" t="s">
        <v>35</v>
      </c>
      <c r="B37" s="80">
        <f>E37+'第27(14)表'!E37+'第27(15)表'!H37+'第27(17)表'!B37</f>
        <v>38760</v>
      </c>
      <c r="C37" s="80">
        <f>F37+'第27(14)表'!F37+'第27(15)表'!I37+'第27(17)表'!C37</f>
        <v>15284</v>
      </c>
      <c r="D37" s="79">
        <f>G37+'第27(14)表'!G37+'第27(15)表'!J37+'第27(17)表'!D37</f>
        <v>23476</v>
      </c>
      <c r="E37" s="30">
        <v>8415</v>
      </c>
      <c r="F37" s="30">
        <v>2905</v>
      </c>
      <c r="G37" s="30">
        <v>5510</v>
      </c>
      <c r="H37" s="30">
        <v>7836</v>
      </c>
      <c r="I37" s="9">
        <v>2602</v>
      </c>
      <c r="J37" s="9">
        <v>5234</v>
      </c>
    </row>
    <row r="38" spans="1:10" ht="11.45" customHeight="1">
      <c r="A38" s="8" t="s">
        <v>36</v>
      </c>
      <c r="B38" s="80">
        <f>E38+'第27(14)表'!E38+'第27(15)表'!H38+'第27(17)表'!B38</f>
        <v>8734</v>
      </c>
      <c r="C38" s="80">
        <f>F38+'第27(14)表'!F38+'第27(15)表'!I38+'第27(17)表'!C38</f>
        <v>3653</v>
      </c>
      <c r="D38" s="79">
        <f>G38+'第27(14)表'!G38+'第27(15)表'!J38+'第27(17)表'!D38</f>
        <v>5081</v>
      </c>
      <c r="E38" s="30">
        <v>1910</v>
      </c>
      <c r="F38" s="30">
        <v>713</v>
      </c>
      <c r="G38" s="30">
        <v>1197</v>
      </c>
      <c r="H38" s="30">
        <v>1814</v>
      </c>
      <c r="I38" s="9">
        <v>660</v>
      </c>
      <c r="J38" s="9">
        <v>1154</v>
      </c>
    </row>
    <row r="39" spans="1:10" ht="11.45" customHeight="1">
      <c r="A39" s="12" t="s">
        <v>37</v>
      </c>
      <c r="B39" s="111">
        <f>E39+'第27(14)表'!E39+'第27(15)表'!H39+'第27(17)表'!B39</f>
        <v>6802</v>
      </c>
      <c r="C39" s="114">
        <f>F39+'第27(14)表'!F39+'第27(15)表'!I39+'第27(17)表'!C39</f>
        <v>2695</v>
      </c>
      <c r="D39" s="111">
        <f>G39+'第27(14)表'!G39+'第27(15)表'!J39+'第27(17)表'!D39</f>
        <v>4107</v>
      </c>
      <c r="E39" s="13">
        <f>1506-2</f>
        <v>1504</v>
      </c>
      <c r="F39" s="13">
        <v>543</v>
      </c>
      <c r="G39" s="13">
        <f>963-2</f>
        <v>961</v>
      </c>
      <c r="H39" s="13">
        <v>1403</v>
      </c>
      <c r="I39" s="13">
        <v>487</v>
      </c>
      <c r="J39" s="13">
        <v>916</v>
      </c>
    </row>
    <row r="40" spans="1:10" ht="11.45" customHeight="1">
      <c r="A40" s="8" t="s">
        <v>38</v>
      </c>
      <c r="B40" s="80">
        <f>E40+'第27(14)表'!E40+'第27(15)表'!H40+'第27(17)表'!B40</f>
        <v>4329</v>
      </c>
      <c r="C40" s="80">
        <f>F40+'第27(14)表'!F40+'第27(15)表'!I40+'第27(17)表'!C40</f>
        <v>1869</v>
      </c>
      <c r="D40" s="79">
        <f>G40+'第27(14)表'!G40+'第27(15)表'!J40+'第27(17)表'!D40</f>
        <v>2460</v>
      </c>
      <c r="E40" s="30">
        <v>869</v>
      </c>
      <c r="F40" s="30">
        <v>364</v>
      </c>
      <c r="G40" s="30">
        <v>505</v>
      </c>
      <c r="H40" s="30">
        <v>796</v>
      </c>
      <c r="I40" s="9">
        <v>328</v>
      </c>
      <c r="J40" s="9">
        <v>468</v>
      </c>
    </row>
    <row r="41" spans="1:10" ht="11.45" customHeight="1">
      <c r="A41" s="8" t="s">
        <v>39</v>
      </c>
      <c r="B41" s="80">
        <f>E41+'第27(14)表'!E41+'第27(15)表'!H41+'第27(17)表'!B41</f>
        <v>4876</v>
      </c>
      <c r="C41" s="80">
        <f>F41+'第27(14)表'!F41+'第27(15)表'!I41+'第27(17)表'!C41</f>
        <v>1967</v>
      </c>
      <c r="D41" s="79">
        <f>G41+'第27(14)表'!G41+'第27(15)表'!J41+'第27(17)表'!D41</f>
        <v>2909</v>
      </c>
      <c r="E41" s="30">
        <v>967</v>
      </c>
      <c r="F41" s="30">
        <v>363</v>
      </c>
      <c r="G41" s="30">
        <v>604</v>
      </c>
      <c r="H41" s="30">
        <v>856</v>
      </c>
      <c r="I41" s="9">
        <v>304</v>
      </c>
      <c r="J41" s="9">
        <v>552</v>
      </c>
    </row>
    <row r="42" spans="1:10" ht="11.45" customHeight="1">
      <c r="A42" s="8" t="s">
        <v>40</v>
      </c>
      <c r="B42" s="80">
        <f>E42+'第27(14)表'!E42+'第27(15)表'!H42+'第27(17)表'!B42</f>
        <v>13397</v>
      </c>
      <c r="C42" s="80">
        <f>F42+'第27(14)表'!F42+'第27(15)表'!I42+'第27(17)表'!C42</f>
        <v>5278</v>
      </c>
      <c r="D42" s="79">
        <f>G42+'第27(14)表'!G42+'第27(15)表'!J42+'第27(17)表'!D42</f>
        <v>8119</v>
      </c>
      <c r="E42" s="30">
        <v>2985</v>
      </c>
      <c r="F42" s="30">
        <v>1035</v>
      </c>
      <c r="G42" s="30">
        <v>1950</v>
      </c>
      <c r="H42" s="30">
        <v>2794</v>
      </c>
      <c r="I42" s="9">
        <v>927</v>
      </c>
      <c r="J42" s="9">
        <v>1867</v>
      </c>
    </row>
    <row r="43" spans="1:10" ht="11.45" customHeight="1">
      <c r="A43" s="8" t="s">
        <v>41</v>
      </c>
      <c r="B43" s="80">
        <f>E43+'第27(14)表'!E43+'第27(15)表'!H43+'第27(17)表'!B43</f>
        <v>20184</v>
      </c>
      <c r="C43" s="80">
        <f>F43+'第27(14)表'!F43+'第27(15)表'!I43+'第27(17)表'!C43</f>
        <v>7603</v>
      </c>
      <c r="D43" s="79">
        <f>G43+'第27(14)表'!G43+'第27(15)表'!J43+'第27(17)表'!D43</f>
        <v>12581</v>
      </c>
      <c r="E43" s="30">
        <v>4488</v>
      </c>
      <c r="F43" s="30">
        <v>1480</v>
      </c>
      <c r="G43" s="30">
        <v>3008</v>
      </c>
      <c r="H43" s="30">
        <v>4129</v>
      </c>
      <c r="I43" s="9">
        <v>1286</v>
      </c>
      <c r="J43" s="9">
        <v>2843</v>
      </c>
    </row>
    <row r="44" spans="1:10" ht="11.45" customHeight="1">
      <c r="A44" s="12" t="s">
        <v>42</v>
      </c>
      <c r="B44" s="111">
        <f>E44+'第27(14)表'!E44+'第27(15)表'!H44+'第27(17)表'!B44</f>
        <v>9803</v>
      </c>
      <c r="C44" s="114">
        <f>F44+'第27(14)表'!F44+'第27(15)表'!I44+'第27(17)表'!C44</f>
        <v>3602</v>
      </c>
      <c r="D44" s="111">
        <f>G44+'第27(14)表'!G44+'第27(15)表'!J44+'第27(17)表'!D44</f>
        <v>6201</v>
      </c>
      <c r="E44" s="13">
        <v>2074</v>
      </c>
      <c r="F44" s="13">
        <v>638</v>
      </c>
      <c r="G44" s="13">
        <v>1436</v>
      </c>
      <c r="H44" s="13">
        <v>1946</v>
      </c>
      <c r="I44" s="13">
        <v>578</v>
      </c>
      <c r="J44" s="13">
        <v>1368</v>
      </c>
    </row>
    <row r="45" spans="1:10" ht="11.45" customHeight="1">
      <c r="A45" s="8" t="s">
        <v>43</v>
      </c>
      <c r="B45" s="80">
        <f>E45+'第27(14)表'!E45+'第27(15)表'!H45+'第27(17)表'!B45</f>
        <v>5417</v>
      </c>
      <c r="C45" s="80">
        <f>F45+'第27(14)表'!F45+'第27(15)表'!I45+'第27(17)表'!C45</f>
        <v>2152</v>
      </c>
      <c r="D45" s="79">
        <f>G45+'第27(14)表'!G45+'第27(15)表'!J45+'第27(17)表'!D45</f>
        <v>3265</v>
      </c>
      <c r="E45" s="30">
        <v>1127</v>
      </c>
      <c r="F45" s="30">
        <v>448</v>
      </c>
      <c r="G45" s="30">
        <v>679</v>
      </c>
      <c r="H45" s="30">
        <v>1044</v>
      </c>
      <c r="I45" s="9">
        <v>401</v>
      </c>
      <c r="J45" s="9">
        <v>643</v>
      </c>
    </row>
    <row r="46" spans="1:10" ht="11.45" customHeight="1">
      <c r="A46" s="8" t="s">
        <v>44</v>
      </c>
      <c r="B46" s="80">
        <f>E46+'第27(14)表'!E46+'第27(15)表'!H46+'第27(17)表'!B46</f>
        <v>6744</v>
      </c>
      <c r="C46" s="80">
        <f>F46+'第27(14)表'!F46+'第27(15)表'!I46+'第27(17)表'!C46</f>
        <v>2600</v>
      </c>
      <c r="D46" s="79">
        <f>G46+'第27(14)表'!G46+'第27(15)表'!J46+'第27(17)表'!D46</f>
        <v>4144</v>
      </c>
      <c r="E46" s="30">
        <v>1326</v>
      </c>
      <c r="F46" s="30">
        <v>462</v>
      </c>
      <c r="G46" s="30">
        <v>864</v>
      </c>
      <c r="H46" s="30">
        <v>1244</v>
      </c>
      <c r="I46" s="9">
        <v>409</v>
      </c>
      <c r="J46" s="9">
        <v>835</v>
      </c>
    </row>
    <row r="47" spans="1:10" ht="11.45" customHeight="1">
      <c r="A47" s="8" t="s">
        <v>45</v>
      </c>
      <c r="B47" s="80">
        <f>E47+'第27(14)表'!E47+'第27(15)表'!H47+'第27(17)表'!B47</f>
        <v>9882</v>
      </c>
      <c r="C47" s="80">
        <f>F47+'第27(14)表'!F47+'第27(15)表'!I47+'第27(17)表'!C47</f>
        <v>3753</v>
      </c>
      <c r="D47" s="79">
        <f>G47+'第27(14)表'!G47+'第27(15)表'!J47+'第27(17)表'!D47</f>
        <v>6129</v>
      </c>
      <c r="E47" s="30">
        <v>2097</v>
      </c>
      <c r="F47" s="30">
        <v>725</v>
      </c>
      <c r="G47" s="30">
        <v>1372</v>
      </c>
      <c r="H47" s="30">
        <v>1933</v>
      </c>
      <c r="I47" s="9">
        <v>637</v>
      </c>
      <c r="J47" s="9">
        <v>1296</v>
      </c>
    </row>
    <row r="48" spans="1:10" ht="11.45" customHeight="1">
      <c r="A48" s="8" t="s">
        <v>46</v>
      </c>
      <c r="B48" s="80">
        <f>E48+'第27(14)表'!E48+'第27(15)表'!H48+'第27(17)表'!B48</f>
        <v>5733</v>
      </c>
      <c r="C48" s="80">
        <f>F48+'第27(14)表'!F48+'第27(15)表'!I48+'第27(17)表'!C48</f>
        <v>2200</v>
      </c>
      <c r="D48" s="79">
        <f>G48+'第27(14)表'!G48+'第27(15)表'!J48+'第27(17)表'!D48</f>
        <v>3533</v>
      </c>
      <c r="E48" s="30">
        <v>1115</v>
      </c>
      <c r="F48" s="30">
        <v>443</v>
      </c>
      <c r="G48" s="30">
        <v>672</v>
      </c>
      <c r="H48" s="30">
        <v>1033</v>
      </c>
      <c r="I48" s="9">
        <v>401</v>
      </c>
      <c r="J48" s="9">
        <v>632</v>
      </c>
    </row>
    <row r="49" spans="1:10" ht="11.45" customHeight="1">
      <c r="A49" s="12" t="s">
        <v>47</v>
      </c>
      <c r="B49" s="111">
        <f>E49+'第27(14)表'!E49+'第27(15)表'!H49+'第27(17)表'!B49</f>
        <v>44536</v>
      </c>
      <c r="C49" s="114">
        <f>F49+'第27(14)表'!F49+'第27(15)表'!I49+'第27(17)表'!C49</f>
        <v>16663</v>
      </c>
      <c r="D49" s="111">
        <f>G49+'第27(14)表'!G49+'第27(15)表'!J49+'第27(17)表'!D49</f>
        <v>27873</v>
      </c>
      <c r="E49" s="13">
        <f>10032-1</f>
        <v>10031</v>
      </c>
      <c r="F49" s="13">
        <f>3446-1</f>
        <v>3445</v>
      </c>
      <c r="G49" s="13">
        <v>6586</v>
      </c>
      <c r="H49" s="13">
        <v>9322</v>
      </c>
      <c r="I49" s="13">
        <v>3103</v>
      </c>
      <c r="J49" s="13">
        <v>6219</v>
      </c>
    </row>
    <row r="50" spans="1:10" ht="11.45" customHeight="1">
      <c r="A50" s="8" t="s">
        <v>48</v>
      </c>
      <c r="B50" s="80">
        <f>E50+'第27(14)表'!E50+'第27(15)表'!H50+'第27(17)表'!B50</f>
        <v>6814</v>
      </c>
      <c r="C50" s="80">
        <f>F50+'第27(14)表'!F50+'第27(15)表'!I50+'第27(17)表'!C50</f>
        <v>2532</v>
      </c>
      <c r="D50" s="79">
        <f>G50+'第27(14)表'!G50+'第27(15)表'!J50+'第27(17)表'!D50</f>
        <v>4282</v>
      </c>
      <c r="E50" s="30">
        <v>1447</v>
      </c>
      <c r="F50" s="30">
        <v>489</v>
      </c>
      <c r="G50" s="30">
        <v>958</v>
      </c>
      <c r="H50" s="30">
        <v>1303</v>
      </c>
      <c r="I50" s="9">
        <v>425</v>
      </c>
      <c r="J50" s="9">
        <v>878</v>
      </c>
    </row>
    <row r="51" spans="1:10" ht="11.45" customHeight="1">
      <c r="A51" s="8" t="s">
        <v>49</v>
      </c>
      <c r="B51" s="80">
        <f>E51+'第27(14)表'!E51+'第27(15)表'!H51+'第27(17)表'!B51</f>
        <v>11260</v>
      </c>
      <c r="C51" s="80">
        <f>F51+'第27(14)表'!F51+'第27(15)表'!I51+'第27(17)表'!C51</f>
        <v>4081</v>
      </c>
      <c r="D51" s="79">
        <f>G51+'第27(14)表'!G51+'第27(15)表'!J51+'第27(17)表'!D51</f>
        <v>7179</v>
      </c>
      <c r="E51" s="30">
        <v>2405</v>
      </c>
      <c r="F51" s="30">
        <v>786</v>
      </c>
      <c r="G51" s="30">
        <v>1619</v>
      </c>
      <c r="H51" s="30">
        <v>2173</v>
      </c>
      <c r="I51" s="9">
        <v>671</v>
      </c>
      <c r="J51" s="9">
        <v>1502</v>
      </c>
    </row>
    <row r="52" spans="1:10" ht="11.45" customHeight="1">
      <c r="A52" s="8" t="s">
        <v>50</v>
      </c>
      <c r="B52" s="80">
        <f>E52+'第27(14)表'!E52+'第27(15)表'!H52+'第27(17)表'!B52</f>
        <v>15562</v>
      </c>
      <c r="C52" s="80">
        <f>F52+'第27(14)表'!F52+'第27(15)表'!I52+'第27(17)表'!C52</f>
        <v>6019</v>
      </c>
      <c r="D52" s="79">
        <f>G52+'第27(14)表'!G52+'第27(15)表'!J52+'第27(17)表'!D52</f>
        <v>9543</v>
      </c>
      <c r="E52" s="30">
        <v>3113</v>
      </c>
      <c r="F52" s="30">
        <v>1190</v>
      </c>
      <c r="G52" s="30">
        <v>1923</v>
      </c>
      <c r="H52" s="30">
        <v>2797</v>
      </c>
      <c r="I52" s="9">
        <v>1043</v>
      </c>
      <c r="J52" s="9">
        <v>1754</v>
      </c>
    </row>
    <row r="53" spans="1:10" ht="11.45" customHeight="1">
      <c r="A53" s="8" t="s">
        <v>51</v>
      </c>
      <c r="B53" s="80">
        <f>E53+'第27(14)表'!E53+'第27(15)表'!H53+'第27(17)表'!B53</f>
        <v>10022</v>
      </c>
      <c r="C53" s="80">
        <f>F53+'第27(14)表'!F53+'第27(15)表'!I53+'第27(17)表'!C53</f>
        <v>3661</v>
      </c>
      <c r="D53" s="79">
        <f>G53+'第27(14)表'!G53+'第27(15)表'!J53+'第27(17)表'!D53</f>
        <v>6361</v>
      </c>
      <c r="E53" s="30">
        <f>2061-1</f>
        <v>2060</v>
      </c>
      <c r="F53" s="30">
        <v>671</v>
      </c>
      <c r="G53" s="9">
        <f>1390-1</f>
        <v>1389</v>
      </c>
      <c r="H53" s="30">
        <v>1897</v>
      </c>
      <c r="I53" s="9">
        <v>599</v>
      </c>
      <c r="J53" s="9">
        <v>1298</v>
      </c>
    </row>
    <row r="54" spans="1:10" ht="11.45" customHeight="1">
      <c r="A54" s="12" t="s">
        <v>52</v>
      </c>
      <c r="B54" s="111">
        <f>E54+'第27(14)表'!E54+'第27(15)表'!H54+'第27(17)表'!B54</f>
        <v>9509</v>
      </c>
      <c r="C54" s="80">
        <f>F54+'第27(14)表'!F54+'第27(15)表'!I54+'第27(17)表'!C54</f>
        <v>3435</v>
      </c>
      <c r="D54" s="79">
        <f>G54+'第27(14)表'!G54+'第27(15)表'!J54+'第27(17)表'!D54</f>
        <v>6074</v>
      </c>
      <c r="E54" s="13">
        <v>1853</v>
      </c>
      <c r="F54" s="13">
        <v>673</v>
      </c>
      <c r="G54" s="13">
        <v>1180</v>
      </c>
      <c r="H54" s="13">
        <v>1717</v>
      </c>
      <c r="I54" s="13">
        <v>599</v>
      </c>
      <c r="J54" s="13">
        <v>1118</v>
      </c>
    </row>
    <row r="55" spans="1:10" ht="11.45" customHeight="1">
      <c r="A55" s="8" t="s">
        <v>53</v>
      </c>
      <c r="B55" s="80">
        <f>E55+'第27(14)表'!E55+'第27(15)表'!H55+'第27(17)表'!B55</f>
        <v>15387</v>
      </c>
      <c r="C55" s="80">
        <f>F55+'第27(14)表'!F55+'第27(15)表'!I55+'第27(17)表'!C55</f>
        <v>5625</v>
      </c>
      <c r="D55" s="79">
        <f>G55+'第27(14)表'!G55+'第27(15)表'!J55+'第27(17)表'!D55</f>
        <v>9762</v>
      </c>
      <c r="E55" s="30">
        <v>3222</v>
      </c>
      <c r="F55" s="30">
        <v>1060</v>
      </c>
      <c r="G55" s="30">
        <v>2162</v>
      </c>
      <c r="H55" s="30">
        <v>3008</v>
      </c>
      <c r="I55" s="9">
        <v>948</v>
      </c>
      <c r="J55" s="9">
        <v>2060</v>
      </c>
    </row>
    <row r="56" spans="1:10" ht="11.45" customHeight="1" thickBot="1">
      <c r="A56" s="16" t="s">
        <v>54</v>
      </c>
      <c r="B56" s="112">
        <f>E56+'第27(14)表'!E56+'第27(15)表'!H56+'第27(17)表'!B56</f>
        <v>12096</v>
      </c>
      <c r="C56" s="112">
        <f>F56+'第27(14)表'!F56+'第27(15)表'!I56+'第27(17)表'!C56</f>
        <v>4969</v>
      </c>
      <c r="D56" s="113">
        <f>G56+'第27(14)表'!G56+'第27(15)表'!J56+'第27(17)表'!D56</f>
        <v>7127</v>
      </c>
      <c r="E56" s="29">
        <v>2773</v>
      </c>
      <c r="F56" s="29">
        <v>1114</v>
      </c>
      <c r="G56" s="29">
        <v>1659</v>
      </c>
      <c r="H56" s="29">
        <v>2591</v>
      </c>
      <c r="I56" s="17">
        <v>1047</v>
      </c>
      <c r="J56" s="17">
        <v>1544</v>
      </c>
    </row>
    <row r="57" spans="1:10" ht="16.149999999999999" customHeight="1">
      <c r="A57" s="28"/>
      <c r="B57" s="27"/>
      <c r="C57" s="27"/>
      <c r="D57" s="27"/>
      <c r="E57" s="27"/>
      <c r="F57" s="27"/>
      <c r="G57" s="27"/>
      <c r="H57" s="27"/>
      <c r="I57" s="27"/>
      <c r="J57" s="2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9">
    <mergeCell ref="A1:J1"/>
    <mergeCell ref="A2:J2"/>
    <mergeCell ref="I3:J3"/>
    <mergeCell ref="A4:A7"/>
    <mergeCell ref="B4:J4"/>
    <mergeCell ref="B5:D6"/>
    <mergeCell ref="E5:J5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67"/>
  <sheetViews>
    <sheetView view="pageBreakPreview" zoomScaleNormal="100" zoomScaleSheetLayoutView="100" workbookViewId="0">
      <selection activeCell="J10" sqref="J10:J56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19" t="s">
        <v>161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9.899999999999999" customHeight="1">
      <c r="A2" s="142" t="s">
        <v>166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18.600000000000001" customHeight="1" thickBot="1">
      <c r="I3" s="138" t="s">
        <v>195</v>
      </c>
      <c r="J3" s="138"/>
    </row>
    <row r="4" spans="1:10" ht="22.5" customHeight="1" thickBot="1">
      <c r="A4" s="126" t="s">
        <v>0</v>
      </c>
      <c r="B4" s="139" t="s">
        <v>123</v>
      </c>
      <c r="C4" s="140"/>
      <c r="D4" s="140"/>
      <c r="E4" s="140"/>
      <c r="F4" s="140"/>
      <c r="G4" s="140"/>
      <c r="H4" s="140"/>
      <c r="I4" s="140"/>
      <c r="J4" s="141"/>
    </row>
    <row r="5" spans="1:10" ht="22.5" customHeight="1" thickBot="1">
      <c r="A5" s="127"/>
      <c r="B5" s="139" t="s">
        <v>117</v>
      </c>
      <c r="C5" s="140"/>
      <c r="D5" s="141"/>
      <c r="E5" s="140" t="s">
        <v>98</v>
      </c>
      <c r="F5" s="140"/>
      <c r="G5" s="140"/>
      <c r="H5" s="140"/>
      <c r="I5" s="140"/>
      <c r="J5" s="141"/>
    </row>
    <row r="6" spans="1:10" ht="22.5" customHeight="1" thickBot="1">
      <c r="A6" s="127"/>
      <c r="B6" s="139" t="s">
        <v>100</v>
      </c>
      <c r="C6" s="140"/>
      <c r="D6" s="141"/>
      <c r="E6" s="139" t="s">
        <v>89</v>
      </c>
      <c r="F6" s="140"/>
      <c r="G6" s="141"/>
      <c r="H6" s="139" t="s">
        <v>87</v>
      </c>
      <c r="I6" s="140"/>
      <c r="J6" s="141"/>
    </row>
    <row r="7" spans="1:10" ht="42" customHeight="1" thickBot="1">
      <c r="A7" s="128"/>
      <c r="B7" s="105" t="s">
        <v>72</v>
      </c>
      <c r="C7" s="3" t="s">
        <v>79</v>
      </c>
      <c r="D7" s="105" t="s">
        <v>70</v>
      </c>
      <c r="E7" s="105" t="s">
        <v>72</v>
      </c>
      <c r="F7" s="3" t="s">
        <v>79</v>
      </c>
      <c r="G7" s="105" t="s">
        <v>70</v>
      </c>
      <c r="H7" s="105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1719</v>
      </c>
      <c r="C8" s="5">
        <v>749</v>
      </c>
      <c r="D8" s="32">
        <v>970</v>
      </c>
      <c r="E8" s="32">
        <v>261257</v>
      </c>
      <c r="F8" s="5">
        <v>93820</v>
      </c>
      <c r="G8" s="32">
        <v>167437</v>
      </c>
      <c r="H8" s="32">
        <v>175822</v>
      </c>
      <c r="I8" s="5">
        <v>57798</v>
      </c>
      <c r="J8" s="5">
        <v>118024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94</v>
      </c>
      <c r="C10" s="9">
        <v>28</v>
      </c>
      <c r="D10" s="30">
        <v>66</v>
      </c>
      <c r="E10" s="30">
        <f>12559-5</f>
        <v>12554</v>
      </c>
      <c r="F10" s="9">
        <f>4063-1</f>
        <v>4062</v>
      </c>
      <c r="G10" s="30">
        <f>8496-4</f>
        <v>8492</v>
      </c>
      <c r="H10" s="30">
        <v>8448</v>
      </c>
      <c r="I10" s="9">
        <v>2478</v>
      </c>
      <c r="J10" s="9">
        <v>5970</v>
      </c>
    </row>
    <row r="11" spans="1:10" ht="11.45" customHeight="1">
      <c r="A11" s="8" t="s">
        <v>9</v>
      </c>
      <c r="B11" s="30">
        <v>37</v>
      </c>
      <c r="C11" s="9">
        <v>16</v>
      </c>
      <c r="D11" s="30">
        <v>21</v>
      </c>
      <c r="E11" s="30">
        <v>3098</v>
      </c>
      <c r="F11" s="9">
        <v>1123</v>
      </c>
      <c r="G11" s="30">
        <v>1975</v>
      </c>
      <c r="H11" s="30">
        <v>2114</v>
      </c>
      <c r="I11" s="9">
        <v>695</v>
      </c>
      <c r="J11" s="9">
        <v>1419</v>
      </c>
    </row>
    <row r="12" spans="1:10" ht="11.45" customHeight="1">
      <c r="A12" s="8" t="s">
        <v>10</v>
      </c>
      <c r="B12" s="30">
        <v>25</v>
      </c>
      <c r="C12" s="9">
        <v>10</v>
      </c>
      <c r="D12" s="30">
        <v>15</v>
      </c>
      <c r="E12" s="30">
        <v>2509</v>
      </c>
      <c r="F12" s="9">
        <v>962</v>
      </c>
      <c r="G12" s="30">
        <v>1547</v>
      </c>
      <c r="H12" s="30">
        <v>1640</v>
      </c>
      <c r="I12" s="9">
        <v>553</v>
      </c>
      <c r="J12" s="9">
        <v>1087</v>
      </c>
    </row>
    <row r="13" spans="1:10" ht="11.45" customHeight="1">
      <c r="A13" s="8" t="s">
        <v>11</v>
      </c>
      <c r="B13" s="30">
        <v>42</v>
      </c>
      <c r="C13" s="9">
        <v>16</v>
      </c>
      <c r="D13" s="30">
        <v>26</v>
      </c>
      <c r="E13" s="30">
        <v>5261</v>
      </c>
      <c r="F13" s="9">
        <v>1956</v>
      </c>
      <c r="G13" s="30">
        <v>3305</v>
      </c>
      <c r="H13" s="30">
        <v>3497</v>
      </c>
      <c r="I13" s="9">
        <v>1168</v>
      </c>
      <c r="J13" s="9">
        <v>2329</v>
      </c>
    </row>
    <row r="14" spans="1:10" ht="11.45" customHeight="1">
      <c r="A14" s="12" t="s">
        <v>12</v>
      </c>
      <c r="B14" s="13">
        <v>17</v>
      </c>
      <c r="C14" s="13">
        <v>8</v>
      </c>
      <c r="D14" s="31">
        <v>9</v>
      </c>
      <c r="E14" s="13">
        <v>1986</v>
      </c>
      <c r="F14" s="13">
        <v>761</v>
      </c>
      <c r="G14" s="13">
        <v>1225</v>
      </c>
      <c r="H14" s="13">
        <v>1291</v>
      </c>
      <c r="I14" s="13">
        <v>464</v>
      </c>
      <c r="J14" s="13">
        <v>827</v>
      </c>
    </row>
    <row r="15" spans="1:10" ht="11.45" customHeight="1">
      <c r="A15" s="8" t="s">
        <v>13</v>
      </c>
      <c r="B15" s="30">
        <v>17</v>
      </c>
      <c r="C15" s="9">
        <v>5</v>
      </c>
      <c r="D15" s="30">
        <v>12</v>
      </c>
      <c r="E15" s="30">
        <v>2206</v>
      </c>
      <c r="F15" s="9">
        <v>842</v>
      </c>
      <c r="G15" s="30">
        <v>1364</v>
      </c>
      <c r="H15" s="30">
        <v>1376</v>
      </c>
      <c r="I15" s="9">
        <v>487</v>
      </c>
      <c r="J15" s="9">
        <v>889</v>
      </c>
    </row>
    <row r="16" spans="1:10" ht="11.45" customHeight="1">
      <c r="A16" s="8" t="s">
        <v>14</v>
      </c>
      <c r="B16" s="30">
        <v>31</v>
      </c>
      <c r="C16" s="9">
        <v>19</v>
      </c>
      <c r="D16" s="30">
        <v>12</v>
      </c>
      <c r="E16" s="30">
        <v>3905</v>
      </c>
      <c r="F16" s="9">
        <v>1532</v>
      </c>
      <c r="G16" s="30">
        <v>2373</v>
      </c>
      <c r="H16" s="30">
        <v>2659</v>
      </c>
      <c r="I16" s="9">
        <v>942</v>
      </c>
      <c r="J16" s="9">
        <v>1717</v>
      </c>
    </row>
    <row r="17" spans="1:10" ht="11.45" customHeight="1">
      <c r="A17" s="8" t="s">
        <v>15</v>
      </c>
      <c r="B17" s="30">
        <v>41</v>
      </c>
      <c r="C17" s="9">
        <v>20</v>
      </c>
      <c r="D17" s="30">
        <v>21</v>
      </c>
      <c r="E17" s="30">
        <v>5125</v>
      </c>
      <c r="F17" s="9">
        <v>2023</v>
      </c>
      <c r="G17" s="30">
        <v>3102</v>
      </c>
      <c r="H17" s="30">
        <v>3446</v>
      </c>
      <c r="I17" s="9">
        <v>1234</v>
      </c>
      <c r="J17" s="9">
        <v>2212</v>
      </c>
    </row>
    <row r="18" spans="1:10" ht="11.45" customHeight="1">
      <c r="A18" s="8" t="s">
        <v>16</v>
      </c>
      <c r="B18" s="30">
        <v>28</v>
      </c>
      <c r="C18" s="9">
        <v>15</v>
      </c>
      <c r="D18" s="30">
        <v>13</v>
      </c>
      <c r="E18" s="30">
        <v>3937</v>
      </c>
      <c r="F18" s="9">
        <v>1520</v>
      </c>
      <c r="G18" s="30">
        <v>2417</v>
      </c>
      <c r="H18" s="30">
        <v>2686</v>
      </c>
      <c r="I18" s="9">
        <v>962</v>
      </c>
      <c r="J18" s="9">
        <v>1724</v>
      </c>
    </row>
    <row r="19" spans="1:10" ht="11.45" customHeight="1">
      <c r="A19" s="12" t="s">
        <v>17</v>
      </c>
      <c r="B19" s="13">
        <v>22</v>
      </c>
      <c r="C19" s="13">
        <v>13</v>
      </c>
      <c r="D19" s="31">
        <v>9</v>
      </c>
      <c r="E19" s="13">
        <f>3738-1</f>
        <v>3737</v>
      </c>
      <c r="F19" s="13">
        <v>1522</v>
      </c>
      <c r="G19" s="13">
        <f>2216-1</f>
        <v>2215</v>
      </c>
      <c r="H19" s="13">
        <v>2595</v>
      </c>
      <c r="I19" s="13">
        <v>989</v>
      </c>
      <c r="J19" s="13">
        <v>1606</v>
      </c>
    </row>
    <row r="20" spans="1:10" ht="11.45" customHeight="1">
      <c r="A20" s="8" t="s">
        <v>18</v>
      </c>
      <c r="B20" s="30">
        <v>73</v>
      </c>
      <c r="C20" s="9">
        <v>30</v>
      </c>
      <c r="D20" s="30">
        <v>43</v>
      </c>
      <c r="E20" s="30">
        <f>13600-1</f>
        <v>13599</v>
      </c>
      <c r="F20" s="9">
        <f>5679-1</f>
        <v>5678</v>
      </c>
      <c r="G20" s="30">
        <v>7921</v>
      </c>
      <c r="H20" s="30">
        <v>8978</v>
      </c>
      <c r="I20" s="9">
        <v>3500</v>
      </c>
      <c r="J20" s="9">
        <v>5478</v>
      </c>
    </row>
    <row r="21" spans="1:10" ht="11.45" customHeight="1">
      <c r="A21" s="8" t="s">
        <v>19</v>
      </c>
      <c r="B21" s="30">
        <v>62</v>
      </c>
      <c r="C21" s="9">
        <v>28</v>
      </c>
      <c r="D21" s="30">
        <v>34</v>
      </c>
      <c r="E21" s="30">
        <f>10796-1</f>
        <v>10795</v>
      </c>
      <c r="F21" s="9">
        <f>4240-1</f>
        <v>4239</v>
      </c>
      <c r="G21" s="30">
        <v>6556</v>
      </c>
      <c r="H21" s="30">
        <v>7152</v>
      </c>
      <c r="I21" s="9">
        <v>2605</v>
      </c>
      <c r="J21" s="9">
        <v>4547</v>
      </c>
    </row>
    <row r="22" spans="1:10" ht="11.45" customHeight="1">
      <c r="A22" s="8" t="s">
        <v>20</v>
      </c>
      <c r="B22" s="30">
        <v>89</v>
      </c>
      <c r="C22" s="9">
        <v>41</v>
      </c>
      <c r="D22" s="30">
        <v>48</v>
      </c>
      <c r="E22" s="30">
        <f>27367-1-1-1</f>
        <v>27364</v>
      </c>
      <c r="F22" s="9">
        <f>10477-1</f>
        <v>10476</v>
      </c>
      <c r="G22" s="30">
        <f>16890-1-1</f>
        <v>16888</v>
      </c>
      <c r="H22" s="30">
        <f>18504-1</f>
        <v>18503</v>
      </c>
      <c r="I22" s="9">
        <v>6861</v>
      </c>
      <c r="J22" s="9">
        <f>11643-1</f>
        <v>11642</v>
      </c>
    </row>
    <row r="23" spans="1:10" ht="11.45" customHeight="1">
      <c r="A23" s="8" t="s">
        <v>21</v>
      </c>
      <c r="B23" s="30">
        <v>64</v>
      </c>
      <c r="C23" s="9">
        <v>21</v>
      </c>
      <c r="D23" s="30">
        <v>43</v>
      </c>
      <c r="E23" s="30">
        <f>15661-2</f>
        <v>15659</v>
      </c>
      <c r="F23" s="9">
        <f>5790-2</f>
        <v>5788</v>
      </c>
      <c r="G23" s="30">
        <v>9871</v>
      </c>
      <c r="H23" s="30">
        <v>10036</v>
      </c>
      <c r="I23" s="9">
        <v>3471</v>
      </c>
      <c r="J23" s="9">
        <v>6565</v>
      </c>
    </row>
    <row r="24" spans="1:10" ht="11.45" customHeight="1">
      <c r="A24" s="12" t="s">
        <v>22</v>
      </c>
      <c r="B24" s="13">
        <v>41</v>
      </c>
      <c r="C24" s="13">
        <v>17</v>
      </c>
      <c r="D24" s="31">
        <v>24</v>
      </c>
      <c r="E24" s="13">
        <f>4212-1</f>
        <v>4211</v>
      </c>
      <c r="F24" s="13">
        <v>1493</v>
      </c>
      <c r="G24" s="13">
        <f>2719-1</f>
        <v>2718</v>
      </c>
      <c r="H24" s="13">
        <v>2769</v>
      </c>
      <c r="I24" s="13">
        <v>864</v>
      </c>
      <c r="J24" s="13">
        <v>1905</v>
      </c>
    </row>
    <row r="25" spans="1:10" ht="11.45" customHeight="1">
      <c r="A25" s="8" t="s">
        <v>23</v>
      </c>
      <c r="B25" s="30">
        <v>8</v>
      </c>
      <c r="C25" s="9">
        <v>3</v>
      </c>
      <c r="D25" s="30">
        <v>5</v>
      </c>
      <c r="E25" s="30">
        <v>1899</v>
      </c>
      <c r="F25" s="9">
        <v>643</v>
      </c>
      <c r="G25" s="30">
        <v>1256</v>
      </c>
      <c r="H25" s="30">
        <v>1227</v>
      </c>
      <c r="I25" s="9">
        <v>355</v>
      </c>
      <c r="J25" s="9">
        <v>872</v>
      </c>
    </row>
    <row r="26" spans="1:10" ht="11.45" customHeight="1">
      <c r="A26" s="8" t="s">
        <v>24</v>
      </c>
      <c r="B26" s="30">
        <v>17</v>
      </c>
      <c r="C26" s="9">
        <v>7</v>
      </c>
      <c r="D26" s="30">
        <v>10</v>
      </c>
      <c r="E26" s="30">
        <v>2255</v>
      </c>
      <c r="F26" s="9">
        <v>716</v>
      </c>
      <c r="G26" s="30">
        <v>1539</v>
      </c>
      <c r="H26" s="30">
        <v>1452</v>
      </c>
      <c r="I26" s="9">
        <v>394</v>
      </c>
      <c r="J26" s="9">
        <v>1058</v>
      </c>
    </row>
    <row r="27" spans="1:10" ht="11.45" customHeight="1">
      <c r="A27" s="8" t="s">
        <v>25</v>
      </c>
      <c r="B27" s="30">
        <v>3</v>
      </c>
      <c r="C27" s="9">
        <v>2</v>
      </c>
      <c r="D27" s="30">
        <v>1</v>
      </c>
      <c r="E27" s="30">
        <v>1397</v>
      </c>
      <c r="F27" s="9">
        <v>431</v>
      </c>
      <c r="G27" s="30">
        <v>966</v>
      </c>
      <c r="H27" s="30">
        <v>898</v>
      </c>
      <c r="I27" s="9">
        <v>251</v>
      </c>
      <c r="J27" s="9">
        <v>647</v>
      </c>
    </row>
    <row r="28" spans="1:10" ht="11.45" customHeight="1">
      <c r="A28" s="8" t="s">
        <v>26</v>
      </c>
      <c r="B28" s="30">
        <v>7</v>
      </c>
      <c r="C28" s="9">
        <v>2</v>
      </c>
      <c r="D28" s="30">
        <v>5</v>
      </c>
      <c r="E28" s="30">
        <v>1529</v>
      </c>
      <c r="F28" s="9">
        <v>562</v>
      </c>
      <c r="G28" s="30">
        <v>967</v>
      </c>
      <c r="H28" s="30">
        <v>984</v>
      </c>
      <c r="I28" s="9">
        <v>329</v>
      </c>
      <c r="J28" s="9">
        <v>655</v>
      </c>
    </row>
    <row r="29" spans="1:10" ht="11.45" customHeight="1">
      <c r="A29" s="12" t="s">
        <v>27</v>
      </c>
      <c r="B29" s="13">
        <v>31</v>
      </c>
      <c r="C29" s="13">
        <v>14</v>
      </c>
      <c r="D29" s="31">
        <v>17</v>
      </c>
      <c r="E29" s="13">
        <v>4565</v>
      </c>
      <c r="F29" s="13">
        <v>1622</v>
      </c>
      <c r="G29" s="13">
        <v>2943</v>
      </c>
      <c r="H29" s="13">
        <v>2938</v>
      </c>
      <c r="I29" s="13">
        <v>878</v>
      </c>
      <c r="J29" s="13">
        <v>2060</v>
      </c>
    </row>
    <row r="30" spans="1:10" ht="11.45" customHeight="1">
      <c r="A30" s="8" t="s">
        <v>28</v>
      </c>
      <c r="B30" s="30">
        <v>41</v>
      </c>
      <c r="C30" s="9">
        <v>14</v>
      </c>
      <c r="D30" s="30">
        <v>27</v>
      </c>
      <c r="E30" s="30">
        <f>3538-1</f>
        <v>3537</v>
      </c>
      <c r="F30" s="9">
        <v>1229</v>
      </c>
      <c r="G30" s="30">
        <f>2309-1</f>
        <v>2308</v>
      </c>
      <c r="H30" s="30">
        <v>2306</v>
      </c>
      <c r="I30" s="9">
        <v>695</v>
      </c>
      <c r="J30" s="9">
        <v>1611</v>
      </c>
    </row>
    <row r="31" spans="1:10" ht="11.45" customHeight="1">
      <c r="A31" s="8" t="s">
        <v>29</v>
      </c>
      <c r="B31" s="30">
        <v>58</v>
      </c>
      <c r="C31" s="9">
        <v>22</v>
      </c>
      <c r="D31" s="30">
        <v>36</v>
      </c>
      <c r="E31" s="30">
        <v>6667</v>
      </c>
      <c r="F31" s="9">
        <v>2392</v>
      </c>
      <c r="G31" s="30">
        <v>4275</v>
      </c>
      <c r="H31" s="30">
        <v>4385</v>
      </c>
      <c r="I31" s="9">
        <v>1449</v>
      </c>
      <c r="J31" s="9">
        <v>2936</v>
      </c>
    </row>
    <row r="32" spans="1:10" ht="11.45" customHeight="1">
      <c r="A32" s="8" t="s">
        <v>30</v>
      </c>
      <c r="B32" s="30">
        <v>128</v>
      </c>
      <c r="C32" s="9">
        <v>58</v>
      </c>
      <c r="D32" s="30">
        <v>70</v>
      </c>
      <c r="E32" s="30">
        <f>14670-1-1-1</f>
        <v>14667</v>
      </c>
      <c r="F32" s="9">
        <v>5238</v>
      </c>
      <c r="G32" s="30">
        <f>9432-1-1-1</f>
        <v>9429</v>
      </c>
      <c r="H32" s="30">
        <f>9659-1</f>
        <v>9658</v>
      </c>
      <c r="I32" s="9">
        <v>3176</v>
      </c>
      <c r="J32" s="9">
        <f>6483-1</f>
        <v>6482</v>
      </c>
    </row>
    <row r="33" spans="1:10" ht="11.45" customHeight="1">
      <c r="A33" s="8" t="s">
        <v>31</v>
      </c>
      <c r="B33" s="30">
        <v>42</v>
      </c>
      <c r="C33" s="9">
        <v>15</v>
      </c>
      <c r="D33" s="30">
        <v>27</v>
      </c>
      <c r="E33" s="30">
        <v>3396</v>
      </c>
      <c r="F33" s="9">
        <v>1214</v>
      </c>
      <c r="G33" s="30">
        <v>2182</v>
      </c>
      <c r="H33" s="30">
        <v>2239</v>
      </c>
      <c r="I33" s="9">
        <v>718</v>
      </c>
      <c r="J33" s="9">
        <v>1521</v>
      </c>
    </row>
    <row r="34" spans="1:10" ht="11.45" customHeight="1">
      <c r="A34" s="12" t="s">
        <v>32</v>
      </c>
      <c r="B34" s="13">
        <v>13</v>
      </c>
      <c r="C34" s="13">
        <v>7</v>
      </c>
      <c r="D34" s="31">
        <v>6</v>
      </c>
      <c r="E34" s="13">
        <v>2963</v>
      </c>
      <c r="F34" s="13">
        <v>997</v>
      </c>
      <c r="G34" s="13">
        <v>1966</v>
      </c>
      <c r="H34" s="13">
        <v>2006</v>
      </c>
      <c r="I34" s="13">
        <v>625</v>
      </c>
      <c r="J34" s="13">
        <v>1381</v>
      </c>
    </row>
    <row r="35" spans="1:10" ht="11.45" customHeight="1">
      <c r="A35" s="8" t="s">
        <v>33</v>
      </c>
      <c r="B35" s="30">
        <v>27</v>
      </c>
      <c r="C35" s="9">
        <v>9</v>
      </c>
      <c r="D35" s="30">
        <v>18</v>
      </c>
      <c r="E35" s="30">
        <f>5636-2</f>
        <v>5634</v>
      </c>
      <c r="F35" s="9">
        <v>1866</v>
      </c>
      <c r="G35" s="30">
        <f>3770-2</f>
        <v>3768</v>
      </c>
      <c r="H35" s="30">
        <v>3909</v>
      </c>
      <c r="I35" s="9">
        <v>1205</v>
      </c>
      <c r="J35" s="9">
        <v>2704</v>
      </c>
    </row>
    <row r="36" spans="1:10" ht="11.45" customHeight="1">
      <c r="A36" s="8" t="s">
        <v>34</v>
      </c>
      <c r="B36" s="30">
        <v>94</v>
      </c>
      <c r="C36" s="9">
        <v>42</v>
      </c>
      <c r="D36" s="30">
        <v>52</v>
      </c>
      <c r="E36" s="30">
        <f>19285-2</f>
        <v>19283</v>
      </c>
      <c r="F36" s="9">
        <v>6980</v>
      </c>
      <c r="G36" s="30">
        <f>12305-2</f>
        <v>12303</v>
      </c>
      <c r="H36" s="30">
        <v>13470</v>
      </c>
      <c r="I36" s="9">
        <v>4538</v>
      </c>
      <c r="J36" s="9">
        <v>8932</v>
      </c>
    </row>
    <row r="37" spans="1:10" ht="11.45" customHeight="1">
      <c r="A37" s="8" t="s">
        <v>35</v>
      </c>
      <c r="B37" s="30">
        <v>53</v>
      </c>
      <c r="C37" s="9">
        <v>29</v>
      </c>
      <c r="D37" s="30">
        <v>24</v>
      </c>
      <c r="E37" s="30">
        <f>11120-1</f>
        <v>11119</v>
      </c>
      <c r="F37" s="9">
        <v>3783</v>
      </c>
      <c r="G37" s="30">
        <f>7337-1</f>
        <v>7336</v>
      </c>
      <c r="H37" s="30">
        <v>7608</v>
      </c>
      <c r="I37" s="9">
        <v>2390</v>
      </c>
      <c r="J37" s="9">
        <v>5218</v>
      </c>
    </row>
    <row r="38" spans="1:10" ht="11.45" customHeight="1">
      <c r="A38" s="8" t="s">
        <v>36</v>
      </c>
      <c r="B38" s="30">
        <v>9</v>
      </c>
      <c r="C38" s="9">
        <v>2</v>
      </c>
      <c r="D38" s="30">
        <v>7</v>
      </c>
      <c r="E38" s="30">
        <v>2548</v>
      </c>
      <c r="F38" s="9">
        <v>889</v>
      </c>
      <c r="G38" s="30">
        <v>1659</v>
      </c>
      <c r="H38" s="30">
        <v>1798</v>
      </c>
      <c r="I38" s="9">
        <v>581</v>
      </c>
      <c r="J38" s="9">
        <v>1217</v>
      </c>
    </row>
    <row r="39" spans="1:10" ht="11.45" customHeight="1">
      <c r="A39" s="12" t="s">
        <v>37</v>
      </c>
      <c r="B39" s="13">
        <v>23</v>
      </c>
      <c r="C39" s="13">
        <v>9</v>
      </c>
      <c r="D39" s="31">
        <v>14</v>
      </c>
      <c r="E39" s="13">
        <v>1847</v>
      </c>
      <c r="F39" s="13">
        <v>642</v>
      </c>
      <c r="G39" s="13">
        <v>1205</v>
      </c>
      <c r="H39" s="13">
        <v>1268</v>
      </c>
      <c r="I39" s="13">
        <v>376</v>
      </c>
      <c r="J39" s="13">
        <v>892</v>
      </c>
    </row>
    <row r="40" spans="1:10" ht="11.45" customHeight="1">
      <c r="A40" s="8" t="s">
        <v>38</v>
      </c>
      <c r="B40" s="30">
        <v>8</v>
      </c>
      <c r="C40" s="9">
        <v>4</v>
      </c>
      <c r="D40" s="30">
        <v>4</v>
      </c>
      <c r="E40" s="30">
        <v>1303</v>
      </c>
      <c r="F40" s="9">
        <v>492</v>
      </c>
      <c r="G40" s="30">
        <v>811</v>
      </c>
      <c r="H40" s="30">
        <v>863</v>
      </c>
      <c r="I40" s="9">
        <v>292</v>
      </c>
      <c r="J40" s="9">
        <v>571</v>
      </c>
    </row>
    <row r="41" spans="1:10" ht="11.45" customHeight="1">
      <c r="A41" s="8" t="s">
        <v>39</v>
      </c>
      <c r="B41" s="30">
        <v>9</v>
      </c>
      <c r="C41" s="9">
        <v>3</v>
      </c>
      <c r="D41" s="30">
        <v>6</v>
      </c>
      <c r="E41" s="30">
        <f>1383-1</f>
        <v>1382</v>
      </c>
      <c r="F41" s="9">
        <v>452</v>
      </c>
      <c r="G41" s="30">
        <f>931-1</f>
        <v>930</v>
      </c>
      <c r="H41" s="30">
        <v>906</v>
      </c>
      <c r="I41" s="9">
        <v>260</v>
      </c>
      <c r="J41" s="9">
        <v>646</v>
      </c>
    </row>
    <row r="42" spans="1:10" ht="11.45" customHeight="1">
      <c r="A42" s="8" t="s">
        <v>40</v>
      </c>
      <c r="B42" s="30">
        <v>25</v>
      </c>
      <c r="C42" s="9">
        <v>11</v>
      </c>
      <c r="D42" s="30">
        <v>14</v>
      </c>
      <c r="E42" s="30">
        <f>3807-1</f>
        <v>3806</v>
      </c>
      <c r="F42" s="9">
        <f>1310-1</f>
        <v>1309</v>
      </c>
      <c r="G42" s="30">
        <v>2497</v>
      </c>
      <c r="H42" s="30">
        <v>2547</v>
      </c>
      <c r="I42" s="9">
        <v>773</v>
      </c>
      <c r="J42" s="9">
        <v>1774</v>
      </c>
    </row>
    <row r="43" spans="1:10" ht="11.45" customHeight="1">
      <c r="A43" s="8" t="s">
        <v>41</v>
      </c>
      <c r="B43" s="30">
        <v>33</v>
      </c>
      <c r="C43" s="9">
        <v>15</v>
      </c>
      <c r="D43" s="30">
        <v>18</v>
      </c>
      <c r="E43" s="30">
        <v>6023</v>
      </c>
      <c r="F43" s="9">
        <v>1936</v>
      </c>
      <c r="G43" s="30">
        <v>4087</v>
      </c>
      <c r="H43" s="30">
        <v>4086</v>
      </c>
      <c r="I43" s="9">
        <v>1142</v>
      </c>
      <c r="J43" s="9">
        <v>2944</v>
      </c>
    </row>
    <row r="44" spans="1:10" ht="11.45" customHeight="1">
      <c r="A44" s="12" t="s">
        <v>42</v>
      </c>
      <c r="B44" s="13">
        <v>25</v>
      </c>
      <c r="C44" s="13">
        <v>7</v>
      </c>
      <c r="D44" s="31">
        <v>18</v>
      </c>
      <c r="E44" s="13">
        <v>2686</v>
      </c>
      <c r="F44" s="13">
        <v>820</v>
      </c>
      <c r="G44" s="13">
        <v>1866</v>
      </c>
      <c r="H44" s="13">
        <v>1834</v>
      </c>
      <c r="I44" s="13">
        <v>501</v>
      </c>
      <c r="J44" s="13">
        <v>1333</v>
      </c>
    </row>
    <row r="45" spans="1:10" ht="11.45" customHeight="1">
      <c r="A45" s="8" t="s">
        <v>43</v>
      </c>
      <c r="B45" s="30">
        <v>13</v>
      </c>
      <c r="C45" s="9">
        <v>10</v>
      </c>
      <c r="D45" s="30">
        <v>3</v>
      </c>
      <c r="E45" s="30">
        <v>1521</v>
      </c>
      <c r="F45" s="9">
        <v>522</v>
      </c>
      <c r="G45" s="30">
        <v>999</v>
      </c>
      <c r="H45" s="30">
        <v>1072</v>
      </c>
      <c r="I45" s="9">
        <v>338</v>
      </c>
      <c r="J45" s="9">
        <v>734</v>
      </c>
    </row>
    <row r="46" spans="1:10" ht="11.45" customHeight="1">
      <c r="A46" s="8" t="s">
        <v>44</v>
      </c>
      <c r="B46" s="30">
        <v>6</v>
      </c>
      <c r="C46" s="9">
        <v>4</v>
      </c>
      <c r="D46" s="30">
        <v>2</v>
      </c>
      <c r="E46" s="30">
        <v>1988</v>
      </c>
      <c r="F46" s="9">
        <v>636</v>
      </c>
      <c r="G46" s="30">
        <v>1352</v>
      </c>
      <c r="H46" s="30">
        <v>1359</v>
      </c>
      <c r="I46" s="9">
        <v>382</v>
      </c>
      <c r="J46" s="9">
        <v>977</v>
      </c>
    </row>
    <row r="47" spans="1:10" ht="11.45" customHeight="1">
      <c r="A47" s="8" t="s">
        <v>45</v>
      </c>
      <c r="B47" s="30">
        <v>28</v>
      </c>
      <c r="C47" s="9">
        <v>12</v>
      </c>
      <c r="D47" s="30">
        <v>16</v>
      </c>
      <c r="E47" s="30">
        <v>2846</v>
      </c>
      <c r="F47" s="9">
        <v>923</v>
      </c>
      <c r="G47" s="30">
        <v>1923</v>
      </c>
      <c r="H47" s="30">
        <v>1945</v>
      </c>
      <c r="I47" s="9">
        <v>547</v>
      </c>
      <c r="J47" s="9">
        <v>1398</v>
      </c>
    </row>
    <row r="48" spans="1:10" ht="11.45" customHeight="1">
      <c r="A48" s="8" t="s">
        <v>46</v>
      </c>
      <c r="B48" s="30">
        <v>10</v>
      </c>
      <c r="C48" s="9">
        <v>5</v>
      </c>
      <c r="D48" s="30">
        <v>5</v>
      </c>
      <c r="E48" s="30">
        <v>1733</v>
      </c>
      <c r="F48" s="9">
        <v>589</v>
      </c>
      <c r="G48" s="30">
        <v>1144</v>
      </c>
      <c r="H48" s="30">
        <v>1176</v>
      </c>
      <c r="I48" s="9">
        <v>346</v>
      </c>
      <c r="J48" s="9">
        <v>830</v>
      </c>
    </row>
    <row r="49" spans="1:10" ht="11.45" customHeight="1">
      <c r="A49" s="12" t="s">
        <v>47</v>
      </c>
      <c r="B49" s="13">
        <v>100</v>
      </c>
      <c r="C49" s="13">
        <v>47</v>
      </c>
      <c r="D49" s="31">
        <v>53</v>
      </c>
      <c r="E49" s="13">
        <f>14206-1</f>
        <v>14205</v>
      </c>
      <c r="F49" s="13">
        <f>4694-1</f>
        <v>4693</v>
      </c>
      <c r="G49" s="13">
        <v>9512</v>
      </c>
      <c r="H49" s="13">
        <v>9937</v>
      </c>
      <c r="I49" s="13">
        <v>2955</v>
      </c>
      <c r="J49" s="13">
        <v>6982</v>
      </c>
    </row>
    <row r="50" spans="1:10" ht="11.45" customHeight="1">
      <c r="A50" s="8" t="s">
        <v>48</v>
      </c>
      <c r="B50" s="30">
        <v>30</v>
      </c>
      <c r="C50" s="9">
        <v>14</v>
      </c>
      <c r="D50" s="30">
        <v>16</v>
      </c>
      <c r="E50" s="30">
        <v>2014</v>
      </c>
      <c r="F50" s="9">
        <v>661</v>
      </c>
      <c r="G50" s="30">
        <v>1353</v>
      </c>
      <c r="H50" s="30">
        <v>1317</v>
      </c>
      <c r="I50" s="9">
        <v>382</v>
      </c>
      <c r="J50" s="9">
        <v>935</v>
      </c>
    </row>
    <row r="51" spans="1:10" ht="11.45" customHeight="1">
      <c r="A51" s="8" t="s">
        <v>49</v>
      </c>
      <c r="B51" s="30">
        <v>33</v>
      </c>
      <c r="C51" s="9">
        <v>13</v>
      </c>
      <c r="D51" s="30">
        <v>20</v>
      </c>
      <c r="E51" s="30">
        <v>3226</v>
      </c>
      <c r="F51" s="9">
        <v>1023</v>
      </c>
      <c r="G51" s="30">
        <v>2203</v>
      </c>
      <c r="H51" s="30">
        <v>2163</v>
      </c>
      <c r="I51" s="9">
        <v>593</v>
      </c>
      <c r="J51" s="9">
        <v>1570</v>
      </c>
    </row>
    <row r="52" spans="1:10" ht="11.45" customHeight="1">
      <c r="A52" s="8" t="s">
        <v>50</v>
      </c>
      <c r="B52" s="30">
        <v>46</v>
      </c>
      <c r="C52" s="9">
        <v>24</v>
      </c>
      <c r="D52" s="30">
        <v>22</v>
      </c>
      <c r="E52" s="30">
        <v>4554</v>
      </c>
      <c r="F52" s="9">
        <v>1576</v>
      </c>
      <c r="G52" s="30">
        <v>2978</v>
      </c>
      <c r="H52" s="30">
        <v>3000</v>
      </c>
      <c r="I52" s="9">
        <v>921</v>
      </c>
      <c r="J52" s="9">
        <v>2079</v>
      </c>
    </row>
    <row r="53" spans="1:10" ht="11.45" customHeight="1">
      <c r="A53" s="8" t="s">
        <v>51</v>
      </c>
      <c r="B53" s="30">
        <v>31</v>
      </c>
      <c r="C53" s="9">
        <v>16</v>
      </c>
      <c r="D53" s="30">
        <v>15</v>
      </c>
      <c r="E53" s="30">
        <f>3028-1</f>
        <v>3027</v>
      </c>
      <c r="F53" s="9">
        <f>997-1</f>
        <v>996</v>
      </c>
      <c r="G53" s="30">
        <v>2031</v>
      </c>
      <c r="H53" s="30">
        <v>2025</v>
      </c>
      <c r="I53" s="9">
        <v>560</v>
      </c>
      <c r="J53" s="9">
        <v>1465</v>
      </c>
    </row>
    <row r="54" spans="1:10" ht="11.45" customHeight="1">
      <c r="A54" s="12" t="s">
        <v>52</v>
      </c>
      <c r="B54" s="13">
        <v>29</v>
      </c>
      <c r="C54" s="13">
        <v>18</v>
      </c>
      <c r="D54" s="31">
        <v>11</v>
      </c>
      <c r="E54" s="13">
        <v>2892</v>
      </c>
      <c r="F54" s="13">
        <v>883</v>
      </c>
      <c r="G54" s="13">
        <v>2009</v>
      </c>
      <c r="H54" s="13">
        <v>1963</v>
      </c>
      <c r="I54" s="13">
        <v>508</v>
      </c>
      <c r="J54" s="13">
        <v>1455</v>
      </c>
    </row>
    <row r="55" spans="1:10" ht="11.45" customHeight="1">
      <c r="A55" s="8" t="s">
        <v>53</v>
      </c>
      <c r="B55" s="30">
        <v>36</v>
      </c>
      <c r="C55" s="9">
        <v>15</v>
      </c>
      <c r="D55" s="30">
        <v>21</v>
      </c>
      <c r="E55" s="30">
        <v>4560</v>
      </c>
      <c r="F55" s="9">
        <v>1462</v>
      </c>
      <c r="G55" s="30">
        <v>3098</v>
      </c>
      <c r="H55" s="30">
        <v>3136</v>
      </c>
      <c r="I55" s="9">
        <v>882</v>
      </c>
      <c r="J55" s="9">
        <v>2254</v>
      </c>
    </row>
    <row r="56" spans="1:10" ht="11.45" customHeight="1" thickBot="1">
      <c r="A56" s="16" t="s">
        <v>54</v>
      </c>
      <c r="B56" s="29">
        <v>20</v>
      </c>
      <c r="C56" s="17">
        <v>9</v>
      </c>
      <c r="D56" s="29">
        <v>11</v>
      </c>
      <c r="E56" s="29">
        <v>4239</v>
      </c>
      <c r="F56" s="17">
        <v>1666</v>
      </c>
      <c r="G56" s="29">
        <v>2573</v>
      </c>
      <c r="H56" s="29">
        <v>3157</v>
      </c>
      <c r="I56" s="17">
        <v>1183</v>
      </c>
      <c r="J56" s="17">
        <v>1974</v>
      </c>
    </row>
    <row r="57" spans="1:10" ht="16.149999999999999" customHeight="1">
      <c r="A57" s="28"/>
      <c r="B57" s="27"/>
      <c r="C57" s="27"/>
      <c r="D57" s="27"/>
      <c r="E57" s="27"/>
      <c r="F57" s="27"/>
      <c r="G57" s="27"/>
      <c r="H57" s="27"/>
      <c r="I57" s="27"/>
      <c r="J57" s="2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10">
    <mergeCell ref="A1:J1"/>
    <mergeCell ref="A2:J2"/>
    <mergeCell ref="I3:J3"/>
    <mergeCell ref="A4:A7"/>
    <mergeCell ref="B4:J4"/>
    <mergeCell ref="B5:D5"/>
    <mergeCell ref="E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J67"/>
  <sheetViews>
    <sheetView view="pageBreakPreview" zoomScaleNormal="100" zoomScaleSheetLayoutView="100" workbookViewId="0">
      <selection activeCell="J10" sqref="J10:J56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19" t="s">
        <v>162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9.899999999999999" customHeight="1">
      <c r="A2" s="142" t="s">
        <v>166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18.600000000000001" customHeight="1" thickBot="1">
      <c r="I3" s="138" t="s">
        <v>195</v>
      </c>
      <c r="J3" s="138"/>
    </row>
    <row r="4" spans="1:10" ht="22.5" customHeight="1" thickBot="1">
      <c r="A4" s="126" t="s">
        <v>0</v>
      </c>
      <c r="B4" s="139" t="s">
        <v>123</v>
      </c>
      <c r="C4" s="140"/>
      <c r="D4" s="140"/>
      <c r="E4" s="140"/>
      <c r="F4" s="140"/>
      <c r="G4" s="140"/>
      <c r="H4" s="140"/>
      <c r="I4" s="140"/>
      <c r="J4" s="141"/>
    </row>
    <row r="5" spans="1:10" ht="22.5" customHeight="1" thickBot="1">
      <c r="A5" s="127"/>
      <c r="B5" s="140" t="s">
        <v>98</v>
      </c>
      <c r="C5" s="140"/>
      <c r="D5" s="140"/>
      <c r="E5" s="140"/>
      <c r="F5" s="140"/>
      <c r="G5" s="141"/>
      <c r="H5" s="139" t="s">
        <v>96</v>
      </c>
      <c r="I5" s="140"/>
      <c r="J5" s="141"/>
    </row>
    <row r="6" spans="1:10" ht="22.5" customHeight="1" thickBot="1">
      <c r="A6" s="127"/>
      <c r="B6" s="139" t="s">
        <v>100</v>
      </c>
      <c r="C6" s="140"/>
      <c r="D6" s="141"/>
      <c r="E6" s="139" t="s">
        <v>86</v>
      </c>
      <c r="F6" s="140"/>
      <c r="G6" s="141"/>
      <c r="H6" s="139" t="s">
        <v>89</v>
      </c>
      <c r="I6" s="140"/>
      <c r="J6" s="141"/>
    </row>
    <row r="7" spans="1:10" ht="42" customHeight="1" thickBot="1">
      <c r="A7" s="128"/>
      <c r="B7" s="105" t="s">
        <v>72</v>
      </c>
      <c r="C7" s="3" t="s">
        <v>79</v>
      </c>
      <c r="D7" s="105" t="s">
        <v>70</v>
      </c>
      <c r="E7" s="105" t="s">
        <v>72</v>
      </c>
      <c r="F7" s="3" t="s">
        <v>79</v>
      </c>
      <c r="G7" s="105" t="s">
        <v>70</v>
      </c>
      <c r="H7" s="105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57821</v>
      </c>
      <c r="C8" s="5">
        <v>21045</v>
      </c>
      <c r="D8" s="32">
        <v>36776</v>
      </c>
      <c r="E8" s="32">
        <v>5732</v>
      </c>
      <c r="F8" s="5">
        <v>2781</v>
      </c>
      <c r="G8" s="32">
        <v>2951</v>
      </c>
      <c r="H8" s="32">
        <v>252401</v>
      </c>
      <c r="I8" s="5">
        <v>100506</v>
      </c>
      <c r="J8" s="5">
        <v>151895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2685</v>
      </c>
      <c r="C10" s="9">
        <v>857</v>
      </c>
      <c r="D10" s="30">
        <v>1828</v>
      </c>
      <c r="E10" s="30">
        <v>269</v>
      </c>
      <c r="F10" s="9">
        <v>119</v>
      </c>
      <c r="G10" s="30">
        <v>150</v>
      </c>
      <c r="H10" s="30">
        <f>12342-1</f>
        <v>12341</v>
      </c>
      <c r="I10" s="9">
        <v>4178</v>
      </c>
      <c r="J10" s="9">
        <f>8164-1</f>
        <v>8163</v>
      </c>
    </row>
    <row r="11" spans="1:10" ht="11.45" customHeight="1">
      <c r="A11" s="8" t="s">
        <v>9</v>
      </c>
      <c r="B11" s="30">
        <v>671</v>
      </c>
      <c r="C11" s="9">
        <v>262</v>
      </c>
      <c r="D11" s="30">
        <v>409</v>
      </c>
      <c r="E11" s="30">
        <v>93</v>
      </c>
      <c r="F11" s="9">
        <v>49</v>
      </c>
      <c r="G11" s="30">
        <v>44</v>
      </c>
      <c r="H11" s="30">
        <v>3338</v>
      </c>
      <c r="I11" s="9">
        <v>1339</v>
      </c>
      <c r="J11" s="9">
        <v>1999</v>
      </c>
    </row>
    <row r="12" spans="1:10" ht="11.45" customHeight="1">
      <c r="A12" s="8" t="s">
        <v>10</v>
      </c>
      <c r="B12" s="30">
        <v>549</v>
      </c>
      <c r="C12" s="9">
        <v>228</v>
      </c>
      <c r="D12" s="30">
        <v>321</v>
      </c>
      <c r="E12" s="30">
        <v>85</v>
      </c>
      <c r="F12" s="9">
        <v>55</v>
      </c>
      <c r="G12" s="30">
        <v>30</v>
      </c>
      <c r="H12" s="30">
        <v>2767</v>
      </c>
      <c r="I12" s="9">
        <v>1178</v>
      </c>
      <c r="J12" s="9">
        <v>1589</v>
      </c>
    </row>
    <row r="13" spans="1:10" ht="11.45" customHeight="1">
      <c r="A13" s="8" t="s">
        <v>11</v>
      </c>
      <c r="B13" s="30">
        <v>1186</v>
      </c>
      <c r="C13" s="9">
        <v>477</v>
      </c>
      <c r="D13" s="30">
        <v>709</v>
      </c>
      <c r="E13" s="30">
        <v>129</v>
      </c>
      <c r="F13" s="9">
        <v>69</v>
      </c>
      <c r="G13" s="30">
        <v>60</v>
      </c>
      <c r="H13" s="30">
        <f>4605-1</f>
        <v>4604</v>
      </c>
      <c r="I13" s="9">
        <f>1853-1</f>
        <v>1852</v>
      </c>
      <c r="J13" s="9">
        <v>2752</v>
      </c>
    </row>
    <row r="14" spans="1:10" ht="11.45" customHeight="1">
      <c r="A14" s="12" t="s">
        <v>12</v>
      </c>
      <c r="B14" s="13">
        <v>488</v>
      </c>
      <c r="C14" s="13">
        <v>193</v>
      </c>
      <c r="D14" s="31">
        <v>295</v>
      </c>
      <c r="E14" s="13">
        <v>69</v>
      </c>
      <c r="F14" s="13">
        <v>32</v>
      </c>
      <c r="G14" s="31">
        <v>37</v>
      </c>
      <c r="H14" s="13">
        <v>2001</v>
      </c>
      <c r="I14" s="13">
        <v>770</v>
      </c>
      <c r="J14" s="13">
        <v>1231</v>
      </c>
    </row>
    <row r="15" spans="1:10" ht="11.45" customHeight="1">
      <c r="A15" s="8" t="s">
        <v>13</v>
      </c>
      <c r="B15" s="30">
        <v>585</v>
      </c>
      <c r="C15" s="9">
        <v>221</v>
      </c>
      <c r="D15" s="30">
        <v>364</v>
      </c>
      <c r="E15" s="30">
        <v>86</v>
      </c>
      <c r="F15" s="9">
        <v>43</v>
      </c>
      <c r="G15" s="30">
        <v>43</v>
      </c>
      <c r="H15" s="30">
        <v>2367</v>
      </c>
      <c r="I15" s="9">
        <v>925</v>
      </c>
      <c r="J15" s="9">
        <v>1442</v>
      </c>
    </row>
    <row r="16" spans="1:10" ht="11.45" customHeight="1">
      <c r="A16" s="8" t="s">
        <v>14</v>
      </c>
      <c r="B16" s="30">
        <v>879</v>
      </c>
      <c r="C16" s="9">
        <v>373</v>
      </c>
      <c r="D16" s="30">
        <v>506</v>
      </c>
      <c r="E16" s="30">
        <v>121</v>
      </c>
      <c r="F16" s="9">
        <v>76</v>
      </c>
      <c r="G16" s="30">
        <v>45</v>
      </c>
      <c r="H16" s="30">
        <v>4013</v>
      </c>
      <c r="I16" s="9">
        <v>1703</v>
      </c>
      <c r="J16" s="9">
        <v>2310</v>
      </c>
    </row>
    <row r="17" spans="1:10" ht="11.45" customHeight="1">
      <c r="A17" s="8" t="s">
        <v>15</v>
      </c>
      <c r="B17" s="30">
        <v>1207</v>
      </c>
      <c r="C17" s="9">
        <v>493</v>
      </c>
      <c r="D17" s="30">
        <v>714</v>
      </c>
      <c r="E17" s="30">
        <v>142</v>
      </c>
      <c r="F17" s="9">
        <v>81</v>
      </c>
      <c r="G17" s="30">
        <v>61</v>
      </c>
      <c r="H17" s="30">
        <v>5119</v>
      </c>
      <c r="I17" s="9">
        <v>2212</v>
      </c>
      <c r="J17" s="9">
        <v>2907</v>
      </c>
    </row>
    <row r="18" spans="1:10" ht="11.45" customHeight="1">
      <c r="A18" s="8" t="s">
        <v>16</v>
      </c>
      <c r="B18" s="30">
        <v>887</v>
      </c>
      <c r="C18" s="9">
        <v>355</v>
      </c>
      <c r="D18" s="30">
        <v>532</v>
      </c>
      <c r="E18" s="30">
        <v>103</v>
      </c>
      <c r="F18" s="9">
        <v>45</v>
      </c>
      <c r="G18" s="30">
        <v>58</v>
      </c>
      <c r="H18" s="30">
        <v>3796</v>
      </c>
      <c r="I18" s="9">
        <v>1581</v>
      </c>
      <c r="J18" s="9">
        <v>2215</v>
      </c>
    </row>
    <row r="19" spans="1:10" ht="11.45" customHeight="1">
      <c r="A19" s="12" t="s">
        <v>17</v>
      </c>
      <c r="B19" s="13">
        <v>785</v>
      </c>
      <c r="C19" s="13">
        <v>331</v>
      </c>
      <c r="D19" s="31">
        <v>454</v>
      </c>
      <c r="E19" s="13">
        <v>109</v>
      </c>
      <c r="F19" s="13">
        <v>59</v>
      </c>
      <c r="G19" s="31">
        <v>50</v>
      </c>
      <c r="H19" s="13">
        <v>3651</v>
      </c>
      <c r="I19" s="13">
        <v>1602</v>
      </c>
      <c r="J19" s="13">
        <v>2049</v>
      </c>
    </row>
    <row r="20" spans="1:10" ht="11.45" customHeight="1">
      <c r="A20" s="8" t="s">
        <v>18</v>
      </c>
      <c r="B20" s="30">
        <v>3155</v>
      </c>
      <c r="C20" s="9">
        <v>1318</v>
      </c>
      <c r="D20" s="30">
        <v>1837</v>
      </c>
      <c r="E20" s="30">
        <v>301</v>
      </c>
      <c r="F20" s="9">
        <v>156</v>
      </c>
      <c r="G20" s="30">
        <v>145</v>
      </c>
      <c r="H20" s="30">
        <v>13237</v>
      </c>
      <c r="I20" s="9">
        <v>5979</v>
      </c>
      <c r="J20" s="9">
        <v>7258</v>
      </c>
    </row>
    <row r="21" spans="1:10" ht="11.45" customHeight="1">
      <c r="A21" s="8" t="s">
        <v>19</v>
      </c>
      <c r="B21" s="30">
        <v>2437</v>
      </c>
      <c r="C21" s="9">
        <v>955</v>
      </c>
      <c r="D21" s="30">
        <v>1482</v>
      </c>
      <c r="E21" s="30">
        <v>201</v>
      </c>
      <c r="F21" s="9">
        <v>108</v>
      </c>
      <c r="G21" s="30">
        <v>93</v>
      </c>
      <c r="H21" s="30">
        <v>10867</v>
      </c>
      <c r="I21" s="9">
        <v>4818</v>
      </c>
      <c r="J21" s="9">
        <v>6049</v>
      </c>
    </row>
    <row r="22" spans="1:10" ht="11.45" customHeight="1">
      <c r="A22" s="8" t="s">
        <v>20</v>
      </c>
      <c r="B22" s="30">
        <f>6184-1</f>
        <v>6183</v>
      </c>
      <c r="C22" s="9">
        <f>2209-1</f>
        <v>2208</v>
      </c>
      <c r="D22" s="30">
        <v>3975</v>
      </c>
      <c r="E22" s="30">
        <v>430</v>
      </c>
      <c r="F22" s="9">
        <v>178</v>
      </c>
      <c r="G22" s="30">
        <v>252</v>
      </c>
      <c r="H22" s="30">
        <v>22738</v>
      </c>
      <c r="I22" s="9">
        <v>9890</v>
      </c>
      <c r="J22" s="9">
        <v>12848</v>
      </c>
    </row>
    <row r="23" spans="1:10" ht="11.45" customHeight="1">
      <c r="A23" s="8" t="s">
        <v>21</v>
      </c>
      <c r="B23" s="30">
        <v>3814</v>
      </c>
      <c r="C23" s="9">
        <v>1327</v>
      </c>
      <c r="D23" s="30">
        <v>2487</v>
      </c>
      <c r="E23" s="30">
        <v>310</v>
      </c>
      <c r="F23" s="9">
        <v>146</v>
      </c>
      <c r="G23" s="30">
        <v>164</v>
      </c>
      <c r="H23" s="30">
        <v>15407</v>
      </c>
      <c r="I23" s="9">
        <v>6746</v>
      </c>
      <c r="J23" s="9">
        <v>8661</v>
      </c>
    </row>
    <row r="24" spans="1:10" ht="11.45" customHeight="1">
      <c r="A24" s="12" t="s">
        <v>22</v>
      </c>
      <c r="B24" s="13">
        <v>1009</v>
      </c>
      <c r="C24" s="13">
        <v>404</v>
      </c>
      <c r="D24" s="31">
        <v>605</v>
      </c>
      <c r="E24" s="13">
        <v>119</v>
      </c>
      <c r="F24" s="13">
        <v>51</v>
      </c>
      <c r="G24" s="31">
        <v>68</v>
      </c>
      <c r="H24" s="13">
        <v>4172</v>
      </c>
      <c r="I24" s="13">
        <v>1640</v>
      </c>
      <c r="J24" s="13">
        <v>2532</v>
      </c>
    </row>
    <row r="25" spans="1:10" ht="11.45" customHeight="1">
      <c r="A25" s="8" t="s">
        <v>23</v>
      </c>
      <c r="B25" s="30">
        <v>448</v>
      </c>
      <c r="C25" s="9">
        <v>159</v>
      </c>
      <c r="D25" s="30">
        <v>289</v>
      </c>
      <c r="E25" s="30">
        <v>49</v>
      </c>
      <c r="F25" s="9">
        <v>25</v>
      </c>
      <c r="G25" s="30">
        <v>24</v>
      </c>
      <c r="H25" s="30">
        <v>2041</v>
      </c>
      <c r="I25" s="9">
        <v>797</v>
      </c>
      <c r="J25" s="9">
        <v>1244</v>
      </c>
    </row>
    <row r="26" spans="1:10" ht="11.45" customHeight="1">
      <c r="A26" s="8" t="s">
        <v>24</v>
      </c>
      <c r="B26" s="30">
        <v>511</v>
      </c>
      <c r="C26" s="9">
        <v>167</v>
      </c>
      <c r="D26" s="30">
        <v>344</v>
      </c>
      <c r="E26" s="30">
        <v>74</v>
      </c>
      <c r="F26" s="9">
        <v>35</v>
      </c>
      <c r="G26" s="30">
        <v>39</v>
      </c>
      <c r="H26" s="30">
        <v>2329</v>
      </c>
      <c r="I26" s="9">
        <v>853</v>
      </c>
      <c r="J26" s="9">
        <v>1476</v>
      </c>
    </row>
    <row r="27" spans="1:10" ht="11.45" customHeight="1">
      <c r="A27" s="8" t="s">
        <v>25</v>
      </c>
      <c r="B27" s="30">
        <v>297</v>
      </c>
      <c r="C27" s="9">
        <v>88</v>
      </c>
      <c r="D27" s="30">
        <v>209</v>
      </c>
      <c r="E27" s="30">
        <v>38</v>
      </c>
      <c r="F27" s="9">
        <v>16</v>
      </c>
      <c r="G27" s="30">
        <v>22</v>
      </c>
      <c r="H27" s="30">
        <f>1342-1</f>
        <v>1341</v>
      </c>
      <c r="I27" s="9">
        <f>491-1</f>
        <v>490</v>
      </c>
      <c r="J27" s="9">
        <v>851</v>
      </c>
    </row>
    <row r="28" spans="1:10" ht="11.45" customHeight="1">
      <c r="A28" s="8" t="s">
        <v>26</v>
      </c>
      <c r="B28" s="30">
        <v>375</v>
      </c>
      <c r="C28" s="9">
        <v>149</v>
      </c>
      <c r="D28" s="30">
        <v>226</v>
      </c>
      <c r="E28" s="30">
        <v>37</v>
      </c>
      <c r="F28" s="9">
        <v>15</v>
      </c>
      <c r="G28" s="30">
        <v>22</v>
      </c>
      <c r="H28" s="30">
        <v>1576</v>
      </c>
      <c r="I28" s="9">
        <v>699</v>
      </c>
      <c r="J28" s="9">
        <v>877</v>
      </c>
    </row>
    <row r="29" spans="1:10" ht="11.45" customHeight="1">
      <c r="A29" s="12" t="s">
        <v>27</v>
      </c>
      <c r="B29" s="13">
        <v>1112</v>
      </c>
      <c r="C29" s="13">
        <v>451</v>
      </c>
      <c r="D29" s="31">
        <v>661</v>
      </c>
      <c r="E29" s="13">
        <v>124</v>
      </c>
      <c r="F29" s="13">
        <v>53</v>
      </c>
      <c r="G29" s="31">
        <v>71</v>
      </c>
      <c r="H29" s="13">
        <v>4365</v>
      </c>
      <c r="I29" s="13">
        <v>1799</v>
      </c>
      <c r="J29" s="13">
        <v>2566</v>
      </c>
    </row>
    <row r="30" spans="1:10" ht="11.45" customHeight="1">
      <c r="A30" s="8" t="s">
        <v>28</v>
      </c>
      <c r="B30" s="30">
        <v>828</v>
      </c>
      <c r="C30" s="9">
        <v>306</v>
      </c>
      <c r="D30" s="30">
        <v>522</v>
      </c>
      <c r="E30" s="30">
        <v>77</v>
      </c>
      <c r="F30" s="9">
        <v>32</v>
      </c>
      <c r="G30" s="30">
        <v>45</v>
      </c>
      <c r="H30" s="30">
        <v>3515</v>
      </c>
      <c r="I30" s="9">
        <v>1363</v>
      </c>
      <c r="J30" s="9">
        <v>2152</v>
      </c>
    </row>
    <row r="31" spans="1:10" ht="11.45" customHeight="1">
      <c r="A31" s="8" t="s">
        <v>29</v>
      </c>
      <c r="B31" s="30">
        <v>1499</v>
      </c>
      <c r="C31" s="9">
        <v>517</v>
      </c>
      <c r="D31" s="30">
        <v>982</v>
      </c>
      <c r="E31" s="30">
        <v>182</v>
      </c>
      <c r="F31" s="9">
        <v>92</v>
      </c>
      <c r="G31" s="30">
        <v>90</v>
      </c>
      <c r="H31" s="30">
        <v>7147</v>
      </c>
      <c r="I31" s="9">
        <v>2935</v>
      </c>
      <c r="J31" s="9">
        <v>4212</v>
      </c>
    </row>
    <row r="32" spans="1:10" ht="11.45" customHeight="1">
      <c r="A32" s="8" t="s">
        <v>30</v>
      </c>
      <c r="B32" s="30">
        <f>3282-1</f>
        <v>3281</v>
      </c>
      <c r="C32" s="9">
        <v>1124</v>
      </c>
      <c r="D32" s="30">
        <f>2158-1</f>
        <v>2157</v>
      </c>
      <c r="E32" s="30">
        <v>311</v>
      </c>
      <c r="F32" s="9">
        <v>143</v>
      </c>
      <c r="G32" s="30">
        <v>168</v>
      </c>
      <c r="H32" s="30">
        <v>13471</v>
      </c>
      <c r="I32" s="9">
        <v>5652</v>
      </c>
      <c r="J32" s="9">
        <v>7819</v>
      </c>
    </row>
    <row r="33" spans="1:10" ht="11.45" customHeight="1">
      <c r="A33" s="8" t="s">
        <v>31</v>
      </c>
      <c r="B33" s="30">
        <v>785</v>
      </c>
      <c r="C33" s="9">
        <v>285</v>
      </c>
      <c r="D33" s="30">
        <v>500</v>
      </c>
      <c r="E33" s="30">
        <v>77</v>
      </c>
      <c r="F33" s="9">
        <v>43</v>
      </c>
      <c r="G33" s="30">
        <v>34</v>
      </c>
      <c r="H33" s="30">
        <f>3487-1</f>
        <v>3486</v>
      </c>
      <c r="I33" s="9">
        <v>1344</v>
      </c>
      <c r="J33" s="9">
        <f>2143-1</f>
        <v>2142</v>
      </c>
    </row>
    <row r="34" spans="1:10" ht="11.45" customHeight="1">
      <c r="A34" s="12" t="s">
        <v>32</v>
      </c>
      <c r="B34" s="13">
        <v>670</v>
      </c>
      <c r="C34" s="13">
        <v>225</v>
      </c>
      <c r="D34" s="31">
        <v>445</v>
      </c>
      <c r="E34" s="13">
        <v>76</v>
      </c>
      <c r="F34" s="13">
        <v>29</v>
      </c>
      <c r="G34" s="31">
        <v>47</v>
      </c>
      <c r="H34" s="13">
        <v>2991</v>
      </c>
      <c r="I34" s="13">
        <v>1179</v>
      </c>
      <c r="J34" s="13">
        <v>1812</v>
      </c>
    </row>
    <row r="35" spans="1:10" ht="11.45" customHeight="1">
      <c r="A35" s="8" t="s">
        <v>33</v>
      </c>
      <c r="B35" s="30">
        <v>1209</v>
      </c>
      <c r="C35" s="9">
        <v>393</v>
      </c>
      <c r="D35" s="30">
        <v>816</v>
      </c>
      <c r="E35" s="30">
        <v>123</v>
      </c>
      <c r="F35" s="9">
        <v>54</v>
      </c>
      <c r="G35" s="30">
        <v>69</v>
      </c>
      <c r="H35" s="30">
        <f>5513-1</f>
        <v>5512</v>
      </c>
      <c r="I35" s="9">
        <v>2075</v>
      </c>
      <c r="J35" s="9">
        <f>3438-1</f>
        <v>3437</v>
      </c>
    </row>
    <row r="36" spans="1:10" ht="11.45" customHeight="1">
      <c r="A36" s="8" t="s">
        <v>34</v>
      </c>
      <c r="B36" s="30">
        <v>3885</v>
      </c>
      <c r="C36" s="9">
        <v>1347</v>
      </c>
      <c r="D36" s="30">
        <v>2538</v>
      </c>
      <c r="E36" s="30">
        <v>357</v>
      </c>
      <c r="F36" s="9">
        <v>186</v>
      </c>
      <c r="G36" s="30">
        <v>171</v>
      </c>
      <c r="H36" s="30">
        <v>18688</v>
      </c>
      <c r="I36" s="9">
        <v>7436</v>
      </c>
      <c r="J36" s="9">
        <v>11252</v>
      </c>
    </row>
    <row r="37" spans="1:10" ht="11.45" customHeight="1">
      <c r="A37" s="8" t="s">
        <v>35</v>
      </c>
      <c r="B37" s="30">
        <v>2395</v>
      </c>
      <c r="C37" s="9">
        <v>793</v>
      </c>
      <c r="D37" s="30">
        <v>1602</v>
      </c>
      <c r="E37" s="30">
        <v>223</v>
      </c>
      <c r="F37" s="9">
        <v>96</v>
      </c>
      <c r="G37" s="30">
        <v>127</v>
      </c>
      <c r="H37" s="30">
        <f>11574-1</f>
        <v>11573</v>
      </c>
      <c r="I37" s="9">
        <v>4261</v>
      </c>
      <c r="J37" s="9">
        <f>7313-1</f>
        <v>7312</v>
      </c>
    </row>
    <row r="38" spans="1:10" ht="11.45" customHeight="1">
      <c r="A38" s="8" t="s">
        <v>36</v>
      </c>
      <c r="B38" s="30">
        <v>544</v>
      </c>
      <c r="C38" s="9">
        <v>198</v>
      </c>
      <c r="D38" s="30">
        <v>346</v>
      </c>
      <c r="E38" s="30">
        <v>43</v>
      </c>
      <c r="F38" s="9">
        <v>17</v>
      </c>
      <c r="G38" s="30">
        <v>26</v>
      </c>
      <c r="H38" s="30">
        <v>2603</v>
      </c>
      <c r="I38" s="9">
        <v>1004</v>
      </c>
      <c r="J38" s="9">
        <v>1599</v>
      </c>
    </row>
    <row r="39" spans="1:10" ht="11.45" customHeight="1">
      <c r="A39" s="12" t="s">
        <v>37</v>
      </c>
      <c r="B39" s="13">
        <v>433</v>
      </c>
      <c r="C39" s="13">
        <v>182</v>
      </c>
      <c r="D39" s="31">
        <v>251</v>
      </c>
      <c r="E39" s="13">
        <v>46</v>
      </c>
      <c r="F39" s="13">
        <v>24</v>
      </c>
      <c r="G39" s="31">
        <v>22</v>
      </c>
      <c r="H39" s="13">
        <v>2135</v>
      </c>
      <c r="I39" s="13">
        <v>770</v>
      </c>
      <c r="J39" s="13">
        <v>1365</v>
      </c>
    </row>
    <row r="40" spans="1:10" ht="11.45" customHeight="1">
      <c r="A40" s="8" t="s">
        <v>38</v>
      </c>
      <c r="B40" s="30">
        <v>276</v>
      </c>
      <c r="C40" s="9">
        <v>109</v>
      </c>
      <c r="D40" s="30">
        <v>167</v>
      </c>
      <c r="E40" s="30">
        <v>45</v>
      </c>
      <c r="F40" s="9">
        <v>25</v>
      </c>
      <c r="G40" s="30">
        <v>20</v>
      </c>
      <c r="H40" s="30">
        <v>1231</v>
      </c>
      <c r="I40" s="9">
        <v>528</v>
      </c>
      <c r="J40" s="9">
        <v>703</v>
      </c>
    </row>
    <row r="41" spans="1:10" ht="11.45" customHeight="1">
      <c r="A41" s="8" t="s">
        <v>39</v>
      </c>
      <c r="B41" s="30">
        <v>299</v>
      </c>
      <c r="C41" s="9">
        <v>96</v>
      </c>
      <c r="D41" s="30">
        <v>203</v>
      </c>
      <c r="E41" s="30">
        <v>30</v>
      </c>
      <c r="F41" s="9">
        <v>18</v>
      </c>
      <c r="G41" s="30">
        <v>12</v>
      </c>
      <c r="H41" s="30">
        <v>1379</v>
      </c>
      <c r="I41" s="9">
        <v>578</v>
      </c>
      <c r="J41" s="9">
        <v>801</v>
      </c>
    </row>
    <row r="42" spans="1:10" ht="11.45" customHeight="1">
      <c r="A42" s="8" t="s">
        <v>40</v>
      </c>
      <c r="B42" s="30">
        <v>876</v>
      </c>
      <c r="C42" s="9">
        <v>317</v>
      </c>
      <c r="D42" s="30">
        <v>559</v>
      </c>
      <c r="E42" s="30">
        <v>98</v>
      </c>
      <c r="F42" s="9">
        <v>48</v>
      </c>
      <c r="G42" s="30">
        <v>50</v>
      </c>
      <c r="H42" s="30">
        <v>3804</v>
      </c>
      <c r="I42" s="9">
        <v>1424</v>
      </c>
      <c r="J42" s="9">
        <v>2380</v>
      </c>
    </row>
    <row r="43" spans="1:10" ht="11.45" customHeight="1">
      <c r="A43" s="8" t="s">
        <v>41</v>
      </c>
      <c r="B43" s="30">
        <v>1282</v>
      </c>
      <c r="C43" s="9">
        <v>444</v>
      </c>
      <c r="D43" s="30">
        <v>838</v>
      </c>
      <c r="E43" s="30">
        <v>133</v>
      </c>
      <c r="F43" s="9">
        <v>61</v>
      </c>
      <c r="G43" s="30">
        <v>72</v>
      </c>
      <c r="H43" s="30">
        <v>5879</v>
      </c>
      <c r="I43" s="9">
        <v>2160</v>
      </c>
      <c r="J43" s="9">
        <v>3719</v>
      </c>
    </row>
    <row r="44" spans="1:10" ht="11.45" customHeight="1">
      <c r="A44" s="12" t="s">
        <v>42</v>
      </c>
      <c r="B44" s="13">
        <v>596</v>
      </c>
      <c r="C44" s="13">
        <v>178</v>
      </c>
      <c r="D44" s="31">
        <v>418</v>
      </c>
      <c r="E44" s="13">
        <v>70</v>
      </c>
      <c r="F44" s="13">
        <v>35</v>
      </c>
      <c r="G44" s="31">
        <v>35</v>
      </c>
      <c r="H44" s="13">
        <v>3011</v>
      </c>
      <c r="I44" s="13">
        <v>1025</v>
      </c>
      <c r="J44" s="13">
        <v>1986</v>
      </c>
    </row>
    <row r="45" spans="1:10" ht="11.45" customHeight="1">
      <c r="A45" s="8" t="s">
        <v>43</v>
      </c>
      <c r="B45" s="30">
        <v>313</v>
      </c>
      <c r="C45" s="9">
        <v>111</v>
      </c>
      <c r="D45" s="30">
        <v>202</v>
      </c>
      <c r="E45" s="30">
        <v>37</v>
      </c>
      <c r="F45" s="9">
        <v>20</v>
      </c>
      <c r="G45" s="30">
        <v>17</v>
      </c>
      <c r="H45" s="30">
        <v>1510</v>
      </c>
      <c r="I45" s="9">
        <v>540</v>
      </c>
      <c r="J45" s="9">
        <v>970</v>
      </c>
    </row>
    <row r="46" spans="1:10" ht="11.45" customHeight="1">
      <c r="A46" s="8" t="s">
        <v>44</v>
      </c>
      <c r="B46" s="30">
        <v>451</v>
      </c>
      <c r="C46" s="9">
        <v>154</v>
      </c>
      <c r="D46" s="30">
        <v>297</v>
      </c>
      <c r="E46" s="30">
        <v>36</v>
      </c>
      <c r="F46" s="9">
        <v>21</v>
      </c>
      <c r="G46" s="30">
        <v>15</v>
      </c>
      <c r="H46" s="30">
        <v>2022</v>
      </c>
      <c r="I46" s="9">
        <v>740</v>
      </c>
      <c r="J46" s="9">
        <v>1282</v>
      </c>
    </row>
    <row r="47" spans="1:10" ht="11.45" customHeight="1">
      <c r="A47" s="8" t="s">
        <v>45</v>
      </c>
      <c r="B47" s="30">
        <v>606</v>
      </c>
      <c r="C47" s="9">
        <v>224</v>
      </c>
      <c r="D47" s="30">
        <v>382</v>
      </c>
      <c r="E47" s="30">
        <v>74</v>
      </c>
      <c r="F47" s="9">
        <v>38</v>
      </c>
      <c r="G47" s="30">
        <v>36</v>
      </c>
      <c r="H47" s="30">
        <v>2880</v>
      </c>
      <c r="I47" s="9">
        <v>1021</v>
      </c>
      <c r="J47" s="9">
        <v>1859</v>
      </c>
    </row>
    <row r="48" spans="1:10" ht="11.45" customHeight="1">
      <c r="A48" s="8" t="s">
        <v>46</v>
      </c>
      <c r="B48" s="30">
        <v>353</v>
      </c>
      <c r="C48" s="9">
        <v>139</v>
      </c>
      <c r="D48" s="30">
        <v>214</v>
      </c>
      <c r="E48" s="30">
        <v>47</v>
      </c>
      <c r="F48" s="9">
        <v>22</v>
      </c>
      <c r="G48" s="30">
        <v>25</v>
      </c>
      <c r="H48" s="30">
        <v>1743</v>
      </c>
      <c r="I48" s="9">
        <v>653</v>
      </c>
      <c r="J48" s="9">
        <v>1090</v>
      </c>
    </row>
    <row r="49" spans="1:10" ht="11.45" customHeight="1">
      <c r="A49" s="12" t="s">
        <v>47</v>
      </c>
      <c r="B49" s="13">
        <v>2838</v>
      </c>
      <c r="C49" s="13">
        <v>977</v>
      </c>
      <c r="D49" s="31">
        <v>1861</v>
      </c>
      <c r="E49" s="13">
        <v>261</v>
      </c>
      <c r="F49" s="13">
        <v>118</v>
      </c>
      <c r="G49" s="31">
        <v>143</v>
      </c>
      <c r="H49" s="13">
        <f>12357-5</f>
        <v>12352</v>
      </c>
      <c r="I49" s="13">
        <f>4413-4</f>
        <v>4409</v>
      </c>
      <c r="J49" s="13">
        <f>7944-1</f>
        <v>7943</v>
      </c>
    </row>
    <row r="50" spans="1:10" ht="11.45" customHeight="1">
      <c r="A50" s="8" t="s">
        <v>48</v>
      </c>
      <c r="B50" s="30">
        <v>449</v>
      </c>
      <c r="C50" s="9">
        <v>153</v>
      </c>
      <c r="D50" s="30">
        <v>296</v>
      </c>
      <c r="E50" s="30">
        <v>51</v>
      </c>
      <c r="F50" s="9">
        <v>24</v>
      </c>
      <c r="G50" s="30">
        <v>27</v>
      </c>
      <c r="H50" s="30">
        <f>1882-1</f>
        <v>1881</v>
      </c>
      <c r="I50" s="9">
        <v>650</v>
      </c>
      <c r="J50" s="9">
        <f>1232-1</f>
        <v>1231</v>
      </c>
    </row>
    <row r="51" spans="1:10" ht="11.45" customHeight="1">
      <c r="A51" s="8" t="s">
        <v>49</v>
      </c>
      <c r="B51" s="30">
        <v>688</v>
      </c>
      <c r="C51" s="9">
        <v>239</v>
      </c>
      <c r="D51" s="30">
        <v>449</v>
      </c>
      <c r="E51" s="30">
        <v>70</v>
      </c>
      <c r="F51" s="9">
        <v>37</v>
      </c>
      <c r="G51" s="30">
        <v>33</v>
      </c>
      <c r="H51" s="30">
        <v>3352</v>
      </c>
      <c r="I51" s="9">
        <v>1177</v>
      </c>
      <c r="J51" s="9">
        <v>2175</v>
      </c>
    </row>
    <row r="52" spans="1:10" ht="11.45" customHeight="1">
      <c r="A52" s="8" t="s">
        <v>50</v>
      </c>
      <c r="B52" s="30">
        <v>986</v>
      </c>
      <c r="C52" s="9">
        <v>378</v>
      </c>
      <c r="D52" s="30">
        <v>608</v>
      </c>
      <c r="E52" s="30">
        <v>97</v>
      </c>
      <c r="F52" s="9">
        <v>53</v>
      </c>
      <c r="G52" s="30">
        <v>44</v>
      </c>
      <c r="H52" s="30">
        <v>4571</v>
      </c>
      <c r="I52" s="9">
        <v>1638</v>
      </c>
      <c r="J52" s="9">
        <v>2933</v>
      </c>
    </row>
    <row r="53" spans="1:10" ht="11.45" customHeight="1">
      <c r="A53" s="8" t="s">
        <v>51</v>
      </c>
      <c r="B53" s="30">
        <v>675</v>
      </c>
      <c r="C53" s="9">
        <v>264</v>
      </c>
      <c r="D53" s="30">
        <v>411</v>
      </c>
      <c r="E53" s="30">
        <v>58</v>
      </c>
      <c r="F53" s="9">
        <v>29</v>
      </c>
      <c r="G53" s="30">
        <v>29</v>
      </c>
      <c r="H53" s="30">
        <v>2950</v>
      </c>
      <c r="I53" s="9">
        <v>984</v>
      </c>
      <c r="J53" s="9">
        <v>1966</v>
      </c>
    </row>
    <row r="54" spans="1:10" ht="11.45" customHeight="1">
      <c r="A54" s="12" t="s">
        <v>52</v>
      </c>
      <c r="B54" s="13">
        <v>609</v>
      </c>
      <c r="C54" s="13">
        <v>213</v>
      </c>
      <c r="D54" s="31">
        <v>396</v>
      </c>
      <c r="E54" s="13">
        <v>69</v>
      </c>
      <c r="F54" s="13">
        <v>31</v>
      </c>
      <c r="G54" s="31">
        <v>38</v>
      </c>
      <c r="H54" s="13">
        <v>2742</v>
      </c>
      <c r="I54" s="13">
        <v>959</v>
      </c>
      <c r="J54" s="13">
        <v>1783</v>
      </c>
    </row>
    <row r="55" spans="1:10" ht="11.45" customHeight="1">
      <c r="A55" s="8" t="s">
        <v>53</v>
      </c>
      <c r="B55" s="30">
        <v>1017</v>
      </c>
      <c r="C55" s="9">
        <v>377</v>
      </c>
      <c r="D55" s="30">
        <v>640</v>
      </c>
      <c r="E55" s="30">
        <v>98</v>
      </c>
      <c r="F55" s="9">
        <v>44</v>
      </c>
      <c r="G55" s="30">
        <v>54</v>
      </c>
      <c r="H55" s="30">
        <v>4364</v>
      </c>
      <c r="I55" s="9">
        <v>1535</v>
      </c>
      <c r="J55" s="9">
        <v>2829</v>
      </c>
    </row>
    <row r="56" spans="1:10" ht="11.45" customHeight="1" thickBot="1">
      <c r="A56" s="16" t="s">
        <v>54</v>
      </c>
      <c r="B56" s="29">
        <v>715</v>
      </c>
      <c r="C56" s="17">
        <v>286</v>
      </c>
      <c r="D56" s="29">
        <v>429</v>
      </c>
      <c r="E56" s="29">
        <v>54</v>
      </c>
      <c r="F56" s="17">
        <v>30</v>
      </c>
      <c r="G56" s="29">
        <v>24</v>
      </c>
      <c r="H56" s="29">
        <v>3539</v>
      </c>
      <c r="I56" s="17">
        <v>1415</v>
      </c>
      <c r="J56" s="17">
        <v>2124</v>
      </c>
    </row>
    <row r="57" spans="1:10" ht="16.149999999999999" customHeight="1">
      <c r="A57" s="28"/>
      <c r="B57" s="27"/>
      <c r="C57" s="27"/>
      <c r="D57" s="27"/>
      <c r="E57" s="27"/>
      <c r="F57" s="27"/>
      <c r="G57" s="27"/>
      <c r="H57" s="27"/>
      <c r="I57" s="27"/>
      <c r="J57" s="2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10">
    <mergeCell ref="A1:J1"/>
    <mergeCell ref="A2:J2"/>
    <mergeCell ref="I3:J3"/>
    <mergeCell ref="A4:A7"/>
    <mergeCell ref="B4:J4"/>
    <mergeCell ref="B5:G5"/>
    <mergeCell ref="H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J67"/>
  <sheetViews>
    <sheetView view="pageBreakPreview" zoomScaleNormal="100" zoomScaleSheetLayoutView="100" workbookViewId="0">
      <selection activeCell="J10" sqref="J10:J56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19" t="s">
        <v>163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9.899999999999999" customHeight="1">
      <c r="A2" s="142" t="s">
        <v>166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18.600000000000001" customHeight="1" thickBot="1">
      <c r="I3" s="138" t="s">
        <v>195</v>
      </c>
      <c r="J3" s="138"/>
    </row>
    <row r="4" spans="1:10" ht="22.5" customHeight="1" thickBot="1">
      <c r="A4" s="126" t="s">
        <v>0</v>
      </c>
      <c r="B4" s="139" t="s">
        <v>123</v>
      </c>
      <c r="C4" s="140"/>
      <c r="D4" s="140"/>
      <c r="E4" s="140"/>
      <c r="F4" s="140"/>
      <c r="G4" s="140"/>
      <c r="H4" s="140"/>
      <c r="I4" s="140"/>
      <c r="J4" s="141"/>
    </row>
    <row r="5" spans="1:10" ht="22.5" customHeight="1" thickBot="1">
      <c r="A5" s="127"/>
      <c r="B5" s="139" t="s">
        <v>94</v>
      </c>
      <c r="C5" s="140"/>
      <c r="D5" s="140"/>
      <c r="E5" s="140"/>
      <c r="F5" s="140"/>
      <c r="G5" s="140"/>
      <c r="H5" s="140"/>
      <c r="I5" s="140"/>
      <c r="J5" s="141"/>
    </row>
    <row r="6" spans="1:10" ht="22.5" customHeight="1" thickBot="1">
      <c r="A6" s="127"/>
      <c r="B6" s="139" t="s">
        <v>87</v>
      </c>
      <c r="C6" s="140"/>
      <c r="D6" s="141"/>
      <c r="E6" s="139" t="s">
        <v>100</v>
      </c>
      <c r="F6" s="140"/>
      <c r="G6" s="141"/>
      <c r="H6" s="139" t="s">
        <v>86</v>
      </c>
      <c r="I6" s="140"/>
      <c r="J6" s="141"/>
    </row>
    <row r="7" spans="1:10" ht="42" customHeight="1" thickBot="1">
      <c r="A7" s="128"/>
      <c r="B7" s="105" t="s">
        <v>72</v>
      </c>
      <c r="C7" s="3" t="s">
        <v>79</v>
      </c>
      <c r="D7" s="105" t="s">
        <v>70</v>
      </c>
      <c r="E7" s="105" t="s">
        <v>72</v>
      </c>
      <c r="F7" s="3" t="s">
        <v>79</v>
      </c>
      <c r="G7" s="105" t="s">
        <v>70</v>
      </c>
      <c r="H7" s="105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140130</v>
      </c>
      <c r="C8" s="5">
        <v>44734</v>
      </c>
      <c r="D8" s="32">
        <v>95396</v>
      </c>
      <c r="E8" s="32">
        <v>48249</v>
      </c>
      <c r="F8" s="5">
        <v>15345</v>
      </c>
      <c r="G8" s="32">
        <v>32904</v>
      </c>
      <c r="H8" s="32">
        <v>39791</v>
      </c>
      <c r="I8" s="5">
        <v>25650</v>
      </c>
      <c r="J8" s="5">
        <v>14141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7280</v>
      </c>
      <c r="C10" s="9">
        <v>2009</v>
      </c>
      <c r="D10" s="30">
        <v>5271</v>
      </c>
      <c r="E10" s="30">
        <v>2305</v>
      </c>
      <c r="F10" s="9">
        <v>610</v>
      </c>
      <c r="G10" s="30">
        <v>1695</v>
      </c>
      <c r="H10" s="30">
        <v>1475</v>
      </c>
      <c r="I10" s="9">
        <v>850</v>
      </c>
      <c r="J10" s="9">
        <v>625</v>
      </c>
    </row>
    <row r="11" spans="1:10" ht="11.45" customHeight="1">
      <c r="A11" s="8" t="s">
        <v>9</v>
      </c>
      <c r="B11" s="30">
        <v>1917</v>
      </c>
      <c r="C11" s="9">
        <v>685</v>
      </c>
      <c r="D11" s="30">
        <v>1232</v>
      </c>
      <c r="E11" s="30">
        <v>654</v>
      </c>
      <c r="F11" s="9">
        <v>222</v>
      </c>
      <c r="G11" s="30">
        <v>432</v>
      </c>
      <c r="H11" s="30">
        <v>543</v>
      </c>
      <c r="I11" s="9">
        <v>306</v>
      </c>
      <c r="J11" s="9">
        <v>237</v>
      </c>
    </row>
    <row r="12" spans="1:10" ht="11.45" customHeight="1">
      <c r="A12" s="8" t="s">
        <v>10</v>
      </c>
      <c r="B12" s="30">
        <v>1544</v>
      </c>
      <c r="C12" s="9">
        <v>568</v>
      </c>
      <c r="D12" s="30">
        <v>976</v>
      </c>
      <c r="E12" s="30">
        <v>508</v>
      </c>
      <c r="F12" s="9">
        <v>184</v>
      </c>
      <c r="G12" s="30">
        <v>324</v>
      </c>
      <c r="H12" s="30">
        <v>464</v>
      </c>
      <c r="I12" s="9">
        <v>277</v>
      </c>
      <c r="J12" s="9">
        <v>187</v>
      </c>
    </row>
    <row r="13" spans="1:10" ht="11.45" customHeight="1">
      <c r="A13" s="8" t="s">
        <v>11</v>
      </c>
      <c r="B13" s="30">
        <v>2720</v>
      </c>
      <c r="C13" s="9">
        <v>872</v>
      </c>
      <c r="D13" s="30">
        <v>1848</v>
      </c>
      <c r="E13" s="30">
        <v>805</v>
      </c>
      <c r="F13" s="9">
        <v>286</v>
      </c>
      <c r="G13" s="30">
        <v>519</v>
      </c>
      <c r="H13" s="30">
        <v>662</v>
      </c>
      <c r="I13" s="9">
        <v>441</v>
      </c>
      <c r="J13" s="9">
        <v>221</v>
      </c>
    </row>
    <row r="14" spans="1:10" ht="11.45" customHeight="1">
      <c r="A14" s="12" t="s">
        <v>12</v>
      </c>
      <c r="B14" s="13">
        <v>1051</v>
      </c>
      <c r="C14" s="13">
        <v>364</v>
      </c>
      <c r="D14" s="31">
        <v>687</v>
      </c>
      <c r="E14" s="13">
        <v>408</v>
      </c>
      <c r="F14" s="13">
        <v>127</v>
      </c>
      <c r="G14" s="31">
        <v>281</v>
      </c>
      <c r="H14" s="13">
        <v>379</v>
      </c>
      <c r="I14" s="13">
        <v>194</v>
      </c>
      <c r="J14" s="13">
        <v>185</v>
      </c>
    </row>
    <row r="15" spans="1:10" ht="11.45" customHeight="1">
      <c r="A15" s="8" t="s">
        <v>13</v>
      </c>
      <c r="B15" s="30">
        <v>1226</v>
      </c>
      <c r="C15" s="9">
        <v>422</v>
      </c>
      <c r="D15" s="30">
        <v>804</v>
      </c>
      <c r="E15" s="30">
        <v>487</v>
      </c>
      <c r="F15" s="9">
        <v>156</v>
      </c>
      <c r="G15" s="30">
        <v>331</v>
      </c>
      <c r="H15" s="30">
        <v>480</v>
      </c>
      <c r="I15" s="9">
        <v>244</v>
      </c>
      <c r="J15" s="9">
        <v>236</v>
      </c>
    </row>
    <row r="16" spans="1:10" ht="11.45" customHeight="1">
      <c r="A16" s="8" t="s">
        <v>14</v>
      </c>
      <c r="B16" s="30">
        <v>2223</v>
      </c>
      <c r="C16" s="9">
        <v>811</v>
      </c>
      <c r="D16" s="30">
        <v>1412</v>
      </c>
      <c r="E16" s="30">
        <v>720</v>
      </c>
      <c r="F16" s="9">
        <v>244</v>
      </c>
      <c r="G16" s="30">
        <v>476</v>
      </c>
      <c r="H16" s="30">
        <v>778</v>
      </c>
      <c r="I16" s="9">
        <v>468</v>
      </c>
      <c r="J16" s="9">
        <v>310</v>
      </c>
    </row>
    <row r="17" spans="1:10" ht="11.45" customHeight="1">
      <c r="A17" s="8" t="s">
        <v>15</v>
      </c>
      <c r="B17" s="30">
        <v>2819</v>
      </c>
      <c r="C17" s="9">
        <v>998</v>
      </c>
      <c r="D17" s="30">
        <v>1821</v>
      </c>
      <c r="E17" s="30">
        <v>1048</v>
      </c>
      <c r="F17" s="9">
        <v>369</v>
      </c>
      <c r="G17" s="30">
        <v>679</v>
      </c>
      <c r="H17" s="30">
        <v>864</v>
      </c>
      <c r="I17" s="9">
        <v>582</v>
      </c>
      <c r="J17" s="9">
        <v>282</v>
      </c>
    </row>
    <row r="18" spans="1:10" ht="11.45" customHeight="1">
      <c r="A18" s="8" t="s">
        <v>16</v>
      </c>
      <c r="B18" s="30">
        <v>2180</v>
      </c>
      <c r="C18" s="9">
        <v>727</v>
      </c>
      <c r="D18" s="30">
        <v>1453</v>
      </c>
      <c r="E18" s="30">
        <v>712</v>
      </c>
      <c r="F18" s="9">
        <v>249</v>
      </c>
      <c r="G18" s="30">
        <v>463</v>
      </c>
      <c r="H18" s="30">
        <v>625</v>
      </c>
      <c r="I18" s="9">
        <v>432</v>
      </c>
      <c r="J18" s="9">
        <v>193</v>
      </c>
    </row>
    <row r="19" spans="1:10" ht="11.45" customHeight="1">
      <c r="A19" s="12" t="s">
        <v>17</v>
      </c>
      <c r="B19" s="13">
        <v>2046</v>
      </c>
      <c r="C19" s="13">
        <v>786</v>
      </c>
      <c r="D19" s="31">
        <v>1260</v>
      </c>
      <c r="E19" s="13">
        <v>731</v>
      </c>
      <c r="F19" s="13">
        <v>255</v>
      </c>
      <c r="G19" s="31">
        <v>476</v>
      </c>
      <c r="H19" s="13">
        <v>580</v>
      </c>
      <c r="I19" s="13">
        <v>380</v>
      </c>
      <c r="J19" s="13">
        <v>200</v>
      </c>
    </row>
    <row r="20" spans="1:10" ht="11.45" customHeight="1">
      <c r="A20" s="8" t="s">
        <v>18</v>
      </c>
      <c r="B20" s="30">
        <v>7120</v>
      </c>
      <c r="C20" s="9">
        <v>2588</v>
      </c>
      <c r="D20" s="30">
        <v>4532</v>
      </c>
      <c r="E20" s="30">
        <v>2603</v>
      </c>
      <c r="F20" s="9">
        <v>942</v>
      </c>
      <c r="G20" s="30">
        <v>1661</v>
      </c>
      <c r="H20" s="30">
        <v>2274</v>
      </c>
      <c r="I20" s="9">
        <v>1658</v>
      </c>
      <c r="J20" s="9">
        <v>616</v>
      </c>
    </row>
    <row r="21" spans="1:10" ht="11.45" customHeight="1">
      <c r="A21" s="8" t="s">
        <v>19</v>
      </c>
      <c r="B21" s="30">
        <v>6097</v>
      </c>
      <c r="C21" s="9">
        <v>2160</v>
      </c>
      <c r="D21" s="30">
        <v>3937</v>
      </c>
      <c r="E21" s="30">
        <v>2034</v>
      </c>
      <c r="F21" s="9">
        <v>743</v>
      </c>
      <c r="G21" s="30">
        <v>1291</v>
      </c>
      <c r="H21" s="30">
        <v>1747</v>
      </c>
      <c r="I21" s="9">
        <v>1254</v>
      </c>
      <c r="J21" s="9">
        <v>493</v>
      </c>
    </row>
    <row r="22" spans="1:10" ht="11.45" customHeight="1">
      <c r="A22" s="8" t="s">
        <v>20</v>
      </c>
      <c r="B22" s="30">
        <v>12227</v>
      </c>
      <c r="C22" s="9">
        <v>4329</v>
      </c>
      <c r="D22" s="30">
        <v>7898</v>
      </c>
      <c r="E22" s="30">
        <v>4212</v>
      </c>
      <c r="F22" s="9">
        <v>1513</v>
      </c>
      <c r="G22" s="30">
        <v>2699</v>
      </c>
      <c r="H22" s="30">
        <v>4140</v>
      </c>
      <c r="I22" s="9">
        <v>2737</v>
      </c>
      <c r="J22" s="9">
        <v>1403</v>
      </c>
    </row>
    <row r="23" spans="1:10" ht="11.45" customHeight="1">
      <c r="A23" s="8" t="s">
        <v>21</v>
      </c>
      <c r="B23" s="30">
        <v>8193</v>
      </c>
      <c r="C23" s="9">
        <v>2767</v>
      </c>
      <c r="D23" s="30">
        <v>5426</v>
      </c>
      <c r="E23" s="30">
        <v>2766</v>
      </c>
      <c r="F23" s="9">
        <v>958</v>
      </c>
      <c r="G23" s="30">
        <v>1808</v>
      </c>
      <c r="H23" s="30">
        <v>2734</v>
      </c>
      <c r="I23" s="9">
        <v>1927</v>
      </c>
      <c r="J23" s="9">
        <v>807</v>
      </c>
    </row>
    <row r="24" spans="1:10" ht="11.45" customHeight="1">
      <c r="A24" s="12" t="s">
        <v>22</v>
      </c>
      <c r="B24" s="13">
        <v>2022</v>
      </c>
      <c r="C24" s="13">
        <v>669</v>
      </c>
      <c r="D24" s="31">
        <v>1353</v>
      </c>
      <c r="E24" s="13">
        <v>906</v>
      </c>
      <c r="F24" s="13">
        <v>265</v>
      </c>
      <c r="G24" s="31">
        <v>641</v>
      </c>
      <c r="H24" s="13">
        <v>871</v>
      </c>
      <c r="I24" s="13">
        <v>477</v>
      </c>
      <c r="J24" s="13">
        <v>394</v>
      </c>
    </row>
    <row r="25" spans="1:10" ht="11.45" customHeight="1">
      <c r="A25" s="8" t="s">
        <v>23</v>
      </c>
      <c r="B25" s="30">
        <v>1035</v>
      </c>
      <c r="C25" s="9">
        <v>328</v>
      </c>
      <c r="D25" s="30">
        <v>707</v>
      </c>
      <c r="E25" s="30">
        <v>404</v>
      </c>
      <c r="F25" s="9">
        <v>133</v>
      </c>
      <c r="G25" s="30">
        <v>271</v>
      </c>
      <c r="H25" s="30">
        <v>411</v>
      </c>
      <c r="I25" s="9">
        <v>209</v>
      </c>
      <c r="J25" s="9">
        <v>202</v>
      </c>
    </row>
    <row r="26" spans="1:10" ht="11.45" customHeight="1">
      <c r="A26" s="8" t="s">
        <v>24</v>
      </c>
      <c r="B26" s="30">
        <v>1223</v>
      </c>
      <c r="C26" s="9">
        <v>355</v>
      </c>
      <c r="D26" s="30">
        <v>868</v>
      </c>
      <c r="E26" s="30">
        <v>449</v>
      </c>
      <c r="F26" s="9">
        <v>117</v>
      </c>
      <c r="G26" s="30">
        <v>332</v>
      </c>
      <c r="H26" s="30">
        <v>425</v>
      </c>
      <c r="I26" s="9">
        <v>222</v>
      </c>
      <c r="J26" s="9">
        <v>203</v>
      </c>
    </row>
    <row r="27" spans="1:10" ht="11.45" customHeight="1">
      <c r="A27" s="8" t="s">
        <v>25</v>
      </c>
      <c r="B27" s="30">
        <v>705</v>
      </c>
      <c r="C27" s="9">
        <v>204</v>
      </c>
      <c r="D27" s="30">
        <v>501</v>
      </c>
      <c r="E27" s="30">
        <v>241</v>
      </c>
      <c r="F27" s="9">
        <v>69</v>
      </c>
      <c r="G27" s="30">
        <v>172</v>
      </c>
      <c r="H27" s="30">
        <v>229</v>
      </c>
      <c r="I27" s="9">
        <v>116</v>
      </c>
      <c r="J27" s="9">
        <v>113</v>
      </c>
    </row>
    <row r="28" spans="1:10" ht="11.45" customHeight="1">
      <c r="A28" s="8" t="s">
        <v>26</v>
      </c>
      <c r="B28" s="30">
        <v>822</v>
      </c>
      <c r="C28" s="9">
        <v>301</v>
      </c>
      <c r="D28" s="30">
        <v>521</v>
      </c>
      <c r="E28" s="30">
        <v>345</v>
      </c>
      <c r="F28" s="9">
        <v>115</v>
      </c>
      <c r="G28" s="30">
        <v>230</v>
      </c>
      <c r="H28" s="30">
        <v>254</v>
      </c>
      <c r="I28" s="9">
        <v>186</v>
      </c>
      <c r="J28" s="9">
        <v>68</v>
      </c>
    </row>
    <row r="29" spans="1:10" ht="11.45" customHeight="1">
      <c r="A29" s="12" t="s">
        <v>27</v>
      </c>
      <c r="B29" s="13">
        <v>2250</v>
      </c>
      <c r="C29" s="13">
        <v>739</v>
      </c>
      <c r="D29" s="31">
        <v>1511</v>
      </c>
      <c r="E29" s="13">
        <v>927</v>
      </c>
      <c r="F29" s="13">
        <v>274</v>
      </c>
      <c r="G29" s="31">
        <v>653</v>
      </c>
      <c r="H29" s="13">
        <v>733</v>
      </c>
      <c r="I29" s="13">
        <v>514</v>
      </c>
      <c r="J29" s="13">
        <v>219</v>
      </c>
    </row>
    <row r="30" spans="1:10" ht="11.45" customHeight="1">
      <c r="A30" s="8" t="s">
        <v>28</v>
      </c>
      <c r="B30" s="30">
        <v>1923</v>
      </c>
      <c r="C30" s="9">
        <v>592</v>
      </c>
      <c r="D30" s="30">
        <v>1331</v>
      </c>
      <c r="E30" s="30">
        <v>699</v>
      </c>
      <c r="F30" s="9">
        <v>209</v>
      </c>
      <c r="G30" s="30">
        <v>490</v>
      </c>
      <c r="H30" s="30">
        <v>542</v>
      </c>
      <c r="I30" s="9">
        <v>344</v>
      </c>
      <c r="J30" s="9">
        <v>198</v>
      </c>
    </row>
    <row r="31" spans="1:10" ht="11.45" customHeight="1">
      <c r="A31" s="8" t="s">
        <v>29</v>
      </c>
      <c r="B31" s="30">
        <v>3808</v>
      </c>
      <c r="C31" s="9">
        <v>1248</v>
      </c>
      <c r="D31" s="30">
        <v>2560</v>
      </c>
      <c r="E31" s="30">
        <v>1420</v>
      </c>
      <c r="F31" s="9">
        <v>455</v>
      </c>
      <c r="G31" s="30">
        <v>965</v>
      </c>
      <c r="H31" s="30">
        <v>1232</v>
      </c>
      <c r="I31" s="9">
        <v>818</v>
      </c>
      <c r="J31" s="9">
        <v>414</v>
      </c>
    </row>
    <row r="32" spans="1:10" ht="11.45" customHeight="1">
      <c r="A32" s="8" t="s">
        <v>30</v>
      </c>
      <c r="B32" s="30">
        <v>7282</v>
      </c>
      <c r="C32" s="9">
        <v>2291</v>
      </c>
      <c r="D32" s="30">
        <v>4991</v>
      </c>
      <c r="E32" s="30">
        <v>2542</v>
      </c>
      <c r="F32" s="9">
        <v>854</v>
      </c>
      <c r="G32" s="30">
        <v>1688</v>
      </c>
      <c r="H32" s="30">
        <v>2019</v>
      </c>
      <c r="I32" s="9">
        <v>1461</v>
      </c>
      <c r="J32" s="9">
        <v>558</v>
      </c>
    </row>
    <row r="33" spans="1:10" ht="11.45" customHeight="1">
      <c r="A33" s="8" t="s">
        <v>31</v>
      </c>
      <c r="B33" s="30">
        <v>1864</v>
      </c>
      <c r="C33" s="9">
        <v>580</v>
      </c>
      <c r="D33" s="30">
        <v>1284</v>
      </c>
      <c r="E33" s="30">
        <v>719</v>
      </c>
      <c r="F33" s="9">
        <v>203</v>
      </c>
      <c r="G33" s="30">
        <v>516</v>
      </c>
      <c r="H33" s="30">
        <v>554</v>
      </c>
      <c r="I33" s="9">
        <v>345</v>
      </c>
      <c r="J33" s="9">
        <v>209</v>
      </c>
    </row>
    <row r="34" spans="1:10" ht="11.45" customHeight="1">
      <c r="A34" s="12" t="s">
        <v>32</v>
      </c>
      <c r="B34" s="13">
        <v>1685</v>
      </c>
      <c r="C34" s="13">
        <v>525</v>
      </c>
      <c r="D34" s="31">
        <v>1160</v>
      </c>
      <c r="E34" s="13">
        <v>562</v>
      </c>
      <c r="F34" s="13">
        <v>164</v>
      </c>
      <c r="G34" s="31">
        <v>398</v>
      </c>
      <c r="H34" s="13">
        <v>505</v>
      </c>
      <c r="I34" s="13">
        <v>348</v>
      </c>
      <c r="J34" s="13">
        <v>157</v>
      </c>
    </row>
    <row r="35" spans="1:10" ht="11.45" customHeight="1">
      <c r="A35" s="8" t="s">
        <v>33</v>
      </c>
      <c r="B35" s="30">
        <v>3150</v>
      </c>
      <c r="C35" s="9">
        <v>938</v>
      </c>
      <c r="D35" s="30">
        <v>2212</v>
      </c>
      <c r="E35" s="30">
        <v>1077</v>
      </c>
      <c r="F35" s="9">
        <v>367</v>
      </c>
      <c r="G35" s="30">
        <v>710</v>
      </c>
      <c r="H35" s="30">
        <v>775</v>
      </c>
      <c r="I35" s="9">
        <v>460</v>
      </c>
      <c r="J35" s="9">
        <v>315</v>
      </c>
    </row>
    <row r="36" spans="1:10" ht="11.45" customHeight="1">
      <c r="A36" s="8" t="s">
        <v>34</v>
      </c>
      <c r="B36" s="30">
        <v>10875</v>
      </c>
      <c r="C36" s="9">
        <v>3455</v>
      </c>
      <c r="D36" s="30">
        <v>7420</v>
      </c>
      <c r="E36" s="30">
        <v>3501</v>
      </c>
      <c r="F36" s="9">
        <v>1186</v>
      </c>
      <c r="G36" s="30">
        <v>2315</v>
      </c>
      <c r="H36" s="30">
        <v>2443</v>
      </c>
      <c r="I36" s="9">
        <v>1616</v>
      </c>
      <c r="J36" s="9">
        <v>827</v>
      </c>
    </row>
    <row r="37" spans="1:10" ht="11.45" customHeight="1">
      <c r="A37" s="8" t="s">
        <v>35</v>
      </c>
      <c r="B37" s="30">
        <v>6561</v>
      </c>
      <c r="C37" s="9">
        <v>1808</v>
      </c>
      <c r="D37" s="30">
        <v>4753</v>
      </c>
      <c r="E37" s="30">
        <v>2217</v>
      </c>
      <c r="F37" s="9">
        <v>645</v>
      </c>
      <c r="G37" s="30">
        <v>1572</v>
      </c>
      <c r="H37" s="30">
        <v>1724</v>
      </c>
      <c r="I37" s="9">
        <v>1126</v>
      </c>
      <c r="J37" s="9">
        <v>598</v>
      </c>
    </row>
    <row r="38" spans="1:10" ht="11.45" customHeight="1">
      <c r="A38" s="8" t="s">
        <v>36</v>
      </c>
      <c r="B38" s="30">
        <v>1475</v>
      </c>
      <c r="C38" s="9">
        <v>417</v>
      </c>
      <c r="D38" s="30">
        <v>1058</v>
      </c>
      <c r="E38" s="30">
        <v>487</v>
      </c>
      <c r="F38" s="9">
        <v>138</v>
      </c>
      <c r="G38" s="30">
        <v>349</v>
      </c>
      <c r="H38" s="30">
        <v>417</v>
      </c>
      <c r="I38" s="9">
        <v>305</v>
      </c>
      <c r="J38" s="9">
        <v>112</v>
      </c>
    </row>
    <row r="39" spans="1:10" ht="11.45" customHeight="1">
      <c r="A39" s="12" t="s">
        <v>37</v>
      </c>
      <c r="B39" s="13">
        <v>1219</v>
      </c>
      <c r="C39" s="13">
        <v>350</v>
      </c>
      <c r="D39" s="31">
        <v>869</v>
      </c>
      <c r="E39" s="13">
        <v>442</v>
      </c>
      <c r="F39" s="13">
        <v>126</v>
      </c>
      <c r="G39" s="31">
        <v>316</v>
      </c>
      <c r="H39" s="13">
        <v>309</v>
      </c>
      <c r="I39" s="13">
        <v>192</v>
      </c>
      <c r="J39" s="13">
        <v>117</v>
      </c>
    </row>
    <row r="40" spans="1:10" ht="11.45" customHeight="1">
      <c r="A40" s="8" t="s">
        <v>38</v>
      </c>
      <c r="B40" s="30">
        <v>668</v>
      </c>
      <c r="C40" s="9">
        <v>245</v>
      </c>
      <c r="D40" s="30">
        <v>423</v>
      </c>
      <c r="E40" s="30">
        <v>232</v>
      </c>
      <c r="F40" s="9">
        <v>93</v>
      </c>
      <c r="G40" s="30">
        <v>139</v>
      </c>
      <c r="H40" s="30">
        <v>228</v>
      </c>
      <c r="I40" s="9">
        <v>133</v>
      </c>
      <c r="J40" s="9">
        <v>95</v>
      </c>
    </row>
    <row r="41" spans="1:10" ht="11.45" customHeight="1">
      <c r="A41" s="8" t="s">
        <v>39</v>
      </c>
      <c r="B41" s="30">
        <v>688</v>
      </c>
      <c r="C41" s="9">
        <v>232</v>
      </c>
      <c r="D41" s="30">
        <v>456</v>
      </c>
      <c r="E41" s="30">
        <v>248</v>
      </c>
      <c r="F41" s="9">
        <v>77</v>
      </c>
      <c r="G41" s="30">
        <v>171</v>
      </c>
      <c r="H41" s="30">
        <v>270</v>
      </c>
      <c r="I41" s="9">
        <v>163</v>
      </c>
      <c r="J41" s="9">
        <v>107</v>
      </c>
    </row>
    <row r="42" spans="1:10" ht="11.45" customHeight="1">
      <c r="A42" s="8" t="s">
        <v>40</v>
      </c>
      <c r="B42" s="30">
        <v>2092</v>
      </c>
      <c r="C42" s="9">
        <v>615</v>
      </c>
      <c r="D42" s="30">
        <v>1477</v>
      </c>
      <c r="E42" s="30">
        <v>772</v>
      </c>
      <c r="F42" s="9">
        <v>233</v>
      </c>
      <c r="G42" s="30">
        <v>539</v>
      </c>
      <c r="H42" s="30">
        <v>632</v>
      </c>
      <c r="I42" s="9">
        <v>395</v>
      </c>
      <c r="J42" s="9">
        <v>237</v>
      </c>
    </row>
    <row r="43" spans="1:10" ht="11.45" customHeight="1">
      <c r="A43" s="8" t="s">
        <v>41</v>
      </c>
      <c r="B43" s="30">
        <v>3232</v>
      </c>
      <c r="C43" s="9">
        <v>913</v>
      </c>
      <c r="D43" s="30">
        <v>2319</v>
      </c>
      <c r="E43" s="30">
        <v>1172</v>
      </c>
      <c r="F43" s="9">
        <v>340</v>
      </c>
      <c r="G43" s="30">
        <v>832</v>
      </c>
      <c r="H43" s="30">
        <v>867</v>
      </c>
      <c r="I43" s="9">
        <v>541</v>
      </c>
      <c r="J43" s="9">
        <v>326</v>
      </c>
    </row>
    <row r="44" spans="1:10" ht="11.45" customHeight="1">
      <c r="A44" s="12" t="s">
        <v>42</v>
      </c>
      <c r="B44" s="13">
        <v>1682</v>
      </c>
      <c r="C44" s="13">
        <v>454</v>
      </c>
      <c r="D44" s="31">
        <v>1228</v>
      </c>
      <c r="E44" s="13">
        <v>630</v>
      </c>
      <c r="F44" s="13">
        <v>146</v>
      </c>
      <c r="G44" s="31">
        <v>484</v>
      </c>
      <c r="H44" s="13">
        <v>455</v>
      </c>
      <c r="I44" s="13">
        <v>274</v>
      </c>
      <c r="J44" s="13">
        <v>181</v>
      </c>
    </row>
    <row r="45" spans="1:10" ht="11.45" customHeight="1">
      <c r="A45" s="8" t="s">
        <v>43</v>
      </c>
      <c r="B45" s="30">
        <v>866</v>
      </c>
      <c r="C45" s="9">
        <v>246</v>
      </c>
      <c r="D45" s="30">
        <v>620</v>
      </c>
      <c r="E45" s="30">
        <v>287</v>
      </c>
      <c r="F45" s="9">
        <v>83</v>
      </c>
      <c r="G45" s="30">
        <v>204</v>
      </c>
      <c r="H45" s="30">
        <v>242</v>
      </c>
      <c r="I45" s="9">
        <v>141</v>
      </c>
      <c r="J45" s="9">
        <v>101</v>
      </c>
    </row>
    <row r="46" spans="1:10" ht="11.45" customHeight="1">
      <c r="A46" s="8" t="s">
        <v>44</v>
      </c>
      <c r="B46" s="30">
        <v>1092</v>
      </c>
      <c r="C46" s="9">
        <v>307</v>
      </c>
      <c r="D46" s="30">
        <v>785</v>
      </c>
      <c r="E46" s="30">
        <v>427</v>
      </c>
      <c r="F46" s="9">
        <v>115</v>
      </c>
      <c r="G46" s="30">
        <v>312</v>
      </c>
      <c r="H46" s="30">
        <v>341</v>
      </c>
      <c r="I46" s="9">
        <v>209</v>
      </c>
      <c r="J46" s="9">
        <v>132</v>
      </c>
    </row>
    <row r="47" spans="1:10" ht="11.45" customHeight="1">
      <c r="A47" s="8" t="s">
        <v>45</v>
      </c>
      <c r="B47" s="30">
        <v>1602</v>
      </c>
      <c r="C47" s="9">
        <v>430</v>
      </c>
      <c r="D47" s="30">
        <v>1172</v>
      </c>
      <c r="E47" s="30">
        <v>560</v>
      </c>
      <c r="F47" s="9">
        <v>154</v>
      </c>
      <c r="G47" s="30">
        <v>406</v>
      </c>
      <c r="H47" s="30">
        <v>437</v>
      </c>
      <c r="I47" s="9">
        <v>279</v>
      </c>
      <c r="J47" s="9">
        <v>158</v>
      </c>
    </row>
    <row r="48" spans="1:10" ht="11.45" customHeight="1">
      <c r="A48" s="8" t="s">
        <v>46</v>
      </c>
      <c r="B48" s="30">
        <v>995</v>
      </c>
      <c r="C48" s="9">
        <v>327</v>
      </c>
      <c r="D48" s="30">
        <v>668</v>
      </c>
      <c r="E48" s="30">
        <v>332</v>
      </c>
      <c r="F48" s="9">
        <v>106</v>
      </c>
      <c r="G48" s="30">
        <v>226</v>
      </c>
      <c r="H48" s="30">
        <v>239</v>
      </c>
      <c r="I48" s="9">
        <v>132</v>
      </c>
      <c r="J48" s="9">
        <v>107</v>
      </c>
    </row>
    <row r="49" spans="1:10" ht="11.45" customHeight="1">
      <c r="A49" s="12" t="s">
        <v>47</v>
      </c>
      <c r="B49" s="13">
        <v>7194</v>
      </c>
      <c r="C49" s="13">
        <v>2027</v>
      </c>
      <c r="D49" s="31">
        <v>5167</v>
      </c>
      <c r="E49" s="13">
        <v>2264</v>
      </c>
      <c r="F49" s="13">
        <v>643</v>
      </c>
      <c r="G49" s="31">
        <v>1621</v>
      </c>
      <c r="H49" s="13">
        <v>1651</v>
      </c>
      <c r="I49" s="13">
        <v>1031</v>
      </c>
      <c r="J49" s="13">
        <v>620</v>
      </c>
    </row>
    <row r="50" spans="1:10" ht="11.45" customHeight="1">
      <c r="A50" s="8" t="s">
        <v>48</v>
      </c>
      <c r="B50" s="30">
        <v>1016</v>
      </c>
      <c r="C50" s="9">
        <v>286</v>
      </c>
      <c r="D50" s="30">
        <v>730</v>
      </c>
      <c r="E50" s="30">
        <v>357</v>
      </c>
      <c r="F50" s="9">
        <v>83</v>
      </c>
      <c r="G50" s="30">
        <v>274</v>
      </c>
      <c r="H50" s="30">
        <v>310</v>
      </c>
      <c r="I50" s="9">
        <v>175</v>
      </c>
      <c r="J50" s="9">
        <v>135</v>
      </c>
    </row>
    <row r="51" spans="1:10" ht="11.45" customHeight="1">
      <c r="A51" s="8" t="s">
        <v>49</v>
      </c>
      <c r="B51" s="30">
        <v>1901</v>
      </c>
      <c r="C51" s="9">
        <v>549</v>
      </c>
      <c r="D51" s="30">
        <v>1352</v>
      </c>
      <c r="E51" s="30">
        <v>622</v>
      </c>
      <c r="F51" s="9">
        <v>160</v>
      </c>
      <c r="G51" s="30">
        <v>462</v>
      </c>
      <c r="H51" s="30">
        <v>477</v>
      </c>
      <c r="I51" s="9">
        <v>262</v>
      </c>
      <c r="J51" s="9">
        <v>215</v>
      </c>
    </row>
    <row r="52" spans="1:10" ht="11.45" customHeight="1">
      <c r="A52" s="8" t="s">
        <v>50</v>
      </c>
      <c r="B52" s="30">
        <v>2561</v>
      </c>
      <c r="C52" s="9">
        <v>780</v>
      </c>
      <c r="D52" s="30">
        <v>1781</v>
      </c>
      <c r="E52" s="30">
        <v>850</v>
      </c>
      <c r="F52" s="9">
        <v>226</v>
      </c>
      <c r="G52" s="30">
        <v>624</v>
      </c>
      <c r="H52" s="30">
        <v>661</v>
      </c>
      <c r="I52" s="9">
        <v>362</v>
      </c>
      <c r="J52" s="9">
        <v>299</v>
      </c>
    </row>
    <row r="53" spans="1:10" ht="11.45" customHeight="1">
      <c r="A53" s="8" t="s">
        <v>51</v>
      </c>
      <c r="B53" s="30">
        <v>1732</v>
      </c>
      <c r="C53" s="9">
        <v>455</v>
      </c>
      <c r="D53" s="30">
        <v>1277</v>
      </c>
      <c r="E53" s="30">
        <v>558</v>
      </c>
      <c r="F53" s="9">
        <v>137</v>
      </c>
      <c r="G53" s="30">
        <v>421</v>
      </c>
      <c r="H53" s="30">
        <v>365</v>
      </c>
      <c r="I53" s="9">
        <v>219</v>
      </c>
      <c r="J53" s="9">
        <v>146</v>
      </c>
    </row>
    <row r="54" spans="1:10" ht="11.45" customHeight="1">
      <c r="A54" s="12" t="s">
        <v>52</v>
      </c>
      <c r="B54" s="13">
        <v>1542</v>
      </c>
      <c r="C54" s="13">
        <v>470</v>
      </c>
      <c r="D54" s="31">
        <v>1072</v>
      </c>
      <c r="E54" s="13">
        <v>554</v>
      </c>
      <c r="F54" s="13">
        <v>141</v>
      </c>
      <c r="G54" s="31">
        <v>413</v>
      </c>
      <c r="H54" s="13">
        <v>375</v>
      </c>
      <c r="I54" s="13">
        <v>208</v>
      </c>
      <c r="J54" s="13">
        <v>167</v>
      </c>
    </row>
    <row r="55" spans="1:10" ht="11.45" customHeight="1">
      <c r="A55" s="8" t="s">
        <v>53</v>
      </c>
      <c r="B55" s="30">
        <v>2578</v>
      </c>
      <c r="C55" s="9">
        <v>754</v>
      </c>
      <c r="D55" s="30">
        <v>1824</v>
      </c>
      <c r="E55" s="30">
        <v>864</v>
      </c>
      <c r="F55" s="9">
        <v>231</v>
      </c>
      <c r="G55" s="30">
        <v>633</v>
      </c>
      <c r="H55" s="30">
        <v>582</v>
      </c>
      <c r="I55" s="9">
        <v>358</v>
      </c>
      <c r="J55" s="9">
        <v>224</v>
      </c>
    </row>
    <row r="56" spans="1:10" ht="11.45" customHeight="1" thickBot="1">
      <c r="A56" s="16" t="s">
        <v>54</v>
      </c>
      <c r="B56" s="29">
        <v>2147</v>
      </c>
      <c r="C56" s="17">
        <v>758</v>
      </c>
      <c r="D56" s="29">
        <v>1389</v>
      </c>
      <c r="E56" s="29">
        <v>589</v>
      </c>
      <c r="F56" s="17">
        <v>199</v>
      </c>
      <c r="G56" s="29">
        <v>390</v>
      </c>
      <c r="H56" s="29">
        <v>471</v>
      </c>
      <c r="I56" s="17">
        <v>279</v>
      </c>
      <c r="J56" s="17">
        <v>192</v>
      </c>
    </row>
    <row r="57" spans="1:10" ht="16.149999999999999" customHeight="1">
      <c r="A57" s="28"/>
      <c r="B57" s="27"/>
      <c r="C57" s="27"/>
      <c r="D57" s="27"/>
      <c r="E57" s="27"/>
      <c r="F57" s="27"/>
      <c r="G57" s="27"/>
      <c r="H57" s="27"/>
      <c r="I57" s="27"/>
      <c r="J57" s="2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J67"/>
  <sheetViews>
    <sheetView view="pageBreakPreview" zoomScaleNormal="100" zoomScaleSheetLayoutView="100" workbookViewId="0">
      <selection activeCell="J10" sqref="J10:J56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19" t="s">
        <v>124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9.899999999999999" customHeight="1">
      <c r="A2" s="142" t="s">
        <v>166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18.600000000000001" customHeight="1" thickBot="1">
      <c r="I3" s="138" t="s">
        <v>195</v>
      </c>
      <c r="J3" s="138"/>
    </row>
    <row r="4" spans="1:10" ht="22.5" customHeight="1" thickBot="1">
      <c r="A4" s="126" t="s">
        <v>0</v>
      </c>
      <c r="B4" s="139" t="s">
        <v>123</v>
      </c>
      <c r="C4" s="140"/>
      <c r="D4" s="140"/>
      <c r="E4" s="140"/>
      <c r="F4" s="140"/>
      <c r="G4" s="140"/>
      <c r="H4" s="140"/>
      <c r="I4" s="140"/>
      <c r="J4" s="141"/>
    </row>
    <row r="5" spans="1:10" ht="22.5" customHeight="1" thickBot="1">
      <c r="A5" s="127"/>
      <c r="B5" s="139" t="s">
        <v>88</v>
      </c>
      <c r="C5" s="140"/>
      <c r="D5" s="140"/>
      <c r="E5" s="140"/>
      <c r="F5" s="140"/>
      <c r="G5" s="140"/>
      <c r="H5" s="140"/>
      <c r="I5" s="140"/>
      <c r="J5" s="141"/>
    </row>
    <row r="6" spans="1:10" ht="22.5" customHeight="1" thickBot="1">
      <c r="A6" s="127"/>
      <c r="B6" s="139" t="s">
        <v>89</v>
      </c>
      <c r="C6" s="140"/>
      <c r="D6" s="141"/>
      <c r="E6" s="139" t="s">
        <v>87</v>
      </c>
      <c r="F6" s="140"/>
      <c r="G6" s="141"/>
      <c r="H6" s="139" t="s">
        <v>100</v>
      </c>
      <c r="I6" s="140"/>
      <c r="J6" s="141"/>
    </row>
    <row r="7" spans="1:10" ht="42" customHeight="1" thickBot="1">
      <c r="A7" s="128"/>
      <c r="B7" s="105" t="s">
        <v>72</v>
      </c>
      <c r="C7" s="3" t="s">
        <v>79</v>
      </c>
      <c r="D7" s="105" t="s">
        <v>70</v>
      </c>
      <c r="E7" s="105" t="s">
        <v>72</v>
      </c>
      <c r="F7" s="3" t="s">
        <v>79</v>
      </c>
      <c r="G7" s="105" t="s">
        <v>70</v>
      </c>
      <c r="H7" s="105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157780</v>
      </c>
      <c r="C8" s="5">
        <v>88075</v>
      </c>
      <c r="D8" s="32">
        <v>69705</v>
      </c>
      <c r="E8" s="32">
        <v>44369</v>
      </c>
      <c r="F8" s="5">
        <v>20506</v>
      </c>
      <c r="G8" s="32">
        <v>23863</v>
      </c>
      <c r="H8" s="32">
        <v>30874</v>
      </c>
      <c r="I8" s="5">
        <v>10325</v>
      </c>
      <c r="J8" s="5">
        <v>20549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6997</v>
      </c>
      <c r="C10" s="9">
        <v>3469</v>
      </c>
      <c r="D10" s="30">
        <v>3528</v>
      </c>
      <c r="E10" s="30">
        <v>2247</v>
      </c>
      <c r="F10" s="9">
        <v>940</v>
      </c>
      <c r="G10" s="30">
        <v>1307</v>
      </c>
      <c r="H10" s="30">
        <v>1580</v>
      </c>
      <c r="I10" s="9">
        <v>454</v>
      </c>
      <c r="J10" s="9">
        <v>1126</v>
      </c>
    </row>
    <row r="11" spans="1:10" ht="11.45" customHeight="1">
      <c r="A11" s="8" t="s">
        <v>9</v>
      </c>
      <c r="B11" s="30">
        <v>1928</v>
      </c>
      <c r="C11" s="9">
        <v>945</v>
      </c>
      <c r="D11" s="30">
        <v>983</v>
      </c>
      <c r="E11" s="30">
        <v>647</v>
      </c>
      <c r="F11" s="9">
        <v>283</v>
      </c>
      <c r="G11" s="30">
        <v>364</v>
      </c>
      <c r="H11" s="30">
        <v>407</v>
      </c>
      <c r="I11" s="9">
        <v>131</v>
      </c>
      <c r="J11" s="9">
        <v>276</v>
      </c>
    </row>
    <row r="12" spans="1:10" ht="11.45" customHeight="1">
      <c r="A12" s="8" t="s">
        <v>10</v>
      </c>
      <c r="B12" s="30">
        <v>1828</v>
      </c>
      <c r="C12" s="9">
        <v>987</v>
      </c>
      <c r="D12" s="30">
        <v>841</v>
      </c>
      <c r="E12" s="30">
        <v>583</v>
      </c>
      <c r="F12" s="9">
        <v>280</v>
      </c>
      <c r="G12" s="30">
        <v>303</v>
      </c>
      <c r="H12" s="30">
        <v>326</v>
      </c>
      <c r="I12" s="9">
        <v>117</v>
      </c>
      <c r="J12" s="9">
        <v>209</v>
      </c>
    </row>
    <row r="13" spans="1:10" ht="11.45" customHeight="1">
      <c r="A13" s="8" t="s">
        <v>11</v>
      </c>
      <c r="B13" s="30">
        <v>2640</v>
      </c>
      <c r="C13" s="9">
        <v>1480</v>
      </c>
      <c r="D13" s="30">
        <v>1160</v>
      </c>
      <c r="E13" s="30">
        <v>893</v>
      </c>
      <c r="F13" s="9">
        <v>409</v>
      </c>
      <c r="G13" s="30">
        <v>484</v>
      </c>
      <c r="H13" s="30">
        <v>416</v>
      </c>
      <c r="I13" s="9">
        <v>156</v>
      </c>
      <c r="J13" s="9">
        <v>260</v>
      </c>
    </row>
    <row r="14" spans="1:10" ht="11.45" customHeight="1">
      <c r="A14" s="12" t="s">
        <v>12</v>
      </c>
      <c r="B14" s="31">
        <v>1853</v>
      </c>
      <c r="C14" s="13">
        <v>911</v>
      </c>
      <c r="D14" s="13">
        <v>942</v>
      </c>
      <c r="E14" s="13">
        <v>536</v>
      </c>
      <c r="F14" s="13">
        <v>253</v>
      </c>
      <c r="G14" s="31">
        <v>283</v>
      </c>
      <c r="H14" s="13">
        <v>337</v>
      </c>
      <c r="I14" s="13">
        <v>117</v>
      </c>
      <c r="J14" s="13">
        <v>220</v>
      </c>
    </row>
    <row r="15" spans="1:10" ht="11.45" customHeight="1">
      <c r="A15" s="8" t="s">
        <v>13</v>
      </c>
      <c r="B15" s="30">
        <v>1902</v>
      </c>
      <c r="C15" s="9">
        <v>949</v>
      </c>
      <c r="D15" s="30">
        <v>953</v>
      </c>
      <c r="E15" s="30">
        <v>462</v>
      </c>
      <c r="F15" s="9">
        <v>227</v>
      </c>
      <c r="G15" s="30">
        <v>235</v>
      </c>
      <c r="H15" s="30">
        <v>333</v>
      </c>
      <c r="I15" s="9">
        <v>111</v>
      </c>
      <c r="J15" s="9">
        <v>222</v>
      </c>
    </row>
    <row r="16" spans="1:10" ht="11.45" customHeight="1">
      <c r="A16" s="8" t="s">
        <v>14</v>
      </c>
      <c r="B16" s="30">
        <v>3012</v>
      </c>
      <c r="C16" s="9">
        <v>1693</v>
      </c>
      <c r="D16" s="30">
        <v>1319</v>
      </c>
      <c r="E16" s="30">
        <v>937</v>
      </c>
      <c r="F16" s="9">
        <v>488</v>
      </c>
      <c r="G16" s="30">
        <v>449</v>
      </c>
      <c r="H16" s="30">
        <v>513</v>
      </c>
      <c r="I16" s="9">
        <v>190</v>
      </c>
      <c r="J16" s="9">
        <v>323</v>
      </c>
    </row>
    <row r="17" spans="1:10" ht="11.45" customHeight="1">
      <c r="A17" s="8" t="s">
        <v>15</v>
      </c>
      <c r="B17" s="30">
        <v>3355</v>
      </c>
      <c r="C17" s="9">
        <v>1962</v>
      </c>
      <c r="D17" s="30">
        <v>1393</v>
      </c>
      <c r="E17" s="30">
        <v>915</v>
      </c>
      <c r="F17" s="9">
        <v>458</v>
      </c>
      <c r="G17" s="30">
        <v>457</v>
      </c>
      <c r="H17" s="30">
        <v>721</v>
      </c>
      <c r="I17" s="9">
        <v>258</v>
      </c>
      <c r="J17" s="9">
        <v>463</v>
      </c>
    </row>
    <row r="18" spans="1:10" ht="11.45" customHeight="1">
      <c r="A18" s="8" t="s">
        <v>16</v>
      </c>
      <c r="B18" s="30">
        <v>2992</v>
      </c>
      <c r="C18" s="9">
        <v>1800</v>
      </c>
      <c r="D18" s="30">
        <v>1192</v>
      </c>
      <c r="E18" s="30">
        <v>824</v>
      </c>
      <c r="F18" s="9">
        <v>435</v>
      </c>
      <c r="G18" s="30">
        <v>389</v>
      </c>
      <c r="H18" s="30">
        <v>609</v>
      </c>
      <c r="I18" s="9">
        <v>238</v>
      </c>
      <c r="J18" s="9">
        <v>371</v>
      </c>
    </row>
    <row r="19" spans="1:10" ht="11.45" customHeight="1">
      <c r="A19" s="12" t="s">
        <v>17</v>
      </c>
      <c r="B19" s="31">
        <v>2321</v>
      </c>
      <c r="C19" s="13">
        <v>1330</v>
      </c>
      <c r="D19" s="13">
        <v>991</v>
      </c>
      <c r="E19" s="13">
        <v>631</v>
      </c>
      <c r="F19" s="13">
        <v>313</v>
      </c>
      <c r="G19" s="31">
        <v>318</v>
      </c>
      <c r="H19" s="13">
        <v>511</v>
      </c>
      <c r="I19" s="13">
        <v>190</v>
      </c>
      <c r="J19" s="13">
        <v>321</v>
      </c>
    </row>
    <row r="20" spans="1:10" ht="11.45" customHeight="1">
      <c r="A20" s="8" t="s">
        <v>18</v>
      </c>
      <c r="B20" s="30">
        <f>7458-1-1</f>
        <v>7456</v>
      </c>
      <c r="C20" s="9">
        <v>4726</v>
      </c>
      <c r="D20" s="30">
        <f>2732-1-1</f>
        <v>2730</v>
      </c>
      <c r="E20" s="30">
        <v>1941</v>
      </c>
      <c r="F20" s="9">
        <v>1002</v>
      </c>
      <c r="G20" s="30">
        <v>939</v>
      </c>
      <c r="H20" s="30">
        <v>1464</v>
      </c>
      <c r="I20" s="9">
        <v>524</v>
      </c>
      <c r="J20" s="9">
        <v>940</v>
      </c>
    </row>
    <row r="21" spans="1:10" ht="11.45" customHeight="1">
      <c r="A21" s="8" t="s">
        <v>19</v>
      </c>
      <c r="B21" s="30">
        <f>6005-1</f>
        <v>6004</v>
      </c>
      <c r="C21" s="9">
        <v>3718</v>
      </c>
      <c r="D21" s="30">
        <f>2287-1</f>
        <v>2286</v>
      </c>
      <c r="E21" s="30">
        <v>1665</v>
      </c>
      <c r="F21" s="9">
        <v>848</v>
      </c>
      <c r="G21" s="30">
        <v>817</v>
      </c>
      <c r="H21" s="30">
        <f>1132-1</f>
        <v>1131</v>
      </c>
      <c r="I21" s="9">
        <v>383</v>
      </c>
      <c r="J21" s="9">
        <f>749-1</f>
        <v>748</v>
      </c>
    </row>
    <row r="22" spans="1:10" ht="11.45" customHeight="1">
      <c r="A22" s="8" t="s">
        <v>20</v>
      </c>
      <c r="B22" s="30">
        <v>10476</v>
      </c>
      <c r="C22" s="9">
        <v>6093</v>
      </c>
      <c r="D22" s="30">
        <v>4383</v>
      </c>
      <c r="E22" s="30">
        <v>2879</v>
      </c>
      <c r="F22" s="9">
        <v>1388</v>
      </c>
      <c r="G22" s="30">
        <v>1491</v>
      </c>
      <c r="H22" s="30">
        <v>1912</v>
      </c>
      <c r="I22" s="9">
        <v>677</v>
      </c>
      <c r="J22" s="9">
        <v>1235</v>
      </c>
    </row>
    <row r="23" spans="1:10" ht="11.45" customHeight="1">
      <c r="A23" s="8" t="s">
        <v>21</v>
      </c>
      <c r="B23" s="30">
        <v>8282</v>
      </c>
      <c r="C23" s="9">
        <v>5386</v>
      </c>
      <c r="D23" s="30">
        <v>2896</v>
      </c>
      <c r="E23" s="30">
        <v>2100</v>
      </c>
      <c r="F23" s="9">
        <v>1073</v>
      </c>
      <c r="G23" s="30">
        <v>1027</v>
      </c>
      <c r="H23" s="30">
        <v>1450</v>
      </c>
      <c r="I23" s="9">
        <v>506</v>
      </c>
      <c r="J23" s="9">
        <v>944</v>
      </c>
    </row>
    <row r="24" spans="1:10" ht="11.45" customHeight="1">
      <c r="A24" s="12" t="s">
        <v>22</v>
      </c>
      <c r="B24" s="31">
        <v>3396</v>
      </c>
      <c r="C24" s="13">
        <v>1768</v>
      </c>
      <c r="D24" s="13">
        <v>1628</v>
      </c>
      <c r="E24" s="13">
        <v>828</v>
      </c>
      <c r="F24" s="13">
        <v>392</v>
      </c>
      <c r="G24" s="31">
        <v>436</v>
      </c>
      <c r="H24" s="13">
        <v>659</v>
      </c>
      <c r="I24" s="13">
        <v>235</v>
      </c>
      <c r="J24" s="13">
        <v>424</v>
      </c>
    </row>
    <row r="25" spans="1:10" ht="11.45" customHeight="1">
      <c r="A25" s="8" t="s">
        <v>23</v>
      </c>
      <c r="B25" s="30">
        <v>1666</v>
      </c>
      <c r="C25" s="9">
        <v>839</v>
      </c>
      <c r="D25" s="30">
        <v>827</v>
      </c>
      <c r="E25" s="30">
        <v>383</v>
      </c>
      <c r="F25" s="9">
        <v>172</v>
      </c>
      <c r="G25" s="30">
        <v>211</v>
      </c>
      <c r="H25" s="30">
        <v>293</v>
      </c>
      <c r="I25" s="9">
        <v>88</v>
      </c>
      <c r="J25" s="9">
        <v>205</v>
      </c>
    </row>
    <row r="26" spans="1:10" ht="11.45" customHeight="1">
      <c r="A26" s="8" t="s">
        <v>24</v>
      </c>
      <c r="B26" s="30">
        <v>1651</v>
      </c>
      <c r="C26" s="9">
        <v>866</v>
      </c>
      <c r="D26" s="30">
        <v>785</v>
      </c>
      <c r="E26" s="30">
        <v>462</v>
      </c>
      <c r="F26" s="9">
        <v>208</v>
      </c>
      <c r="G26" s="30">
        <v>254</v>
      </c>
      <c r="H26" s="30">
        <v>300</v>
      </c>
      <c r="I26" s="9">
        <v>110</v>
      </c>
      <c r="J26" s="9">
        <v>190</v>
      </c>
    </row>
    <row r="27" spans="1:10" ht="11.45" customHeight="1">
      <c r="A27" s="8" t="s">
        <v>25</v>
      </c>
      <c r="B27" s="30">
        <v>1195</v>
      </c>
      <c r="C27" s="9">
        <v>608</v>
      </c>
      <c r="D27" s="30">
        <v>587</v>
      </c>
      <c r="E27" s="30">
        <v>285</v>
      </c>
      <c r="F27" s="9">
        <v>131</v>
      </c>
      <c r="G27" s="30">
        <v>154</v>
      </c>
      <c r="H27" s="30">
        <v>213</v>
      </c>
      <c r="I27" s="9">
        <v>84</v>
      </c>
      <c r="J27" s="9">
        <v>129</v>
      </c>
    </row>
    <row r="28" spans="1:10" ht="11.45" customHeight="1">
      <c r="A28" s="8" t="s">
        <v>26</v>
      </c>
      <c r="B28" s="30">
        <v>975</v>
      </c>
      <c r="C28" s="9">
        <v>563</v>
      </c>
      <c r="D28" s="30">
        <v>412</v>
      </c>
      <c r="E28" s="30">
        <v>288</v>
      </c>
      <c r="F28" s="9">
        <v>156</v>
      </c>
      <c r="G28" s="30">
        <v>132</v>
      </c>
      <c r="H28" s="30">
        <v>223</v>
      </c>
      <c r="I28" s="9">
        <v>76</v>
      </c>
      <c r="J28" s="9">
        <v>147</v>
      </c>
    </row>
    <row r="29" spans="1:10" ht="11.45" customHeight="1">
      <c r="A29" s="12" t="s">
        <v>27</v>
      </c>
      <c r="B29" s="31">
        <f>3108-1</f>
        <v>3107</v>
      </c>
      <c r="C29" s="13">
        <f>1748-1</f>
        <v>1747</v>
      </c>
      <c r="D29" s="13">
        <v>1360</v>
      </c>
      <c r="E29" s="13">
        <v>770</v>
      </c>
      <c r="F29" s="13">
        <v>352</v>
      </c>
      <c r="G29" s="31">
        <v>418</v>
      </c>
      <c r="H29" s="13">
        <v>584</v>
      </c>
      <c r="I29" s="13">
        <v>203</v>
      </c>
      <c r="J29" s="13">
        <v>381</v>
      </c>
    </row>
    <row r="30" spans="1:10" ht="11.45" customHeight="1">
      <c r="A30" s="8" t="s">
        <v>28</v>
      </c>
      <c r="B30" s="30">
        <v>2529</v>
      </c>
      <c r="C30" s="9">
        <v>1408</v>
      </c>
      <c r="D30" s="30">
        <v>1121</v>
      </c>
      <c r="E30" s="30">
        <v>636</v>
      </c>
      <c r="F30" s="9">
        <v>275</v>
      </c>
      <c r="G30" s="30">
        <v>361</v>
      </c>
      <c r="H30" s="30">
        <v>495</v>
      </c>
      <c r="I30" s="9">
        <v>172</v>
      </c>
      <c r="J30" s="9">
        <v>323</v>
      </c>
    </row>
    <row r="31" spans="1:10" ht="11.45" customHeight="1">
      <c r="A31" s="8" t="s">
        <v>29</v>
      </c>
      <c r="B31" s="30">
        <v>5380</v>
      </c>
      <c r="C31" s="9">
        <v>3173</v>
      </c>
      <c r="D31" s="30">
        <v>2207</v>
      </c>
      <c r="E31" s="30">
        <v>1299</v>
      </c>
      <c r="F31" s="9">
        <v>623</v>
      </c>
      <c r="G31" s="30">
        <v>676</v>
      </c>
      <c r="H31" s="30">
        <v>1019</v>
      </c>
      <c r="I31" s="9">
        <v>332</v>
      </c>
      <c r="J31" s="9">
        <v>687</v>
      </c>
    </row>
    <row r="32" spans="1:10" ht="11.45" customHeight="1">
      <c r="A32" s="8" t="s">
        <v>30</v>
      </c>
      <c r="B32" s="30">
        <v>8563</v>
      </c>
      <c r="C32" s="9">
        <v>5368</v>
      </c>
      <c r="D32" s="30">
        <v>3195</v>
      </c>
      <c r="E32" s="30">
        <v>1889</v>
      </c>
      <c r="F32" s="9">
        <v>904</v>
      </c>
      <c r="G32" s="30">
        <v>985</v>
      </c>
      <c r="H32" s="30">
        <v>1638</v>
      </c>
      <c r="I32" s="9">
        <v>560</v>
      </c>
      <c r="J32" s="9">
        <v>1078</v>
      </c>
    </row>
    <row r="33" spans="1:10" ht="11.45" customHeight="1">
      <c r="A33" s="8" t="s">
        <v>31</v>
      </c>
      <c r="B33" s="30">
        <f>2801-2</f>
        <v>2799</v>
      </c>
      <c r="C33" s="9">
        <f>1635-2</f>
        <v>1633</v>
      </c>
      <c r="D33" s="30">
        <v>1166</v>
      </c>
      <c r="E33" s="30">
        <v>669</v>
      </c>
      <c r="F33" s="9">
        <v>330</v>
      </c>
      <c r="G33" s="30">
        <v>339</v>
      </c>
      <c r="H33" s="30">
        <v>547</v>
      </c>
      <c r="I33" s="9">
        <v>181</v>
      </c>
      <c r="J33" s="9">
        <v>366</v>
      </c>
    </row>
    <row r="34" spans="1:10" ht="11.45" customHeight="1">
      <c r="A34" s="12" t="s">
        <v>32</v>
      </c>
      <c r="B34" s="31">
        <v>2206</v>
      </c>
      <c r="C34" s="13">
        <v>1272</v>
      </c>
      <c r="D34" s="13">
        <v>934</v>
      </c>
      <c r="E34" s="13">
        <v>546</v>
      </c>
      <c r="F34" s="13">
        <v>259</v>
      </c>
      <c r="G34" s="31">
        <v>287</v>
      </c>
      <c r="H34" s="13">
        <v>412</v>
      </c>
      <c r="I34" s="13">
        <v>128</v>
      </c>
      <c r="J34" s="13">
        <v>284</v>
      </c>
    </row>
    <row r="35" spans="1:10" ht="11.45" customHeight="1">
      <c r="A35" s="8" t="s">
        <v>33</v>
      </c>
      <c r="B35" s="30">
        <v>3089</v>
      </c>
      <c r="C35" s="9">
        <v>1701</v>
      </c>
      <c r="D35" s="30">
        <v>1388</v>
      </c>
      <c r="E35" s="30">
        <v>870</v>
      </c>
      <c r="F35" s="9">
        <v>374</v>
      </c>
      <c r="G35" s="30">
        <v>496</v>
      </c>
      <c r="H35" s="30">
        <v>616</v>
      </c>
      <c r="I35" s="9">
        <v>216</v>
      </c>
      <c r="J35" s="9">
        <v>400</v>
      </c>
    </row>
    <row r="36" spans="1:10" ht="11.45" customHeight="1">
      <c r="A36" s="8" t="s">
        <v>34</v>
      </c>
      <c r="B36" s="30">
        <v>9152</v>
      </c>
      <c r="C36" s="9">
        <v>5010</v>
      </c>
      <c r="D36" s="30">
        <v>4142</v>
      </c>
      <c r="E36" s="30">
        <v>2642</v>
      </c>
      <c r="F36" s="9">
        <v>1138</v>
      </c>
      <c r="G36" s="30">
        <v>1504</v>
      </c>
      <c r="H36" s="30">
        <v>1880</v>
      </c>
      <c r="I36" s="9">
        <v>583</v>
      </c>
      <c r="J36" s="9">
        <v>1297</v>
      </c>
    </row>
    <row r="37" spans="1:10" ht="11.45" customHeight="1">
      <c r="A37" s="8" t="s">
        <v>35</v>
      </c>
      <c r="B37" s="30">
        <v>7653</v>
      </c>
      <c r="C37" s="9">
        <v>4335</v>
      </c>
      <c r="D37" s="30">
        <v>3318</v>
      </c>
      <c r="E37" s="30">
        <v>2152</v>
      </c>
      <c r="F37" s="9">
        <v>1001</v>
      </c>
      <c r="G37" s="30">
        <v>1151</v>
      </c>
      <c r="H37" s="30">
        <v>1444</v>
      </c>
      <c r="I37" s="9">
        <v>446</v>
      </c>
      <c r="J37" s="9">
        <v>998</v>
      </c>
    </row>
    <row r="38" spans="1:10" ht="11.45" customHeight="1">
      <c r="A38" s="8" t="s">
        <v>36</v>
      </c>
      <c r="B38" s="30">
        <f>1674-1</f>
        <v>1673</v>
      </c>
      <c r="C38" s="9">
        <f>1048-1</f>
        <v>1047</v>
      </c>
      <c r="D38" s="30">
        <v>626</v>
      </c>
      <c r="E38" s="30">
        <v>450</v>
      </c>
      <c r="F38" s="9">
        <v>225</v>
      </c>
      <c r="G38" s="30">
        <v>225</v>
      </c>
      <c r="H38" s="30">
        <v>294</v>
      </c>
      <c r="I38" s="9">
        <v>90</v>
      </c>
      <c r="J38" s="9">
        <v>204</v>
      </c>
    </row>
    <row r="39" spans="1:10" ht="11.45" customHeight="1">
      <c r="A39" s="12" t="s">
        <v>37</v>
      </c>
      <c r="B39" s="31">
        <v>1316</v>
      </c>
      <c r="C39" s="13">
        <v>740</v>
      </c>
      <c r="D39" s="13">
        <v>576</v>
      </c>
      <c r="E39" s="13">
        <v>378</v>
      </c>
      <c r="F39" s="13">
        <v>167</v>
      </c>
      <c r="G39" s="31">
        <v>211</v>
      </c>
      <c r="H39" s="13">
        <v>268</v>
      </c>
      <c r="I39" s="13">
        <v>92</v>
      </c>
      <c r="J39" s="13">
        <v>176</v>
      </c>
    </row>
    <row r="40" spans="1:10" ht="11.45" customHeight="1">
      <c r="A40" s="8" t="s">
        <v>38</v>
      </c>
      <c r="B40" s="30">
        <v>926</v>
      </c>
      <c r="C40" s="9">
        <v>485</v>
      </c>
      <c r="D40" s="30">
        <v>441</v>
      </c>
      <c r="E40" s="30">
        <v>280</v>
      </c>
      <c r="F40" s="9">
        <v>134</v>
      </c>
      <c r="G40" s="30">
        <v>146</v>
      </c>
      <c r="H40" s="30">
        <v>182</v>
      </c>
      <c r="I40" s="9">
        <v>61</v>
      </c>
      <c r="J40" s="9">
        <v>121</v>
      </c>
    </row>
    <row r="41" spans="1:10" ht="11.45" customHeight="1">
      <c r="A41" s="8" t="s">
        <v>39</v>
      </c>
      <c r="B41" s="30">
        <v>1148</v>
      </c>
      <c r="C41" s="9">
        <v>574</v>
      </c>
      <c r="D41" s="30">
        <v>574</v>
      </c>
      <c r="E41" s="30">
        <v>321</v>
      </c>
      <c r="F41" s="9">
        <v>145</v>
      </c>
      <c r="G41" s="30">
        <v>176</v>
      </c>
      <c r="H41" s="30">
        <v>237</v>
      </c>
      <c r="I41" s="9">
        <v>75</v>
      </c>
      <c r="J41" s="9">
        <v>162</v>
      </c>
    </row>
    <row r="42" spans="1:10" ht="11.45" customHeight="1">
      <c r="A42" s="8" t="s">
        <v>40</v>
      </c>
      <c r="B42" s="30">
        <v>2802</v>
      </c>
      <c r="C42" s="9">
        <v>1510</v>
      </c>
      <c r="D42" s="30">
        <v>1292</v>
      </c>
      <c r="E42" s="30">
        <v>711</v>
      </c>
      <c r="F42" s="9">
        <v>321</v>
      </c>
      <c r="G42" s="30">
        <v>390</v>
      </c>
      <c r="H42" s="30">
        <v>560</v>
      </c>
      <c r="I42" s="9">
        <v>186</v>
      </c>
      <c r="J42" s="9">
        <v>374</v>
      </c>
    </row>
    <row r="43" spans="1:10" ht="11.45" customHeight="1">
      <c r="A43" s="8" t="s">
        <v>41</v>
      </c>
      <c r="B43" s="30">
        <f>3795-1</f>
        <v>3794</v>
      </c>
      <c r="C43" s="9">
        <f>2028-1</f>
        <v>2027</v>
      </c>
      <c r="D43" s="9">
        <v>1767</v>
      </c>
      <c r="E43" s="30">
        <v>1020</v>
      </c>
      <c r="F43" s="9">
        <v>435</v>
      </c>
      <c r="G43" s="30">
        <v>585</v>
      </c>
      <c r="H43" s="30">
        <v>767</v>
      </c>
      <c r="I43" s="9">
        <v>246</v>
      </c>
      <c r="J43" s="9">
        <v>521</v>
      </c>
    </row>
    <row r="44" spans="1:10" ht="11.45" customHeight="1">
      <c r="A44" s="12" t="s">
        <v>42</v>
      </c>
      <c r="B44" s="31">
        <v>2032</v>
      </c>
      <c r="C44" s="13">
        <v>1119</v>
      </c>
      <c r="D44" s="13">
        <v>913</v>
      </c>
      <c r="E44" s="13">
        <v>567</v>
      </c>
      <c r="F44" s="13">
        <v>257</v>
      </c>
      <c r="G44" s="31">
        <v>310</v>
      </c>
      <c r="H44" s="13">
        <v>414</v>
      </c>
      <c r="I44" s="13">
        <v>141</v>
      </c>
      <c r="J44" s="13">
        <v>273</v>
      </c>
    </row>
    <row r="45" spans="1:10" ht="11.45" customHeight="1">
      <c r="A45" s="8" t="s">
        <v>43</v>
      </c>
      <c r="B45" s="30">
        <v>1259</v>
      </c>
      <c r="C45" s="9">
        <v>642</v>
      </c>
      <c r="D45" s="30">
        <v>617</v>
      </c>
      <c r="E45" s="30">
        <v>375</v>
      </c>
      <c r="F45" s="9">
        <v>176</v>
      </c>
      <c r="G45" s="30">
        <v>199</v>
      </c>
      <c r="H45" s="30">
        <v>238</v>
      </c>
      <c r="I45" s="9">
        <v>61</v>
      </c>
      <c r="J45" s="9">
        <v>177</v>
      </c>
    </row>
    <row r="46" spans="1:10" ht="11.45" customHeight="1">
      <c r="A46" s="8" t="s">
        <v>44</v>
      </c>
      <c r="B46" s="30">
        <v>1408</v>
      </c>
      <c r="C46" s="9">
        <v>762</v>
      </c>
      <c r="D46" s="30">
        <v>646</v>
      </c>
      <c r="E46" s="30">
        <v>388</v>
      </c>
      <c r="F46" s="9">
        <v>169</v>
      </c>
      <c r="G46" s="30">
        <v>219</v>
      </c>
      <c r="H46" s="30">
        <v>293</v>
      </c>
      <c r="I46" s="9">
        <v>102</v>
      </c>
      <c r="J46" s="9">
        <v>191</v>
      </c>
    </row>
    <row r="47" spans="1:10" ht="11.45" customHeight="1">
      <c r="A47" s="8" t="s">
        <v>45</v>
      </c>
      <c r="B47" s="30">
        <v>2059</v>
      </c>
      <c r="C47" s="9">
        <v>1084</v>
      </c>
      <c r="D47" s="30">
        <v>975</v>
      </c>
      <c r="E47" s="30">
        <v>627</v>
      </c>
      <c r="F47" s="9">
        <v>256</v>
      </c>
      <c r="G47" s="30">
        <v>371</v>
      </c>
      <c r="H47" s="30">
        <v>433</v>
      </c>
      <c r="I47" s="9">
        <v>144</v>
      </c>
      <c r="J47" s="9">
        <v>289</v>
      </c>
    </row>
    <row r="48" spans="1:10" ht="11.45" customHeight="1">
      <c r="A48" s="8" t="s">
        <v>46</v>
      </c>
      <c r="B48" s="30">
        <v>1142</v>
      </c>
      <c r="C48" s="9">
        <v>515</v>
      </c>
      <c r="D48" s="9">
        <v>627</v>
      </c>
      <c r="E48" s="30">
        <v>365</v>
      </c>
      <c r="F48" s="9">
        <v>147</v>
      </c>
      <c r="G48" s="30">
        <v>218</v>
      </c>
      <c r="H48" s="30">
        <v>228</v>
      </c>
      <c r="I48" s="9">
        <v>73</v>
      </c>
      <c r="J48" s="9">
        <v>155</v>
      </c>
    </row>
    <row r="49" spans="1:10" ht="11.45" customHeight="1">
      <c r="A49" s="12" t="s">
        <v>47</v>
      </c>
      <c r="B49" s="31">
        <v>7948</v>
      </c>
      <c r="C49" s="13">
        <v>4116</v>
      </c>
      <c r="D49" s="13">
        <v>3832</v>
      </c>
      <c r="E49" s="13">
        <v>2620</v>
      </c>
      <c r="F49" s="13">
        <v>1128</v>
      </c>
      <c r="G49" s="31">
        <v>1492</v>
      </c>
      <c r="H49" s="13">
        <v>1544</v>
      </c>
      <c r="I49" s="13">
        <v>505</v>
      </c>
      <c r="J49" s="13">
        <v>1039</v>
      </c>
    </row>
    <row r="50" spans="1:10" ht="11.45" customHeight="1">
      <c r="A50" s="8" t="s">
        <v>48</v>
      </c>
      <c r="B50" s="30">
        <v>1472</v>
      </c>
      <c r="C50" s="9">
        <v>732</v>
      </c>
      <c r="D50" s="30">
        <v>740</v>
      </c>
      <c r="E50" s="30">
        <v>488</v>
      </c>
      <c r="F50" s="9">
        <v>232</v>
      </c>
      <c r="G50" s="30">
        <v>256</v>
      </c>
      <c r="H50" s="30">
        <v>305</v>
      </c>
      <c r="I50" s="9">
        <v>92</v>
      </c>
      <c r="J50" s="9">
        <v>213</v>
      </c>
    </row>
    <row r="51" spans="1:10" ht="11.45" customHeight="1">
      <c r="A51" s="8" t="s">
        <v>49</v>
      </c>
      <c r="B51" s="30">
        <v>2277</v>
      </c>
      <c r="C51" s="9">
        <v>1095</v>
      </c>
      <c r="D51" s="30">
        <v>1182</v>
      </c>
      <c r="E51" s="30">
        <v>735</v>
      </c>
      <c r="F51" s="9">
        <v>320</v>
      </c>
      <c r="G51" s="30">
        <v>415</v>
      </c>
      <c r="H51" s="30">
        <v>521</v>
      </c>
      <c r="I51" s="9">
        <v>163</v>
      </c>
      <c r="J51" s="9">
        <v>358</v>
      </c>
    </row>
    <row r="52" spans="1:10" ht="11.45" customHeight="1">
      <c r="A52" s="8" t="s">
        <v>50</v>
      </c>
      <c r="B52" s="30">
        <v>3324</v>
      </c>
      <c r="C52" s="9">
        <v>1615</v>
      </c>
      <c r="D52" s="30">
        <v>1709</v>
      </c>
      <c r="E52" s="30">
        <v>1055</v>
      </c>
      <c r="F52" s="9">
        <v>436</v>
      </c>
      <c r="G52" s="30">
        <v>619</v>
      </c>
      <c r="H52" s="30">
        <v>658</v>
      </c>
      <c r="I52" s="9">
        <v>218</v>
      </c>
      <c r="J52" s="9">
        <v>440</v>
      </c>
    </row>
    <row r="53" spans="1:10" ht="11.45" customHeight="1">
      <c r="A53" s="8" t="s">
        <v>51</v>
      </c>
      <c r="B53" s="30">
        <f>1986-1</f>
        <v>1985</v>
      </c>
      <c r="C53" s="9">
        <f>1011-1</f>
        <v>1010</v>
      </c>
      <c r="D53" s="30">
        <v>975</v>
      </c>
      <c r="E53" s="30">
        <v>654</v>
      </c>
      <c r="F53" s="9">
        <v>262</v>
      </c>
      <c r="G53" s="30">
        <v>392</v>
      </c>
      <c r="H53" s="30">
        <v>405</v>
      </c>
      <c r="I53" s="9">
        <v>139</v>
      </c>
      <c r="J53" s="9">
        <v>266</v>
      </c>
    </row>
    <row r="54" spans="1:10" ht="11.45" customHeight="1">
      <c r="A54" s="12" t="s">
        <v>52</v>
      </c>
      <c r="B54" s="31">
        <v>2022</v>
      </c>
      <c r="C54" s="13">
        <v>920</v>
      </c>
      <c r="D54" s="13">
        <v>1102</v>
      </c>
      <c r="E54" s="13">
        <v>690</v>
      </c>
      <c r="F54" s="13">
        <v>261</v>
      </c>
      <c r="G54" s="31">
        <v>429</v>
      </c>
      <c r="H54" s="13">
        <v>418</v>
      </c>
      <c r="I54" s="13">
        <v>120</v>
      </c>
      <c r="J54" s="13">
        <v>298</v>
      </c>
    </row>
    <row r="55" spans="1:10" ht="11.45" customHeight="1">
      <c r="A55" s="8" t="s">
        <v>53</v>
      </c>
      <c r="B55" s="30">
        <v>3241</v>
      </c>
      <c r="C55" s="9">
        <v>1568</v>
      </c>
      <c r="D55" s="30">
        <v>1673</v>
      </c>
      <c r="E55" s="30">
        <v>1075</v>
      </c>
      <c r="F55" s="9">
        <v>451</v>
      </c>
      <c r="G55" s="30">
        <v>624</v>
      </c>
      <c r="H55" s="30">
        <v>781</v>
      </c>
      <c r="I55" s="9">
        <v>257</v>
      </c>
      <c r="J55" s="9">
        <v>524</v>
      </c>
    </row>
    <row r="56" spans="1:10" ht="11.45" customHeight="1" thickBot="1">
      <c r="A56" s="16" t="s">
        <v>54</v>
      </c>
      <c r="B56" s="29">
        <v>1545</v>
      </c>
      <c r="C56" s="17">
        <v>774</v>
      </c>
      <c r="D56" s="29">
        <v>771</v>
      </c>
      <c r="E56" s="29">
        <v>591</v>
      </c>
      <c r="F56" s="17">
        <v>272</v>
      </c>
      <c r="G56" s="29">
        <v>319</v>
      </c>
      <c r="H56" s="29">
        <v>295</v>
      </c>
      <c r="I56" s="17">
        <v>94</v>
      </c>
      <c r="J56" s="17">
        <v>201</v>
      </c>
    </row>
    <row r="57" spans="1:10" ht="16.149999999999999" customHeight="1">
      <c r="A57" s="28"/>
      <c r="B57" s="27"/>
      <c r="C57" s="27"/>
      <c r="D57" s="27"/>
      <c r="E57" s="27"/>
      <c r="F57" s="27"/>
      <c r="G57" s="27"/>
      <c r="H57" s="27"/>
      <c r="I57" s="27"/>
      <c r="J57" s="2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J67"/>
  <sheetViews>
    <sheetView view="pageBreakPreview" topLeftCell="A8" zoomScaleNormal="100" zoomScaleSheetLayoutView="100" workbookViewId="0">
      <selection activeCell="J10" sqref="J10:J57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19" t="s">
        <v>125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9.899999999999999" customHeight="1">
      <c r="A2" s="142" t="s">
        <v>166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18.600000000000001" customHeight="1" thickBot="1">
      <c r="I3" s="138" t="s">
        <v>195</v>
      </c>
      <c r="J3" s="138"/>
    </row>
    <row r="4" spans="1:10" ht="22.5" customHeight="1" thickBot="1">
      <c r="A4" s="126" t="s">
        <v>0</v>
      </c>
      <c r="B4" s="139" t="s">
        <v>123</v>
      </c>
      <c r="C4" s="140"/>
      <c r="D4" s="140"/>
      <c r="E4" s="140"/>
      <c r="F4" s="140"/>
      <c r="G4" s="140"/>
      <c r="H4" s="140"/>
      <c r="I4" s="140"/>
      <c r="J4" s="141"/>
    </row>
    <row r="5" spans="1:10" ht="22.5" customHeight="1" thickBot="1">
      <c r="A5" s="127"/>
      <c r="B5" s="139" t="s">
        <v>92</v>
      </c>
      <c r="C5" s="140"/>
      <c r="D5" s="141"/>
      <c r="E5" s="140" t="s">
        <v>107</v>
      </c>
      <c r="F5" s="140"/>
      <c r="G5" s="140"/>
      <c r="H5" s="140"/>
      <c r="I5" s="140"/>
      <c r="J5" s="141"/>
    </row>
    <row r="6" spans="1:10" ht="22.5" customHeight="1" thickBot="1">
      <c r="A6" s="127"/>
      <c r="B6" s="139" t="s">
        <v>86</v>
      </c>
      <c r="C6" s="140"/>
      <c r="D6" s="141"/>
      <c r="E6" s="139" t="s">
        <v>89</v>
      </c>
      <c r="F6" s="140"/>
      <c r="G6" s="141"/>
      <c r="H6" s="139" t="s">
        <v>86</v>
      </c>
      <c r="I6" s="140"/>
      <c r="J6" s="141"/>
    </row>
    <row r="7" spans="1:10" ht="42" customHeight="1" thickBot="1">
      <c r="A7" s="128"/>
      <c r="B7" s="105" t="s">
        <v>72</v>
      </c>
      <c r="C7" s="3" t="s">
        <v>79</v>
      </c>
      <c r="D7" s="105" t="s">
        <v>70</v>
      </c>
      <c r="E7" s="105" t="s">
        <v>72</v>
      </c>
      <c r="F7" s="3" t="s">
        <v>79</v>
      </c>
      <c r="G7" s="105" t="s">
        <v>70</v>
      </c>
      <c r="H7" s="105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73679</v>
      </c>
      <c r="C8" s="5">
        <v>51145</v>
      </c>
      <c r="D8" s="32">
        <v>22534</v>
      </c>
      <c r="E8" s="32">
        <f>H8+'第27(19)表'!B8+'第27(19)表'!E8</f>
        <v>67607</v>
      </c>
      <c r="F8" s="5">
        <f>I8+'第27(19)表'!C8+'第27(19)表'!F8</f>
        <v>39586</v>
      </c>
      <c r="G8" s="32">
        <f>J8+'第27(19)表'!D8+'第27(19)表'!G8</f>
        <v>28021</v>
      </c>
      <c r="H8" s="32">
        <v>3828</v>
      </c>
      <c r="I8" s="5">
        <v>2068</v>
      </c>
      <c r="J8" s="5">
        <v>1760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2680</v>
      </c>
      <c r="C10" s="9">
        <v>1783</v>
      </c>
      <c r="D10" s="30">
        <v>897</v>
      </c>
      <c r="E10" s="30">
        <f>H10+'第27(19)表'!B10+'第27(19)表'!E10</f>
        <v>3515</v>
      </c>
      <c r="F10" s="9">
        <f>I10+'第27(19)表'!C10+'第27(19)表'!F10</f>
        <v>1897</v>
      </c>
      <c r="G10" s="30">
        <f>J10+'第27(19)表'!D10+'第27(19)表'!G10</f>
        <v>1618</v>
      </c>
      <c r="H10" s="30">
        <v>228</v>
      </c>
      <c r="I10" s="9">
        <v>121</v>
      </c>
      <c r="J10" s="9">
        <v>107</v>
      </c>
    </row>
    <row r="11" spans="1:10" ht="11.45" customHeight="1">
      <c r="A11" s="8" t="s">
        <v>9</v>
      </c>
      <c r="B11" s="30">
        <v>791</v>
      </c>
      <c r="C11" s="9">
        <v>478</v>
      </c>
      <c r="D11" s="30">
        <v>313</v>
      </c>
      <c r="E11" s="30">
        <f>H11+'第27(19)表'!B11+'第27(19)表'!E11</f>
        <v>668</v>
      </c>
      <c r="F11" s="9">
        <f>I11+'第27(19)表'!C11+'第27(19)表'!F11</f>
        <v>369</v>
      </c>
      <c r="G11" s="30">
        <f>J11+'第27(19)表'!D11+'第27(19)表'!G11</f>
        <v>299</v>
      </c>
      <c r="H11" s="30">
        <v>25</v>
      </c>
      <c r="I11" s="9">
        <v>10</v>
      </c>
      <c r="J11" s="9">
        <v>15</v>
      </c>
    </row>
    <row r="12" spans="1:10" ht="11.45" customHeight="1">
      <c r="A12" s="8" t="s">
        <v>10</v>
      </c>
      <c r="B12" s="30">
        <v>852</v>
      </c>
      <c r="C12" s="9">
        <v>541</v>
      </c>
      <c r="D12" s="30">
        <v>311</v>
      </c>
      <c r="E12" s="30">
        <f>H12+'第27(19)表'!B12+'第27(19)表'!E12</f>
        <v>702</v>
      </c>
      <c r="F12" s="9">
        <f>I12+'第27(19)表'!C12+'第27(19)表'!F12</f>
        <v>408</v>
      </c>
      <c r="G12" s="30">
        <f>J12+'第27(19)表'!D12+'第27(19)表'!G12</f>
        <v>294</v>
      </c>
      <c r="H12" s="30">
        <v>38</v>
      </c>
      <c r="I12" s="9">
        <v>19</v>
      </c>
      <c r="J12" s="9">
        <v>19</v>
      </c>
    </row>
    <row r="13" spans="1:10" ht="11.45" customHeight="1">
      <c r="A13" s="8" t="s">
        <v>11</v>
      </c>
      <c r="B13" s="30">
        <v>1163</v>
      </c>
      <c r="C13" s="9">
        <v>796</v>
      </c>
      <c r="D13" s="30">
        <v>367</v>
      </c>
      <c r="E13" s="30">
        <f>H13+'第27(19)表'!B13+'第27(19)表'!E13</f>
        <v>1291</v>
      </c>
      <c r="F13" s="9">
        <f>I13+'第27(19)表'!C13+'第27(19)表'!F13</f>
        <v>745</v>
      </c>
      <c r="G13" s="30">
        <f>J13+'第27(19)表'!D13+'第27(19)表'!G13</f>
        <v>546</v>
      </c>
      <c r="H13" s="30">
        <v>66</v>
      </c>
      <c r="I13" s="9">
        <v>38</v>
      </c>
      <c r="J13" s="9">
        <v>28</v>
      </c>
    </row>
    <row r="14" spans="1:10" ht="11.45" customHeight="1">
      <c r="A14" s="12" t="s">
        <v>12</v>
      </c>
      <c r="B14" s="13">
        <v>899</v>
      </c>
      <c r="C14" s="13">
        <v>485</v>
      </c>
      <c r="D14" s="31">
        <v>414</v>
      </c>
      <c r="E14" s="31">
        <f>H14+'第27(19)表'!B14+'第27(19)表'!E14</f>
        <v>485</v>
      </c>
      <c r="F14" s="13">
        <f>I14+'第27(19)表'!C14+'第27(19)表'!F14</f>
        <v>278</v>
      </c>
      <c r="G14" s="13">
        <f>J14+'第27(19)表'!D14+'第27(19)表'!G14</f>
        <v>207</v>
      </c>
      <c r="H14" s="13">
        <v>20</v>
      </c>
      <c r="I14" s="13">
        <v>9</v>
      </c>
      <c r="J14" s="13">
        <v>11</v>
      </c>
    </row>
    <row r="15" spans="1:10" ht="11.45" customHeight="1">
      <c r="A15" s="8" t="s">
        <v>13</v>
      </c>
      <c r="B15" s="30">
        <v>1003</v>
      </c>
      <c r="C15" s="9">
        <v>549</v>
      </c>
      <c r="D15" s="30">
        <v>454</v>
      </c>
      <c r="E15" s="30">
        <f>H15+'第27(19)表'!B15+'第27(19)表'!E15</f>
        <v>528</v>
      </c>
      <c r="F15" s="9">
        <f>I15+'第27(19)表'!C15+'第27(19)表'!F15</f>
        <v>306</v>
      </c>
      <c r="G15" s="30">
        <f>J15+'第27(19)表'!D15+'第27(19)表'!G15</f>
        <v>222</v>
      </c>
      <c r="H15" s="30">
        <v>19</v>
      </c>
      <c r="I15" s="9">
        <v>9</v>
      </c>
      <c r="J15" s="9">
        <v>10</v>
      </c>
    </row>
    <row r="16" spans="1:10" ht="11.45" customHeight="1">
      <c r="A16" s="8" t="s">
        <v>14</v>
      </c>
      <c r="B16" s="30">
        <v>1420</v>
      </c>
      <c r="C16" s="9">
        <v>921</v>
      </c>
      <c r="D16" s="30">
        <v>499</v>
      </c>
      <c r="E16" s="30">
        <f>H16+'第27(19)表'!B16+'第27(19)表'!E16</f>
        <v>827</v>
      </c>
      <c r="F16" s="9">
        <f>I16+'第27(19)表'!C16+'第27(19)表'!F16</f>
        <v>484</v>
      </c>
      <c r="G16" s="30">
        <f>J16+'第27(19)表'!D16+'第27(19)表'!G16</f>
        <v>343</v>
      </c>
      <c r="H16" s="30">
        <v>37</v>
      </c>
      <c r="I16" s="9">
        <v>22</v>
      </c>
      <c r="J16" s="9">
        <v>15</v>
      </c>
    </row>
    <row r="17" spans="1:10" ht="11.45" customHeight="1">
      <c r="A17" s="8" t="s">
        <v>15</v>
      </c>
      <c r="B17" s="30">
        <v>1592</v>
      </c>
      <c r="C17" s="9">
        <v>1154</v>
      </c>
      <c r="D17" s="30">
        <v>438</v>
      </c>
      <c r="E17" s="30">
        <f>H17+'第27(19)表'!B17+'第27(19)表'!E17</f>
        <v>1021</v>
      </c>
      <c r="F17" s="9">
        <f>I17+'第27(19)表'!C17+'第27(19)表'!F17</f>
        <v>672</v>
      </c>
      <c r="G17" s="30">
        <f>J17+'第27(19)表'!D17+'第27(19)表'!G17</f>
        <v>349</v>
      </c>
      <c r="H17" s="30">
        <v>52</v>
      </c>
      <c r="I17" s="9">
        <v>31</v>
      </c>
      <c r="J17" s="9">
        <v>21</v>
      </c>
    </row>
    <row r="18" spans="1:10" ht="11.45" customHeight="1">
      <c r="A18" s="8" t="s">
        <v>16</v>
      </c>
      <c r="B18" s="30">
        <v>1425</v>
      </c>
      <c r="C18" s="9">
        <v>1024</v>
      </c>
      <c r="D18" s="30">
        <v>401</v>
      </c>
      <c r="E18" s="30">
        <f>H18+'第27(19)表'!B18+'第27(19)表'!E18</f>
        <v>831</v>
      </c>
      <c r="F18" s="9">
        <f>I18+'第27(19)表'!C18+'第27(19)表'!F18</f>
        <v>504</v>
      </c>
      <c r="G18" s="30">
        <f>J18+'第27(19)表'!D18+'第27(19)表'!G18</f>
        <v>327</v>
      </c>
      <c r="H18" s="30">
        <v>52</v>
      </c>
      <c r="I18" s="9">
        <v>23</v>
      </c>
      <c r="J18" s="9">
        <v>29</v>
      </c>
    </row>
    <row r="19" spans="1:10" ht="11.45" customHeight="1">
      <c r="A19" s="12" t="s">
        <v>17</v>
      </c>
      <c r="B19" s="13">
        <v>1076</v>
      </c>
      <c r="C19" s="13">
        <v>750</v>
      </c>
      <c r="D19" s="31">
        <v>326</v>
      </c>
      <c r="E19" s="31">
        <f>H19+'第27(19)表'!B19+'第27(19)表'!E19</f>
        <v>760</v>
      </c>
      <c r="F19" s="13">
        <f>I19+'第27(19)表'!C19+'第27(19)表'!F19</f>
        <v>468</v>
      </c>
      <c r="G19" s="13">
        <f>J19+'第27(19)表'!D19+'第27(19)表'!G19</f>
        <v>292</v>
      </c>
      <c r="H19" s="13">
        <v>31</v>
      </c>
      <c r="I19" s="13">
        <v>18</v>
      </c>
      <c r="J19" s="13">
        <v>13</v>
      </c>
    </row>
    <row r="20" spans="1:10" ht="11.45" customHeight="1">
      <c r="A20" s="8" t="s">
        <v>18</v>
      </c>
      <c r="B20" s="30">
        <f>3681-1</f>
        <v>3680</v>
      </c>
      <c r="C20" s="9">
        <v>2912</v>
      </c>
      <c r="D20" s="30">
        <f>769-1</f>
        <v>768</v>
      </c>
      <c r="E20" s="30">
        <f>H20+'第27(19)表'!B20+'第27(19)表'!E20</f>
        <v>3454</v>
      </c>
      <c r="F20" s="9">
        <f>I20+'第27(19)表'!C20+'第27(19)表'!F20</f>
        <v>2129</v>
      </c>
      <c r="G20" s="30">
        <f>J20+'第27(19)表'!D20+'第27(19)表'!G20</f>
        <v>1325</v>
      </c>
      <c r="H20" s="30">
        <v>223</v>
      </c>
      <c r="I20" s="9">
        <v>129</v>
      </c>
      <c r="J20" s="9">
        <v>94</v>
      </c>
    </row>
    <row r="21" spans="1:10" ht="11.45" customHeight="1">
      <c r="A21" s="8" t="s">
        <v>19</v>
      </c>
      <c r="B21" s="30">
        <v>2934</v>
      </c>
      <c r="C21" s="9">
        <v>2286</v>
      </c>
      <c r="D21" s="30">
        <v>648</v>
      </c>
      <c r="E21" s="30">
        <f>H21+'第27(19)表'!B21+'第27(19)表'!E21</f>
        <v>2815</v>
      </c>
      <c r="F21" s="9">
        <f>I21+'第27(19)表'!C21+'第27(19)表'!F21</f>
        <v>1711</v>
      </c>
      <c r="G21" s="30">
        <f>J21+'第27(19)表'!D21+'第27(19)表'!G21</f>
        <v>1104</v>
      </c>
      <c r="H21" s="30">
        <v>168</v>
      </c>
      <c r="I21" s="9">
        <v>97</v>
      </c>
      <c r="J21" s="9">
        <v>71</v>
      </c>
    </row>
    <row r="22" spans="1:10" ht="11.45" customHeight="1">
      <c r="A22" s="8" t="s">
        <v>20</v>
      </c>
      <c r="B22" s="30">
        <v>5046</v>
      </c>
      <c r="C22" s="9">
        <v>3588</v>
      </c>
      <c r="D22" s="30">
        <v>1458</v>
      </c>
      <c r="E22" s="30">
        <f>H22+'第27(19)表'!B22+'第27(19)表'!E22</f>
        <v>6311</v>
      </c>
      <c r="F22" s="9">
        <f>I22+'第27(19)表'!C22+'第27(19)表'!F22</f>
        <v>3612</v>
      </c>
      <c r="G22" s="30">
        <f>J22+'第27(19)表'!D22+'第27(19)表'!G22</f>
        <v>2699</v>
      </c>
      <c r="H22" s="30">
        <v>403</v>
      </c>
      <c r="I22" s="9">
        <v>204</v>
      </c>
      <c r="J22" s="9">
        <v>199</v>
      </c>
    </row>
    <row r="23" spans="1:10" ht="11.45" customHeight="1">
      <c r="A23" s="8" t="s">
        <v>21</v>
      </c>
      <c r="B23" s="30">
        <v>4286</v>
      </c>
      <c r="C23" s="9">
        <v>3470</v>
      </c>
      <c r="D23" s="30">
        <v>816</v>
      </c>
      <c r="E23" s="30">
        <f>H23+'第27(19)表'!B23+'第27(19)表'!E23</f>
        <v>4569</v>
      </c>
      <c r="F23" s="9">
        <f>I23+'第27(19)表'!C23+'第27(19)表'!F23</f>
        <v>2734</v>
      </c>
      <c r="G23" s="30">
        <f>J23+'第27(19)表'!D23+'第27(19)表'!G23</f>
        <v>1835</v>
      </c>
      <c r="H23" s="30">
        <v>269</v>
      </c>
      <c r="I23" s="9">
        <v>143</v>
      </c>
      <c r="J23" s="9">
        <v>126</v>
      </c>
    </row>
    <row r="24" spans="1:10" ht="11.45" customHeight="1">
      <c r="A24" s="12" t="s">
        <v>22</v>
      </c>
      <c r="B24" s="13">
        <v>1763</v>
      </c>
      <c r="C24" s="13">
        <v>1041</v>
      </c>
      <c r="D24" s="31">
        <v>722</v>
      </c>
      <c r="E24" s="31">
        <f>H24+'第27(19)表'!B24+'第27(19)表'!E24</f>
        <v>1035</v>
      </c>
      <c r="F24" s="13">
        <f>I24+'第27(19)表'!C24+'第27(19)表'!F24</f>
        <v>606</v>
      </c>
      <c r="G24" s="13">
        <f>J24+'第27(19)表'!D24+'第27(19)表'!G24</f>
        <v>429</v>
      </c>
      <c r="H24" s="13">
        <v>34</v>
      </c>
      <c r="I24" s="13">
        <v>21</v>
      </c>
      <c r="J24" s="13">
        <v>13</v>
      </c>
    </row>
    <row r="25" spans="1:10" ht="11.45" customHeight="1">
      <c r="A25" s="8" t="s">
        <v>23</v>
      </c>
      <c r="B25" s="30">
        <v>900</v>
      </c>
      <c r="C25" s="9">
        <v>514</v>
      </c>
      <c r="D25" s="30">
        <v>386</v>
      </c>
      <c r="E25" s="30">
        <f>H25+'第27(19)表'!B25+'第27(19)表'!E25</f>
        <v>536</v>
      </c>
      <c r="F25" s="9">
        <f>I25+'第27(19)表'!C25+'第27(19)表'!F25</f>
        <v>345</v>
      </c>
      <c r="G25" s="30">
        <f>J25+'第27(19)表'!D25+'第27(19)表'!G25</f>
        <v>191</v>
      </c>
      <c r="H25" s="30">
        <v>25</v>
      </c>
      <c r="I25" s="9">
        <v>18</v>
      </c>
      <c r="J25" s="9">
        <v>7</v>
      </c>
    </row>
    <row r="26" spans="1:10" ht="11.45" customHeight="1">
      <c r="A26" s="8" t="s">
        <v>24</v>
      </c>
      <c r="B26" s="30">
        <v>793</v>
      </c>
      <c r="C26" s="9">
        <v>480</v>
      </c>
      <c r="D26" s="30">
        <v>313</v>
      </c>
      <c r="E26" s="30">
        <f>H26+'第27(19)表'!B26+'第27(19)表'!E26</f>
        <v>647</v>
      </c>
      <c r="F26" s="9">
        <f>I26+'第27(19)表'!C26+'第27(19)表'!F26</f>
        <v>402</v>
      </c>
      <c r="G26" s="30">
        <f>J26+'第27(19)表'!D26+'第27(19)表'!G26</f>
        <v>245</v>
      </c>
      <c r="H26" s="30">
        <v>47</v>
      </c>
      <c r="I26" s="9">
        <v>23</v>
      </c>
      <c r="J26" s="9">
        <v>24</v>
      </c>
    </row>
    <row r="27" spans="1:10" ht="11.45" customHeight="1">
      <c r="A27" s="8" t="s">
        <v>25</v>
      </c>
      <c r="B27" s="30">
        <v>611</v>
      </c>
      <c r="C27" s="9">
        <v>332</v>
      </c>
      <c r="D27" s="30">
        <v>279</v>
      </c>
      <c r="E27" s="30">
        <f>H27+'第27(19)表'!B27+'第27(19)表'!E27</f>
        <v>516</v>
      </c>
      <c r="F27" s="9">
        <f>I27+'第27(19)表'!C27+'第27(19)表'!F27</f>
        <v>289</v>
      </c>
      <c r="G27" s="30">
        <f>J27+'第27(19)表'!D27+'第27(19)表'!G27</f>
        <v>227</v>
      </c>
      <c r="H27" s="30">
        <v>16</v>
      </c>
      <c r="I27" s="9">
        <v>5</v>
      </c>
      <c r="J27" s="9">
        <v>11</v>
      </c>
    </row>
    <row r="28" spans="1:10" ht="11.45" customHeight="1">
      <c r="A28" s="8" t="s">
        <v>26</v>
      </c>
      <c r="B28" s="30">
        <v>409</v>
      </c>
      <c r="C28" s="9">
        <v>292</v>
      </c>
      <c r="D28" s="30">
        <v>117</v>
      </c>
      <c r="E28" s="30">
        <f>H28+'第27(19)表'!B28+'第27(19)表'!E28</f>
        <v>431</v>
      </c>
      <c r="F28" s="9">
        <f>I28+'第27(19)表'!C28+'第27(19)表'!F28</f>
        <v>255</v>
      </c>
      <c r="G28" s="30">
        <f>J28+'第27(19)表'!D28+'第27(19)表'!G28</f>
        <v>176</v>
      </c>
      <c r="H28" s="30">
        <v>19</v>
      </c>
      <c r="I28" s="9">
        <v>9</v>
      </c>
      <c r="J28" s="9">
        <v>10</v>
      </c>
    </row>
    <row r="29" spans="1:10" ht="11.45" customHeight="1">
      <c r="A29" s="12" t="s">
        <v>27</v>
      </c>
      <c r="B29" s="13">
        <v>1593</v>
      </c>
      <c r="C29" s="13">
        <v>1095</v>
      </c>
      <c r="D29" s="31">
        <v>498</v>
      </c>
      <c r="E29" s="31">
        <f>H29+'第27(19)表'!B29+'第27(19)表'!E29</f>
        <v>1248</v>
      </c>
      <c r="F29" s="13">
        <f>I29+'第27(19)表'!C29+'第27(19)表'!F29</f>
        <v>744</v>
      </c>
      <c r="G29" s="13">
        <f>J29+'第27(19)表'!D29+'第27(19)表'!G29</f>
        <v>504</v>
      </c>
      <c r="H29" s="13">
        <v>96</v>
      </c>
      <c r="I29" s="13">
        <v>58</v>
      </c>
      <c r="J29" s="13">
        <v>38</v>
      </c>
    </row>
    <row r="30" spans="1:10" ht="11.45" customHeight="1">
      <c r="A30" s="8" t="s">
        <v>28</v>
      </c>
      <c r="B30" s="30">
        <v>1223</v>
      </c>
      <c r="C30" s="9">
        <v>830</v>
      </c>
      <c r="D30" s="30">
        <v>393</v>
      </c>
      <c r="E30" s="30">
        <f>H30+'第27(19)表'!B30+'第27(19)表'!E30</f>
        <v>1076</v>
      </c>
      <c r="F30" s="9">
        <f>I30+'第27(19)表'!C30+'第27(19)表'!F30</f>
        <v>668</v>
      </c>
      <c r="G30" s="30">
        <f>J30+'第27(19)表'!D30+'第27(19)表'!G30</f>
        <v>408</v>
      </c>
      <c r="H30" s="30">
        <v>36</v>
      </c>
      <c r="I30" s="9">
        <v>19</v>
      </c>
      <c r="J30" s="9">
        <v>17</v>
      </c>
    </row>
    <row r="31" spans="1:10" ht="11.45" customHeight="1">
      <c r="A31" s="8" t="s">
        <v>29</v>
      </c>
      <c r="B31" s="30">
        <v>2785</v>
      </c>
      <c r="C31" s="9">
        <v>2007</v>
      </c>
      <c r="D31" s="30">
        <v>778</v>
      </c>
      <c r="E31" s="30">
        <f>H31+'第27(19)表'!B31+'第27(19)表'!E31</f>
        <v>1890</v>
      </c>
      <c r="F31" s="9">
        <f>I31+'第27(19)表'!C31+'第27(19)表'!F31</f>
        <v>1129</v>
      </c>
      <c r="G31" s="30">
        <f>J31+'第27(19)表'!D31+'第27(19)表'!G31</f>
        <v>761</v>
      </c>
      <c r="H31" s="30">
        <v>71</v>
      </c>
      <c r="I31" s="9">
        <v>38</v>
      </c>
      <c r="J31" s="9">
        <v>33</v>
      </c>
    </row>
    <row r="32" spans="1:10" ht="11.45" customHeight="1">
      <c r="A32" s="8" t="s">
        <v>30</v>
      </c>
      <c r="B32" s="30">
        <v>4493</v>
      </c>
      <c r="C32" s="9">
        <v>3491</v>
      </c>
      <c r="D32" s="30">
        <v>1002</v>
      </c>
      <c r="E32" s="30">
        <f>H32+'第27(19)表'!B32+'第27(19)表'!E32</f>
        <v>4538</v>
      </c>
      <c r="F32" s="9">
        <f>I32+'第27(19)表'!C32+'第27(19)表'!F32</f>
        <v>2712</v>
      </c>
      <c r="G32" s="30">
        <f>J32+'第27(19)表'!D32+'第27(19)表'!G32</f>
        <v>1826</v>
      </c>
      <c r="H32" s="30">
        <v>258</v>
      </c>
      <c r="I32" s="9">
        <v>136</v>
      </c>
      <c r="J32" s="9">
        <v>122</v>
      </c>
    </row>
    <row r="33" spans="1:10" ht="11.45" customHeight="1">
      <c r="A33" s="8" t="s">
        <v>31</v>
      </c>
      <c r="B33" s="30">
        <v>1430</v>
      </c>
      <c r="C33" s="9">
        <v>1017</v>
      </c>
      <c r="D33" s="30">
        <v>413</v>
      </c>
      <c r="E33" s="30">
        <f>H33+'第27(19)表'!B33+'第27(19)表'!E33</f>
        <v>969</v>
      </c>
      <c r="F33" s="9">
        <f>I33+'第27(19)表'!C33+'第27(19)表'!F33</f>
        <v>584</v>
      </c>
      <c r="G33" s="30">
        <f>J33+'第27(19)表'!D33+'第27(19)表'!G33</f>
        <v>385</v>
      </c>
      <c r="H33" s="30">
        <v>55</v>
      </c>
      <c r="I33" s="9">
        <v>41</v>
      </c>
      <c r="J33" s="9">
        <v>14</v>
      </c>
    </row>
    <row r="34" spans="1:10" ht="11.45" customHeight="1">
      <c r="A34" s="12" t="s">
        <v>32</v>
      </c>
      <c r="B34" s="13">
        <v>1148</v>
      </c>
      <c r="C34" s="13">
        <v>827</v>
      </c>
      <c r="D34" s="31">
        <v>321</v>
      </c>
      <c r="E34" s="31">
        <f>H34+'第27(19)表'!B34+'第27(19)表'!E34</f>
        <v>687</v>
      </c>
      <c r="F34" s="13">
        <f>I34+'第27(19)表'!C34+'第27(19)表'!F34</f>
        <v>399</v>
      </c>
      <c r="G34" s="13">
        <f>J34+'第27(19)表'!D34+'第27(19)表'!G34</f>
        <v>288</v>
      </c>
      <c r="H34" s="13">
        <v>22</v>
      </c>
      <c r="I34" s="13">
        <v>11</v>
      </c>
      <c r="J34" s="13">
        <v>11</v>
      </c>
    </row>
    <row r="35" spans="1:10" ht="11.45" customHeight="1">
      <c r="A35" s="8" t="s">
        <v>33</v>
      </c>
      <c r="B35" s="30">
        <v>1417</v>
      </c>
      <c r="C35" s="9">
        <v>987</v>
      </c>
      <c r="D35" s="30">
        <v>430</v>
      </c>
      <c r="E35" s="30">
        <f>H35+'第27(19)表'!B35+'第27(19)表'!E35</f>
        <v>1311</v>
      </c>
      <c r="F35" s="9">
        <f>I35+'第27(19)表'!C35+'第27(19)表'!F35</f>
        <v>773</v>
      </c>
      <c r="G35" s="30">
        <f>J35+'第27(19)表'!D35+'第27(19)表'!G35</f>
        <v>538</v>
      </c>
      <c r="H35" s="30">
        <v>65</v>
      </c>
      <c r="I35" s="9">
        <v>38</v>
      </c>
      <c r="J35" s="9">
        <v>27</v>
      </c>
    </row>
    <row r="36" spans="1:10" ht="11.45" customHeight="1">
      <c r="A36" s="8" t="s">
        <v>34</v>
      </c>
      <c r="B36" s="30">
        <v>3973</v>
      </c>
      <c r="C36" s="9">
        <v>2843</v>
      </c>
      <c r="D36" s="30">
        <v>1130</v>
      </c>
      <c r="E36" s="30">
        <f>H36+'第27(19)表'!B36+'第27(19)表'!E36</f>
        <v>4984</v>
      </c>
      <c r="F36" s="9">
        <f>I36+'第27(19)表'!C36+'第27(19)表'!F36</f>
        <v>3014</v>
      </c>
      <c r="G36" s="30">
        <f>J36+'第27(19)表'!D36+'第27(19)表'!G36</f>
        <v>1970</v>
      </c>
      <c r="H36" s="30">
        <v>292</v>
      </c>
      <c r="I36" s="9">
        <v>168</v>
      </c>
      <c r="J36" s="9">
        <v>124</v>
      </c>
    </row>
    <row r="37" spans="1:10" ht="11.45" customHeight="1">
      <c r="A37" s="8" t="s">
        <v>35</v>
      </c>
      <c r="B37" s="30">
        <v>3634</v>
      </c>
      <c r="C37" s="9">
        <v>2596</v>
      </c>
      <c r="D37" s="30">
        <v>1038</v>
      </c>
      <c r="E37" s="30">
        <f>H37+'第27(19)表'!B37+'第27(19)表'!E37</f>
        <v>2913</v>
      </c>
      <c r="F37" s="9">
        <f>I37+'第27(19)表'!C37+'第27(19)表'!F37</f>
        <v>1752</v>
      </c>
      <c r="G37" s="30">
        <f>J37+'第27(19)表'!D37+'第27(19)表'!G37</f>
        <v>1161</v>
      </c>
      <c r="H37" s="30">
        <v>236</v>
      </c>
      <c r="I37" s="9">
        <v>130</v>
      </c>
      <c r="J37" s="9">
        <v>106</v>
      </c>
    </row>
    <row r="38" spans="1:10" ht="11.45" customHeight="1">
      <c r="A38" s="8" t="s">
        <v>36</v>
      </c>
      <c r="B38" s="30">
        <v>839</v>
      </c>
      <c r="C38" s="9">
        <v>663</v>
      </c>
      <c r="D38" s="30">
        <v>176</v>
      </c>
      <c r="E38" s="30">
        <f>H38+'第27(19)表'!B38+'第27(19)表'!E38</f>
        <v>564</v>
      </c>
      <c r="F38" s="9">
        <f>I38+'第27(19)表'!C38+'第27(19)表'!F38</f>
        <v>357</v>
      </c>
      <c r="G38" s="30">
        <f>J38+'第27(19)表'!D38+'第27(19)表'!G38</f>
        <v>207</v>
      </c>
      <c r="H38" s="30">
        <v>31</v>
      </c>
      <c r="I38" s="9">
        <v>19</v>
      </c>
      <c r="J38" s="9">
        <v>12</v>
      </c>
    </row>
    <row r="39" spans="1:10" ht="11.45" customHeight="1">
      <c r="A39" s="12" t="s">
        <v>37</v>
      </c>
      <c r="B39" s="13">
        <v>604</v>
      </c>
      <c r="C39" s="13">
        <v>441</v>
      </c>
      <c r="D39" s="31">
        <v>163</v>
      </c>
      <c r="E39" s="31">
        <f>H39+'第27(19)表'!B39+'第27(19)表'!E39</f>
        <v>409</v>
      </c>
      <c r="F39" s="13">
        <f>I39+'第27(19)表'!C39+'第27(19)表'!F39</f>
        <v>249</v>
      </c>
      <c r="G39" s="13">
        <f>J39+'第27(19)表'!D39+'第27(19)表'!G39</f>
        <v>160</v>
      </c>
      <c r="H39" s="13">
        <v>20</v>
      </c>
      <c r="I39" s="13">
        <v>12</v>
      </c>
      <c r="J39" s="13">
        <v>8</v>
      </c>
    </row>
    <row r="40" spans="1:10" ht="11.45" customHeight="1">
      <c r="A40" s="8" t="s">
        <v>38</v>
      </c>
      <c r="B40" s="30">
        <v>424</v>
      </c>
      <c r="C40" s="9">
        <v>256</v>
      </c>
      <c r="D40" s="30">
        <v>168</v>
      </c>
      <c r="E40" s="30">
        <f>H40+'第27(19)表'!B40+'第27(19)表'!E40</f>
        <v>327</v>
      </c>
      <c r="F40" s="9">
        <f>I40+'第27(19)表'!C40+'第27(19)表'!F40</f>
        <v>189</v>
      </c>
      <c r="G40" s="30">
        <f>J40+'第27(19)表'!D40+'第27(19)表'!G40</f>
        <v>138</v>
      </c>
      <c r="H40" s="30">
        <v>17</v>
      </c>
      <c r="I40" s="9">
        <v>8</v>
      </c>
      <c r="J40" s="9">
        <v>9</v>
      </c>
    </row>
    <row r="41" spans="1:10" ht="11.45" customHeight="1">
      <c r="A41" s="8" t="s">
        <v>39</v>
      </c>
      <c r="B41" s="30">
        <v>522</v>
      </c>
      <c r="C41" s="9">
        <v>315</v>
      </c>
      <c r="D41" s="30">
        <v>207</v>
      </c>
      <c r="E41" s="30">
        <f>H41+'第27(19)表'!B41+'第27(19)表'!E41</f>
        <v>490</v>
      </c>
      <c r="F41" s="9">
        <f>I41+'第27(19)表'!C41+'第27(19)表'!F41</f>
        <v>279</v>
      </c>
      <c r="G41" s="30">
        <f>J41+'第27(19)表'!D41+'第27(19)表'!G41</f>
        <v>211</v>
      </c>
      <c r="H41" s="30">
        <v>25</v>
      </c>
      <c r="I41" s="9">
        <v>11</v>
      </c>
      <c r="J41" s="9">
        <v>14</v>
      </c>
    </row>
    <row r="42" spans="1:10" ht="11.45" customHeight="1">
      <c r="A42" s="8" t="s">
        <v>40</v>
      </c>
      <c r="B42" s="30">
        <v>1379</v>
      </c>
      <c r="C42" s="9">
        <v>890</v>
      </c>
      <c r="D42" s="30">
        <v>489</v>
      </c>
      <c r="E42" s="30">
        <f>H42+'第27(19)表'!B42+'第27(19)表'!E42</f>
        <v>911</v>
      </c>
      <c r="F42" s="9">
        <f>I42+'第27(19)表'!C42+'第27(19)表'!F42</f>
        <v>562</v>
      </c>
      <c r="G42" s="30">
        <f>J42+'第27(19)表'!D42+'第27(19)表'!G42</f>
        <v>349</v>
      </c>
      <c r="H42" s="30">
        <v>44</v>
      </c>
      <c r="I42" s="9">
        <v>32</v>
      </c>
      <c r="J42" s="9">
        <v>12</v>
      </c>
    </row>
    <row r="43" spans="1:10" ht="11.45" customHeight="1">
      <c r="A43" s="8" t="s">
        <v>41</v>
      </c>
      <c r="B43" s="30">
        <v>1801</v>
      </c>
      <c r="C43" s="9">
        <v>1196</v>
      </c>
      <c r="D43" s="30">
        <v>605</v>
      </c>
      <c r="E43" s="30">
        <f>H43+'第27(19)表'!B43+'第27(19)表'!E43</f>
        <v>1662</v>
      </c>
      <c r="F43" s="9">
        <f>I43+'第27(19)表'!C43+'第27(19)表'!F43</f>
        <v>984</v>
      </c>
      <c r="G43" s="30">
        <f>J43+'第27(19)表'!D43+'第27(19)表'!G43</f>
        <v>678</v>
      </c>
      <c r="H43" s="30">
        <v>99</v>
      </c>
      <c r="I43" s="9">
        <v>58</v>
      </c>
      <c r="J43" s="9">
        <v>41</v>
      </c>
    </row>
    <row r="44" spans="1:10" ht="11.45" customHeight="1">
      <c r="A44" s="12" t="s">
        <v>42</v>
      </c>
      <c r="B44" s="13">
        <v>945</v>
      </c>
      <c r="C44" s="13">
        <v>648</v>
      </c>
      <c r="D44" s="31">
        <v>297</v>
      </c>
      <c r="E44" s="31">
        <f>H44+'第27(19)表'!B44+'第27(19)表'!E44</f>
        <v>639</v>
      </c>
      <c r="F44" s="13">
        <f>I44+'第27(19)表'!C44+'第27(19)表'!F44</f>
        <v>383</v>
      </c>
      <c r="G44" s="13">
        <f>J44+'第27(19)表'!D44+'第27(19)表'!G44</f>
        <v>256</v>
      </c>
      <c r="H44" s="13">
        <v>31</v>
      </c>
      <c r="I44" s="13">
        <v>16</v>
      </c>
      <c r="J44" s="13">
        <v>15</v>
      </c>
    </row>
    <row r="45" spans="1:10" ht="11.45" customHeight="1">
      <c r="A45" s="8" t="s">
        <v>43</v>
      </c>
      <c r="B45" s="30">
        <v>601</v>
      </c>
      <c r="C45" s="9">
        <v>378</v>
      </c>
      <c r="D45" s="30">
        <v>223</v>
      </c>
      <c r="E45" s="30">
        <f>H45+'第27(19)表'!B45+'第27(19)表'!E45</f>
        <v>329</v>
      </c>
      <c r="F45" s="9">
        <f>I45+'第27(19)表'!C45+'第27(19)表'!F45</f>
        <v>187</v>
      </c>
      <c r="G45" s="30">
        <f>J45+'第27(19)表'!D45+'第27(19)表'!G45</f>
        <v>142</v>
      </c>
      <c r="H45" s="30">
        <v>13</v>
      </c>
      <c r="I45" s="9">
        <v>5</v>
      </c>
      <c r="J45" s="9">
        <v>8</v>
      </c>
    </row>
    <row r="46" spans="1:10" ht="11.45" customHeight="1">
      <c r="A46" s="8" t="s">
        <v>44</v>
      </c>
      <c r="B46" s="30">
        <v>662</v>
      </c>
      <c r="C46" s="9">
        <v>443</v>
      </c>
      <c r="D46" s="30">
        <v>219</v>
      </c>
      <c r="E46" s="30">
        <f>H46+'第27(19)表'!B46+'第27(19)表'!E46</f>
        <v>445</v>
      </c>
      <c r="F46" s="9">
        <f>I46+'第27(19)表'!C46+'第27(19)表'!F46</f>
        <v>285</v>
      </c>
      <c r="G46" s="30">
        <f>J46+'第27(19)表'!D46+'第27(19)表'!G46</f>
        <v>160</v>
      </c>
      <c r="H46" s="30">
        <v>15</v>
      </c>
      <c r="I46" s="9">
        <v>8</v>
      </c>
      <c r="J46" s="9">
        <v>7</v>
      </c>
    </row>
    <row r="47" spans="1:10" ht="11.45" customHeight="1">
      <c r="A47" s="8" t="s">
        <v>45</v>
      </c>
      <c r="B47" s="30">
        <v>908</v>
      </c>
      <c r="C47" s="9">
        <v>623</v>
      </c>
      <c r="D47" s="30">
        <v>285</v>
      </c>
      <c r="E47" s="30">
        <f>H47+'第27(19)表'!B47+'第27(19)表'!E47</f>
        <v>729</v>
      </c>
      <c r="F47" s="9">
        <f>I47+'第27(19)表'!C47+'第27(19)表'!F47</f>
        <v>409</v>
      </c>
      <c r="G47" s="30">
        <f>J47+'第27(19)表'!D47+'第27(19)表'!G47</f>
        <v>320</v>
      </c>
      <c r="H47" s="30">
        <v>30</v>
      </c>
      <c r="I47" s="9">
        <v>22</v>
      </c>
      <c r="J47" s="9">
        <v>8</v>
      </c>
    </row>
    <row r="48" spans="1:10" ht="11.45" customHeight="1">
      <c r="A48" s="8" t="s">
        <v>46</v>
      </c>
      <c r="B48" s="30">
        <v>483</v>
      </c>
      <c r="C48" s="9">
        <v>250</v>
      </c>
      <c r="D48" s="30">
        <v>233</v>
      </c>
      <c r="E48" s="30">
        <f>H48+'第27(19)表'!B48+'第27(19)表'!E48</f>
        <v>472</v>
      </c>
      <c r="F48" s="9">
        <f>I48+'第27(19)表'!C48+'第27(19)表'!F48</f>
        <v>252</v>
      </c>
      <c r="G48" s="9">
        <f>J48+'第27(19)表'!D48+'第27(19)表'!G48</f>
        <v>220</v>
      </c>
      <c r="H48" s="30">
        <v>29</v>
      </c>
      <c r="I48" s="9">
        <v>7</v>
      </c>
      <c r="J48" s="9">
        <v>22</v>
      </c>
    </row>
    <row r="49" spans="1:10" ht="11.45" customHeight="1">
      <c r="A49" s="12" t="s">
        <v>47</v>
      </c>
      <c r="B49" s="13">
        <v>3310</v>
      </c>
      <c r="C49" s="13">
        <v>2177</v>
      </c>
      <c r="D49" s="31">
        <v>1133</v>
      </c>
      <c r="E49" s="31">
        <f>H49+'第27(19)表'!B49+'第27(19)表'!E49</f>
        <v>3495</v>
      </c>
      <c r="F49" s="13">
        <f>I49+'第27(19)表'!C49+'第27(19)表'!F49</f>
        <v>1952</v>
      </c>
      <c r="G49" s="13">
        <f>J49+'第27(19)表'!D49+'第27(19)表'!G49</f>
        <v>1543</v>
      </c>
      <c r="H49" s="13">
        <v>227</v>
      </c>
      <c r="I49" s="13">
        <v>109</v>
      </c>
      <c r="J49" s="13">
        <v>118</v>
      </c>
    </row>
    <row r="50" spans="1:10" ht="11.45" customHeight="1">
      <c r="A50" s="8" t="s">
        <v>48</v>
      </c>
      <c r="B50" s="30">
        <v>566</v>
      </c>
      <c r="C50" s="9">
        <v>336</v>
      </c>
      <c r="D50" s="30">
        <v>230</v>
      </c>
      <c r="E50" s="30">
        <f>H50+'第27(19)表'!B50+'第27(19)表'!E50</f>
        <v>622</v>
      </c>
      <c r="F50" s="9">
        <f>I50+'第27(19)表'!C50+'第27(19)表'!F50</f>
        <v>330</v>
      </c>
      <c r="G50" s="30">
        <f>J50+'第27(19)表'!D50+'第27(19)表'!G50</f>
        <v>292</v>
      </c>
      <c r="H50" s="30">
        <v>29</v>
      </c>
      <c r="I50" s="9">
        <v>12</v>
      </c>
      <c r="J50" s="9">
        <v>17</v>
      </c>
    </row>
    <row r="51" spans="1:10" ht="11.45" customHeight="1">
      <c r="A51" s="8" t="s">
        <v>49</v>
      </c>
      <c r="B51" s="30">
        <v>878</v>
      </c>
      <c r="C51" s="9">
        <v>529</v>
      </c>
      <c r="D51" s="30">
        <v>349</v>
      </c>
      <c r="E51" s="30">
        <f>H51+'第27(19)表'!B51+'第27(19)表'!E51</f>
        <v>999</v>
      </c>
      <c r="F51" s="9">
        <f>I51+'第27(19)表'!C51+'第27(19)表'!F51</f>
        <v>545</v>
      </c>
      <c r="G51" s="30">
        <f>J51+'第27(19)表'!D51+'第27(19)表'!G51</f>
        <v>454</v>
      </c>
      <c r="H51" s="30">
        <v>61</v>
      </c>
      <c r="I51" s="9">
        <v>34</v>
      </c>
      <c r="J51" s="9">
        <v>27</v>
      </c>
    </row>
    <row r="52" spans="1:10" ht="11.45" customHeight="1">
      <c r="A52" s="8" t="s">
        <v>50</v>
      </c>
      <c r="B52" s="30">
        <v>1406</v>
      </c>
      <c r="C52" s="9">
        <v>837</v>
      </c>
      <c r="D52" s="30">
        <v>569</v>
      </c>
      <c r="E52" s="30">
        <f>H52+'第27(19)表'!B52+'第27(19)表'!E52</f>
        <v>1445</v>
      </c>
      <c r="F52" s="9">
        <f>I52+'第27(19)表'!C52+'第27(19)表'!F52</f>
        <v>741</v>
      </c>
      <c r="G52" s="30">
        <f>J52+'第27(19)表'!D52+'第27(19)表'!G52</f>
        <v>704</v>
      </c>
      <c r="H52" s="30">
        <v>80</v>
      </c>
      <c r="I52" s="9">
        <v>35</v>
      </c>
      <c r="J52" s="9">
        <v>45</v>
      </c>
    </row>
    <row r="53" spans="1:10" ht="11.45" customHeight="1">
      <c r="A53" s="8" t="s">
        <v>51</v>
      </c>
      <c r="B53" s="30">
        <v>794</v>
      </c>
      <c r="C53" s="9">
        <v>533</v>
      </c>
      <c r="D53" s="30">
        <v>261</v>
      </c>
      <c r="E53" s="30">
        <f>H53+'第27(19)表'!B53+'第27(19)表'!E53</f>
        <v>829</v>
      </c>
      <c r="F53" s="9">
        <f>I53+'第27(19)表'!C53+'第27(19)表'!F53</f>
        <v>449</v>
      </c>
      <c r="G53" s="30">
        <f>J53+'第27(19)表'!D53+'第27(19)表'!G53</f>
        <v>380</v>
      </c>
      <c r="H53" s="30">
        <v>52</v>
      </c>
      <c r="I53" s="9">
        <v>26</v>
      </c>
      <c r="J53" s="9">
        <v>26</v>
      </c>
    </row>
    <row r="54" spans="1:10" ht="11.45" customHeight="1">
      <c r="A54" s="12" t="s">
        <v>52</v>
      </c>
      <c r="B54" s="13">
        <v>770</v>
      </c>
      <c r="C54" s="13">
        <v>452</v>
      </c>
      <c r="D54" s="31">
        <v>318</v>
      </c>
      <c r="E54" s="31">
        <f>H54+'第27(19)表'!B54+'第27(19)表'!E54</f>
        <v>772</v>
      </c>
      <c r="F54" s="13">
        <f>I54+'第27(19)表'!C54+'第27(19)表'!F54</f>
        <v>413</v>
      </c>
      <c r="G54" s="13">
        <f>J54+'第27(19)表'!D54+'第27(19)表'!G54</f>
        <v>359</v>
      </c>
      <c r="H54" s="13">
        <v>51</v>
      </c>
      <c r="I54" s="13">
        <v>32</v>
      </c>
      <c r="J54" s="13">
        <v>19</v>
      </c>
    </row>
    <row r="55" spans="1:10" ht="11.45" customHeight="1">
      <c r="A55" s="8" t="s">
        <v>53</v>
      </c>
      <c r="B55" s="30">
        <v>1216</v>
      </c>
      <c r="C55" s="9">
        <v>757</v>
      </c>
      <c r="D55" s="30">
        <v>459</v>
      </c>
      <c r="E55" s="30">
        <f>H55+'第27(19)表'!B55+'第27(19)表'!E55</f>
        <v>996</v>
      </c>
      <c r="F55" s="9">
        <f>I55+'第27(19)表'!C55+'第27(19)表'!F55</f>
        <v>551</v>
      </c>
      <c r="G55" s="30">
        <f>J55+'第27(19)表'!D55+'第27(19)表'!G55</f>
        <v>445</v>
      </c>
      <c r="H55" s="30">
        <v>45</v>
      </c>
      <c r="I55" s="9">
        <v>21</v>
      </c>
      <c r="J55" s="9">
        <v>24</v>
      </c>
    </row>
    <row r="56" spans="1:10" ht="11.45" customHeight="1" thickBot="1">
      <c r="A56" s="16" t="s">
        <v>54</v>
      </c>
      <c r="B56" s="29">
        <v>552</v>
      </c>
      <c r="C56" s="17">
        <v>332</v>
      </c>
      <c r="D56" s="29">
        <v>220</v>
      </c>
      <c r="E56" s="29">
        <f>H56+'第27(19)表'!B56+'第27(19)表'!E56</f>
        <v>914</v>
      </c>
      <c r="F56" s="17">
        <f>I56+'第27(19)表'!C56+'第27(19)表'!F56</f>
        <v>480</v>
      </c>
      <c r="G56" s="29">
        <f>J56+'第27(19)表'!D56+'第27(19)表'!G56</f>
        <v>434</v>
      </c>
      <c r="H56" s="29">
        <v>26</v>
      </c>
      <c r="I56" s="17">
        <v>13</v>
      </c>
      <c r="J56" s="17">
        <v>13</v>
      </c>
    </row>
    <row r="57" spans="1:10" ht="3" customHeight="1">
      <c r="A57" s="28"/>
      <c r="B57" s="27"/>
      <c r="C57" s="27"/>
      <c r="D57" s="27"/>
      <c r="E57" s="27"/>
      <c r="F57" s="27"/>
      <c r="G57" s="27"/>
      <c r="H57" s="27"/>
      <c r="I57" s="27"/>
      <c r="J57" s="27"/>
    </row>
    <row r="58" spans="1:10" ht="12" customHeight="1">
      <c r="A58" s="75" t="s">
        <v>143</v>
      </c>
      <c r="B58" s="73" t="s">
        <v>190</v>
      </c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10">
    <mergeCell ref="A1:J1"/>
    <mergeCell ref="A2:J2"/>
    <mergeCell ref="I3:J3"/>
    <mergeCell ref="A4:A7"/>
    <mergeCell ref="B4:J4"/>
    <mergeCell ref="B5:D5"/>
    <mergeCell ref="E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I67"/>
  <sheetViews>
    <sheetView view="pageBreakPreview" topLeftCell="A13" zoomScaleNormal="100" zoomScaleSheetLayoutView="100" workbookViewId="0">
      <selection activeCell="I20" sqref="I20"/>
    </sheetView>
  </sheetViews>
  <sheetFormatPr defaultColWidth="8.875" defaultRowHeight="13.5"/>
  <cols>
    <col min="1" max="1" width="12" style="1" customWidth="1"/>
    <col min="2" max="2" width="18.75" style="1" customWidth="1"/>
    <col min="3" max="3" width="18.75" style="25" customWidth="1"/>
    <col min="4" max="5" width="18.75" style="1" customWidth="1"/>
    <col min="6" max="6" width="18.75" style="25" customWidth="1"/>
    <col min="7" max="7" width="18.75" style="1" customWidth="1"/>
    <col min="8" max="16384" width="8.875" style="1"/>
  </cols>
  <sheetData>
    <row r="1" spans="1:9" ht="29.45" customHeight="1">
      <c r="A1" s="119" t="s">
        <v>126</v>
      </c>
      <c r="B1" s="119"/>
      <c r="C1" s="119"/>
      <c r="D1" s="119"/>
      <c r="E1" s="119"/>
      <c r="F1" s="119"/>
      <c r="G1" s="119"/>
    </row>
    <row r="2" spans="1:9" ht="19.899999999999999" customHeight="1">
      <c r="A2" s="142" t="s">
        <v>166</v>
      </c>
      <c r="B2" s="142"/>
      <c r="C2" s="142"/>
      <c r="D2" s="142"/>
      <c r="E2" s="142"/>
      <c r="F2" s="142"/>
      <c r="G2" s="142"/>
      <c r="H2" s="25"/>
    </row>
    <row r="3" spans="1:9" ht="18.600000000000001" customHeight="1" thickBot="1">
      <c r="F3" s="138" t="s">
        <v>195</v>
      </c>
      <c r="G3" s="138"/>
      <c r="H3" s="81"/>
      <c r="I3" s="25"/>
    </row>
    <row r="4" spans="1:9" ht="22.5" customHeight="1" thickBot="1">
      <c r="A4" s="126" t="s">
        <v>0</v>
      </c>
      <c r="B4" s="139" t="s">
        <v>123</v>
      </c>
      <c r="C4" s="140"/>
      <c r="D4" s="140"/>
      <c r="E4" s="140"/>
      <c r="F4" s="140"/>
      <c r="G4" s="141"/>
      <c r="H4" s="40"/>
    </row>
    <row r="5" spans="1:9" ht="22.5" customHeight="1" thickBot="1">
      <c r="A5" s="127"/>
      <c r="B5" s="139" t="s">
        <v>107</v>
      </c>
      <c r="C5" s="140"/>
      <c r="D5" s="140"/>
      <c r="E5" s="140"/>
      <c r="F5" s="140"/>
      <c r="G5" s="141"/>
    </row>
    <row r="6" spans="1:9" ht="22.5" customHeight="1" thickBot="1">
      <c r="A6" s="127"/>
      <c r="B6" s="139" t="s">
        <v>106</v>
      </c>
      <c r="C6" s="140"/>
      <c r="D6" s="141"/>
      <c r="E6" s="139" t="s">
        <v>105</v>
      </c>
      <c r="F6" s="140"/>
      <c r="G6" s="141"/>
    </row>
    <row r="7" spans="1:9" ht="42" customHeight="1" thickBot="1">
      <c r="A7" s="128"/>
      <c r="B7" s="105" t="s">
        <v>72</v>
      </c>
      <c r="C7" s="3" t="s">
        <v>79</v>
      </c>
      <c r="D7" s="105" t="s">
        <v>70</v>
      </c>
      <c r="E7" s="105" t="s">
        <v>72</v>
      </c>
      <c r="F7" s="3" t="s">
        <v>79</v>
      </c>
      <c r="G7" s="3" t="s">
        <v>70</v>
      </c>
    </row>
    <row r="8" spans="1:9" ht="20.25" customHeight="1">
      <c r="A8" s="4" t="s">
        <v>7</v>
      </c>
      <c r="B8" s="32">
        <v>32217</v>
      </c>
      <c r="C8" s="5">
        <v>17538</v>
      </c>
      <c r="D8" s="32">
        <v>14679</v>
      </c>
      <c r="E8" s="32">
        <v>31562</v>
      </c>
      <c r="F8" s="5">
        <v>19980</v>
      </c>
      <c r="G8" s="5">
        <v>11582</v>
      </c>
    </row>
    <row r="9" spans="1:9" ht="12" customHeight="1">
      <c r="A9" s="8"/>
      <c r="B9" s="30"/>
      <c r="C9" s="9"/>
      <c r="D9" s="30"/>
      <c r="E9" s="30"/>
      <c r="F9" s="9"/>
      <c r="G9" s="9"/>
    </row>
    <row r="10" spans="1:9" ht="11.45" customHeight="1">
      <c r="A10" s="8" t="s">
        <v>8</v>
      </c>
      <c r="B10" s="30">
        <v>1613</v>
      </c>
      <c r="C10" s="9">
        <v>823</v>
      </c>
      <c r="D10" s="30">
        <v>790</v>
      </c>
      <c r="E10" s="30">
        <v>1674</v>
      </c>
      <c r="F10" s="9">
        <v>953</v>
      </c>
      <c r="G10" s="9">
        <v>721</v>
      </c>
    </row>
    <row r="11" spans="1:9" ht="11.45" customHeight="1">
      <c r="A11" s="8" t="s">
        <v>9</v>
      </c>
      <c r="B11" s="30">
        <v>349</v>
      </c>
      <c r="C11" s="9">
        <v>187</v>
      </c>
      <c r="D11" s="30">
        <v>162</v>
      </c>
      <c r="E11" s="30">
        <v>294</v>
      </c>
      <c r="F11" s="9">
        <v>172</v>
      </c>
      <c r="G11" s="9">
        <v>122</v>
      </c>
    </row>
    <row r="12" spans="1:9" ht="11.45" customHeight="1">
      <c r="A12" s="8" t="s">
        <v>10</v>
      </c>
      <c r="B12" s="30">
        <v>364</v>
      </c>
      <c r="C12" s="9">
        <v>202</v>
      </c>
      <c r="D12" s="30">
        <v>162</v>
      </c>
      <c r="E12" s="30">
        <v>300</v>
      </c>
      <c r="F12" s="9">
        <v>187</v>
      </c>
      <c r="G12" s="9">
        <v>113</v>
      </c>
    </row>
    <row r="13" spans="1:9" ht="11.45" customHeight="1">
      <c r="A13" s="8" t="s">
        <v>11</v>
      </c>
      <c r="B13" s="30">
        <v>662</v>
      </c>
      <c r="C13" s="9">
        <v>347</v>
      </c>
      <c r="D13" s="30">
        <v>315</v>
      </c>
      <c r="E13" s="30">
        <v>563</v>
      </c>
      <c r="F13" s="9">
        <v>360</v>
      </c>
      <c r="G13" s="9">
        <v>203</v>
      </c>
    </row>
    <row r="14" spans="1:9" ht="11.45" customHeight="1">
      <c r="A14" s="12" t="s">
        <v>12</v>
      </c>
      <c r="B14" s="13">
        <v>225</v>
      </c>
      <c r="C14" s="13">
        <v>130</v>
      </c>
      <c r="D14" s="31">
        <v>95</v>
      </c>
      <c r="E14" s="13">
        <v>240</v>
      </c>
      <c r="F14" s="13">
        <v>139</v>
      </c>
      <c r="G14" s="13">
        <v>101</v>
      </c>
    </row>
    <row r="15" spans="1:9" ht="11.45" customHeight="1">
      <c r="A15" s="8" t="s">
        <v>13</v>
      </c>
      <c r="B15" s="30">
        <v>238</v>
      </c>
      <c r="C15" s="9">
        <v>135</v>
      </c>
      <c r="D15" s="30">
        <v>103</v>
      </c>
      <c r="E15" s="30">
        <v>271</v>
      </c>
      <c r="F15" s="9">
        <v>162</v>
      </c>
      <c r="G15" s="9">
        <v>109</v>
      </c>
    </row>
    <row r="16" spans="1:9" ht="11.45" customHeight="1">
      <c r="A16" s="8" t="s">
        <v>14</v>
      </c>
      <c r="B16" s="30">
        <v>372</v>
      </c>
      <c r="C16" s="9">
        <v>199</v>
      </c>
      <c r="D16" s="30">
        <v>173</v>
      </c>
      <c r="E16" s="30">
        <v>418</v>
      </c>
      <c r="F16" s="9">
        <v>263</v>
      </c>
      <c r="G16" s="9">
        <v>155</v>
      </c>
    </row>
    <row r="17" spans="1:7" ht="11.45" customHeight="1">
      <c r="A17" s="8" t="s">
        <v>15</v>
      </c>
      <c r="B17" s="30">
        <v>473</v>
      </c>
      <c r="C17" s="9">
        <v>294</v>
      </c>
      <c r="D17" s="30">
        <v>179</v>
      </c>
      <c r="E17" s="30">
        <v>496</v>
      </c>
      <c r="F17" s="9">
        <v>347</v>
      </c>
      <c r="G17" s="9">
        <v>149</v>
      </c>
    </row>
    <row r="18" spans="1:7" ht="11.45" customHeight="1">
      <c r="A18" s="8" t="s">
        <v>16</v>
      </c>
      <c r="B18" s="30">
        <v>385</v>
      </c>
      <c r="C18" s="9">
        <v>214</v>
      </c>
      <c r="D18" s="30">
        <v>171</v>
      </c>
      <c r="E18" s="30">
        <v>394</v>
      </c>
      <c r="F18" s="9">
        <v>267</v>
      </c>
      <c r="G18" s="9">
        <v>127</v>
      </c>
    </row>
    <row r="19" spans="1:7" ht="11.45" customHeight="1">
      <c r="A19" s="12" t="s">
        <v>17</v>
      </c>
      <c r="B19" s="13">
        <v>347</v>
      </c>
      <c r="C19" s="13">
        <v>200</v>
      </c>
      <c r="D19" s="31">
        <v>147</v>
      </c>
      <c r="E19" s="13">
        <v>382</v>
      </c>
      <c r="F19" s="13">
        <v>250</v>
      </c>
      <c r="G19" s="13">
        <v>132</v>
      </c>
    </row>
    <row r="20" spans="1:7" ht="11.45" customHeight="1">
      <c r="A20" s="8" t="s">
        <v>18</v>
      </c>
      <c r="B20" s="30">
        <v>1699</v>
      </c>
      <c r="C20" s="9">
        <v>970</v>
      </c>
      <c r="D20" s="30">
        <v>729</v>
      </c>
      <c r="E20" s="30">
        <v>1532</v>
      </c>
      <c r="F20" s="9">
        <v>1030</v>
      </c>
      <c r="G20" s="9">
        <v>502</v>
      </c>
    </row>
    <row r="21" spans="1:7" ht="11.45" customHeight="1">
      <c r="A21" s="8" t="s">
        <v>19</v>
      </c>
      <c r="B21" s="30">
        <v>1436</v>
      </c>
      <c r="C21" s="9">
        <v>782</v>
      </c>
      <c r="D21" s="30">
        <v>654</v>
      </c>
      <c r="E21" s="30">
        <v>1211</v>
      </c>
      <c r="F21" s="9">
        <v>832</v>
      </c>
      <c r="G21" s="9">
        <v>379</v>
      </c>
    </row>
    <row r="22" spans="1:7" ht="11.45" customHeight="1">
      <c r="A22" s="8" t="s">
        <v>20</v>
      </c>
      <c r="B22" s="30">
        <v>3255</v>
      </c>
      <c r="C22" s="9">
        <v>1739</v>
      </c>
      <c r="D22" s="30">
        <v>1516</v>
      </c>
      <c r="E22" s="30">
        <v>2653</v>
      </c>
      <c r="F22" s="9">
        <v>1669</v>
      </c>
      <c r="G22" s="9">
        <v>984</v>
      </c>
    </row>
    <row r="23" spans="1:7" ht="11.45" customHeight="1">
      <c r="A23" s="8" t="s">
        <v>21</v>
      </c>
      <c r="B23" s="30">
        <v>2246</v>
      </c>
      <c r="C23" s="9">
        <v>1227</v>
      </c>
      <c r="D23" s="30">
        <v>1019</v>
      </c>
      <c r="E23" s="30">
        <v>2054</v>
      </c>
      <c r="F23" s="9">
        <v>1364</v>
      </c>
      <c r="G23" s="9">
        <v>690</v>
      </c>
    </row>
    <row r="24" spans="1:7" ht="11.45" customHeight="1">
      <c r="A24" s="12" t="s">
        <v>22</v>
      </c>
      <c r="B24" s="13">
        <v>493</v>
      </c>
      <c r="C24" s="13">
        <v>262</v>
      </c>
      <c r="D24" s="31">
        <v>231</v>
      </c>
      <c r="E24" s="13">
        <v>508</v>
      </c>
      <c r="F24" s="13">
        <v>323</v>
      </c>
      <c r="G24" s="13">
        <v>185</v>
      </c>
    </row>
    <row r="25" spans="1:7" ht="11.45" customHeight="1">
      <c r="A25" s="8" t="s">
        <v>23</v>
      </c>
      <c r="B25" s="30">
        <v>242</v>
      </c>
      <c r="C25" s="9">
        <v>144</v>
      </c>
      <c r="D25" s="30">
        <v>98</v>
      </c>
      <c r="E25" s="30">
        <v>269</v>
      </c>
      <c r="F25" s="9">
        <v>183</v>
      </c>
      <c r="G25" s="9">
        <v>86</v>
      </c>
    </row>
    <row r="26" spans="1:7" ht="11.45" customHeight="1">
      <c r="A26" s="8" t="s">
        <v>24</v>
      </c>
      <c r="B26" s="30">
        <v>290</v>
      </c>
      <c r="C26" s="9">
        <v>162</v>
      </c>
      <c r="D26" s="30">
        <v>128</v>
      </c>
      <c r="E26" s="30">
        <v>310</v>
      </c>
      <c r="F26" s="9">
        <v>217</v>
      </c>
      <c r="G26" s="9">
        <v>93</v>
      </c>
    </row>
    <row r="27" spans="1:7" ht="11.45" customHeight="1">
      <c r="A27" s="8" t="s">
        <v>25</v>
      </c>
      <c r="B27" s="30">
        <v>255</v>
      </c>
      <c r="C27" s="9">
        <v>124</v>
      </c>
      <c r="D27" s="30">
        <v>131</v>
      </c>
      <c r="E27" s="30">
        <v>245</v>
      </c>
      <c r="F27" s="9">
        <v>160</v>
      </c>
      <c r="G27" s="9">
        <v>85</v>
      </c>
    </row>
    <row r="28" spans="1:7" ht="11.45" customHeight="1">
      <c r="A28" s="8" t="s">
        <v>26</v>
      </c>
      <c r="B28" s="30">
        <v>211</v>
      </c>
      <c r="C28" s="9">
        <v>115</v>
      </c>
      <c r="D28" s="30">
        <v>96</v>
      </c>
      <c r="E28" s="30">
        <v>201</v>
      </c>
      <c r="F28" s="9">
        <v>131</v>
      </c>
      <c r="G28" s="9">
        <v>70</v>
      </c>
    </row>
    <row r="29" spans="1:7" ht="11.45" customHeight="1">
      <c r="A29" s="12" t="s">
        <v>27</v>
      </c>
      <c r="B29" s="13">
        <v>572</v>
      </c>
      <c r="C29" s="13">
        <v>341</v>
      </c>
      <c r="D29" s="31">
        <v>231</v>
      </c>
      <c r="E29" s="13">
        <v>580</v>
      </c>
      <c r="F29" s="13">
        <v>345</v>
      </c>
      <c r="G29" s="13">
        <v>235</v>
      </c>
    </row>
    <row r="30" spans="1:7" ht="11.45" customHeight="1">
      <c r="A30" s="8" t="s">
        <v>28</v>
      </c>
      <c r="B30" s="30">
        <v>525</v>
      </c>
      <c r="C30" s="9">
        <v>308</v>
      </c>
      <c r="D30" s="30">
        <v>217</v>
      </c>
      <c r="E30" s="30">
        <v>515</v>
      </c>
      <c r="F30" s="9">
        <v>341</v>
      </c>
      <c r="G30" s="9">
        <v>174</v>
      </c>
    </row>
    <row r="31" spans="1:7" ht="11.45" customHeight="1">
      <c r="A31" s="8" t="s">
        <v>29</v>
      </c>
      <c r="B31" s="30">
        <v>889</v>
      </c>
      <c r="C31" s="9">
        <v>487</v>
      </c>
      <c r="D31" s="30">
        <v>402</v>
      </c>
      <c r="E31" s="30">
        <v>930</v>
      </c>
      <c r="F31" s="9">
        <v>604</v>
      </c>
      <c r="G31" s="9">
        <v>326</v>
      </c>
    </row>
    <row r="32" spans="1:7" ht="11.45" customHeight="1">
      <c r="A32" s="8" t="s">
        <v>30</v>
      </c>
      <c r="B32" s="30">
        <v>2210</v>
      </c>
      <c r="C32" s="9">
        <v>1182</v>
      </c>
      <c r="D32" s="30">
        <v>1028</v>
      </c>
      <c r="E32" s="30">
        <v>2070</v>
      </c>
      <c r="F32" s="9">
        <v>1394</v>
      </c>
      <c r="G32" s="9">
        <v>676</v>
      </c>
    </row>
    <row r="33" spans="1:7" ht="11.45" customHeight="1">
      <c r="A33" s="8" t="s">
        <v>31</v>
      </c>
      <c r="B33" s="30">
        <v>434</v>
      </c>
      <c r="C33" s="9">
        <v>236</v>
      </c>
      <c r="D33" s="30">
        <v>198</v>
      </c>
      <c r="E33" s="30">
        <v>480</v>
      </c>
      <c r="F33" s="9">
        <v>307</v>
      </c>
      <c r="G33" s="9">
        <v>173</v>
      </c>
    </row>
    <row r="34" spans="1:7" ht="11.45" customHeight="1">
      <c r="A34" s="12" t="s">
        <v>32</v>
      </c>
      <c r="B34" s="13">
        <v>337</v>
      </c>
      <c r="C34" s="13">
        <v>193</v>
      </c>
      <c r="D34" s="31">
        <v>144</v>
      </c>
      <c r="E34" s="13">
        <v>328</v>
      </c>
      <c r="F34" s="13">
        <v>195</v>
      </c>
      <c r="G34" s="13">
        <v>133</v>
      </c>
    </row>
    <row r="35" spans="1:7" ht="11.45" customHeight="1">
      <c r="A35" s="8" t="s">
        <v>33</v>
      </c>
      <c r="B35" s="30">
        <v>582</v>
      </c>
      <c r="C35" s="9">
        <v>323</v>
      </c>
      <c r="D35" s="30">
        <v>259</v>
      </c>
      <c r="E35" s="30">
        <v>664</v>
      </c>
      <c r="F35" s="9">
        <v>412</v>
      </c>
      <c r="G35" s="9">
        <v>252</v>
      </c>
    </row>
    <row r="36" spans="1:7" ht="11.45" customHeight="1">
      <c r="A36" s="8" t="s">
        <v>34</v>
      </c>
      <c r="B36" s="30">
        <v>2289</v>
      </c>
      <c r="C36" s="9">
        <v>1302</v>
      </c>
      <c r="D36" s="30">
        <v>987</v>
      </c>
      <c r="E36" s="30">
        <v>2403</v>
      </c>
      <c r="F36" s="9">
        <v>1544</v>
      </c>
      <c r="G36" s="9">
        <v>859</v>
      </c>
    </row>
    <row r="37" spans="1:7" ht="11.45" customHeight="1">
      <c r="A37" s="8" t="s">
        <v>35</v>
      </c>
      <c r="B37" s="30">
        <f>1279-1</f>
        <v>1278</v>
      </c>
      <c r="C37" s="9">
        <v>699</v>
      </c>
      <c r="D37" s="30">
        <f>580-1</f>
        <v>579</v>
      </c>
      <c r="E37" s="30">
        <v>1399</v>
      </c>
      <c r="F37" s="9">
        <v>923</v>
      </c>
      <c r="G37" s="9">
        <v>476</v>
      </c>
    </row>
    <row r="38" spans="1:7" ht="11.45" customHeight="1">
      <c r="A38" s="8" t="s">
        <v>36</v>
      </c>
      <c r="B38" s="30">
        <v>234</v>
      </c>
      <c r="C38" s="9">
        <v>135</v>
      </c>
      <c r="D38" s="30">
        <v>99</v>
      </c>
      <c r="E38" s="30">
        <v>299</v>
      </c>
      <c r="F38" s="9">
        <v>203</v>
      </c>
      <c r="G38" s="9">
        <v>96</v>
      </c>
    </row>
    <row r="39" spans="1:7" ht="11.45" customHeight="1">
      <c r="A39" s="12" t="s">
        <v>37</v>
      </c>
      <c r="B39" s="13">
        <v>170</v>
      </c>
      <c r="C39" s="13">
        <v>101</v>
      </c>
      <c r="D39" s="31">
        <v>69</v>
      </c>
      <c r="E39" s="13">
        <v>219</v>
      </c>
      <c r="F39" s="13">
        <v>136</v>
      </c>
      <c r="G39" s="13">
        <v>83</v>
      </c>
    </row>
    <row r="40" spans="1:7" ht="11.45" customHeight="1">
      <c r="A40" s="8" t="s">
        <v>38</v>
      </c>
      <c r="B40" s="30">
        <v>172</v>
      </c>
      <c r="C40" s="9">
        <v>93</v>
      </c>
      <c r="D40" s="30">
        <v>79</v>
      </c>
      <c r="E40" s="30">
        <v>138</v>
      </c>
      <c r="F40" s="9">
        <v>88</v>
      </c>
      <c r="G40" s="9">
        <v>50</v>
      </c>
    </row>
    <row r="41" spans="1:7" ht="11.45" customHeight="1">
      <c r="A41" s="8" t="s">
        <v>39</v>
      </c>
      <c r="B41" s="30">
        <v>237</v>
      </c>
      <c r="C41" s="9">
        <v>131</v>
      </c>
      <c r="D41" s="30">
        <v>106</v>
      </c>
      <c r="E41" s="30">
        <v>228</v>
      </c>
      <c r="F41" s="9">
        <v>137</v>
      </c>
      <c r="G41" s="9">
        <v>91</v>
      </c>
    </row>
    <row r="42" spans="1:7" ht="11.45" customHeight="1">
      <c r="A42" s="8" t="s">
        <v>40</v>
      </c>
      <c r="B42" s="30">
        <v>423</v>
      </c>
      <c r="C42" s="9">
        <v>248</v>
      </c>
      <c r="D42" s="30">
        <v>175</v>
      </c>
      <c r="E42" s="30">
        <v>444</v>
      </c>
      <c r="F42" s="9">
        <v>282</v>
      </c>
      <c r="G42" s="9">
        <v>162</v>
      </c>
    </row>
    <row r="43" spans="1:7" ht="11.45" customHeight="1">
      <c r="A43" s="8" t="s">
        <v>41</v>
      </c>
      <c r="B43" s="30">
        <v>789</v>
      </c>
      <c r="C43" s="9">
        <v>434</v>
      </c>
      <c r="D43" s="30">
        <v>355</v>
      </c>
      <c r="E43" s="30">
        <v>774</v>
      </c>
      <c r="F43" s="9">
        <v>492</v>
      </c>
      <c r="G43" s="9">
        <v>282</v>
      </c>
    </row>
    <row r="44" spans="1:7" ht="11.45" customHeight="1">
      <c r="A44" s="12" t="s">
        <v>42</v>
      </c>
      <c r="B44" s="13">
        <v>269</v>
      </c>
      <c r="C44" s="13">
        <v>151</v>
      </c>
      <c r="D44" s="31">
        <v>118</v>
      </c>
      <c r="E44" s="13">
        <v>339</v>
      </c>
      <c r="F44" s="13">
        <v>216</v>
      </c>
      <c r="G44" s="13">
        <v>123</v>
      </c>
    </row>
    <row r="45" spans="1:7" ht="11.45" customHeight="1">
      <c r="A45" s="8" t="s">
        <v>43</v>
      </c>
      <c r="B45" s="30">
        <v>159</v>
      </c>
      <c r="C45" s="9">
        <v>86</v>
      </c>
      <c r="D45" s="30">
        <v>73</v>
      </c>
      <c r="E45" s="30">
        <v>157</v>
      </c>
      <c r="F45" s="9">
        <v>96</v>
      </c>
      <c r="G45" s="9">
        <v>61</v>
      </c>
    </row>
    <row r="46" spans="1:7" ht="11.45" customHeight="1">
      <c r="A46" s="8" t="s">
        <v>44</v>
      </c>
      <c r="B46" s="30">
        <v>209</v>
      </c>
      <c r="C46" s="9">
        <v>123</v>
      </c>
      <c r="D46" s="30">
        <v>86</v>
      </c>
      <c r="E46" s="30">
        <v>221</v>
      </c>
      <c r="F46" s="9">
        <v>154</v>
      </c>
      <c r="G46" s="9">
        <v>67</v>
      </c>
    </row>
    <row r="47" spans="1:7" ht="11.45" customHeight="1">
      <c r="A47" s="8" t="s">
        <v>45</v>
      </c>
      <c r="B47" s="30">
        <v>343</v>
      </c>
      <c r="C47" s="9">
        <v>183</v>
      </c>
      <c r="D47" s="30">
        <v>160</v>
      </c>
      <c r="E47" s="30">
        <v>356</v>
      </c>
      <c r="F47" s="9">
        <v>204</v>
      </c>
      <c r="G47" s="9">
        <v>152</v>
      </c>
    </row>
    <row r="48" spans="1:7" ht="11.45" customHeight="1">
      <c r="A48" s="8" t="s">
        <v>46</v>
      </c>
      <c r="B48" s="30">
        <v>211</v>
      </c>
      <c r="C48" s="9">
        <v>115</v>
      </c>
      <c r="D48" s="30">
        <v>96</v>
      </c>
      <c r="E48" s="30">
        <v>232</v>
      </c>
      <c r="F48" s="9">
        <v>130</v>
      </c>
      <c r="G48" s="9">
        <v>102</v>
      </c>
    </row>
    <row r="49" spans="1:7" ht="11.45" customHeight="1">
      <c r="A49" s="12" t="s">
        <v>47</v>
      </c>
      <c r="B49" s="13">
        <v>1647</v>
      </c>
      <c r="C49" s="13">
        <v>881</v>
      </c>
      <c r="D49" s="31">
        <v>766</v>
      </c>
      <c r="E49" s="13">
        <v>1621</v>
      </c>
      <c r="F49" s="13">
        <v>962</v>
      </c>
      <c r="G49" s="13">
        <v>659</v>
      </c>
    </row>
    <row r="50" spans="1:7" ht="11.45" customHeight="1">
      <c r="A50" s="8" t="s">
        <v>48</v>
      </c>
      <c r="B50" s="30">
        <v>294</v>
      </c>
      <c r="C50" s="9">
        <v>146</v>
      </c>
      <c r="D50" s="30">
        <v>148</v>
      </c>
      <c r="E50" s="30">
        <v>299</v>
      </c>
      <c r="F50" s="9">
        <v>172</v>
      </c>
      <c r="G50" s="9">
        <v>127</v>
      </c>
    </row>
    <row r="51" spans="1:7" ht="11.45" customHeight="1">
      <c r="A51" s="8" t="s">
        <v>49</v>
      </c>
      <c r="B51" s="30">
        <v>467</v>
      </c>
      <c r="C51" s="9">
        <v>234</v>
      </c>
      <c r="D51" s="30">
        <v>233</v>
      </c>
      <c r="E51" s="30">
        <v>471</v>
      </c>
      <c r="F51" s="9">
        <v>277</v>
      </c>
      <c r="G51" s="9">
        <v>194</v>
      </c>
    </row>
    <row r="52" spans="1:7" ht="11.45" customHeight="1">
      <c r="A52" s="8" t="s">
        <v>50</v>
      </c>
      <c r="B52" s="30">
        <v>692</v>
      </c>
      <c r="C52" s="9">
        <v>328</v>
      </c>
      <c r="D52" s="30">
        <v>364</v>
      </c>
      <c r="E52" s="30">
        <v>673</v>
      </c>
      <c r="F52" s="9">
        <v>378</v>
      </c>
      <c r="G52" s="9">
        <v>295</v>
      </c>
    </row>
    <row r="53" spans="1:7" ht="11.45" customHeight="1">
      <c r="A53" s="8" t="s">
        <v>51</v>
      </c>
      <c r="B53" s="30">
        <v>375</v>
      </c>
      <c r="C53" s="9">
        <v>188</v>
      </c>
      <c r="D53" s="30">
        <v>187</v>
      </c>
      <c r="E53" s="30">
        <v>402</v>
      </c>
      <c r="F53" s="9">
        <v>235</v>
      </c>
      <c r="G53" s="9">
        <v>167</v>
      </c>
    </row>
    <row r="54" spans="1:7" ht="11.45" customHeight="1">
      <c r="A54" s="12" t="s">
        <v>52</v>
      </c>
      <c r="B54" s="13">
        <v>332</v>
      </c>
      <c r="C54" s="13">
        <v>171</v>
      </c>
      <c r="D54" s="31">
        <v>161</v>
      </c>
      <c r="E54" s="13">
        <v>389</v>
      </c>
      <c r="F54" s="13">
        <v>210</v>
      </c>
      <c r="G54" s="13">
        <v>179</v>
      </c>
    </row>
    <row r="55" spans="1:7" ht="11.45" customHeight="1">
      <c r="A55" s="8" t="s">
        <v>53</v>
      </c>
      <c r="B55" s="30">
        <v>463</v>
      </c>
      <c r="C55" s="9">
        <v>244</v>
      </c>
      <c r="D55" s="30">
        <v>219</v>
      </c>
      <c r="E55" s="30">
        <v>488</v>
      </c>
      <c r="F55" s="9">
        <v>286</v>
      </c>
      <c r="G55" s="9">
        <v>202</v>
      </c>
    </row>
    <row r="56" spans="1:7" ht="11.45" customHeight="1" thickBot="1">
      <c r="A56" s="16" t="s">
        <v>54</v>
      </c>
      <c r="B56" s="29">
        <v>460</v>
      </c>
      <c r="C56" s="17">
        <v>219</v>
      </c>
      <c r="D56" s="29">
        <v>241</v>
      </c>
      <c r="E56" s="29">
        <v>428</v>
      </c>
      <c r="F56" s="17">
        <v>248</v>
      </c>
      <c r="G56" s="17">
        <v>180</v>
      </c>
    </row>
    <row r="57" spans="1:7" ht="16.149999999999999" customHeight="1">
      <c r="A57" s="28"/>
      <c r="B57" s="27"/>
      <c r="C57" s="27"/>
      <c r="D57" s="27"/>
      <c r="E57" s="27"/>
      <c r="F57" s="27"/>
      <c r="G57" s="27"/>
    </row>
    <row r="58" spans="1:7" ht="13.15" customHeight="1">
      <c r="A58" s="24"/>
    </row>
    <row r="59" spans="1:7" ht="11.45" customHeight="1">
      <c r="A59" s="24"/>
    </row>
    <row r="60" spans="1:7" ht="11.45" customHeight="1">
      <c r="A60" s="24"/>
    </row>
    <row r="61" spans="1:7" ht="11.45" customHeight="1">
      <c r="A61" s="24"/>
    </row>
    <row r="62" spans="1:7" ht="11.45" customHeight="1">
      <c r="A62" s="24"/>
    </row>
    <row r="63" spans="1:7" ht="11.45" customHeight="1">
      <c r="A63" s="24"/>
    </row>
    <row r="64" spans="1:7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8">
    <mergeCell ref="A1:G1"/>
    <mergeCell ref="A2:G2"/>
    <mergeCell ref="A4:A7"/>
    <mergeCell ref="B4:G4"/>
    <mergeCell ref="B5:G5"/>
    <mergeCell ref="B6:D6"/>
    <mergeCell ref="E6:G6"/>
    <mergeCell ref="F3:G3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8"/>
  <sheetViews>
    <sheetView view="pageBreakPreview" topLeftCell="A16" zoomScaleNormal="100" zoomScaleSheetLayoutView="100" workbookViewId="0">
      <selection activeCell="G49" sqref="G49"/>
    </sheetView>
  </sheetViews>
  <sheetFormatPr defaultColWidth="8.875" defaultRowHeight="13.5"/>
  <cols>
    <col min="1" max="1" width="12" style="1" customWidth="1"/>
    <col min="2" max="2" width="19.375" style="1" customWidth="1"/>
    <col min="3" max="5" width="10.625" style="1" customWidth="1"/>
    <col min="6" max="8" width="25.625" style="1" customWidth="1"/>
    <col min="9" max="16384" width="8.875" style="1"/>
  </cols>
  <sheetData>
    <row r="1" spans="1:8" ht="29.45" customHeight="1">
      <c r="A1" s="119" t="s">
        <v>149</v>
      </c>
      <c r="B1" s="119"/>
      <c r="C1" s="119"/>
      <c r="D1" s="119"/>
      <c r="E1" s="119"/>
      <c r="F1" s="119"/>
      <c r="G1" s="119"/>
      <c r="H1" s="119"/>
    </row>
    <row r="2" spans="1:8" ht="18.600000000000001" customHeight="1" thickBot="1">
      <c r="H2" s="78" t="s">
        <v>194</v>
      </c>
    </row>
    <row r="3" spans="1:8" ht="27" customHeight="1">
      <c r="A3" s="126" t="s">
        <v>0</v>
      </c>
      <c r="B3" s="77"/>
      <c r="C3" s="129" t="s">
        <v>148</v>
      </c>
      <c r="D3" s="130"/>
      <c r="E3" s="131"/>
      <c r="F3" s="132" t="s">
        <v>147</v>
      </c>
      <c r="G3" s="133"/>
      <c r="H3" s="134"/>
    </row>
    <row r="4" spans="1:8" ht="18.75" customHeight="1" thickBot="1">
      <c r="A4" s="127"/>
      <c r="B4" s="104" t="s">
        <v>146</v>
      </c>
      <c r="C4" s="135" t="s">
        <v>145</v>
      </c>
      <c r="D4" s="136"/>
      <c r="E4" s="137"/>
      <c r="F4" s="135"/>
      <c r="G4" s="136"/>
      <c r="H4" s="137"/>
    </row>
    <row r="5" spans="1:8" ht="32.25" customHeight="1" thickBot="1">
      <c r="A5" s="128"/>
      <c r="B5" s="76" t="s">
        <v>144</v>
      </c>
      <c r="C5" s="3" t="s">
        <v>72</v>
      </c>
      <c r="D5" s="103" t="s">
        <v>71</v>
      </c>
      <c r="E5" s="103" t="s">
        <v>70</v>
      </c>
      <c r="F5" s="103" t="s">
        <v>72</v>
      </c>
      <c r="G5" s="103" t="s">
        <v>71</v>
      </c>
      <c r="H5" s="3" t="s">
        <v>70</v>
      </c>
    </row>
    <row r="6" spans="1:8" ht="20.25" customHeight="1">
      <c r="A6" s="4" t="s">
        <v>7</v>
      </c>
      <c r="B6" s="5">
        <v>885863912671</v>
      </c>
      <c r="C6" s="5">
        <v>546728.83333333337</v>
      </c>
      <c r="D6" s="6">
        <v>231799.33333333334</v>
      </c>
      <c r="E6" s="5">
        <v>314929.5</v>
      </c>
      <c r="F6" s="5">
        <v>879387814413</v>
      </c>
      <c r="G6" s="6">
        <v>418438744137</v>
      </c>
      <c r="H6" s="5">
        <v>460949070276</v>
      </c>
    </row>
    <row r="7" spans="1:8" ht="12" customHeight="1">
      <c r="A7" s="8"/>
      <c r="B7" s="9"/>
      <c r="C7" s="9"/>
      <c r="D7" s="10"/>
      <c r="E7" s="9"/>
      <c r="F7" s="9"/>
      <c r="G7" s="10"/>
      <c r="H7" s="9"/>
    </row>
    <row r="8" spans="1:8" ht="11.45" customHeight="1">
      <c r="A8" s="8" t="s">
        <v>8</v>
      </c>
      <c r="B8" s="9">
        <v>36929666926</v>
      </c>
      <c r="C8" s="9">
        <v>24523.916666666668</v>
      </c>
      <c r="D8" s="10">
        <v>9365.3333333333339</v>
      </c>
      <c r="E8" s="9">
        <v>15158.583333333334</v>
      </c>
      <c r="F8" s="9">
        <f>G8+H8</f>
        <v>36602524676</v>
      </c>
      <c r="G8" s="10">
        <v>16060685596</v>
      </c>
      <c r="H8" s="9">
        <v>20541839080</v>
      </c>
    </row>
    <row r="9" spans="1:8" ht="11.45" customHeight="1">
      <c r="A9" s="8" t="s">
        <v>9</v>
      </c>
      <c r="B9" s="9">
        <v>9209118640</v>
      </c>
      <c r="C9" s="9">
        <v>6468.25</v>
      </c>
      <c r="D9" s="10">
        <v>2655.0833333333335</v>
      </c>
      <c r="E9" s="9">
        <v>3813.1666666666665</v>
      </c>
      <c r="F9" s="9">
        <f t="shared" ref="F9:F54" si="0">G9+H9</f>
        <v>9121006651</v>
      </c>
      <c r="G9" s="10">
        <v>4325977325</v>
      </c>
      <c r="H9" s="9">
        <v>4795029326</v>
      </c>
    </row>
    <row r="10" spans="1:8" ht="11.45" customHeight="1">
      <c r="A10" s="8" t="s">
        <v>10</v>
      </c>
      <c r="B10" s="9">
        <v>7377432488</v>
      </c>
      <c r="C10" s="9">
        <v>5173.916666666667</v>
      </c>
      <c r="D10" s="10">
        <v>2248.8333333333335</v>
      </c>
      <c r="E10" s="9">
        <v>2925.0833333333335</v>
      </c>
      <c r="F10" s="9">
        <f t="shared" si="0"/>
        <v>7292774401</v>
      </c>
      <c r="G10" s="10">
        <v>3555064681</v>
      </c>
      <c r="H10" s="9">
        <v>3737709720</v>
      </c>
    </row>
    <row r="11" spans="1:8" ht="11.45" customHeight="1">
      <c r="A11" s="8" t="s">
        <v>11</v>
      </c>
      <c r="B11" s="9">
        <v>16344292237</v>
      </c>
      <c r="C11" s="9">
        <v>10451.416666666666</v>
      </c>
      <c r="D11" s="10">
        <v>4408.083333333333</v>
      </c>
      <c r="E11" s="9">
        <v>6043.333333333333</v>
      </c>
      <c r="F11" s="9">
        <f t="shared" si="0"/>
        <v>16206880476</v>
      </c>
      <c r="G11" s="10">
        <v>7798832968</v>
      </c>
      <c r="H11" s="9">
        <v>8408047508</v>
      </c>
    </row>
    <row r="12" spans="1:8" ht="11.45" customHeight="1">
      <c r="A12" s="12" t="s">
        <v>12</v>
      </c>
      <c r="B12" s="13">
        <v>6368995176</v>
      </c>
      <c r="C12" s="13">
        <v>4395.75</v>
      </c>
      <c r="D12" s="14">
        <v>1933.3333333333333</v>
      </c>
      <c r="E12" s="13">
        <v>2462.4166666666665</v>
      </c>
      <c r="F12" s="13">
        <f t="shared" si="0"/>
        <v>6301152134</v>
      </c>
      <c r="G12" s="14">
        <v>3163207147</v>
      </c>
      <c r="H12" s="13">
        <v>3137944987</v>
      </c>
    </row>
    <row r="13" spans="1:8" ht="11.45" customHeight="1">
      <c r="A13" s="8" t="s">
        <v>13</v>
      </c>
      <c r="B13" s="9">
        <v>6935033626</v>
      </c>
      <c r="C13" s="9">
        <v>4620.666666666667</v>
      </c>
      <c r="D13" s="10">
        <v>1954.4166666666667</v>
      </c>
      <c r="E13" s="9">
        <v>2666.25</v>
      </c>
      <c r="F13" s="9">
        <f t="shared" si="0"/>
        <v>6879789409</v>
      </c>
      <c r="G13" s="10">
        <v>3248439920</v>
      </c>
      <c r="H13" s="9">
        <v>3631349489</v>
      </c>
    </row>
    <row r="14" spans="1:8" ht="11.45" customHeight="1">
      <c r="A14" s="8" t="s">
        <v>14</v>
      </c>
      <c r="B14" s="9">
        <v>12816649375</v>
      </c>
      <c r="C14" s="9">
        <v>8220.5</v>
      </c>
      <c r="D14" s="10">
        <v>3633</v>
      </c>
      <c r="E14" s="9">
        <v>4587.5</v>
      </c>
      <c r="F14" s="9">
        <f t="shared" si="0"/>
        <v>12669133174</v>
      </c>
      <c r="G14" s="10">
        <v>6310382498</v>
      </c>
      <c r="H14" s="9">
        <v>6358750676</v>
      </c>
    </row>
    <row r="15" spans="1:8" ht="11.45" customHeight="1">
      <c r="A15" s="8" t="s">
        <v>15</v>
      </c>
      <c r="B15" s="9">
        <v>16934658950</v>
      </c>
      <c r="C15" s="9">
        <v>10411.083333333334</v>
      </c>
      <c r="D15" s="10">
        <v>4806.083333333333</v>
      </c>
      <c r="E15" s="9">
        <v>5605</v>
      </c>
      <c r="F15" s="9">
        <f t="shared" si="0"/>
        <v>16822762462</v>
      </c>
      <c r="G15" s="10">
        <v>8736450658</v>
      </c>
      <c r="H15" s="9">
        <v>8086311804</v>
      </c>
    </row>
    <row r="16" spans="1:8" ht="11.45" customHeight="1">
      <c r="A16" s="8" t="s">
        <v>16</v>
      </c>
      <c r="B16" s="9">
        <v>13663880778</v>
      </c>
      <c r="C16" s="9">
        <v>8418.5833333333339</v>
      </c>
      <c r="D16" s="10">
        <v>3862.3333333333335</v>
      </c>
      <c r="E16" s="9">
        <v>4556.25</v>
      </c>
      <c r="F16" s="9">
        <f t="shared" si="0"/>
        <v>13552936540</v>
      </c>
      <c r="G16" s="10">
        <v>6937539050</v>
      </c>
      <c r="H16" s="9">
        <v>6615397490</v>
      </c>
    </row>
    <row r="17" spans="1:8" ht="11.45" customHeight="1">
      <c r="A17" s="12" t="s">
        <v>17</v>
      </c>
      <c r="B17" s="13">
        <v>13330659952</v>
      </c>
      <c r="C17" s="13">
        <v>8387.25</v>
      </c>
      <c r="D17" s="14">
        <v>3883.0833333333335</v>
      </c>
      <c r="E17" s="13">
        <v>4504.166666666667</v>
      </c>
      <c r="F17" s="13">
        <f t="shared" si="0"/>
        <v>13250540625</v>
      </c>
      <c r="G17" s="14">
        <v>6856626471</v>
      </c>
      <c r="H17" s="13">
        <v>6393914154</v>
      </c>
    </row>
    <row r="18" spans="1:8" ht="11.45" customHeight="1">
      <c r="A18" s="8" t="s">
        <v>18</v>
      </c>
      <c r="B18" s="9">
        <f>51716432072-338884-888311</f>
        <v>51715204877</v>
      </c>
      <c r="C18" s="9">
        <v>30323.25</v>
      </c>
      <c r="D18" s="10">
        <v>14231.25</v>
      </c>
      <c r="E18" s="9">
        <v>16092</v>
      </c>
      <c r="F18" s="9">
        <f t="shared" si="0"/>
        <v>51294558354</v>
      </c>
      <c r="G18" s="10">
        <f>26557557051-338884-888311</f>
        <v>26556329856</v>
      </c>
      <c r="H18" s="9">
        <v>24738228498</v>
      </c>
    </row>
    <row r="19" spans="1:8" ht="11.45" customHeight="1">
      <c r="A19" s="8" t="s">
        <v>19</v>
      </c>
      <c r="B19" s="9">
        <v>41728920504</v>
      </c>
      <c r="C19" s="9">
        <v>23560</v>
      </c>
      <c r="D19" s="10">
        <v>10658.5</v>
      </c>
      <c r="E19" s="9">
        <v>12901.5</v>
      </c>
      <c r="F19" s="9">
        <f t="shared" si="0"/>
        <v>41376782407</v>
      </c>
      <c r="G19" s="10">
        <v>20692784164</v>
      </c>
      <c r="H19" s="9">
        <v>20683998243</v>
      </c>
    </row>
    <row r="20" spans="1:8" ht="11.45" customHeight="1">
      <c r="A20" s="8" t="s">
        <v>20</v>
      </c>
      <c r="B20" s="9">
        <f>108248744570-537191-20000-15640</f>
        <v>108248171739</v>
      </c>
      <c r="C20" s="9">
        <v>58795.333333333336</v>
      </c>
      <c r="D20" s="10">
        <v>25443.75</v>
      </c>
      <c r="E20" s="9">
        <v>33351.583333333336</v>
      </c>
      <c r="F20" s="9">
        <f t="shared" si="0"/>
        <v>107557532645</v>
      </c>
      <c r="G20" s="10">
        <v>50184436531</v>
      </c>
      <c r="H20" s="9">
        <f>57373633305-537191</f>
        <v>57373096114</v>
      </c>
    </row>
    <row r="21" spans="1:8" ht="11.45" customHeight="1">
      <c r="A21" s="8" t="s">
        <v>21</v>
      </c>
      <c r="B21" s="9">
        <f>63685331664-1617225-230550</f>
        <v>63683483889</v>
      </c>
      <c r="C21" s="9">
        <v>35406.916666666664</v>
      </c>
      <c r="D21" s="10">
        <v>16125.75</v>
      </c>
      <c r="E21" s="9">
        <v>19281.166666666668</v>
      </c>
      <c r="F21" s="9">
        <f t="shared" si="0"/>
        <v>63267729595</v>
      </c>
      <c r="G21" s="10">
        <f>31762612301-1617225-230550</f>
        <v>31760764526</v>
      </c>
      <c r="H21" s="9">
        <v>31506965069</v>
      </c>
    </row>
    <row r="22" spans="1:8" ht="11.45" customHeight="1">
      <c r="A22" s="12" t="s">
        <v>22</v>
      </c>
      <c r="B22" s="13">
        <v>13461694922</v>
      </c>
      <c r="C22" s="13">
        <v>8939.9166666666661</v>
      </c>
      <c r="D22" s="14">
        <v>3608.6666666666665</v>
      </c>
      <c r="E22" s="13">
        <v>5331.25</v>
      </c>
      <c r="F22" s="13">
        <f t="shared" si="0"/>
        <v>13328459552</v>
      </c>
      <c r="G22" s="14">
        <v>6082549976</v>
      </c>
      <c r="H22" s="13">
        <v>7245909576</v>
      </c>
    </row>
    <row r="23" spans="1:8" ht="11.45" customHeight="1">
      <c r="A23" s="8" t="s">
        <v>23</v>
      </c>
      <c r="B23" s="9">
        <v>6055977145</v>
      </c>
      <c r="C23" s="9">
        <v>3910.5833333333335</v>
      </c>
      <c r="D23" s="10">
        <v>1636.5833333333333</v>
      </c>
      <c r="E23" s="9">
        <v>2274</v>
      </c>
      <c r="F23" s="9">
        <f t="shared" si="0"/>
        <v>5996323292</v>
      </c>
      <c r="G23" s="10">
        <v>2811419646</v>
      </c>
      <c r="H23" s="9">
        <v>3184903646</v>
      </c>
    </row>
    <row r="24" spans="1:8" ht="11.45" customHeight="1">
      <c r="A24" s="8" t="s">
        <v>24</v>
      </c>
      <c r="B24" s="9">
        <v>7717272855</v>
      </c>
      <c r="C24" s="9">
        <v>4985.916666666667</v>
      </c>
      <c r="D24" s="10">
        <v>2003.25</v>
      </c>
      <c r="E24" s="9">
        <v>2982.6666666666665</v>
      </c>
      <c r="F24" s="9">
        <f t="shared" si="0"/>
        <v>7629687119</v>
      </c>
      <c r="G24" s="10">
        <v>3500623993</v>
      </c>
      <c r="H24" s="9">
        <v>4129063126</v>
      </c>
    </row>
    <row r="25" spans="1:8" ht="11.45" customHeight="1">
      <c r="A25" s="8" t="s">
        <v>25</v>
      </c>
      <c r="B25" s="9">
        <v>4185769490</v>
      </c>
      <c r="C25" s="9">
        <v>2852</v>
      </c>
      <c r="D25" s="10">
        <v>1128.5833333333333</v>
      </c>
      <c r="E25" s="9">
        <v>1723.4166666666667</v>
      </c>
      <c r="F25" s="9">
        <f t="shared" si="0"/>
        <v>4141342787</v>
      </c>
      <c r="G25" s="10">
        <v>1841492005</v>
      </c>
      <c r="H25" s="9">
        <v>2299850782</v>
      </c>
    </row>
    <row r="26" spans="1:8" ht="11.45" customHeight="1">
      <c r="A26" s="8" t="s">
        <v>26</v>
      </c>
      <c r="B26" s="9">
        <v>5587482697</v>
      </c>
      <c r="C26" s="9">
        <v>3503.0833333333335</v>
      </c>
      <c r="D26" s="10">
        <v>1585</v>
      </c>
      <c r="E26" s="9">
        <v>1918.0833333333333</v>
      </c>
      <c r="F26" s="9">
        <f t="shared" si="0"/>
        <v>5536941600</v>
      </c>
      <c r="G26" s="10">
        <v>2826741359</v>
      </c>
      <c r="H26" s="9">
        <v>2710200241</v>
      </c>
    </row>
    <row r="27" spans="1:8" ht="11.45" customHeight="1">
      <c r="A27" s="12" t="s">
        <v>27</v>
      </c>
      <c r="B27" s="13">
        <f>14513278577-283966-756078</f>
        <v>14512238533</v>
      </c>
      <c r="C27" s="13">
        <v>9516.1666666666661</v>
      </c>
      <c r="D27" s="14">
        <v>4067.6666666666665</v>
      </c>
      <c r="E27" s="13">
        <v>5448.5</v>
      </c>
      <c r="F27" s="13">
        <f t="shared" si="0"/>
        <v>14386137571</v>
      </c>
      <c r="G27" s="14">
        <f>6911259346-283966-756078</f>
        <v>6910219302</v>
      </c>
      <c r="H27" s="13">
        <v>7475918269</v>
      </c>
    </row>
    <row r="28" spans="1:8" ht="11.45" customHeight="1">
      <c r="A28" s="8" t="s">
        <v>28</v>
      </c>
      <c r="B28" s="9">
        <v>12919751958</v>
      </c>
      <c r="C28" s="9">
        <v>8349.3333333333339</v>
      </c>
      <c r="D28" s="10">
        <v>3569</v>
      </c>
      <c r="E28" s="9">
        <v>4780.333333333333</v>
      </c>
      <c r="F28" s="9">
        <f t="shared" si="0"/>
        <v>12822783132</v>
      </c>
      <c r="G28" s="10">
        <v>6166952677</v>
      </c>
      <c r="H28" s="9">
        <v>6655830455</v>
      </c>
    </row>
    <row r="29" spans="1:8" ht="11.45" customHeight="1">
      <c r="A29" s="8" t="s">
        <v>29</v>
      </c>
      <c r="B29" s="9">
        <f>24834187771-32748-22512+22512-22512</f>
        <v>24834132511</v>
      </c>
      <c r="C29" s="9">
        <v>15773.666666666666</v>
      </c>
      <c r="D29" s="10">
        <v>7151.5</v>
      </c>
      <c r="E29" s="9">
        <v>8622.1666666666661</v>
      </c>
      <c r="F29" s="9">
        <f t="shared" si="0"/>
        <v>24673135697</v>
      </c>
      <c r="G29" s="10">
        <v>12541062884</v>
      </c>
      <c r="H29" s="9">
        <f>12132128073-32748-22512+22512-22512</f>
        <v>12132072813</v>
      </c>
    </row>
    <row r="30" spans="1:8" ht="11.45" customHeight="1">
      <c r="A30" s="8" t="s">
        <v>30</v>
      </c>
      <c r="B30" s="9">
        <v>52633868019</v>
      </c>
      <c r="C30" s="9">
        <v>31386.666666666668</v>
      </c>
      <c r="D30" s="10">
        <v>13467.333333333334</v>
      </c>
      <c r="E30" s="9">
        <v>17919.333333333332</v>
      </c>
      <c r="F30" s="9">
        <f t="shared" si="0"/>
        <v>52238838692</v>
      </c>
      <c r="G30" s="10">
        <v>24956219962</v>
      </c>
      <c r="H30" s="9">
        <v>27282618730</v>
      </c>
    </row>
    <row r="31" spans="1:8" ht="11.45" customHeight="1">
      <c r="A31" s="8" t="s">
        <v>31</v>
      </c>
      <c r="B31" s="9">
        <f>12274306989-1017636-292744</f>
        <v>12272996609</v>
      </c>
      <c r="C31" s="9">
        <v>7946.833333333333</v>
      </c>
      <c r="D31" s="10">
        <v>3382</v>
      </c>
      <c r="E31" s="9">
        <v>4564.833333333333</v>
      </c>
      <c r="F31" s="9">
        <f>G31+H31</f>
        <v>12186778612</v>
      </c>
      <c r="G31" s="10">
        <f>5859328602-1017636-292744</f>
        <v>5858018222</v>
      </c>
      <c r="H31" s="9">
        <v>6328760390</v>
      </c>
    </row>
    <row r="32" spans="1:8" ht="11.45" customHeight="1">
      <c r="A32" s="12" t="s">
        <v>32</v>
      </c>
      <c r="B32" s="13">
        <v>10301425664</v>
      </c>
      <c r="C32" s="13">
        <v>6634.666666666667</v>
      </c>
      <c r="D32" s="14">
        <v>2867.75</v>
      </c>
      <c r="E32" s="13">
        <v>3766.9166666666665</v>
      </c>
      <c r="F32" s="13">
        <f t="shared" si="0"/>
        <v>10185250674</v>
      </c>
      <c r="G32" s="14">
        <v>4992692089</v>
      </c>
      <c r="H32" s="13">
        <v>5192558585</v>
      </c>
    </row>
    <row r="33" spans="1:8" ht="11.45" customHeight="1">
      <c r="A33" s="8" t="s">
        <v>33</v>
      </c>
      <c r="B33" s="9">
        <v>18823688228</v>
      </c>
      <c r="C33" s="9">
        <v>11593.833333333334</v>
      </c>
      <c r="D33" s="10">
        <v>4640.25</v>
      </c>
      <c r="E33" s="9">
        <v>6953.583333333333</v>
      </c>
      <c r="F33" s="9">
        <f t="shared" si="0"/>
        <v>18659353865</v>
      </c>
      <c r="G33" s="10">
        <v>8419852311</v>
      </c>
      <c r="H33" s="9">
        <v>10239501554</v>
      </c>
    </row>
    <row r="34" spans="1:8" ht="11.45" customHeight="1">
      <c r="A34" s="8" t="s">
        <v>34</v>
      </c>
      <c r="B34" s="9">
        <f>67276638369-1632435</f>
        <v>67275005934</v>
      </c>
      <c r="C34" s="9">
        <v>40558.333333333336</v>
      </c>
      <c r="D34" s="10">
        <v>16692.166666666668</v>
      </c>
      <c r="E34" s="9">
        <v>23866.166666666668</v>
      </c>
      <c r="F34" s="9">
        <f t="shared" si="0"/>
        <v>66732868861</v>
      </c>
      <c r="G34" s="10">
        <f>30752551755-1632435</f>
        <v>30750919320</v>
      </c>
      <c r="H34" s="9">
        <v>35981949541</v>
      </c>
    </row>
    <row r="35" spans="1:8" ht="11.45" customHeight="1">
      <c r="A35" s="8" t="s">
        <v>35</v>
      </c>
      <c r="B35" s="9">
        <v>39625422277</v>
      </c>
      <c r="C35" s="9">
        <v>24340</v>
      </c>
      <c r="D35" s="10">
        <v>10020</v>
      </c>
      <c r="E35" s="9">
        <v>14320</v>
      </c>
      <c r="F35" s="9">
        <f t="shared" si="0"/>
        <v>39266891993</v>
      </c>
      <c r="G35" s="10">
        <v>18313709400</v>
      </c>
      <c r="H35" s="9">
        <v>20953182593</v>
      </c>
    </row>
    <row r="36" spans="1:8" ht="11.45" customHeight="1">
      <c r="A36" s="8" t="s">
        <v>36</v>
      </c>
      <c r="B36" s="9">
        <f>8400767471-325052-714742</f>
        <v>8399727677</v>
      </c>
      <c r="C36" s="9">
        <v>5180.083333333333</v>
      </c>
      <c r="D36" s="10">
        <v>2230.5833333333335</v>
      </c>
      <c r="E36" s="9">
        <v>2949.5</v>
      </c>
      <c r="F36" s="9">
        <f t="shared" si="0"/>
        <v>8287731912</v>
      </c>
      <c r="G36" s="10">
        <f>4065070170-325052-714742</f>
        <v>4064030376</v>
      </c>
      <c r="H36" s="9">
        <v>4223701536</v>
      </c>
    </row>
    <row r="37" spans="1:8" ht="11.45" customHeight="1">
      <c r="A37" s="12" t="s">
        <v>37</v>
      </c>
      <c r="B37" s="13">
        <v>5793748519</v>
      </c>
      <c r="C37" s="13">
        <v>3955.1666666666665</v>
      </c>
      <c r="D37" s="14">
        <v>1627</v>
      </c>
      <c r="E37" s="13">
        <v>2328.1666666666665</v>
      </c>
      <c r="F37" s="13">
        <f t="shared" si="0"/>
        <v>5741676922</v>
      </c>
      <c r="G37" s="14">
        <v>2723304600</v>
      </c>
      <c r="H37" s="13">
        <v>3018372322</v>
      </c>
    </row>
    <row r="38" spans="1:8" ht="11.45" customHeight="1">
      <c r="A38" s="8" t="s">
        <v>38</v>
      </c>
      <c r="B38" s="9">
        <v>3637732327</v>
      </c>
      <c r="C38" s="9">
        <v>2486</v>
      </c>
      <c r="D38" s="10">
        <v>1100.5833333333333</v>
      </c>
      <c r="E38" s="9">
        <v>1385.4166666666667</v>
      </c>
      <c r="F38" s="9">
        <f t="shared" si="0"/>
        <v>3587761987</v>
      </c>
      <c r="G38" s="10">
        <v>1769990152</v>
      </c>
      <c r="H38" s="9">
        <v>1817771835</v>
      </c>
    </row>
    <row r="39" spans="1:8" ht="11.45" customHeight="1">
      <c r="A39" s="8" t="s">
        <v>39</v>
      </c>
      <c r="B39" s="9">
        <v>4166116080</v>
      </c>
      <c r="C39" s="9">
        <v>2903.75</v>
      </c>
      <c r="D39" s="10">
        <v>1196.75</v>
      </c>
      <c r="E39" s="9">
        <v>1707</v>
      </c>
      <c r="F39" s="9">
        <f t="shared" si="0"/>
        <v>4112337722</v>
      </c>
      <c r="G39" s="10">
        <v>1909767185</v>
      </c>
      <c r="H39" s="9">
        <v>2202570537</v>
      </c>
    </row>
    <row r="40" spans="1:8" ht="11.45" customHeight="1">
      <c r="A40" s="8" t="s">
        <v>40</v>
      </c>
      <c r="B40" s="9">
        <v>10949882651</v>
      </c>
      <c r="C40" s="9">
        <v>7458.583333333333</v>
      </c>
      <c r="D40" s="10">
        <v>3084.75</v>
      </c>
      <c r="E40" s="9">
        <v>4373.833333333333</v>
      </c>
      <c r="F40" s="9">
        <f t="shared" si="0"/>
        <v>10849361601</v>
      </c>
      <c r="G40" s="10">
        <v>5060199680</v>
      </c>
      <c r="H40" s="9">
        <v>5789161921</v>
      </c>
    </row>
    <row r="41" spans="1:8" ht="11.45" customHeight="1">
      <c r="A41" s="8" t="s">
        <v>41</v>
      </c>
      <c r="B41" s="9">
        <f>18248276494-386517</f>
        <v>18247889977</v>
      </c>
      <c r="C41" s="9">
        <v>11872.416666666666</v>
      </c>
      <c r="D41" s="10">
        <v>4659.166666666667</v>
      </c>
      <c r="E41" s="9">
        <v>7213.25</v>
      </c>
      <c r="F41" s="9">
        <f t="shared" si="0"/>
        <v>18080121274</v>
      </c>
      <c r="G41" s="10">
        <f>8098516191-386517</f>
        <v>8098129674</v>
      </c>
      <c r="H41" s="9">
        <v>9981991600</v>
      </c>
    </row>
    <row r="42" spans="1:8" ht="11.45" customHeight="1">
      <c r="A42" s="12" t="s">
        <v>42</v>
      </c>
      <c r="B42" s="13">
        <v>8239731331</v>
      </c>
      <c r="C42" s="13">
        <v>5384.333333333333</v>
      </c>
      <c r="D42" s="14">
        <v>2053.6666666666665</v>
      </c>
      <c r="E42" s="13">
        <v>3330.6666666666665</v>
      </c>
      <c r="F42" s="13">
        <f t="shared" si="0"/>
        <v>8148185844</v>
      </c>
      <c r="G42" s="14">
        <v>3605251828</v>
      </c>
      <c r="H42" s="13">
        <v>4542934016</v>
      </c>
    </row>
    <row r="43" spans="1:8" ht="11.45" customHeight="1">
      <c r="A43" s="8" t="s">
        <v>43</v>
      </c>
      <c r="B43" s="9">
        <v>4909533908</v>
      </c>
      <c r="C43" s="9">
        <v>3211.3333333333335</v>
      </c>
      <c r="D43" s="10">
        <v>1339.6666666666667</v>
      </c>
      <c r="E43" s="9">
        <v>1871.6666666666667</v>
      </c>
      <c r="F43" s="9">
        <f t="shared" si="0"/>
        <v>4855771609</v>
      </c>
      <c r="G43" s="10">
        <v>2266663593</v>
      </c>
      <c r="H43" s="9">
        <v>2589108016</v>
      </c>
    </row>
    <row r="44" spans="1:8" ht="11.45" customHeight="1">
      <c r="A44" s="8" t="s">
        <v>44</v>
      </c>
      <c r="B44" s="9">
        <v>5796041855</v>
      </c>
      <c r="C44" s="9">
        <v>3897.5</v>
      </c>
      <c r="D44" s="10">
        <v>1598.5833333333333</v>
      </c>
      <c r="E44" s="9">
        <v>2298.9166666666665</v>
      </c>
      <c r="F44" s="9">
        <f t="shared" si="0"/>
        <v>5737919295</v>
      </c>
      <c r="G44" s="10">
        <v>2687633032</v>
      </c>
      <c r="H44" s="9">
        <v>3050286263</v>
      </c>
    </row>
    <row r="45" spans="1:8" ht="11.45" customHeight="1">
      <c r="A45" s="8" t="s">
        <v>45</v>
      </c>
      <c r="B45" s="9">
        <v>8401347306</v>
      </c>
      <c r="C45" s="9">
        <v>5605.833333333333</v>
      </c>
      <c r="D45" s="10">
        <v>2182.25</v>
      </c>
      <c r="E45" s="9">
        <v>3423.5833333333335</v>
      </c>
      <c r="F45" s="9">
        <f t="shared" si="0"/>
        <v>8317674461</v>
      </c>
      <c r="G45" s="10">
        <v>3738546885</v>
      </c>
      <c r="H45" s="9">
        <v>4579127576</v>
      </c>
    </row>
    <row r="46" spans="1:8" ht="11.45" customHeight="1">
      <c r="A46" s="8" t="s">
        <v>46</v>
      </c>
      <c r="B46" s="9">
        <v>4901844582</v>
      </c>
      <c r="C46" s="9">
        <v>3322.5833333333335</v>
      </c>
      <c r="D46" s="10">
        <v>1356.75</v>
      </c>
      <c r="E46" s="9">
        <v>1965.8333333333333</v>
      </c>
      <c r="F46" s="9">
        <f t="shared" si="0"/>
        <v>4846317337</v>
      </c>
      <c r="G46" s="10">
        <v>2211980648</v>
      </c>
      <c r="H46" s="9">
        <v>2634336689</v>
      </c>
    </row>
    <row r="47" spans="1:8" ht="11.45" customHeight="1">
      <c r="A47" s="12" t="s">
        <v>47</v>
      </c>
      <c r="B47" s="13">
        <v>42325734476</v>
      </c>
      <c r="C47" s="13">
        <v>26666.416666666668</v>
      </c>
      <c r="D47" s="14">
        <v>10476.833333333334</v>
      </c>
      <c r="E47" s="13">
        <v>16189.583333333334</v>
      </c>
      <c r="F47" s="13">
        <f t="shared" si="0"/>
        <v>41867682840</v>
      </c>
      <c r="G47" s="14">
        <v>18734096756</v>
      </c>
      <c r="H47" s="13">
        <v>23133586084</v>
      </c>
    </row>
    <row r="48" spans="1:8" ht="11.45" customHeight="1">
      <c r="A48" s="8" t="s">
        <v>48</v>
      </c>
      <c r="B48" s="9">
        <v>5378364868</v>
      </c>
      <c r="C48" s="9">
        <v>3678.4166666666665</v>
      </c>
      <c r="D48" s="10">
        <v>1403.75</v>
      </c>
      <c r="E48" s="9">
        <v>2274.6666666666665</v>
      </c>
      <c r="F48" s="9">
        <f t="shared" si="0"/>
        <v>5313200260</v>
      </c>
      <c r="G48" s="10">
        <v>2327610783</v>
      </c>
      <c r="H48" s="9">
        <v>2985589477</v>
      </c>
    </row>
    <row r="49" spans="1:8" ht="11.45" customHeight="1">
      <c r="A49" s="8" t="s">
        <v>49</v>
      </c>
      <c r="B49" s="9">
        <v>9161708183</v>
      </c>
      <c r="C49" s="9">
        <v>6470.083333333333</v>
      </c>
      <c r="D49" s="10">
        <v>2513.3333333333335</v>
      </c>
      <c r="E49" s="9">
        <v>3956.75</v>
      </c>
      <c r="F49" s="9">
        <f t="shared" si="0"/>
        <v>9036770106</v>
      </c>
      <c r="G49" s="10">
        <v>4021554785</v>
      </c>
      <c r="H49" s="9">
        <v>5015215321</v>
      </c>
    </row>
    <row r="50" spans="1:8" ht="11.45" customHeight="1">
      <c r="A50" s="8" t="s">
        <v>50</v>
      </c>
      <c r="B50" s="9">
        <v>12927400147</v>
      </c>
      <c r="C50" s="9">
        <v>8854.3333333333339</v>
      </c>
      <c r="D50" s="10">
        <v>3561.1666666666665</v>
      </c>
      <c r="E50" s="9">
        <v>5293.166666666667</v>
      </c>
      <c r="F50" s="9">
        <f t="shared" si="0"/>
        <v>12796501018</v>
      </c>
      <c r="G50" s="10">
        <v>5886752619</v>
      </c>
      <c r="H50" s="9">
        <v>6909748399</v>
      </c>
    </row>
    <row r="51" spans="1:8" ht="11.45" customHeight="1">
      <c r="A51" s="8" t="s">
        <v>51</v>
      </c>
      <c r="B51" s="9">
        <v>8817467867</v>
      </c>
      <c r="C51" s="9">
        <v>6106.333333333333</v>
      </c>
      <c r="D51" s="10">
        <v>2325.9166666666665</v>
      </c>
      <c r="E51" s="9">
        <v>3780.4166666666665</v>
      </c>
      <c r="F51" s="9">
        <f t="shared" si="0"/>
        <v>8721869263</v>
      </c>
      <c r="G51" s="10">
        <v>3862065405</v>
      </c>
      <c r="H51" s="9">
        <v>4859803858</v>
      </c>
    </row>
    <row r="52" spans="1:8" ht="11.45" customHeight="1">
      <c r="A52" s="12" t="s">
        <v>52</v>
      </c>
      <c r="B52" s="13">
        <f>7407633833-691408-325464</f>
        <v>7406616961</v>
      </c>
      <c r="C52" s="13">
        <v>5182.75</v>
      </c>
      <c r="D52" s="14">
        <v>1986.9166666666667</v>
      </c>
      <c r="E52" s="13">
        <v>3195.8333333333335</v>
      </c>
      <c r="F52" s="13">
        <f t="shared" si="0"/>
        <v>7326510088</v>
      </c>
      <c r="G52" s="14">
        <f>3258431862-691408</f>
        <v>3257740454</v>
      </c>
      <c r="H52" s="13">
        <f>4069095098-325464</f>
        <v>4068769634</v>
      </c>
    </row>
    <row r="53" spans="1:8" ht="11.45" customHeight="1">
      <c r="A53" s="8" t="s">
        <v>53</v>
      </c>
      <c r="B53" s="9">
        <v>11176329751</v>
      </c>
      <c r="C53" s="9">
        <v>7824.416666666667</v>
      </c>
      <c r="D53" s="10">
        <v>3003.9166666666665</v>
      </c>
      <c r="E53" s="9">
        <v>4820.5</v>
      </c>
      <c r="F53" s="9">
        <f t="shared" si="0"/>
        <v>11054633303</v>
      </c>
      <c r="G53" s="10">
        <v>4948588608</v>
      </c>
      <c r="H53" s="9">
        <v>6106044695</v>
      </c>
    </row>
    <row r="54" spans="1:8" ht="11.25" customHeight="1" thickBot="1">
      <c r="A54" s="16" t="s">
        <v>54</v>
      </c>
      <c r="B54" s="17">
        <v>10809655890</v>
      </c>
      <c r="C54" s="17">
        <v>7220.666666666667</v>
      </c>
      <c r="D54" s="18">
        <v>3069.1666666666665</v>
      </c>
      <c r="E54" s="17">
        <v>4151.5</v>
      </c>
      <c r="F54" s="17">
        <f t="shared" si="0"/>
        <v>10724890575</v>
      </c>
      <c r="G54" s="18">
        <v>5104842537</v>
      </c>
      <c r="H54" s="17">
        <v>5620048038</v>
      </c>
    </row>
    <row r="55" spans="1:8" ht="3" customHeight="1">
      <c r="A55" s="38"/>
      <c r="B55" s="37"/>
      <c r="C55" s="37"/>
      <c r="D55" s="37"/>
      <c r="E55" s="37"/>
      <c r="F55" s="37"/>
      <c r="G55" s="37"/>
      <c r="H55" s="37"/>
    </row>
    <row r="56" spans="1:8" s="22" customFormat="1" ht="12" customHeight="1">
      <c r="A56" s="75" t="s">
        <v>143</v>
      </c>
      <c r="B56" s="73" t="s">
        <v>200</v>
      </c>
      <c r="C56" s="74"/>
      <c r="D56" s="74"/>
      <c r="E56" s="74"/>
      <c r="F56" s="74"/>
      <c r="G56" s="74"/>
      <c r="H56" s="74"/>
    </row>
    <row r="57" spans="1:8" s="22" customFormat="1" ht="12" customHeight="1">
      <c r="A57" s="75"/>
      <c r="B57" s="73" t="s">
        <v>183</v>
      </c>
      <c r="C57" s="74"/>
      <c r="D57" s="74"/>
      <c r="E57" s="74"/>
      <c r="F57" s="74"/>
      <c r="G57" s="74"/>
      <c r="H57" s="74"/>
    </row>
    <row r="58" spans="1:8" s="22" customFormat="1" ht="12" customHeight="1">
      <c r="A58" s="75"/>
      <c r="B58" s="73" t="s">
        <v>179</v>
      </c>
      <c r="C58" s="74"/>
      <c r="D58" s="74"/>
      <c r="E58" s="74"/>
      <c r="F58" s="74"/>
      <c r="G58" s="74"/>
      <c r="H58" s="74"/>
    </row>
    <row r="59" spans="1:8" s="22" customFormat="1" ht="12" customHeight="1">
      <c r="A59" s="23"/>
      <c r="B59" s="73" t="s">
        <v>189</v>
      </c>
    </row>
    <row r="60" spans="1:8" ht="11.45" customHeight="1">
      <c r="A60" s="24"/>
      <c r="B60" s="24"/>
      <c r="C60" s="24"/>
      <c r="D60" s="24"/>
      <c r="E60" s="24"/>
      <c r="F60" s="24"/>
      <c r="G60" s="24"/>
      <c r="H60" s="24"/>
    </row>
    <row r="61" spans="1:8" ht="11.45" customHeight="1">
      <c r="A61" s="24"/>
      <c r="B61" s="24"/>
    </row>
    <row r="62" spans="1:8" ht="11.45" customHeight="1">
      <c r="A62" s="24"/>
      <c r="B62" s="24"/>
    </row>
    <row r="63" spans="1:8" ht="11.45" customHeight="1">
      <c r="A63" s="24"/>
      <c r="B63" s="24"/>
    </row>
    <row r="64" spans="1:8" ht="11.45" customHeight="1">
      <c r="A64" s="24"/>
      <c r="B64" s="24"/>
    </row>
    <row r="65" spans="1:2" ht="13.15" customHeight="1">
      <c r="A65" s="24"/>
      <c r="B65" s="24"/>
    </row>
    <row r="66" spans="1:2" ht="10.9" customHeight="1">
      <c r="A66" s="24"/>
      <c r="B66" s="24"/>
    </row>
    <row r="67" spans="1:2" ht="10.9" customHeight="1">
      <c r="A67" s="24"/>
      <c r="B67" s="24"/>
    </row>
    <row r="68" spans="1:2" ht="15" customHeight="1">
      <c r="A68" s="25"/>
      <c r="B68" s="25"/>
    </row>
  </sheetData>
  <mergeCells count="5">
    <mergeCell ref="A1:H1"/>
    <mergeCell ref="A3:A5"/>
    <mergeCell ref="C3:E3"/>
    <mergeCell ref="F3:H4"/>
    <mergeCell ref="C4:E4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J67"/>
  <sheetViews>
    <sheetView view="pageBreakPreview" topLeftCell="A10" zoomScaleNormal="100" zoomScaleSheetLayoutView="100" workbookViewId="0">
      <selection activeCell="L20" sqref="L20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19" t="s">
        <v>127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9.899999999999999" customHeight="1">
      <c r="A2" s="142" t="s">
        <v>167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18.600000000000001" customHeight="1" thickBot="1">
      <c r="I3" s="138" t="s">
        <v>195</v>
      </c>
      <c r="J3" s="138"/>
    </row>
    <row r="4" spans="1:10" ht="22.5" customHeight="1" thickBot="1">
      <c r="A4" s="126" t="s">
        <v>0</v>
      </c>
      <c r="B4" s="139" t="s">
        <v>123</v>
      </c>
      <c r="C4" s="140"/>
      <c r="D4" s="140"/>
      <c r="E4" s="140"/>
      <c r="F4" s="140"/>
      <c r="G4" s="140"/>
      <c r="H4" s="140"/>
      <c r="I4" s="140"/>
      <c r="J4" s="141"/>
    </row>
    <row r="5" spans="1:10" ht="22.5" customHeight="1" thickBot="1">
      <c r="A5" s="127"/>
      <c r="B5" s="132" t="s">
        <v>89</v>
      </c>
      <c r="C5" s="133"/>
      <c r="D5" s="133"/>
      <c r="E5" s="139" t="s">
        <v>102</v>
      </c>
      <c r="F5" s="140"/>
      <c r="G5" s="140"/>
      <c r="H5" s="140"/>
      <c r="I5" s="140"/>
      <c r="J5" s="141"/>
    </row>
    <row r="6" spans="1:10" ht="22.5" customHeight="1" thickBot="1">
      <c r="A6" s="127"/>
      <c r="B6" s="135"/>
      <c r="C6" s="136"/>
      <c r="D6" s="136"/>
      <c r="E6" s="139" t="s">
        <v>89</v>
      </c>
      <c r="F6" s="140"/>
      <c r="G6" s="141"/>
      <c r="H6" s="139" t="s">
        <v>87</v>
      </c>
      <c r="I6" s="140"/>
      <c r="J6" s="141"/>
    </row>
    <row r="7" spans="1:10" ht="42" customHeight="1" thickBot="1">
      <c r="A7" s="128"/>
      <c r="B7" s="105" t="s">
        <v>72</v>
      </c>
      <c r="C7" s="3" t="s">
        <v>79</v>
      </c>
      <c r="D7" s="105" t="s">
        <v>70</v>
      </c>
      <c r="E7" s="105" t="s">
        <v>72</v>
      </c>
      <c r="F7" s="3" t="s">
        <v>79</v>
      </c>
      <c r="G7" s="105" t="s">
        <v>70</v>
      </c>
      <c r="H7" s="105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f>E8+'第27(21)表'!H8+'第27(24)表'!E8+'第27(26)表'!E8</f>
        <v>99114</v>
      </c>
      <c r="C8" s="5">
        <f>F8+'第27(21)表'!I8+'第27(24)表'!F8+'第27(26)表'!F8</f>
        <v>32650</v>
      </c>
      <c r="D8" s="32">
        <f>G8+'第27(21)表'!J8+'第27(24)表'!G8+'第27(26)表'!G8</f>
        <v>66464</v>
      </c>
      <c r="E8" s="32">
        <f>H8+'第27(21)表'!B8+'第27(21)表'!E8</f>
        <v>14839</v>
      </c>
      <c r="F8" s="5">
        <f>I8+'第27(21)表'!C8+'第27(21)表'!F8</f>
        <v>5294</v>
      </c>
      <c r="G8" s="32">
        <f>J8+'第27(21)表'!D8+'第27(21)表'!G8</f>
        <v>9545</v>
      </c>
      <c r="H8" s="32">
        <v>12953</v>
      </c>
      <c r="I8" s="5">
        <v>4735</v>
      </c>
      <c r="J8" s="5">
        <v>8218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f>E10+'第27(21)表'!H10+'第27(24)表'!E10+'第27(26)表'!E10</f>
        <v>3205</v>
      </c>
      <c r="C10" s="9">
        <f>F10+'第27(21)表'!I10+'第27(24)表'!F10+'第27(26)表'!F10</f>
        <v>1098</v>
      </c>
      <c r="D10" s="30">
        <f>G10+'第27(21)表'!J10+'第27(24)表'!G10+'第27(26)表'!G10</f>
        <v>2107</v>
      </c>
      <c r="E10" s="30">
        <f>H10+'第27(21)表'!B10+'第27(21)表'!E10</f>
        <v>466</v>
      </c>
      <c r="F10" s="9">
        <f>I10+'第27(21)表'!C10+'第27(21)表'!F10</f>
        <v>158</v>
      </c>
      <c r="G10" s="30">
        <f>J10+'第27(21)表'!D10+'第27(21)表'!G10</f>
        <v>308</v>
      </c>
      <c r="H10" s="30">
        <v>402</v>
      </c>
      <c r="I10" s="9">
        <v>140</v>
      </c>
      <c r="J10" s="9">
        <v>262</v>
      </c>
    </row>
    <row r="11" spans="1:10" ht="11.45" customHeight="1">
      <c r="A11" s="8" t="s">
        <v>9</v>
      </c>
      <c r="B11" s="30">
        <f>E11+'第27(21)表'!H11+'第27(24)表'!E11+'第27(26)表'!E11</f>
        <v>623</v>
      </c>
      <c r="C11" s="9">
        <f>F11+'第27(21)表'!I11+'第27(24)表'!F11+'第27(26)表'!F11</f>
        <v>217</v>
      </c>
      <c r="D11" s="30">
        <f>G11+'第27(21)表'!J11+'第27(24)表'!G11+'第27(26)表'!G11</f>
        <v>406</v>
      </c>
      <c r="E11" s="30">
        <f>H11+'第27(21)表'!B11+'第27(21)表'!E11</f>
        <v>111</v>
      </c>
      <c r="F11" s="9">
        <f>I11+'第27(21)表'!C11+'第27(21)表'!F11</f>
        <v>37</v>
      </c>
      <c r="G11" s="30">
        <f>J11+'第27(21)表'!D11+'第27(21)表'!G11</f>
        <v>74</v>
      </c>
      <c r="H11" s="30">
        <v>104</v>
      </c>
      <c r="I11" s="9">
        <v>37</v>
      </c>
      <c r="J11" s="9">
        <v>67</v>
      </c>
    </row>
    <row r="12" spans="1:10" ht="11.45" customHeight="1">
      <c r="A12" s="8" t="s">
        <v>10</v>
      </c>
      <c r="B12" s="30">
        <f>E12+'第27(21)表'!H12+'第27(24)表'!E12+'第27(26)表'!E12</f>
        <v>580</v>
      </c>
      <c r="C12" s="9">
        <f>F12+'第27(21)表'!I12+'第27(24)表'!F12+'第27(26)表'!F12</f>
        <v>196</v>
      </c>
      <c r="D12" s="30">
        <f>G12+'第27(21)表'!J12+'第27(24)表'!G12+'第27(26)表'!G12</f>
        <v>384</v>
      </c>
      <c r="E12" s="30">
        <f>H12+'第27(21)表'!B12+'第27(21)表'!E12</f>
        <v>97</v>
      </c>
      <c r="F12" s="9">
        <f>I12+'第27(21)表'!C12+'第27(21)表'!F12</f>
        <v>27</v>
      </c>
      <c r="G12" s="30">
        <f>J12+'第27(21)表'!D12+'第27(21)表'!G12</f>
        <v>70</v>
      </c>
      <c r="H12" s="30">
        <v>82</v>
      </c>
      <c r="I12" s="9">
        <v>23</v>
      </c>
      <c r="J12" s="9">
        <v>59</v>
      </c>
    </row>
    <row r="13" spans="1:10" ht="11.45" customHeight="1">
      <c r="A13" s="8" t="s">
        <v>11</v>
      </c>
      <c r="B13" s="30">
        <f>E13+'第27(21)表'!H13+'第27(24)表'!E13+'第27(26)表'!E13</f>
        <v>1650</v>
      </c>
      <c r="C13" s="9">
        <f>F13+'第27(21)表'!I13+'第27(24)表'!F13+'第27(26)表'!F13</f>
        <v>534</v>
      </c>
      <c r="D13" s="30">
        <f>G13+'第27(21)表'!J13+'第27(24)表'!G13+'第27(26)表'!G13</f>
        <v>1116</v>
      </c>
      <c r="E13" s="30">
        <f>H13+'第27(21)表'!B13+'第27(21)表'!E13</f>
        <v>247</v>
      </c>
      <c r="F13" s="9">
        <f>I13+'第27(21)表'!C13+'第27(21)表'!F13</f>
        <v>77</v>
      </c>
      <c r="G13" s="30">
        <f>J13+'第27(21)表'!D13+'第27(21)表'!G13</f>
        <v>170</v>
      </c>
      <c r="H13" s="30">
        <v>209</v>
      </c>
      <c r="I13" s="9">
        <v>71</v>
      </c>
      <c r="J13" s="9">
        <v>138</v>
      </c>
    </row>
    <row r="14" spans="1:10" ht="11.45" customHeight="1">
      <c r="A14" s="12" t="s">
        <v>12</v>
      </c>
      <c r="B14" s="31">
        <f>E14+'第27(21)表'!H14+'第27(24)表'!E14+'第27(26)表'!E14</f>
        <v>491</v>
      </c>
      <c r="C14" s="13">
        <f>F14+'第27(21)表'!I14+'第27(24)表'!F14+'第27(26)表'!F14</f>
        <v>205</v>
      </c>
      <c r="D14" s="31">
        <f>G14+'第27(21)表'!J14+'第27(24)表'!G14+'第27(26)表'!G14</f>
        <v>286</v>
      </c>
      <c r="E14" s="31">
        <f>H14+'第27(21)表'!B14+'第27(21)表'!E14</f>
        <v>52</v>
      </c>
      <c r="F14" s="13">
        <f>I14+'第27(21)表'!C14+'第27(21)表'!F14</f>
        <v>16</v>
      </c>
      <c r="G14" s="13">
        <f>J14+'第27(21)表'!D14+'第27(21)表'!G14</f>
        <v>36</v>
      </c>
      <c r="H14" s="13">
        <v>48</v>
      </c>
      <c r="I14" s="13">
        <v>13</v>
      </c>
      <c r="J14" s="13">
        <v>35</v>
      </c>
    </row>
    <row r="15" spans="1:10" ht="11.45" customHeight="1">
      <c r="A15" s="8" t="s">
        <v>13</v>
      </c>
      <c r="B15" s="30">
        <f>E15+'第27(21)表'!H15+'第27(24)表'!E15+'第27(26)表'!E15</f>
        <v>686</v>
      </c>
      <c r="C15" s="9">
        <f>F15+'第27(21)表'!I15+'第27(24)表'!F15+'第27(26)表'!F15</f>
        <v>265</v>
      </c>
      <c r="D15" s="30">
        <f>G15+'第27(21)表'!J15+'第27(24)表'!G15+'第27(26)表'!G15</f>
        <v>421</v>
      </c>
      <c r="E15" s="30">
        <f>H15+'第27(21)表'!B15+'第27(21)表'!E15</f>
        <v>84</v>
      </c>
      <c r="F15" s="9">
        <f>I15+'第27(21)表'!C15+'第27(21)表'!F15</f>
        <v>30</v>
      </c>
      <c r="G15" s="30">
        <f>J15+'第27(21)表'!D15+'第27(21)表'!G15</f>
        <v>54</v>
      </c>
      <c r="H15" s="30">
        <v>71</v>
      </c>
      <c r="I15" s="9">
        <v>27</v>
      </c>
      <c r="J15" s="9">
        <v>44</v>
      </c>
    </row>
    <row r="16" spans="1:10" ht="11.45" customHeight="1">
      <c r="A16" s="8" t="s">
        <v>14</v>
      </c>
      <c r="B16" s="30">
        <f>E16+'第27(21)表'!H16+'第27(24)表'!E16+'第27(26)表'!E16</f>
        <v>897</v>
      </c>
      <c r="C16" s="9">
        <f>F16+'第27(21)表'!I16+'第27(24)表'!F16+'第27(26)表'!F16</f>
        <v>383</v>
      </c>
      <c r="D16" s="30">
        <f>G16+'第27(21)表'!J16+'第27(24)表'!G16+'第27(26)表'!G16</f>
        <v>514</v>
      </c>
      <c r="E16" s="30">
        <f>H16+'第27(21)表'!B16+'第27(21)表'!E16</f>
        <v>125</v>
      </c>
      <c r="F16" s="9">
        <f>I16+'第27(21)表'!C16+'第27(21)表'!F16</f>
        <v>50</v>
      </c>
      <c r="G16" s="30">
        <f>J16+'第27(21)表'!D16+'第27(21)表'!G16</f>
        <v>75</v>
      </c>
      <c r="H16" s="30">
        <v>98</v>
      </c>
      <c r="I16" s="9">
        <v>39</v>
      </c>
      <c r="J16" s="9">
        <v>59</v>
      </c>
    </row>
    <row r="17" spans="1:10" ht="11.45" customHeight="1">
      <c r="A17" s="8" t="s">
        <v>15</v>
      </c>
      <c r="B17" s="30">
        <f>E17+'第27(21)表'!H17+'第27(24)表'!E17+'第27(26)表'!E17</f>
        <v>1793</v>
      </c>
      <c r="C17" s="9">
        <f>F17+'第27(21)表'!I17+'第27(24)表'!F17+'第27(26)表'!F17</f>
        <v>664</v>
      </c>
      <c r="D17" s="30">
        <f>G17+'第27(21)表'!J17+'第27(24)表'!G17+'第27(26)表'!G17</f>
        <v>1129</v>
      </c>
      <c r="E17" s="30">
        <f>H17+'第27(21)表'!B17+'第27(21)表'!E17</f>
        <v>272</v>
      </c>
      <c r="F17" s="9">
        <f>I17+'第27(21)表'!C17+'第27(21)表'!F17</f>
        <v>105</v>
      </c>
      <c r="G17" s="30">
        <f>J17+'第27(21)表'!D17+'第27(21)表'!G17</f>
        <v>167</v>
      </c>
      <c r="H17" s="30">
        <v>234</v>
      </c>
      <c r="I17" s="9">
        <v>96</v>
      </c>
      <c r="J17" s="9">
        <v>138</v>
      </c>
    </row>
    <row r="18" spans="1:10" ht="11.45" customHeight="1">
      <c r="A18" s="8" t="s">
        <v>16</v>
      </c>
      <c r="B18" s="30">
        <f>E18+'第27(21)表'!H18+'第27(24)表'!E18+'第27(26)表'!E18</f>
        <v>1843</v>
      </c>
      <c r="C18" s="9">
        <f>F18+'第27(21)表'!I18+'第27(24)表'!F18+'第27(26)表'!F18</f>
        <v>783</v>
      </c>
      <c r="D18" s="30">
        <f>G18+'第27(21)表'!J18+'第27(24)表'!G18+'第27(26)表'!G18</f>
        <v>1060</v>
      </c>
      <c r="E18" s="30">
        <f>H18+'第27(21)表'!B18+'第27(21)表'!E18</f>
        <v>302</v>
      </c>
      <c r="F18" s="9">
        <f>I18+'第27(21)表'!C18+'第27(21)表'!F18</f>
        <v>143</v>
      </c>
      <c r="G18" s="30">
        <f>J18+'第27(21)表'!D18+'第27(21)表'!G18</f>
        <v>159</v>
      </c>
      <c r="H18" s="30">
        <v>271</v>
      </c>
      <c r="I18" s="9">
        <v>132</v>
      </c>
      <c r="J18" s="9">
        <v>139</v>
      </c>
    </row>
    <row r="19" spans="1:10" ht="11.45" customHeight="1">
      <c r="A19" s="12" t="s">
        <v>17</v>
      </c>
      <c r="B19" s="31">
        <f>E19+'第27(21)表'!H19+'第27(24)表'!E19+'第27(26)表'!E19</f>
        <v>1630</v>
      </c>
      <c r="C19" s="13">
        <f>F19+'第27(21)表'!I19+'第27(24)表'!F19+'第27(26)表'!F19</f>
        <v>691</v>
      </c>
      <c r="D19" s="31">
        <f>G19+'第27(21)表'!J19+'第27(24)表'!G19+'第27(26)表'!G19</f>
        <v>939</v>
      </c>
      <c r="E19" s="31">
        <f>H19+'第27(21)表'!B19+'第27(21)表'!E19</f>
        <v>214</v>
      </c>
      <c r="F19" s="13">
        <f>I19+'第27(21)表'!C19+'第27(21)表'!F19</f>
        <v>101</v>
      </c>
      <c r="G19" s="13">
        <f>J19+'第27(21)表'!D19+'第27(21)表'!G19</f>
        <v>113</v>
      </c>
      <c r="H19" s="13">
        <v>195</v>
      </c>
      <c r="I19" s="13">
        <v>93</v>
      </c>
      <c r="J19" s="13">
        <v>102</v>
      </c>
    </row>
    <row r="20" spans="1:10" ht="11.45" customHeight="1">
      <c r="A20" s="8" t="s">
        <v>18</v>
      </c>
      <c r="B20" s="30">
        <f>E20+'第27(21)表'!H20+'第27(24)表'!E20+'第27(26)表'!E20</f>
        <v>5658</v>
      </c>
      <c r="C20" s="9">
        <f>F20+'第27(21)表'!I20+'第27(24)表'!F20+'第27(26)表'!F20</f>
        <v>1770</v>
      </c>
      <c r="D20" s="30">
        <f>G20+'第27(21)表'!J20+'第27(24)表'!G20+'第27(26)表'!G20</f>
        <v>3888</v>
      </c>
      <c r="E20" s="30">
        <f>H20+'第27(21)表'!B20+'第27(21)表'!E20</f>
        <v>718</v>
      </c>
      <c r="F20" s="9">
        <f>I20+'第27(21)表'!C20+'第27(21)表'!F20</f>
        <v>258</v>
      </c>
      <c r="G20" s="30">
        <f>J20+'第27(21)表'!D20+'第27(21)表'!G20</f>
        <v>460</v>
      </c>
      <c r="H20" s="30">
        <v>612</v>
      </c>
      <c r="I20" s="9">
        <v>227</v>
      </c>
      <c r="J20" s="9">
        <v>385</v>
      </c>
    </row>
    <row r="21" spans="1:10" ht="11.45" customHeight="1">
      <c r="A21" s="8" t="s">
        <v>19</v>
      </c>
      <c r="B21" s="30">
        <f>E21+'第27(21)表'!H21+'第27(24)表'!E21+'第27(26)表'!E21</f>
        <v>4834</v>
      </c>
      <c r="C21" s="9">
        <f>F21+'第27(21)表'!I21+'第27(24)表'!F21+'第27(26)表'!F21</f>
        <v>1486</v>
      </c>
      <c r="D21" s="30">
        <f>G21+'第27(21)表'!J21+'第27(24)表'!G21+'第27(26)表'!G21</f>
        <v>3348</v>
      </c>
      <c r="E21" s="30">
        <f>H21+'第27(21)表'!B21+'第27(21)表'!E21</f>
        <v>690</v>
      </c>
      <c r="F21" s="9">
        <f>I21+'第27(21)表'!C21+'第27(21)表'!F21</f>
        <v>221</v>
      </c>
      <c r="G21" s="30">
        <f>J21+'第27(21)表'!D21+'第27(21)表'!G21</f>
        <v>469</v>
      </c>
      <c r="H21" s="30">
        <v>609</v>
      </c>
      <c r="I21" s="9">
        <v>202</v>
      </c>
      <c r="J21" s="9">
        <v>407</v>
      </c>
    </row>
    <row r="22" spans="1:10" ht="11.45" customHeight="1">
      <c r="A22" s="8" t="s">
        <v>20</v>
      </c>
      <c r="B22" s="30">
        <f>E22+'第27(21)表'!H22+'第27(24)表'!E22+'第27(26)表'!E22</f>
        <v>15929</v>
      </c>
      <c r="C22" s="9">
        <f>F22+'第27(21)表'!I22+'第27(24)表'!F22+'第27(26)表'!F22</f>
        <v>4381</v>
      </c>
      <c r="D22" s="30">
        <f>G22+'第27(21)表'!J22+'第27(24)表'!G22+'第27(26)表'!G22</f>
        <v>11548</v>
      </c>
      <c r="E22" s="30">
        <f>H22+'第27(21)表'!B22+'第27(21)表'!E22</f>
        <v>2015</v>
      </c>
      <c r="F22" s="9">
        <f>I22+'第27(21)表'!C22+'第27(21)表'!F22</f>
        <v>680</v>
      </c>
      <c r="G22" s="30">
        <f>J22+'第27(21)表'!D22+'第27(21)表'!G22</f>
        <v>1335</v>
      </c>
      <c r="H22" s="30">
        <v>1741</v>
      </c>
      <c r="I22" s="9">
        <v>617</v>
      </c>
      <c r="J22" s="9">
        <v>1124</v>
      </c>
    </row>
    <row r="23" spans="1:10" ht="11.45" customHeight="1">
      <c r="A23" s="8" t="s">
        <v>21</v>
      </c>
      <c r="B23" s="30">
        <f>E23+'第27(21)表'!H23+'第27(24)表'!E23+'第27(26)表'!E23</f>
        <v>7771</v>
      </c>
      <c r="C23" s="9">
        <f>F23+'第27(21)表'!I23+'第27(24)表'!F23+'第27(26)表'!F23</f>
        <v>2477</v>
      </c>
      <c r="D23" s="30">
        <f>G23+'第27(21)表'!J23+'第27(24)表'!G23+'第27(26)表'!G23</f>
        <v>5294</v>
      </c>
      <c r="E23" s="30">
        <f>H23+'第27(21)表'!B23+'第27(21)表'!E23</f>
        <v>940</v>
      </c>
      <c r="F23" s="9">
        <f>I23+'第27(21)表'!C23+'第27(21)表'!F23</f>
        <v>302</v>
      </c>
      <c r="G23" s="30">
        <f>J23+'第27(21)表'!D23+'第27(21)表'!G23</f>
        <v>638</v>
      </c>
      <c r="H23" s="30">
        <v>811</v>
      </c>
      <c r="I23" s="9">
        <v>271</v>
      </c>
      <c r="J23" s="9">
        <v>540</v>
      </c>
    </row>
    <row r="24" spans="1:10" ht="11.45" customHeight="1">
      <c r="A24" s="12" t="s">
        <v>22</v>
      </c>
      <c r="B24" s="31">
        <f>E24+'第27(21)表'!H24+'第27(24)表'!E24+'第27(26)表'!E24</f>
        <v>1363</v>
      </c>
      <c r="C24" s="13">
        <f>F24+'第27(21)表'!I24+'第27(24)表'!F24+'第27(26)表'!F24</f>
        <v>462</v>
      </c>
      <c r="D24" s="31">
        <f>G24+'第27(21)表'!J24+'第27(24)表'!G24+'第27(26)表'!G24</f>
        <v>901</v>
      </c>
      <c r="E24" s="31">
        <f>H24+'第27(21)表'!B24+'第27(21)表'!E24</f>
        <v>184</v>
      </c>
      <c r="F24" s="13">
        <f>I24+'第27(21)表'!C24+'第27(21)表'!F24</f>
        <v>68</v>
      </c>
      <c r="G24" s="13">
        <f>J24+'第27(21)表'!D24+'第27(21)表'!G24</f>
        <v>116</v>
      </c>
      <c r="H24" s="13">
        <v>154</v>
      </c>
      <c r="I24" s="13">
        <v>58</v>
      </c>
      <c r="J24" s="13">
        <v>96</v>
      </c>
    </row>
    <row r="25" spans="1:10" ht="11.45" customHeight="1">
      <c r="A25" s="8" t="s">
        <v>23</v>
      </c>
      <c r="B25" s="30">
        <f>E25+'第27(21)表'!H25+'第27(24)表'!E25+'第27(26)表'!E25</f>
        <v>515</v>
      </c>
      <c r="C25" s="9">
        <f>F25+'第27(21)表'!I25+'第27(24)表'!F25+'第27(26)表'!F25</f>
        <v>198</v>
      </c>
      <c r="D25" s="30">
        <f>G25+'第27(21)表'!J25+'第27(24)表'!G25+'第27(26)表'!G25</f>
        <v>317</v>
      </c>
      <c r="E25" s="30">
        <f>H25+'第27(21)表'!B25+'第27(21)表'!E25</f>
        <v>89</v>
      </c>
      <c r="F25" s="9">
        <f>I25+'第27(21)表'!C25+'第27(21)表'!F25</f>
        <v>40</v>
      </c>
      <c r="G25" s="30">
        <f>J25+'第27(21)表'!D25+'第27(21)表'!G25</f>
        <v>49</v>
      </c>
      <c r="H25" s="30">
        <v>79</v>
      </c>
      <c r="I25" s="9">
        <v>34</v>
      </c>
      <c r="J25" s="9">
        <v>45</v>
      </c>
    </row>
    <row r="26" spans="1:10" ht="11.45" customHeight="1">
      <c r="A26" s="8" t="s">
        <v>24</v>
      </c>
      <c r="B26" s="30">
        <f>E26+'第27(21)表'!H26+'第27(24)表'!E26+'第27(26)表'!E26</f>
        <v>755</v>
      </c>
      <c r="C26" s="9">
        <f>F26+'第27(21)表'!I26+'第27(24)表'!F26+'第27(26)表'!F26</f>
        <v>290</v>
      </c>
      <c r="D26" s="30">
        <f>G26+'第27(21)表'!J26+'第27(24)表'!G26+'第27(26)表'!G26</f>
        <v>465</v>
      </c>
      <c r="E26" s="30">
        <f>H26+'第27(21)表'!B26+'第27(21)表'!E26</f>
        <v>115</v>
      </c>
      <c r="F26" s="9">
        <f>I26+'第27(21)表'!C26+'第27(21)表'!F26</f>
        <v>47</v>
      </c>
      <c r="G26" s="30">
        <f>J26+'第27(21)表'!D26+'第27(21)表'!G26</f>
        <v>68</v>
      </c>
      <c r="H26" s="30">
        <v>98</v>
      </c>
      <c r="I26" s="9">
        <v>42</v>
      </c>
      <c r="J26" s="9">
        <v>56</v>
      </c>
    </row>
    <row r="27" spans="1:10" ht="11.45" customHeight="1">
      <c r="A27" s="8" t="s">
        <v>25</v>
      </c>
      <c r="B27" s="30">
        <f>E27+'第27(21)表'!H27+'第27(24)表'!E27+'第27(26)表'!E27</f>
        <v>414</v>
      </c>
      <c r="C27" s="9">
        <f>F27+'第27(21)表'!I27+'第27(24)表'!F27+'第27(26)表'!F27</f>
        <v>147</v>
      </c>
      <c r="D27" s="30">
        <f>G27+'第27(21)表'!J27+'第27(24)表'!G27+'第27(26)表'!G27</f>
        <v>267</v>
      </c>
      <c r="E27" s="30">
        <f>H27+'第27(21)表'!B27+'第27(21)表'!E27</f>
        <v>63</v>
      </c>
      <c r="F27" s="9">
        <f>I27+'第27(21)表'!C27+'第27(21)表'!F27</f>
        <v>18</v>
      </c>
      <c r="G27" s="30">
        <f>J27+'第27(21)表'!D27+'第27(21)表'!G27</f>
        <v>45</v>
      </c>
      <c r="H27" s="30">
        <v>52</v>
      </c>
      <c r="I27" s="9">
        <v>13</v>
      </c>
      <c r="J27" s="9">
        <v>39</v>
      </c>
    </row>
    <row r="28" spans="1:10" ht="11.45" customHeight="1">
      <c r="A28" s="8" t="s">
        <v>26</v>
      </c>
      <c r="B28" s="30">
        <f>E28+'第27(21)表'!H28+'第27(24)表'!E28+'第27(26)表'!E28</f>
        <v>485</v>
      </c>
      <c r="C28" s="9">
        <f>F28+'第27(21)表'!I28+'第27(24)表'!F28+'第27(26)表'!F28</f>
        <v>181</v>
      </c>
      <c r="D28" s="30">
        <f>G28+'第27(21)表'!J28+'第27(24)表'!G28+'第27(26)表'!G28</f>
        <v>304</v>
      </c>
      <c r="E28" s="30">
        <f>H28+'第27(21)表'!B28+'第27(21)表'!E28</f>
        <v>66</v>
      </c>
      <c r="F28" s="9">
        <f>I28+'第27(21)表'!C28+'第27(21)表'!F28</f>
        <v>29</v>
      </c>
      <c r="G28" s="30">
        <f>J28+'第27(21)表'!D28+'第27(21)表'!G28</f>
        <v>37</v>
      </c>
      <c r="H28" s="30">
        <v>60</v>
      </c>
      <c r="I28" s="9">
        <v>28</v>
      </c>
      <c r="J28" s="9">
        <v>32</v>
      </c>
    </row>
    <row r="29" spans="1:10" ht="11.45" customHeight="1">
      <c r="A29" s="12" t="s">
        <v>27</v>
      </c>
      <c r="B29" s="31">
        <f>E29+'第27(21)表'!H29+'第27(24)表'!E29+'第27(26)表'!E29</f>
        <v>1557</v>
      </c>
      <c r="C29" s="13">
        <f>F29+'第27(21)表'!I29+'第27(24)表'!F29+'第27(26)表'!F29</f>
        <v>538</v>
      </c>
      <c r="D29" s="31">
        <f>G29+'第27(21)表'!J29+'第27(24)表'!G29+'第27(26)表'!G29</f>
        <v>1019</v>
      </c>
      <c r="E29" s="31">
        <f>H29+'第27(21)表'!B29+'第27(21)表'!E29</f>
        <v>185</v>
      </c>
      <c r="F29" s="13">
        <f>I29+'第27(21)表'!C29+'第27(21)表'!F29</f>
        <v>71</v>
      </c>
      <c r="G29" s="13">
        <f>J29+'第27(21)表'!D29+'第27(21)表'!G29</f>
        <v>114</v>
      </c>
      <c r="H29" s="13">
        <v>163</v>
      </c>
      <c r="I29" s="13">
        <v>66</v>
      </c>
      <c r="J29" s="13">
        <v>97</v>
      </c>
    </row>
    <row r="30" spans="1:10" ht="11.45" customHeight="1">
      <c r="A30" s="8" t="s">
        <v>28</v>
      </c>
      <c r="B30" s="30">
        <f>E30+'第27(21)表'!H30+'第27(24)表'!E30+'第27(26)表'!E30</f>
        <v>1819</v>
      </c>
      <c r="C30" s="9">
        <f>F30+'第27(21)表'!I30+'第27(24)表'!F30+'第27(26)表'!F30</f>
        <v>789</v>
      </c>
      <c r="D30" s="30">
        <f>G30+'第27(21)表'!J30+'第27(24)表'!G30+'第27(26)表'!G30</f>
        <v>1030</v>
      </c>
      <c r="E30" s="30">
        <f>H30+'第27(21)表'!B30+'第27(21)表'!E30</f>
        <v>359</v>
      </c>
      <c r="F30" s="9">
        <f>I30+'第27(21)表'!C30+'第27(21)表'!F30</f>
        <v>188</v>
      </c>
      <c r="G30" s="30">
        <f>J30+'第27(21)表'!D30+'第27(21)表'!G30</f>
        <v>171</v>
      </c>
      <c r="H30" s="30">
        <v>308</v>
      </c>
      <c r="I30" s="9">
        <v>164</v>
      </c>
      <c r="J30" s="9">
        <v>144</v>
      </c>
    </row>
    <row r="31" spans="1:10" ht="11.45" customHeight="1">
      <c r="A31" s="8" t="s">
        <v>29</v>
      </c>
      <c r="B31" s="30">
        <f>E31+'第27(21)表'!H31+'第27(24)表'!E31+'第27(26)表'!E31</f>
        <v>3477</v>
      </c>
      <c r="C31" s="9">
        <f>F31+'第27(21)表'!I31+'第27(24)表'!F31+'第27(26)表'!F31</f>
        <v>1431</v>
      </c>
      <c r="D31" s="30">
        <f>G31+'第27(21)表'!J31+'第27(24)表'!G31+'第27(26)表'!G31</f>
        <v>2046</v>
      </c>
      <c r="E31" s="30">
        <f>H31+'第27(21)表'!B31+'第27(21)表'!E31</f>
        <v>603</v>
      </c>
      <c r="F31" s="9">
        <f>I31+'第27(21)表'!C31+'第27(21)表'!F31</f>
        <v>257</v>
      </c>
      <c r="G31" s="30">
        <f>J31+'第27(21)表'!D31+'第27(21)表'!G31</f>
        <v>346</v>
      </c>
      <c r="H31" s="30">
        <v>529</v>
      </c>
      <c r="I31" s="9">
        <v>228</v>
      </c>
      <c r="J31" s="9">
        <v>301</v>
      </c>
    </row>
    <row r="32" spans="1:10" ht="11.45" customHeight="1">
      <c r="A32" s="8" t="s">
        <v>30</v>
      </c>
      <c r="B32" s="30">
        <f>E32+'第27(21)表'!H32+'第27(24)表'!E32+'第27(26)表'!E32</f>
        <v>8636</v>
      </c>
      <c r="C32" s="9">
        <f>F32+'第27(21)表'!I32+'第27(24)表'!F32+'第27(26)表'!F32</f>
        <v>3337</v>
      </c>
      <c r="D32" s="30">
        <f>G32+'第27(21)表'!J32+'第27(24)表'!G32+'第27(26)表'!G32</f>
        <v>5299</v>
      </c>
      <c r="E32" s="30">
        <f>H32+'第27(21)表'!B32+'第27(21)表'!E32</f>
        <v>1562</v>
      </c>
      <c r="F32" s="9">
        <f>I32+'第27(21)表'!C32+'第27(21)表'!F32</f>
        <v>669</v>
      </c>
      <c r="G32" s="30">
        <f>J32+'第27(21)表'!D32+'第27(21)表'!G32</f>
        <v>893</v>
      </c>
      <c r="H32" s="30">
        <v>1364</v>
      </c>
      <c r="I32" s="9">
        <v>597</v>
      </c>
      <c r="J32" s="9">
        <v>767</v>
      </c>
    </row>
    <row r="33" spans="1:10" ht="11.45" customHeight="1">
      <c r="A33" s="8" t="s">
        <v>31</v>
      </c>
      <c r="B33" s="30">
        <f>E33+'第27(21)表'!H33+'第27(24)表'!E33+'第27(26)表'!E33</f>
        <v>1403</v>
      </c>
      <c r="C33" s="9">
        <f>F33+'第27(21)表'!I33+'第27(24)表'!F33+'第27(26)表'!F33</f>
        <v>549</v>
      </c>
      <c r="D33" s="30">
        <f>G33+'第27(21)表'!J33+'第27(24)表'!G33+'第27(26)表'!G33</f>
        <v>854</v>
      </c>
      <c r="E33" s="30">
        <f>H33+'第27(21)表'!B33+'第27(21)表'!E33</f>
        <v>250</v>
      </c>
      <c r="F33" s="9">
        <f>I33+'第27(21)表'!C33+'第27(21)表'!F33</f>
        <v>95</v>
      </c>
      <c r="G33" s="30">
        <f>J33+'第27(21)表'!D33+'第27(21)表'!G33</f>
        <v>155</v>
      </c>
      <c r="H33" s="30">
        <v>230</v>
      </c>
      <c r="I33" s="9">
        <v>89</v>
      </c>
      <c r="J33" s="9">
        <v>141</v>
      </c>
    </row>
    <row r="34" spans="1:10" ht="11.45" customHeight="1">
      <c r="A34" s="12" t="s">
        <v>32</v>
      </c>
      <c r="B34" s="31">
        <f>E34+'第27(21)表'!H34+'第27(24)表'!E34+'第27(26)表'!E34</f>
        <v>1382</v>
      </c>
      <c r="C34" s="13">
        <f>F34+'第27(21)表'!I34+'第27(24)表'!F34+'第27(26)表'!F34</f>
        <v>532</v>
      </c>
      <c r="D34" s="31">
        <f>G34+'第27(21)表'!J34+'第27(24)表'!G34+'第27(26)表'!G34</f>
        <v>850</v>
      </c>
      <c r="E34" s="31">
        <f>H34+'第27(21)表'!B34+'第27(21)表'!E34</f>
        <v>191</v>
      </c>
      <c r="F34" s="13">
        <f>I34+'第27(21)表'!C34+'第27(21)表'!F34</f>
        <v>63</v>
      </c>
      <c r="G34" s="13">
        <f>J34+'第27(21)表'!D34+'第27(21)表'!G34</f>
        <v>128</v>
      </c>
      <c r="H34" s="13">
        <v>174</v>
      </c>
      <c r="I34" s="13">
        <v>60</v>
      </c>
      <c r="J34" s="13">
        <v>114</v>
      </c>
    </row>
    <row r="35" spans="1:10" ht="11.45" customHeight="1">
      <c r="A35" s="8" t="s">
        <v>33</v>
      </c>
      <c r="B35" s="30">
        <f>E35+'第27(21)表'!H35+'第27(24)表'!E35+'第27(26)表'!E35</f>
        <v>1990</v>
      </c>
      <c r="C35" s="9">
        <f>F35+'第27(21)表'!I35+'第27(24)表'!F35+'第27(26)表'!F35</f>
        <v>603</v>
      </c>
      <c r="D35" s="30">
        <f>G35+'第27(21)表'!J35+'第27(24)表'!G35+'第27(26)表'!G35</f>
        <v>1387</v>
      </c>
      <c r="E35" s="30">
        <f>H35+'第27(21)表'!B35+'第27(21)表'!E35</f>
        <v>298</v>
      </c>
      <c r="F35" s="9">
        <f>I35+'第27(21)表'!C35+'第27(21)表'!F35</f>
        <v>93</v>
      </c>
      <c r="G35" s="30">
        <f>J35+'第27(21)表'!D35+'第27(21)表'!G35</f>
        <v>205</v>
      </c>
      <c r="H35" s="30">
        <v>266</v>
      </c>
      <c r="I35" s="9">
        <v>87</v>
      </c>
      <c r="J35" s="9">
        <v>179</v>
      </c>
    </row>
    <row r="36" spans="1:10" ht="11.45" customHeight="1">
      <c r="A36" s="8" t="s">
        <v>34</v>
      </c>
      <c r="B36" s="30">
        <f>E36+'第27(21)表'!H36+'第27(24)表'!E36+'第27(26)表'!E36</f>
        <v>8556</v>
      </c>
      <c r="C36" s="9">
        <f>F36+'第27(21)表'!I36+'第27(24)表'!F36+'第27(26)表'!F36</f>
        <v>2352</v>
      </c>
      <c r="D36" s="30">
        <f>G36+'第27(21)表'!J36+'第27(24)表'!G36+'第27(26)表'!G36</f>
        <v>6204</v>
      </c>
      <c r="E36" s="30">
        <f>H36+'第27(21)表'!B36+'第27(21)表'!E36</f>
        <v>1431</v>
      </c>
      <c r="F36" s="9">
        <f>I36+'第27(21)表'!C36+'第27(21)表'!F36</f>
        <v>411</v>
      </c>
      <c r="G36" s="30">
        <f>J36+'第27(21)表'!D36+'第27(21)表'!G36</f>
        <v>1020</v>
      </c>
      <c r="H36" s="30">
        <v>1289</v>
      </c>
      <c r="I36" s="9">
        <v>370</v>
      </c>
      <c r="J36" s="9">
        <v>919</v>
      </c>
    </row>
    <row r="37" spans="1:10" ht="11.45" customHeight="1">
      <c r="A37" s="8" t="s">
        <v>35</v>
      </c>
      <c r="B37" s="30">
        <f>E37+'第27(21)表'!H37+'第27(24)表'!E37+'第27(26)表'!E37</f>
        <v>3880</v>
      </c>
      <c r="C37" s="9">
        <f>F37+'第27(21)表'!I37+'第27(24)表'!F37+'第27(26)表'!F37</f>
        <v>1175</v>
      </c>
      <c r="D37" s="30">
        <f>G37+'第27(21)表'!J37+'第27(24)表'!G37+'第27(26)表'!G37</f>
        <v>2705</v>
      </c>
      <c r="E37" s="30">
        <f>H37+'第27(21)表'!B37+'第27(21)表'!E37</f>
        <v>565</v>
      </c>
      <c r="F37" s="9">
        <f>I37+'第27(21)表'!C37+'第27(21)表'!F37</f>
        <v>156</v>
      </c>
      <c r="G37" s="30">
        <f>J37+'第27(21)表'!D37+'第27(21)表'!G37</f>
        <v>409</v>
      </c>
      <c r="H37" s="30">
        <v>489</v>
      </c>
      <c r="I37" s="9">
        <v>140</v>
      </c>
      <c r="J37" s="9">
        <v>349</v>
      </c>
    </row>
    <row r="38" spans="1:10" ht="11.45" customHeight="1">
      <c r="A38" s="8" t="s">
        <v>36</v>
      </c>
      <c r="B38" s="30">
        <f>E38+'第27(21)表'!H38+'第27(24)表'!E38+'第27(26)表'!E38</f>
        <v>805</v>
      </c>
      <c r="C38" s="9">
        <f>F38+'第27(21)表'!I38+'第27(24)表'!F38+'第27(26)表'!F38</f>
        <v>282</v>
      </c>
      <c r="D38" s="30">
        <f>G38+'第27(21)表'!J38+'第27(24)表'!G38+'第27(26)表'!G38</f>
        <v>523</v>
      </c>
      <c r="E38" s="30">
        <f>H38+'第27(21)表'!B38+'第27(21)表'!E38</f>
        <v>103</v>
      </c>
      <c r="F38" s="9">
        <f>I38+'第27(21)表'!C38+'第27(21)表'!F38</f>
        <v>35</v>
      </c>
      <c r="G38" s="30">
        <f>J38+'第27(21)表'!D38+'第27(21)表'!G38</f>
        <v>68</v>
      </c>
      <c r="H38" s="30">
        <v>91</v>
      </c>
      <c r="I38" s="9">
        <v>32</v>
      </c>
      <c r="J38" s="9">
        <v>59</v>
      </c>
    </row>
    <row r="39" spans="1:10" ht="11.45" customHeight="1">
      <c r="A39" s="12" t="s">
        <v>37</v>
      </c>
      <c r="B39" s="31">
        <f>E39+'第27(21)表'!H39+'第27(24)表'!E39+'第27(26)表'!E39</f>
        <v>328</v>
      </c>
      <c r="C39" s="13">
        <f>F39+'第27(21)表'!I39+'第27(24)表'!F39+'第27(26)表'!F39</f>
        <v>111</v>
      </c>
      <c r="D39" s="31">
        <f>G39+'第27(21)表'!J39+'第27(24)表'!G39+'第27(26)表'!G39</f>
        <v>217</v>
      </c>
      <c r="E39" s="31">
        <f>H39+'第27(21)表'!B39+'第27(21)表'!E39</f>
        <v>55</v>
      </c>
      <c r="F39" s="13">
        <f>I39+'第27(21)表'!C39+'第27(21)表'!F39</f>
        <v>19</v>
      </c>
      <c r="G39" s="13">
        <f>J39+'第27(21)表'!D39+'第27(21)表'!G39</f>
        <v>36</v>
      </c>
      <c r="H39" s="13">
        <v>49</v>
      </c>
      <c r="I39" s="13">
        <v>16</v>
      </c>
      <c r="J39" s="13">
        <v>33</v>
      </c>
    </row>
    <row r="40" spans="1:10" ht="11.45" customHeight="1">
      <c r="A40" s="8" t="s">
        <v>38</v>
      </c>
      <c r="B40" s="30">
        <f>E40+'第27(21)表'!H40+'第27(24)表'!E40+'第27(26)表'!E40</f>
        <v>308</v>
      </c>
      <c r="C40" s="9">
        <f>F40+'第27(21)表'!I40+'第27(24)表'!F40+'第27(26)表'!F40</f>
        <v>127</v>
      </c>
      <c r="D40" s="30">
        <f>G40+'第27(21)表'!J40+'第27(24)表'!G40+'第27(26)表'!G40</f>
        <v>181</v>
      </c>
      <c r="E40" s="30">
        <f>H40+'第27(21)表'!B40+'第27(21)表'!E40</f>
        <v>38</v>
      </c>
      <c r="F40" s="9">
        <f>I40+'第27(21)表'!C40+'第27(21)表'!F40</f>
        <v>16</v>
      </c>
      <c r="G40" s="30">
        <f>J40+'第27(21)表'!D40+'第27(21)表'!G40</f>
        <v>22</v>
      </c>
      <c r="H40" s="30">
        <v>36</v>
      </c>
      <c r="I40" s="9">
        <v>15</v>
      </c>
      <c r="J40" s="9">
        <v>21</v>
      </c>
    </row>
    <row r="41" spans="1:10" ht="11.45" customHeight="1">
      <c r="A41" s="8" t="s">
        <v>39</v>
      </c>
      <c r="B41" s="30">
        <f>E41+'第27(21)表'!H41+'第27(24)表'!E41+'第27(26)表'!E41</f>
        <v>236</v>
      </c>
      <c r="C41" s="9">
        <f>F41+'第27(21)表'!I41+'第27(24)表'!F41+'第27(26)表'!F41</f>
        <v>77</v>
      </c>
      <c r="D41" s="30">
        <f>G41+'第27(21)表'!J41+'第27(24)表'!G41+'第27(26)表'!G41</f>
        <v>159</v>
      </c>
      <c r="E41" s="30">
        <f>H41+'第27(21)表'!B41+'第27(21)表'!E41</f>
        <v>46</v>
      </c>
      <c r="F41" s="9">
        <f>I41+'第27(21)表'!C41+'第27(21)表'!F41</f>
        <v>20</v>
      </c>
      <c r="G41" s="30">
        <f>J41+'第27(21)表'!D41+'第27(21)表'!G41</f>
        <v>26</v>
      </c>
      <c r="H41" s="30">
        <v>35</v>
      </c>
      <c r="I41" s="9">
        <v>17</v>
      </c>
      <c r="J41" s="9">
        <v>18</v>
      </c>
    </row>
    <row r="42" spans="1:10" ht="11.45" customHeight="1">
      <c r="A42" s="8" t="s">
        <v>40</v>
      </c>
      <c r="B42" s="30">
        <f>E42+'第27(21)表'!H42+'第27(24)表'!E42+'第27(26)表'!E42</f>
        <v>1012</v>
      </c>
      <c r="C42" s="9">
        <f>F42+'第27(21)表'!I42+'第27(24)表'!F42+'第27(26)表'!F42</f>
        <v>282</v>
      </c>
      <c r="D42" s="30">
        <f>G42+'第27(21)表'!J42+'第27(24)表'!G42+'第27(26)表'!G42</f>
        <v>730</v>
      </c>
      <c r="E42" s="30">
        <f>H42+'第27(21)表'!B42+'第27(21)表'!E42</f>
        <v>151</v>
      </c>
      <c r="F42" s="9">
        <f>I42+'第27(21)表'!C42+'第27(21)表'!F42</f>
        <v>44</v>
      </c>
      <c r="G42" s="30">
        <f>J42+'第27(21)表'!D42+'第27(21)表'!G42</f>
        <v>107</v>
      </c>
      <c r="H42" s="30">
        <v>127</v>
      </c>
      <c r="I42" s="9">
        <v>38</v>
      </c>
      <c r="J42" s="9">
        <v>89</v>
      </c>
    </row>
    <row r="43" spans="1:10" ht="11.45" customHeight="1">
      <c r="A43" s="8" t="s">
        <v>41</v>
      </c>
      <c r="B43" s="30">
        <f>E43+'第27(21)表'!H43+'第27(24)表'!E43+'第27(26)表'!E43</f>
        <v>2121</v>
      </c>
      <c r="C43" s="9">
        <f>F43+'第27(21)表'!I43+'第27(24)表'!F43+'第27(26)表'!F43</f>
        <v>617</v>
      </c>
      <c r="D43" s="30">
        <f>G43+'第27(21)表'!J43+'第27(24)表'!G43+'第27(26)表'!G43</f>
        <v>1504</v>
      </c>
      <c r="E43" s="30">
        <f>H43+'第27(21)表'!B43+'第27(21)表'!E43</f>
        <v>346</v>
      </c>
      <c r="F43" s="9">
        <f>I43+'第27(21)表'!C43+'第27(21)表'!F43</f>
        <v>101</v>
      </c>
      <c r="G43" s="30">
        <f>J43+'第27(21)表'!D43+'第27(21)表'!G43</f>
        <v>245</v>
      </c>
      <c r="H43" s="30">
        <v>296</v>
      </c>
      <c r="I43" s="9">
        <v>87</v>
      </c>
      <c r="J43" s="9">
        <v>209</v>
      </c>
    </row>
    <row r="44" spans="1:10" ht="11.45" customHeight="1">
      <c r="A44" s="12" t="s">
        <v>42</v>
      </c>
      <c r="B44" s="31">
        <f>E44+'第27(21)表'!H44+'第27(24)表'!E44+'第27(26)表'!E44</f>
        <v>520</v>
      </c>
      <c r="C44" s="13">
        <f>F44+'第27(21)表'!I44+'第27(24)表'!F44+'第27(26)表'!F44</f>
        <v>185</v>
      </c>
      <c r="D44" s="31">
        <f>G44+'第27(21)表'!J44+'第27(24)表'!G44+'第27(26)表'!G44</f>
        <v>335</v>
      </c>
      <c r="E44" s="31">
        <f>H44+'第27(21)表'!B44+'第27(21)表'!E44</f>
        <v>75</v>
      </c>
      <c r="F44" s="13">
        <f>I44+'第27(21)表'!C44+'第27(21)表'!F44</f>
        <v>30</v>
      </c>
      <c r="G44" s="13">
        <f>J44+'第27(21)表'!D44+'第27(21)表'!G44</f>
        <v>45</v>
      </c>
      <c r="H44" s="13">
        <v>65</v>
      </c>
      <c r="I44" s="13">
        <v>27</v>
      </c>
      <c r="J44" s="13">
        <v>38</v>
      </c>
    </row>
    <row r="45" spans="1:10" ht="11.45" customHeight="1">
      <c r="A45" s="8" t="s">
        <v>43</v>
      </c>
      <c r="B45" s="30">
        <f>E45+'第27(21)表'!H45+'第27(24)表'!E45+'第27(26)表'!E45</f>
        <v>342</v>
      </c>
      <c r="C45" s="9">
        <f>F45+'第27(21)表'!I45+'第27(24)表'!F45+'第27(26)表'!F45</f>
        <v>129</v>
      </c>
      <c r="D45" s="30">
        <f>G45+'第27(21)表'!J45+'第27(24)表'!G45+'第27(26)表'!G45</f>
        <v>213</v>
      </c>
      <c r="E45" s="30">
        <f>H45+'第27(21)表'!B45+'第27(21)表'!E45</f>
        <v>66</v>
      </c>
      <c r="F45" s="9">
        <f>I45+'第27(21)表'!C45+'第27(21)表'!F45</f>
        <v>26</v>
      </c>
      <c r="G45" s="30">
        <f>J45+'第27(21)表'!D45+'第27(21)表'!G45</f>
        <v>40</v>
      </c>
      <c r="H45" s="30">
        <v>60</v>
      </c>
      <c r="I45" s="9">
        <v>23</v>
      </c>
      <c r="J45" s="9">
        <v>37</v>
      </c>
    </row>
    <row r="46" spans="1:10" ht="11.45" customHeight="1">
      <c r="A46" s="8" t="s">
        <v>44</v>
      </c>
      <c r="B46" s="30">
        <f>E46+'第27(21)表'!H46+'第27(24)表'!E46+'第27(26)表'!E46</f>
        <v>421</v>
      </c>
      <c r="C46" s="9">
        <f>F46+'第27(21)表'!I46+'第27(24)表'!F46+'第27(26)表'!F46</f>
        <v>135</v>
      </c>
      <c r="D46" s="30">
        <f>G46+'第27(21)表'!J46+'第27(24)表'!G46+'第27(26)表'!G46</f>
        <v>286</v>
      </c>
      <c r="E46" s="30">
        <f>H46+'第27(21)表'!B46+'第27(21)表'!E46</f>
        <v>53</v>
      </c>
      <c r="F46" s="9">
        <f>I46+'第27(21)表'!C46+'第27(21)表'!F46</f>
        <v>15</v>
      </c>
      <c r="G46" s="30">
        <f>J46+'第27(21)表'!D46+'第27(21)表'!G46</f>
        <v>38</v>
      </c>
      <c r="H46" s="30">
        <v>47</v>
      </c>
      <c r="I46" s="9">
        <v>14</v>
      </c>
      <c r="J46" s="9">
        <v>33</v>
      </c>
    </row>
    <row r="47" spans="1:10" ht="11.45" customHeight="1">
      <c r="A47" s="8" t="s">
        <v>45</v>
      </c>
      <c r="B47" s="30">
        <f>E47+'第27(21)表'!H47+'第27(24)表'!E47+'第27(26)表'!E47</f>
        <v>550</v>
      </c>
      <c r="C47" s="9">
        <f>F47+'第27(21)表'!I47+'第27(24)表'!F47+'第27(26)表'!F47</f>
        <v>146</v>
      </c>
      <c r="D47" s="30">
        <f>G47+'第27(21)表'!J47+'第27(24)表'!G47+'第27(26)表'!G47</f>
        <v>404</v>
      </c>
      <c r="E47" s="30">
        <f>H47+'第27(21)表'!B47+'第27(21)表'!E47</f>
        <v>92</v>
      </c>
      <c r="F47" s="9">
        <f>I47+'第27(21)表'!C47+'第27(21)表'!F47</f>
        <v>29</v>
      </c>
      <c r="G47" s="30">
        <f>J47+'第27(21)表'!D47+'第27(21)表'!G47</f>
        <v>63</v>
      </c>
      <c r="H47" s="30">
        <v>85</v>
      </c>
      <c r="I47" s="9">
        <v>29</v>
      </c>
      <c r="J47" s="9">
        <v>56</v>
      </c>
    </row>
    <row r="48" spans="1:10" ht="11.45" customHeight="1">
      <c r="A48" s="8" t="s">
        <v>46</v>
      </c>
      <c r="B48" s="30">
        <f>E48+'第27(21)表'!H48+'第27(24)表'!E48+'第27(26)表'!E48</f>
        <v>252</v>
      </c>
      <c r="C48" s="9">
        <f>F48+'第27(21)表'!I48+'第27(24)表'!F48+'第27(26)表'!F48</f>
        <v>84</v>
      </c>
      <c r="D48" s="30">
        <f>G48+'第27(21)表'!J48+'第27(24)表'!G48+'第27(26)表'!G48</f>
        <v>168</v>
      </c>
      <c r="E48" s="30">
        <f>H48+'第27(21)表'!B48+'第27(21)表'!E48</f>
        <v>37</v>
      </c>
      <c r="F48" s="9">
        <f>I48+'第27(21)表'!C48+'第27(21)表'!F48</f>
        <v>17</v>
      </c>
      <c r="G48" s="30">
        <f>J48+'第27(21)表'!D48+'第27(21)表'!G48</f>
        <v>20</v>
      </c>
      <c r="H48" s="30">
        <v>30</v>
      </c>
      <c r="I48" s="9">
        <v>14</v>
      </c>
      <c r="J48" s="9">
        <v>16</v>
      </c>
    </row>
    <row r="49" spans="1:10" ht="11.45" customHeight="1">
      <c r="A49" s="12" t="s">
        <v>47</v>
      </c>
      <c r="B49" s="31">
        <f>E49+'第27(21)表'!H49+'第27(24)表'!E49+'第27(26)表'!E49</f>
        <v>3984</v>
      </c>
      <c r="C49" s="13">
        <f>F49+'第27(21)表'!I49+'第27(24)表'!F49+'第27(26)表'!F49</f>
        <v>1170</v>
      </c>
      <c r="D49" s="31">
        <f>G49+'第27(21)表'!J49+'第27(24)表'!G49+'第27(26)表'!G49</f>
        <v>2814</v>
      </c>
      <c r="E49" s="31">
        <f>H49+'第27(21)表'!B49+'第27(21)表'!E49</f>
        <v>672</v>
      </c>
      <c r="F49" s="13">
        <f>I49+'第27(21)表'!C49+'第27(21)表'!F49</f>
        <v>219</v>
      </c>
      <c r="G49" s="13">
        <f>J49+'第27(21)表'!D49+'第27(21)表'!G49</f>
        <v>453</v>
      </c>
      <c r="H49" s="13">
        <v>584</v>
      </c>
      <c r="I49" s="13">
        <v>189</v>
      </c>
      <c r="J49" s="13">
        <v>395</v>
      </c>
    </row>
    <row r="50" spans="1:10" ht="11.45" customHeight="1">
      <c r="A50" s="8" t="s">
        <v>48</v>
      </c>
      <c r="B50" s="30">
        <f>E50+'第27(21)表'!H50+'第27(24)表'!E50+'第27(26)表'!E50</f>
        <v>335</v>
      </c>
      <c r="C50" s="9">
        <f>F50+'第27(21)表'!I50+'第27(24)表'!F50+'第27(26)表'!F50</f>
        <v>98</v>
      </c>
      <c r="D50" s="30">
        <f>G50+'第27(21)表'!J50+'第27(24)表'!G50+'第27(26)表'!G50</f>
        <v>237</v>
      </c>
      <c r="E50" s="30">
        <f>H50+'第27(21)表'!B50+'第27(21)表'!E50</f>
        <v>66</v>
      </c>
      <c r="F50" s="9">
        <f>I50+'第27(21)表'!C50+'第27(21)表'!F50</f>
        <v>22</v>
      </c>
      <c r="G50" s="30">
        <f>J50+'第27(21)表'!D50+'第27(21)表'!G50</f>
        <v>44</v>
      </c>
      <c r="H50" s="30">
        <v>59</v>
      </c>
      <c r="I50" s="9">
        <v>19</v>
      </c>
      <c r="J50" s="9">
        <v>40</v>
      </c>
    </row>
    <row r="51" spans="1:10" ht="11.45" customHeight="1">
      <c r="A51" s="8" t="s">
        <v>49</v>
      </c>
      <c r="B51" s="30">
        <f>E51+'第27(21)表'!H51+'第27(24)表'!E51+'第27(26)表'!E51</f>
        <v>512</v>
      </c>
      <c r="C51" s="9">
        <f>F51+'第27(21)表'!I51+'第27(24)表'!F51+'第27(26)表'!F51</f>
        <v>162</v>
      </c>
      <c r="D51" s="30">
        <f>G51+'第27(21)表'!J51+'第27(24)表'!G51+'第27(26)表'!G51</f>
        <v>350</v>
      </c>
      <c r="E51" s="30">
        <f>H51+'第27(21)表'!B51+'第27(21)表'!E51</f>
        <v>81</v>
      </c>
      <c r="F51" s="9">
        <f>I51+'第27(21)表'!C51+'第27(21)表'!F51</f>
        <v>26</v>
      </c>
      <c r="G51" s="30">
        <f>J51+'第27(21)表'!D51+'第27(21)表'!G51</f>
        <v>55</v>
      </c>
      <c r="H51" s="30">
        <v>68</v>
      </c>
      <c r="I51" s="9">
        <v>22</v>
      </c>
      <c r="J51" s="9">
        <v>46</v>
      </c>
    </row>
    <row r="52" spans="1:10" ht="11.45" customHeight="1">
      <c r="A52" s="8" t="s">
        <v>50</v>
      </c>
      <c r="B52" s="30">
        <f>E52+'第27(21)表'!H52+'第27(24)表'!E52+'第27(26)表'!E52</f>
        <v>941</v>
      </c>
      <c r="C52" s="9">
        <f>F52+'第27(21)表'!I52+'第27(24)表'!F52+'第27(26)表'!F52</f>
        <v>366</v>
      </c>
      <c r="D52" s="30">
        <f>G52+'第27(21)表'!J52+'第27(24)表'!G52+'第27(26)表'!G52</f>
        <v>575</v>
      </c>
      <c r="E52" s="30">
        <f>H52+'第27(21)表'!B52+'第27(21)表'!E52</f>
        <v>181</v>
      </c>
      <c r="F52" s="9">
        <f>I52+'第27(21)表'!C52+'第27(21)表'!F52</f>
        <v>78</v>
      </c>
      <c r="G52" s="30">
        <f>J52+'第27(21)表'!D52+'第27(21)表'!G52</f>
        <v>103</v>
      </c>
      <c r="H52" s="30">
        <v>157</v>
      </c>
      <c r="I52" s="9">
        <v>67</v>
      </c>
      <c r="J52" s="9">
        <v>90</v>
      </c>
    </row>
    <row r="53" spans="1:10" ht="11.45" customHeight="1">
      <c r="A53" s="8" t="s">
        <v>51</v>
      </c>
      <c r="B53" s="30">
        <f>E53+'第27(21)表'!H53+'第27(24)表'!E53+'第27(26)表'!E53</f>
        <v>463</v>
      </c>
      <c r="C53" s="9">
        <f>F53+'第27(21)表'!I53+'第27(24)表'!F53+'第27(26)表'!F53</f>
        <v>147</v>
      </c>
      <c r="D53" s="30">
        <f>G53+'第27(21)表'!J53+'第27(24)表'!G53+'第27(26)表'!G53</f>
        <v>316</v>
      </c>
      <c r="E53" s="30">
        <f>H53+'第27(21)表'!B53+'第27(21)表'!E53</f>
        <v>63</v>
      </c>
      <c r="F53" s="9">
        <f>I53+'第27(21)表'!C53+'第27(21)表'!F53</f>
        <v>17</v>
      </c>
      <c r="G53" s="30">
        <f>J53+'第27(21)表'!D53+'第27(21)表'!G53</f>
        <v>46</v>
      </c>
      <c r="H53" s="30">
        <v>54</v>
      </c>
      <c r="I53" s="9">
        <v>13</v>
      </c>
      <c r="J53" s="9">
        <v>41</v>
      </c>
    </row>
    <row r="54" spans="1:10" ht="11.45" customHeight="1">
      <c r="A54" s="12" t="s">
        <v>52</v>
      </c>
      <c r="B54" s="31">
        <f>E54+'第27(21)表'!H54+'第27(24)表'!E54+'第27(26)表'!E54</f>
        <v>431</v>
      </c>
      <c r="C54" s="13">
        <f>F54+'第27(21)表'!I54+'第27(24)表'!F54+'第27(26)表'!F54</f>
        <v>135</v>
      </c>
      <c r="D54" s="13">
        <f>G54+'第27(21)表'!J54+'第27(24)表'!G54+'第27(26)表'!G54</f>
        <v>296</v>
      </c>
      <c r="E54" s="31">
        <f>H54+'第27(21)表'!B54+'第27(21)表'!E54</f>
        <v>60</v>
      </c>
      <c r="F54" s="13">
        <f>I54+'第27(21)表'!C54+'第27(21)表'!F54</f>
        <v>21</v>
      </c>
      <c r="G54" s="13">
        <f>J54+'第27(21)表'!D54+'第27(21)表'!G54</f>
        <v>39</v>
      </c>
      <c r="H54" s="13">
        <v>48</v>
      </c>
      <c r="I54" s="13">
        <v>18</v>
      </c>
      <c r="J54" s="13">
        <v>30</v>
      </c>
    </row>
    <row r="55" spans="1:10" ht="11.45" customHeight="1">
      <c r="A55" s="8" t="s">
        <v>53</v>
      </c>
      <c r="B55" s="30">
        <f>E55+'第27(21)表'!H55+'第27(24)表'!E55+'第27(26)表'!E55</f>
        <v>490</v>
      </c>
      <c r="C55" s="9">
        <f>F55+'第27(21)表'!I55+'第27(24)表'!F55+'第27(26)表'!F55</f>
        <v>168</v>
      </c>
      <c r="D55" s="30">
        <f>G55+'第27(21)表'!J55+'第27(24)表'!G55+'第27(26)表'!G55</f>
        <v>322</v>
      </c>
      <c r="E55" s="30">
        <f>H55+'第27(21)表'!B55+'第27(21)表'!E55</f>
        <v>89</v>
      </c>
      <c r="F55" s="9">
        <f>I55+'第27(21)表'!C55+'第27(21)表'!F55</f>
        <v>39</v>
      </c>
      <c r="G55" s="30">
        <f>J55+'第27(21)表'!D55+'第27(21)表'!G55</f>
        <v>50</v>
      </c>
      <c r="H55" s="30">
        <v>74</v>
      </c>
      <c r="I55" s="9">
        <v>32</v>
      </c>
      <c r="J55" s="9">
        <v>42</v>
      </c>
    </row>
    <row r="56" spans="1:10" ht="11.45" customHeight="1" thickBot="1">
      <c r="A56" s="16" t="s">
        <v>54</v>
      </c>
      <c r="B56" s="29">
        <f>E56+'第27(21)表'!H56+'第27(24)表'!E56+'第27(26)表'!E56</f>
        <v>1241</v>
      </c>
      <c r="C56" s="17">
        <f>F56+'第27(21)表'!I56+'第27(24)表'!F56+'第27(26)表'!F56</f>
        <v>495</v>
      </c>
      <c r="D56" s="29">
        <f>G56+'第27(21)表'!J56+'第27(24)表'!G56+'第27(26)表'!G56</f>
        <v>746</v>
      </c>
      <c r="E56" s="29">
        <f>H56+'第27(21)表'!B56+'第27(21)表'!E56</f>
        <v>271</v>
      </c>
      <c r="F56" s="17">
        <f>I56+'第27(21)表'!C56+'第27(21)表'!F56</f>
        <v>110</v>
      </c>
      <c r="G56" s="29">
        <f>J56+'第27(21)表'!D56+'第27(21)表'!G56</f>
        <v>161</v>
      </c>
      <c r="H56" s="29">
        <v>246</v>
      </c>
      <c r="I56" s="17">
        <v>99</v>
      </c>
      <c r="J56" s="17">
        <v>147</v>
      </c>
    </row>
    <row r="57" spans="1:10" ht="16.149999999999999" customHeight="1">
      <c r="A57" s="28"/>
      <c r="B57" s="27"/>
      <c r="C57" s="27"/>
      <c r="D57" s="27"/>
      <c r="E57" s="27"/>
      <c r="F57" s="27"/>
      <c r="G57" s="27"/>
      <c r="H57" s="27"/>
      <c r="I57" s="27"/>
      <c r="J57" s="2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9">
    <mergeCell ref="A1:J1"/>
    <mergeCell ref="A2:J2"/>
    <mergeCell ref="I3:J3"/>
    <mergeCell ref="A4:A7"/>
    <mergeCell ref="B4:J4"/>
    <mergeCell ref="B5:D6"/>
    <mergeCell ref="E5:J5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J67"/>
  <sheetViews>
    <sheetView view="pageBreakPreview" zoomScaleNormal="100" zoomScaleSheetLayoutView="100" workbookViewId="0">
      <selection activeCell="H29" sqref="H29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19" t="s">
        <v>128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9.899999999999999" customHeight="1">
      <c r="A2" s="142" t="s">
        <v>167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18.600000000000001" customHeight="1" thickBot="1">
      <c r="I3" s="138" t="s">
        <v>195</v>
      </c>
      <c r="J3" s="138"/>
    </row>
    <row r="4" spans="1:10" ht="22.5" customHeight="1" thickBot="1">
      <c r="A4" s="126" t="s">
        <v>0</v>
      </c>
      <c r="B4" s="139" t="s">
        <v>123</v>
      </c>
      <c r="C4" s="140"/>
      <c r="D4" s="140"/>
      <c r="E4" s="140"/>
      <c r="F4" s="140"/>
      <c r="G4" s="140"/>
      <c r="H4" s="140"/>
      <c r="I4" s="140"/>
      <c r="J4" s="141"/>
    </row>
    <row r="5" spans="1:10" ht="22.5" customHeight="1" thickBot="1">
      <c r="A5" s="127"/>
      <c r="B5" s="139" t="s">
        <v>102</v>
      </c>
      <c r="C5" s="140"/>
      <c r="D5" s="140"/>
      <c r="E5" s="140"/>
      <c r="F5" s="140"/>
      <c r="G5" s="141"/>
      <c r="H5" s="139" t="s">
        <v>101</v>
      </c>
      <c r="I5" s="140"/>
      <c r="J5" s="141"/>
    </row>
    <row r="6" spans="1:10" ht="22.5" customHeight="1" thickBot="1">
      <c r="A6" s="127"/>
      <c r="B6" s="139" t="s">
        <v>100</v>
      </c>
      <c r="C6" s="140"/>
      <c r="D6" s="141"/>
      <c r="E6" s="139" t="s">
        <v>85</v>
      </c>
      <c r="F6" s="140"/>
      <c r="G6" s="141"/>
      <c r="H6" s="139" t="s">
        <v>89</v>
      </c>
      <c r="I6" s="140"/>
      <c r="J6" s="141"/>
    </row>
    <row r="7" spans="1:10" ht="42" customHeight="1" thickBot="1">
      <c r="A7" s="128"/>
      <c r="B7" s="105" t="s">
        <v>72</v>
      </c>
      <c r="C7" s="3" t="s">
        <v>79</v>
      </c>
      <c r="D7" s="105" t="s">
        <v>70</v>
      </c>
      <c r="E7" s="105" t="s">
        <v>72</v>
      </c>
      <c r="F7" s="3" t="s">
        <v>79</v>
      </c>
      <c r="G7" s="105" t="s">
        <v>70</v>
      </c>
      <c r="H7" s="105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1835</v>
      </c>
      <c r="C8" s="5">
        <v>536</v>
      </c>
      <c r="D8" s="32">
        <v>1299</v>
      </c>
      <c r="E8" s="32">
        <v>51</v>
      </c>
      <c r="F8" s="5">
        <v>23</v>
      </c>
      <c r="G8" s="32">
        <v>28</v>
      </c>
      <c r="H8" s="32">
        <f>'第27(22)表'!B8+'第27(22)表'!E8+'第27(22)表'!H8+'第27(23)表'!B8+'第27(23)表'!E8+'第27(23)表'!H8+'第27(24)表'!B8</f>
        <v>34525</v>
      </c>
      <c r="I8" s="5">
        <f>'第27(22)表'!C8+'第27(22)表'!F8+'第27(22)表'!I8+'第27(23)表'!C8+'第27(23)表'!F8+'第27(23)表'!I8+'第27(24)表'!C8</f>
        <v>10235</v>
      </c>
      <c r="J8" s="5">
        <f>'第27(22)表'!D8+'第27(22)表'!G8+'第27(22)表'!J8+'第27(23)表'!D8+'第27(23)表'!G8+'第27(23)表'!J8+'第27(24)表'!D8</f>
        <v>24290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64</v>
      </c>
      <c r="C10" s="9">
        <v>18</v>
      </c>
      <c r="D10" s="30">
        <v>46</v>
      </c>
      <c r="E10" s="30">
        <v>0</v>
      </c>
      <c r="F10" s="9">
        <v>0</v>
      </c>
      <c r="G10" s="30">
        <v>0</v>
      </c>
      <c r="H10" s="30">
        <f>'第27(22)表'!B10+'第27(22)表'!E10+'第27(22)表'!H10+'第27(23)表'!B10+'第27(23)表'!E10+'第27(23)表'!H10+'第27(24)表'!B10</f>
        <v>1098</v>
      </c>
      <c r="I10" s="9">
        <f>'第27(22)表'!C10+'第27(22)表'!F10+'第27(22)表'!I10+'第27(23)表'!C10+'第27(23)表'!F10+'第27(23)表'!I10+'第27(24)表'!C10</f>
        <v>352</v>
      </c>
      <c r="J10" s="9">
        <f>'第27(22)表'!D10+'第27(22)表'!G10+'第27(22)表'!J10+'第27(23)表'!D10+'第27(23)表'!G10+'第27(23)表'!J10+'第27(24)表'!D10</f>
        <v>746</v>
      </c>
    </row>
    <row r="11" spans="1:10" ht="11.45" customHeight="1">
      <c r="A11" s="8" t="s">
        <v>9</v>
      </c>
      <c r="B11" s="30">
        <v>6</v>
      </c>
      <c r="C11" s="9">
        <v>0</v>
      </c>
      <c r="D11" s="30">
        <v>6</v>
      </c>
      <c r="E11" s="30">
        <v>1</v>
      </c>
      <c r="F11" s="9">
        <v>0</v>
      </c>
      <c r="G11" s="30">
        <v>1</v>
      </c>
      <c r="H11" s="30">
        <f>'第27(22)表'!B11+'第27(22)表'!E11+'第27(22)表'!H11+'第27(23)表'!B11+'第27(23)表'!E11+'第27(23)表'!H11+'第27(24)表'!B11</f>
        <v>210</v>
      </c>
      <c r="I11" s="9">
        <f>'第27(22)表'!C11+'第27(22)表'!F11+'第27(22)表'!I11+'第27(23)表'!C11+'第27(23)表'!F11+'第27(23)表'!I11+'第27(24)表'!C11</f>
        <v>67</v>
      </c>
      <c r="J11" s="9">
        <f>'第27(22)表'!D11+'第27(22)表'!G11+'第27(22)表'!J11+'第27(23)表'!D11+'第27(23)表'!G11+'第27(23)表'!J11+'第27(24)表'!D11</f>
        <v>143</v>
      </c>
    </row>
    <row r="12" spans="1:10" ht="11.45" customHeight="1">
      <c r="A12" s="8" t="s">
        <v>10</v>
      </c>
      <c r="B12" s="30">
        <v>14</v>
      </c>
      <c r="C12" s="9">
        <v>4</v>
      </c>
      <c r="D12" s="30">
        <v>10</v>
      </c>
      <c r="E12" s="30">
        <v>1</v>
      </c>
      <c r="F12" s="9">
        <v>0</v>
      </c>
      <c r="G12" s="30">
        <v>1</v>
      </c>
      <c r="H12" s="30">
        <f>'第27(22)表'!B12+'第27(22)表'!E12+'第27(22)表'!H12+'第27(23)表'!B12+'第27(23)表'!E12+'第27(23)表'!H12+'第27(24)表'!B12</f>
        <v>189</v>
      </c>
      <c r="I12" s="9">
        <f>'第27(22)表'!C12+'第27(22)表'!F12+'第27(22)表'!I12+'第27(23)表'!C12+'第27(23)表'!F12+'第27(23)表'!I12+'第27(24)表'!C12</f>
        <v>48</v>
      </c>
      <c r="J12" s="9">
        <f>'第27(22)表'!D12+'第27(22)表'!G12+'第27(22)表'!J12+'第27(23)表'!D12+'第27(23)表'!G12+'第27(23)表'!J12+'第27(24)表'!D12</f>
        <v>141</v>
      </c>
    </row>
    <row r="13" spans="1:10" ht="11.45" customHeight="1">
      <c r="A13" s="8" t="s">
        <v>11</v>
      </c>
      <c r="B13" s="30">
        <v>38</v>
      </c>
      <c r="C13" s="9">
        <v>6</v>
      </c>
      <c r="D13" s="30">
        <v>32</v>
      </c>
      <c r="E13" s="30">
        <v>0</v>
      </c>
      <c r="F13" s="9">
        <v>0</v>
      </c>
      <c r="G13" s="30">
        <v>0</v>
      </c>
      <c r="H13" s="30">
        <f>'第27(22)表'!B13+'第27(22)表'!E13+'第27(22)表'!H13+'第27(23)表'!B13+'第27(23)表'!E13+'第27(23)表'!H13+'第27(24)表'!B13</f>
        <v>583</v>
      </c>
      <c r="I13" s="9">
        <f>'第27(22)表'!C13+'第27(22)表'!F13+'第27(22)表'!I13+'第27(23)表'!C13+'第27(23)表'!F13+'第27(23)表'!I13+'第27(24)表'!C13</f>
        <v>168</v>
      </c>
      <c r="J13" s="9">
        <f>'第27(22)表'!D13+'第27(22)表'!G13+'第27(22)表'!J13+'第27(23)表'!D13+'第27(23)表'!G13+'第27(23)表'!J13+'第27(24)表'!D13</f>
        <v>415</v>
      </c>
    </row>
    <row r="14" spans="1:10" ht="11.45" customHeight="1">
      <c r="A14" s="12" t="s">
        <v>12</v>
      </c>
      <c r="B14" s="13">
        <v>4</v>
      </c>
      <c r="C14" s="13">
        <v>3</v>
      </c>
      <c r="D14" s="31">
        <v>1</v>
      </c>
      <c r="E14" s="13">
        <v>0</v>
      </c>
      <c r="F14" s="13">
        <v>0</v>
      </c>
      <c r="G14" s="31">
        <v>0</v>
      </c>
      <c r="H14" s="31">
        <f>'第27(22)表'!B14+'第27(22)表'!E14+'第27(22)表'!H14+'第27(23)表'!B14+'第27(23)表'!E14+'第27(23)表'!H14+'第27(24)表'!B14</f>
        <v>167</v>
      </c>
      <c r="I14" s="13">
        <f>'第27(22)表'!C14+'第27(22)表'!F14+'第27(22)表'!I14+'第27(23)表'!C14+'第27(23)表'!F14+'第27(23)表'!I14+'第27(24)表'!C14</f>
        <v>66</v>
      </c>
      <c r="J14" s="13">
        <f>'第27(22)表'!D14+'第27(22)表'!G14+'第27(22)表'!J14+'第27(23)表'!D14+'第27(23)表'!G14+'第27(23)表'!J14+'第27(24)表'!D14</f>
        <v>101</v>
      </c>
    </row>
    <row r="15" spans="1:10" ht="11.45" customHeight="1">
      <c r="A15" s="8" t="s">
        <v>13</v>
      </c>
      <c r="B15" s="30">
        <v>13</v>
      </c>
      <c r="C15" s="9">
        <v>3</v>
      </c>
      <c r="D15" s="30">
        <v>10</v>
      </c>
      <c r="E15" s="30">
        <v>0</v>
      </c>
      <c r="F15" s="9">
        <v>0</v>
      </c>
      <c r="G15" s="30">
        <v>0</v>
      </c>
      <c r="H15" s="30">
        <f>'第27(22)表'!B15+'第27(22)表'!E15+'第27(22)表'!H15+'第27(23)表'!B15+'第27(23)表'!E15+'第27(23)表'!H15+'第27(24)表'!B15</f>
        <v>239</v>
      </c>
      <c r="I15" s="9">
        <f>'第27(22)表'!C15+'第27(22)表'!F15+'第27(22)表'!I15+'第27(23)表'!C15+'第27(23)表'!F15+'第27(23)表'!I15+'第27(24)表'!C15</f>
        <v>73</v>
      </c>
      <c r="J15" s="9">
        <f>'第27(22)表'!D15+'第27(22)表'!G15+'第27(22)表'!J15+'第27(23)表'!D15+'第27(23)表'!G15+'第27(23)表'!J15+'第27(24)表'!D15</f>
        <v>166</v>
      </c>
    </row>
    <row r="16" spans="1:10" ht="11.45" customHeight="1">
      <c r="A16" s="8" t="s">
        <v>14</v>
      </c>
      <c r="B16" s="30">
        <v>26</v>
      </c>
      <c r="C16" s="9">
        <v>10</v>
      </c>
      <c r="D16" s="30">
        <v>16</v>
      </c>
      <c r="E16" s="30">
        <v>1</v>
      </c>
      <c r="F16" s="9">
        <v>1</v>
      </c>
      <c r="G16" s="30">
        <v>0</v>
      </c>
      <c r="H16" s="30">
        <f>'第27(22)表'!B16+'第27(22)表'!E16+'第27(22)表'!H16+'第27(23)表'!B16+'第27(23)表'!E16+'第27(23)表'!H16+'第27(24)表'!B16</f>
        <v>304</v>
      </c>
      <c r="I16" s="9">
        <f>'第27(22)表'!C16+'第27(22)表'!F16+'第27(22)表'!I16+'第27(23)表'!C16+'第27(23)表'!F16+'第27(23)表'!I16+'第27(24)表'!C16</f>
        <v>102</v>
      </c>
      <c r="J16" s="9">
        <f>'第27(22)表'!D16+'第27(22)表'!G16+'第27(22)表'!J16+'第27(23)表'!D16+'第27(23)表'!G16+'第27(23)表'!J16+'第27(24)表'!D16</f>
        <v>202</v>
      </c>
    </row>
    <row r="17" spans="1:10" ht="11.45" customHeight="1">
      <c r="A17" s="8" t="s">
        <v>15</v>
      </c>
      <c r="B17" s="30">
        <v>36</v>
      </c>
      <c r="C17" s="9">
        <v>9</v>
      </c>
      <c r="D17" s="30">
        <v>27</v>
      </c>
      <c r="E17" s="30">
        <v>2</v>
      </c>
      <c r="F17" s="9">
        <v>0</v>
      </c>
      <c r="G17" s="30">
        <v>2</v>
      </c>
      <c r="H17" s="30">
        <f>'第27(22)表'!B17+'第27(22)表'!E17+'第27(22)表'!H17+'第27(23)表'!B17+'第27(23)表'!E17+'第27(23)表'!H17+'第27(24)表'!B17</f>
        <v>684</v>
      </c>
      <c r="I17" s="9">
        <f>'第27(22)表'!C17+'第27(22)表'!F17+'第27(22)表'!I17+'第27(23)表'!C17+'第27(23)表'!F17+'第27(23)表'!I17+'第27(24)表'!C17</f>
        <v>238</v>
      </c>
      <c r="J17" s="9">
        <f>'第27(22)表'!D17+'第27(22)表'!G17+'第27(22)表'!J17+'第27(23)表'!D17+'第27(23)表'!G17+'第27(23)表'!J17+'第27(24)表'!D17</f>
        <v>446</v>
      </c>
    </row>
    <row r="18" spans="1:10" ht="11.45" customHeight="1">
      <c r="A18" s="8" t="s">
        <v>16</v>
      </c>
      <c r="B18" s="30">
        <v>30</v>
      </c>
      <c r="C18" s="9">
        <v>11</v>
      </c>
      <c r="D18" s="30">
        <v>19</v>
      </c>
      <c r="E18" s="30">
        <v>1</v>
      </c>
      <c r="F18" s="9">
        <v>0</v>
      </c>
      <c r="G18" s="30">
        <v>1</v>
      </c>
      <c r="H18" s="30">
        <f>'第27(22)表'!B18+'第27(22)表'!E18+'第27(22)表'!H18+'第27(23)表'!B18+'第27(23)表'!E18+'第27(23)表'!H18+'第27(24)表'!B18</f>
        <v>654</v>
      </c>
      <c r="I18" s="9">
        <f>'第27(22)表'!C18+'第27(22)表'!F18+'第27(22)表'!I18+'第27(23)表'!C18+'第27(23)表'!F18+'第27(23)表'!I18+'第27(24)表'!C18</f>
        <v>279</v>
      </c>
      <c r="J18" s="9">
        <f>'第27(22)表'!D18+'第27(22)表'!G18+'第27(22)表'!J18+'第27(23)表'!D18+'第27(23)表'!G18+'第27(23)表'!J18+'第27(24)表'!D18</f>
        <v>375</v>
      </c>
    </row>
    <row r="19" spans="1:10" ht="11.45" customHeight="1">
      <c r="A19" s="12" t="s">
        <v>17</v>
      </c>
      <c r="B19" s="13">
        <v>19</v>
      </c>
      <c r="C19" s="13">
        <v>8</v>
      </c>
      <c r="D19" s="31">
        <v>11</v>
      </c>
      <c r="E19" s="13">
        <v>0</v>
      </c>
      <c r="F19" s="13">
        <v>0</v>
      </c>
      <c r="G19" s="31">
        <v>0</v>
      </c>
      <c r="H19" s="31">
        <f>'第27(22)表'!B19+'第27(22)表'!E19+'第27(22)表'!H19+'第27(23)表'!B19+'第27(23)表'!E19+'第27(23)表'!H19+'第27(24)表'!B19</f>
        <v>556</v>
      </c>
      <c r="I19" s="13">
        <f>'第27(22)表'!C19+'第27(22)表'!F19+'第27(22)表'!I19+'第27(23)表'!C19+'第27(23)表'!F19+'第27(23)表'!I19+'第27(24)表'!C19</f>
        <v>201</v>
      </c>
      <c r="J19" s="13">
        <f>'第27(22)表'!D19+'第27(22)表'!G19+'第27(22)表'!J19+'第27(23)表'!D19+'第27(23)表'!G19+'第27(23)表'!J19+'第27(24)表'!D19</f>
        <v>355</v>
      </c>
    </row>
    <row r="20" spans="1:10" ht="11.45" customHeight="1">
      <c r="A20" s="8" t="s">
        <v>18</v>
      </c>
      <c r="B20" s="30">
        <v>100</v>
      </c>
      <c r="C20" s="9">
        <v>28</v>
      </c>
      <c r="D20" s="30">
        <v>72</v>
      </c>
      <c r="E20" s="30">
        <v>6</v>
      </c>
      <c r="F20" s="9">
        <v>3</v>
      </c>
      <c r="G20" s="30">
        <v>3</v>
      </c>
      <c r="H20" s="30">
        <f>'第27(22)表'!B20+'第27(22)表'!E20+'第27(22)表'!H20+'第27(23)表'!B20+'第27(23)表'!E20+'第27(23)表'!H20+'第27(24)表'!B20</f>
        <v>1913</v>
      </c>
      <c r="I20" s="9">
        <f>'第27(22)表'!C20+'第27(22)表'!F20+'第27(22)表'!I20+'第27(23)表'!C20+'第27(23)表'!F20+'第27(23)表'!I20+'第27(24)表'!C20</f>
        <v>553</v>
      </c>
      <c r="J20" s="9">
        <f>'第27(22)表'!D20+'第27(22)表'!G20+'第27(22)表'!J20+'第27(23)表'!D20+'第27(23)表'!G20+'第27(23)表'!J20+'第27(24)表'!D20</f>
        <v>1360</v>
      </c>
    </row>
    <row r="21" spans="1:10" ht="11.45" customHeight="1">
      <c r="A21" s="8" t="s">
        <v>19</v>
      </c>
      <c r="B21" s="30">
        <v>79</v>
      </c>
      <c r="C21" s="9">
        <v>18</v>
      </c>
      <c r="D21" s="30">
        <v>61</v>
      </c>
      <c r="E21" s="30">
        <v>2</v>
      </c>
      <c r="F21" s="9">
        <v>1</v>
      </c>
      <c r="G21" s="30">
        <v>1</v>
      </c>
      <c r="H21" s="30">
        <f>'第27(22)表'!B21+'第27(22)表'!E21+'第27(22)表'!H21+'第27(23)表'!B21+'第27(23)表'!E21+'第27(23)表'!H21+'第27(24)表'!B21</f>
        <v>1585</v>
      </c>
      <c r="I21" s="9">
        <f>'第27(22)表'!C21+'第27(22)表'!F21+'第27(22)表'!I21+'第27(23)表'!C21+'第27(23)表'!F21+'第27(23)表'!I21+'第27(24)表'!C21</f>
        <v>394</v>
      </c>
      <c r="J21" s="9">
        <f>'第27(22)表'!D21+'第27(22)表'!G21+'第27(22)表'!J21+'第27(23)表'!D21+'第27(23)表'!G21+'第27(23)表'!J21+'第27(24)表'!D21</f>
        <v>1191</v>
      </c>
    </row>
    <row r="22" spans="1:10" ht="11.45" customHeight="1">
      <c r="A22" s="8" t="s">
        <v>20</v>
      </c>
      <c r="B22" s="30">
        <v>271</v>
      </c>
      <c r="C22" s="9">
        <v>61</v>
      </c>
      <c r="D22" s="30">
        <v>210</v>
      </c>
      <c r="E22" s="30">
        <v>3</v>
      </c>
      <c r="F22" s="9">
        <v>2</v>
      </c>
      <c r="G22" s="30">
        <v>1</v>
      </c>
      <c r="H22" s="30">
        <f>'第27(22)表'!B22+'第27(22)表'!E22+'第27(22)表'!H22+'第27(23)表'!B22+'第27(23)表'!E22+'第27(23)表'!H22+'第27(24)表'!B22</f>
        <v>5654</v>
      </c>
      <c r="I22" s="9">
        <f>'第27(22)表'!C22+'第27(22)表'!F22+'第27(22)表'!I22+'第27(23)表'!C22+'第27(23)表'!F22+'第27(23)表'!I22+'第27(24)表'!C22</f>
        <v>1459</v>
      </c>
      <c r="J22" s="9">
        <f>'第27(22)表'!D22+'第27(22)表'!G22+'第27(22)表'!J22+'第27(23)表'!D22+'第27(23)表'!G22+'第27(23)表'!J22+'第27(24)表'!D22</f>
        <v>4195</v>
      </c>
    </row>
    <row r="23" spans="1:10" ht="11.45" customHeight="1">
      <c r="A23" s="8" t="s">
        <v>21</v>
      </c>
      <c r="B23" s="30">
        <v>129</v>
      </c>
      <c r="C23" s="9">
        <v>31</v>
      </c>
      <c r="D23" s="30">
        <v>98</v>
      </c>
      <c r="E23" s="30">
        <v>0</v>
      </c>
      <c r="F23" s="9">
        <v>0</v>
      </c>
      <c r="G23" s="30">
        <v>0</v>
      </c>
      <c r="H23" s="30">
        <f>'第27(22)表'!B23+'第27(22)表'!E23+'第27(22)表'!H23+'第27(23)表'!B23+'第27(23)表'!E23+'第27(23)表'!H23+'第27(24)表'!B23</f>
        <v>2540</v>
      </c>
      <c r="I23" s="9">
        <f>'第27(22)表'!C23+'第27(22)表'!F23+'第27(22)表'!I23+'第27(23)表'!C23+'第27(23)表'!F23+'第27(23)表'!I23+'第27(24)表'!C23</f>
        <v>702</v>
      </c>
      <c r="J23" s="9">
        <f>'第27(22)表'!D23+'第27(22)表'!G23+'第27(22)表'!J23+'第27(23)表'!D23+'第27(23)表'!G23+'第27(23)表'!J23+'第27(24)表'!D23</f>
        <v>1838</v>
      </c>
    </row>
    <row r="24" spans="1:10" ht="11.45" customHeight="1">
      <c r="A24" s="12" t="s">
        <v>22</v>
      </c>
      <c r="B24" s="13">
        <v>30</v>
      </c>
      <c r="C24" s="13">
        <v>10</v>
      </c>
      <c r="D24" s="31">
        <v>20</v>
      </c>
      <c r="E24" s="13">
        <v>0</v>
      </c>
      <c r="F24" s="13">
        <v>0</v>
      </c>
      <c r="G24" s="31">
        <v>0</v>
      </c>
      <c r="H24" s="31">
        <f>'第27(22)表'!B24+'第27(22)表'!E24+'第27(22)表'!H24+'第27(23)表'!B24+'第27(23)表'!E24+'第27(23)表'!H24+'第27(24)表'!B24</f>
        <v>463</v>
      </c>
      <c r="I24" s="13">
        <f>'第27(22)表'!C24+'第27(22)表'!F24+'第27(22)表'!I24+'第27(23)表'!C24+'第27(23)表'!F24+'第27(23)表'!I24+'第27(24)表'!C24</f>
        <v>128</v>
      </c>
      <c r="J24" s="13">
        <f>'第27(22)表'!D24+'第27(22)表'!G24+'第27(22)表'!J24+'第27(23)表'!D24+'第27(23)表'!G24+'第27(23)表'!J24+'第27(24)表'!D24</f>
        <v>335</v>
      </c>
    </row>
    <row r="25" spans="1:10" ht="11.45" customHeight="1">
      <c r="A25" s="8" t="s">
        <v>23</v>
      </c>
      <c r="B25" s="30">
        <v>9</v>
      </c>
      <c r="C25" s="9">
        <v>5</v>
      </c>
      <c r="D25" s="30">
        <v>4</v>
      </c>
      <c r="E25" s="30">
        <v>1</v>
      </c>
      <c r="F25" s="9">
        <v>1</v>
      </c>
      <c r="G25" s="30">
        <v>0</v>
      </c>
      <c r="H25" s="30">
        <f>'第27(22)表'!B25+'第27(22)表'!E25+'第27(22)表'!H25+'第27(23)表'!B25+'第27(23)表'!E25+'第27(23)表'!H25+'第27(24)表'!B25</f>
        <v>158</v>
      </c>
      <c r="I25" s="9">
        <f>'第27(22)表'!C25+'第27(22)表'!F25+'第27(22)表'!I25+'第27(23)表'!C25+'第27(23)表'!F25+'第27(23)表'!I25+'第27(24)表'!C25</f>
        <v>49</v>
      </c>
      <c r="J25" s="9">
        <f>'第27(22)表'!D25+'第27(22)表'!G25+'第27(22)表'!J25+'第27(23)表'!D25+'第27(23)表'!G25+'第27(23)表'!J25+'第27(24)表'!D25</f>
        <v>109</v>
      </c>
    </row>
    <row r="26" spans="1:10" ht="11.45" customHeight="1">
      <c r="A26" s="8" t="s">
        <v>24</v>
      </c>
      <c r="B26" s="30">
        <v>17</v>
      </c>
      <c r="C26" s="9">
        <v>5</v>
      </c>
      <c r="D26" s="30">
        <v>12</v>
      </c>
      <c r="E26" s="30">
        <v>0</v>
      </c>
      <c r="F26" s="9">
        <v>0</v>
      </c>
      <c r="G26" s="30">
        <v>0</v>
      </c>
      <c r="H26" s="30">
        <f>'第27(22)表'!B26+'第27(22)表'!E26+'第27(22)表'!H26+'第27(23)表'!B26+'第27(23)表'!E26+'第27(23)表'!H26+'第27(24)表'!B26</f>
        <v>260</v>
      </c>
      <c r="I26" s="9">
        <f>'第27(22)表'!C26+'第27(22)表'!F26+'第27(22)表'!I26+'第27(23)表'!C26+'第27(23)表'!F26+'第27(23)表'!I26+'第27(24)表'!C26</f>
        <v>88</v>
      </c>
      <c r="J26" s="9">
        <f>'第27(22)表'!D26+'第27(22)表'!G26+'第27(22)表'!J26+'第27(23)表'!D26+'第27(23)表'!G26+'第27(23)表'!J26+'第27(24)表'!D26</f>
        <v>172</v>
      </c>
    </row>
    <row r="27" spans="1:10" ht="11.45" customHeight="1">
      <c r="A27" s="8" t="s">
        <v>25</v>
      </c>
      <c r="B27" s="30">
        <v>11</v>
      </c>
      <c r="C27" s="9">
        <v>5</v>
      </c>
      <c r="D27" s="30">
        <v>6</v>
      </c>
      <c r="E27" s="30">
        <v>0</v>
      </c>
      <c r="F27" s="9">
        <v>0</v>
      </c>
      <c r="G27" s="30">
        <v>0</v>
      </c>
      <c r="H27" s="30">
        <f>'第27(22)表'!B27+'第27(22)表'!E27+'第27(22)表'!H27+'第27(23)表'!B27+'第27(23)表'!E27+'第27(23)表'!H27+'第27(24)表'!B27</f>
        <v>145</v>
      </c>
      <c r="I27" s="9">
        <f>'第27(22)表'!C27+'第27(22)表'!F27+'第27(22)表'!I27+'第27(23)表'!C27+'第27(23)表'!F27+'第27(23)表'!I27+'第27(24)表'!C27</f>
        <v>48</v>
      </c>
      <c r="J27" s="9">
        <f>'第27(22)表'!D27+'第27(22)表'!G27+'第27(22)表'!J27+'第27(23)表'!D27+'第27(23)表'!G27+'第27(23)表'!J27+'第27(24)表'!D27</f>
        <v>97</v>
      </c>
    </row>
    <row r="28" spans="1:10" ht="11.45" customHeight="1">
      <c r="A28" s="8" t="s">
        <v>26</v>
      </c>
      <c r="B28" s="30">
        <v>6</v>
      </c>
      <c r="C28" s="9">
        <v>1</v>
      </c>
      <c r="D28" s="30">
        <v>5</v>
      </c>
      <c r="E28" s="30">
        <v>0</v>
      </c>
      <c r="F28" s="9">
        <v>0</v>
      </c>
      <c r="G28" s="30">
        <v>0</v>
      </c>
      <c r="H28" s="30">
        <f>'第27(22)表'!B28+'第27(22)表'!E28+'第27(22)表'!H28+'第27(23)表'!B28+'第27(23)表'!E28+'第27(23)表'!H28+'第27(24)表'!B28</f>
        <v>146</v>
      </c>
      <c r="I28" s="9">
        <f>'第27(22)表'!C28+'第27(22)表'!F28+'第27(22)表'!I28+'第27(23)表'!C28+'第27(23)表'!F28+'第27(23)表'!I28+'第27(24)表'!C28</f>
        <v>51</v>
      </c>
      <c r="J28" s="9">
        <f>'第27(22)表'!D28+'第27(22)表'!G28+'第27(22)表'!J28+'第27(23)表'!D28+'第27(23)表'!G28+'第27(23)表'!J28+'第27(24)表'!D28</f>
        <v>95</v>
      </c>
    </row>
    <row r="29" spans="1:10" ht="11.45" customHeight="1">
      <c r="A29" s="12" t="s">
        <v>27</v>
      </c>
      <c r="B29" s="13">
        <v>22</v>
      </c>
      <c r="C29" s="13">
        <v>5</v>
      </c>
      <c r="D29" s="31">
        <v>17</v>
      </c>
      <c r="E29" s="13">
        <v>0</v>
      </c>
      <c r="F29" s="13">
        <v>0</v>
      </c>
      <c r="G29" s="31">
        <v>0</v>
      </c>
      <c r="H29" s="31">
        <f>'第27(22)表'!B29+'第27(22)表'!E29+'第27(22)表'!H29+'第27(23)表'!B29+'第27(23)表'!E29+'第27(23)表'!H29+'第27(24)表'!B29</f>
        <v>534</v>
      </c>
      <c r="I29" s="13">
        <f>'第27(22)表'!C29+'第27(22)表'!F29+'第27(22)表'!I29+'第27(23)表'!C29+'第27(23)表'!F29+'第27(23)表'!I29+'第27(24)表'!C29</f>
        <v>155</v>
      </c>
      <c r="J29" s="13">
        <f>'第27(22)表'!D29+'第27(22)表'!G29+'第27(22)表'!J29+'第27(23)表'!D29+'第27(23)表'!G29+'第27(23)表'!J29+'第27(24)表'!D29</f>
        <v>379</v>
      </c>
    </row>
    <row r="30" spans="1:10" ht="11.45" customHeight="1">
      <c r="A30" s="8" t="s">
        <v>28</v>
      </c>
      <c r="B30" s="30">
        <v>50</v>
      </c>
      <c r="C30" s="9">
        <v>23</v>
      </c>
      <c r="D30" s="30">
        <v>27</v>
      </c>
      <c r="E30" s="30">
        <v>1</v>
      </c>
      <c r="F30" s="9">
        <v>1</v>
      </c>
      <c r="G30" s="30">
        <v>0</v>
      </c>
      <c r="H30" s="30">
        <f>'第27(22)表'!B30+'第27(22)表'!E30+'第27(22)表'!H30+'第27(23)表'!B30+'第27(23)表'!E30+'第27(23)表'!H30+'第27(24)表'!B30</f>
        <v>724</v>
      </c>
      <c r="I30" s="9">
        <f>'第27(22)表'!C30+'第27(22)表'!F30+'第27(22)表'!I30+'第27(23)表'!C30+'第27(23)表'!F30+'第27(23)表'!I30+'第27(24)表'!C30</f>
        <v>301</v>
      </c>
      <c r="J30" s="9">
        <f>'第27(22)表'!D30+'第27(22)表'!G30+'第27(22)表'!J30+'第27(23)表'!D30+'第27(23)表'!G30+'第27(23)表'!J30+'第27(24)表'!D30</f>
        <v>423</v>
      </c>
    </row>
    <row r="31" spans="1:10" ht="11.45" customHeight="1">
      <c r="A31" s="8" t="s">
        <v>29</v>
      </c>
      <c r="B31" s="30">
        <v>73</v>
      </c>
      <c r="C31" s="9">
        <v>29</v>
      </c>
      <c r="D31" s="30">
        <v>44</v>
      </c>
      <c r="E31" s="30">
        <v>1</v>
      </c>
      <c r="F31" s="9">
        <v>0</v>
      </c>
      <c r="G31" s="30">
        <v>1</v>
      </c>
      <c r="H31" s="30">
        <f>'第27(22)表'!B31+'第27(22)表'!E31+'第27(22)表'!H31+'第27(23)表'!B31+'第27(23)表'!E31+'第27(23)表'!H31+'第27(24)表'!B31</f>
        <v>1199</v>
      </c>
      <c r="I31" s="9">
        <f>'第27(22)表'!C31+'第27(22)表'!F31+'第27(22)表'!I31+'第27(23)表'!C31+'第27(23)表'!F31+'第27(23)表'!I31+'第27(24)表'!C31</f>
        <v>467</v>
      </c>
      <c r="J31" s="9">
        <f>'第27(22)表'!D31+'第27(22)表'!G31+'第27(22)表'!J31+'第27(23)表'!D31+'第27(23)表'!G31+'第27(23)表'!J31+'第27(24)表'!D31</f>
        <v>732</v>
      </c>
    </row>
    <row r="32" spans="1:10" ht="11.45" customHeight="1">
      <c r="A32" s="8" t="s">
        <v>30</v>
      </c>
      <c r="B32" s="30">
        <v>189</v>
      </c>
      <c r="C32" s="9">
        <v>67</v>
      </c>
      <c r="D32" s="30">
        <v>122</v>
      </c>
      <c r="E32" s="30">
        <v>9</v>
      </c>
      <c r="F32" s="9">
        <v>5</v>
      </c>
      <c r="G32" s="30">
        <v>4</v>
      </c>
      <c r="H32" s="30">
        <f>'第27(22)表'!B32+'第27(22)表'!E32+'第27(22)表'!H32+'第27(23)表'!B32+'第27(23)表'!E32+'第27(23)表'!H32+'第27(24)表'!B32</f>
        <v>3439</v>
      </c>
      <c r="I32" s="9">
        <f>'第27(22)表'!C32+'第27(22)表'!F32+'第27(22)表'!I32+'第27(23)表'!C32+'第27(23)表'!F32+'第27(23)表'!I32+'第27(24)表'!C32</f>
        <v>1295</v>
      </c>
      <c r="J32" s="9">
        <f>'第27(22)表'!D32+'第27(22)表'!G32+'第27(22)表'!J32+'第27(23)表'!D32+'第27(23)表'!G32+'第27(23)表'!J32+'第27(24)表'!D32</f>
        <v>2144</v>
      </c>
    </row>
    <row r="33" spans="1:10" ht="11.45" customHeight="1">
      <c r="A33" s="8" t="s">
        <v>31</v>
      </c>
      <c r="B33" s="30">
        <v>18</v>
      </c>
      <c r="C33" s="9">
        <v>5</v>
      </c>
      <c r="D33" s="30">
        <v>13</v>
      </c>
      <c r="E33" s="30">
        <v>2</v>
      </c>
      <c r="F33" s="9">
        <v>1</v>
      </c>
      <c r="G33" s="30">
        <v>1</v>
      </c>
      <c r="H33" s="30">
        <f>'第27(22)表'!B33+'第27(22)表'!E33+'第27(22)表'!H33+'第27(23)表'!B33+'第27(23)表'!E33+'第27(23)表'!H33+'第27(24)表'!B33</f>
        <v>518</v>
      </c>
      <c r="I33" s="9">
        <f>'第27(22)表'!C33+'第27(22)表'!F33+'第27(22)表'!I33+'第27(23)表'!C33+'第27(23)表'!F33+'第27(23)表'!I33+'第27(24)表'!C33</f>
        <v>186</v>
      </c>
      <c r="J33" s="9">
        <f>'第27(22)表'!D33+'第27(22)表'!G33+'第27(22)表'!J33+'第27(23)表'!D33+'第27(23)表'!G33+'第27(23)表'!J33+'第27(24)表'!D33</f>
        <v>332</v>
      </c>
    </row>
    <row r="34" spans="1:10" ht="11.45" customHeight="1">
      <c r="A34" s="12" t="s">
        <v>32</v>
      </c>
      <c r="B34" s="13">
        <v>16</v>
      </c>
      <c r="C34" s="13">
        <v>3</v>
      </c>
      <c r="D34" s="31">
        <v>13</v>
      </c>
      <c r="E34" s="13">
        <v>1</v>
      </c>
      <c r="F34" s="13">
        <v>0</v>
      </c>
      <c r="G34" s="31">
        <v>1</v>
      </c>
      <c r="H34" s="31">
        <f>'第27(22)表'!B34+'第27(22)表'!E34+'第27(22)表'!H34+'第27(23)表'!B34+'第27(23)表'!E34+'第27(23)表'!H34+'第27(24)表'!B34</f>
        <v>516</v>
      </c>
      <c r="I34" s="13">
        <f>'第27(22)表'!C34+'第27(22)表'!F34+'第27(22)表'!I34+'第27(23)表'!C34+'第27(23)表'!F34+'第27(23)表'!I34+'第27(24)表'!C34</f>
        <v>175</v>
      </c>
      <c r="J34" s="13">
        <f>'第27(22)表'!D34+'第27(22)表'!G34+'第27(22)表'!J34+'第27(23)表'!D34+'第27(23)表'!G34+'第27(23)表'!J34+'第27(24)表'!D34</f>
        <v>341</v>
      </c>
    </row>
    <row r="35" spans="1:10" ht="11.45" customHeight="1">
      <c r="A35" s="8" t="s">
        <v>33</v>
      </c>
      <c r="B35" s="30">
        <v>32</v>
      </c>
      <c r="C35" s="9">
        <v>6</v>
      </c>
      <c r="D35" s="30">
        <v>26</v>
      </c>
      <c r="E35" s="30">
        <v>0</v>
      </c>
      <c r="F35" s="9">
        <v>0</v>
      </c>
      <c r="G35" s="30">
        <v>0</v>
      </c>
      <c r="H35" s="30">
        <f>'第27(22)表'!B35+'第27(22)表'!E35+'第27(22)表'!H35+'第27(23)表'!B35+'第27(23)表'!E35+'第27(23)表'!H35+'第27(24)表'!B35</f>
        <v>713</v>
      </c>
      <c r="I35" s="9">
        <f>'第27(22)表'!C35+'第27(22)表'!F35+'第27(22)表'!I35+'第27(23)表'!C35+'第27(23)表'!F35+'第27(23)表'!I35+'第27(24)表'!C35</f>
        <v>189</v>
      </c>
      <c r="J35" s="9">
        <f>'第27(22)表'!D35+'第27(22)表'!G35+'第27(22)表'!J35+'第27(23)表'!D35+'第27(23)表'!G35+'第27(23)表'!J35+'第27(24)表'!D35</f>
        <v>524</v>
      </c>
    </row>
    <row r="36" spans="1:10" ht="11.45" customHeight="1">
      <c r="A36" s="8" t="s">
        <v>34</v>
      </c>
      <c r="B36" s="30">
        <v>139</v>
      </c>
      <c r="C36" s="9">
        <v>39</v>
      </c>
      <c r="D36" s="30">
        <v>100</v>
      </c>
      <c r="E36" s="30">
        <v>3</v>
      </c>
      <c r="F36" s="9">
        <v>2</v>
      </c>
      <c r="G36" s="30">
        <v>1</v>
      </c>
      <c r="H36" s="30">
        <f>'第27(22)表'!B36+'第27(22)表'!E36+'第27(22)表'!H36+'第27(23)表'!B36+'第27(23)表'!E36+'第27(23)表'!H36+'第27(24)表'!B36</f>
        <v>2834</v>
      </c>
      <c r="I36" s="9">
        <f>'第27(22)表'!C36+'第27(22)表'!F36+'第27(22)表'!I36+'第27(23)表'!C36+'第27(23)表'!F36+'第27(23)表'!I36+'第27(24)表'!C36</f>
        <v>689</v>
      </c>
      <c r="J36" s="9">
        <f>'第27(22)表'!D36+'第27(22)表'!G36+'第27(22)表'!J36+'第27(23)表'!D36+'第27(23)表'!G36+'第27(23)表'!J36+'第27(24)表'!D36</f>
        <v>2145</v>
      </c>
    </row>
    <row r="37" spans="1:10" ht="11.45" customHeight="1">
      <c r="A37" s="8" t="s">
        <v>35</v>
      </c>
      <c r="B37" s="30">
        <v>73</v>
      </c>
      <c r="C37" s="9">
        <v>15</v>
      </c>
      <c r="D37" s="30">
        <v>58</v>
      </c>
      <c r="E37" s="30">
        <v>3</v>
      </c>
      <c r="F37" s="9">
        <v>1</v>
      </c>
      <c r="G37" s="30">
        <v>2</v>
      </c>
      <c r="H37" s="30">
        <f>'第27(22)表'!B37+'第27(22)表'!E37+'第27(22)表'!H37+'第27(23)表'!B37+'第27(23)表'!E37+'第27(23)表'!H37+'第27(24)表'!B37</f>
        <v>1222</v>
      </c>
      <c r="I37" s="9">
        <f>'第27(22)表'!C37+'第27(22)表'!F37+'第27(22)表'!I37+'第27(23)表'!C37+'第27(23)表'!F37+'第27(23)表'!I37+'第27(24)表'!C37</f>
        <v>302</v>
      </c>
      <c r="J37" s="9">
        <f>'第27(22)表'!D37+'第27(22)表'!G37+'第27(22)表'!J37+'第27(23)表'!D37+'第27(23)表'!G37+'第27(23)表'!J37+'第27(24)表'!D37</f>
        <v>920</v>
      </c>
    </row>
    <row r="38" spans="1:10" ht="11.45" customHeight="1">
      <c r="A38" s="8" t="s">
        <v>36</v>
      </c>
      <c r="B38" s="30">
        <v>12</v>
      </c>
      <c r="C38" s="9">
        <v>3</v>
      </c>
      <c r="D38" s="30">
        <v>9</v>
      </c>
      <c r="E38" s="30">
        <v>0</v>
      </c>
      <c r="F38" s="9">
        <v>0</v>
      </c>
      <c r="G38" s="30">
        <v>0</v>
      </c>
      <c r="H38" s="30">
        <f>'第27(22)表'!B38+'第27(22)表'!E38+'第27(22)表'!H38+'第27(23)表'!B38+'第27(23)表'!E38+'第27(23)表'!H38+'第27(24)表'!B38</f>
        <v>264</v>
      </c>
      <c r="I38" s="9">
        <f>'第27(22)表'!C38+'第27(22)表'!F38+'第27(22)表'!I38+'第27(23)表'!C38+'第27(23)表'!F38+'第27(23)表'!I38+'第27(24)表'!C38</f>
        <v>75</v>
      </c>
      <c r="J38" s="9">
        <f>'第27(22)表'!D38+'第27(22)表'!G38+'第27(22)表'!J38+'第27(23)表'!D38+'第27(23)表'!G38+'第27(23)表'!J38+'第27(24)表'!D38</f>
        <v>189</v>
      </c>
    </row>
    <row r="39" spans="1:10" ht="11.45" customHeight="1">
      <c r="A39" s="12" t="s">
        <v>37</v>
      </c>
      <c r="B39" s="13">
        <v>6</v>
      </c>
      <c r="C39" s="13">
        <v>3</v>
      </c>
      <c r="D39" s="31">
        <v>3</v>
      </c>
      <c r="E39" s="13">
        <v>0</v>
      </c>
      <c r="F39" s="13">
        <v>0</v>
      </c>
      <c r="G39" s="31">
        <v>0</v>
      </c>
      <c r="H39" s="31">
        <f>'第27(22)表'!B39+'第27(22)表'!E39+'第27(22)表'!H39+'第27(23)表'!B39+'第27(23)表'!E39+'第27(23)表'!H39+'第27(24)表'!B39</f>
        <v>107</v>
      </c>
      <c r="I39" s="13">
        <f>'第27(22)表'!C39+'第27(22)表'!F39+'第27(22)表'!I39+'第27(23)表'!C39+'第27(23)表'!F39+'第27(23)表'!I39+'第27(24)表'!C39</f>
        <v>25</v>
      </c>
      <c r="J39" s="13">
        <f>'第27(22)表'!D39+'第27(22)表'!G39+'第27(22)表'!J39+'第27(23)表'!D39+'第27(23)表'!G39+'第27(23)表'!J39+'第27(24)表'!D39</f>
        <v>82</v>
      </c>
    </row>
    <row r="40" spans="1:10" ht="11.45" customHeight="1">
      <c r="A40" s="8" t="s">
        <v>38</v>
      </c>
      <c r="B40" s="30">
        <v>2</v>
      </c>
      <c r="C40" s="9">
        <v>1</v>
      </c>
      <c r="D40" s="30">
        <v>1</v>
      </c>
      <c r="E40" s="30">
        <v>0</v>
      </c>
      <c r="F40" s="9">
        <v>0</v>
      </c>
      <c r="G40" s="30">
        <v>0</v>
      </c>
      <c r="H40" s="30">
        <f>'第27(22)表'!B40+'第27(22)表'!E40+'第27(22)表'!H40+'第27(23)表'!B40+'第27(23)表'!E40+'第27(23)表'!H40+'第27(24)表'!B40</f>
        <v>106</v>
      </c>
      <c r="I40" s="9">
        <f>'第27(22)表'!C40+'第27(22)表'!F40+'第27(22)表'!I40+'第27(23)表'!C40+'第27(23)表'!F40+'第27(23)表'!I40+'第27(24)表'!C40</f>
        <v>39</v>
      </c>
      <c r="J40" s="9">
        <f>'第27(22)表'!D40+'第27(22)表'!G40+'第27(22)表'!J40+'第27(23)表'!D40+'第27(23)表'!G40+'第27(23)表'!J40+'第27(24)表'!D40</f>
        <v>67</v>
      </c>
    </row>
    <row r="41" spans="1:10" ht="11.45" customHeight="1">
      <c r="A41" s="8" t="s">
        <v>39</v>
      </c>
      <c r="B41" s="30">
        <v>11</v>
      </c>
      <c r="C41" s="9">
        <v>3</v>
      </c>
      <c r="D41" s="30">
        <v>8</v>
      </c>
      <c r="E41" s="30">
        <v>0</v>
      </c>
      <c r="F41" s="9">
        <v>0</v>
      </c>
      <c r="G41" s="30">
        <v>0</v>
      </c>
      <c r="H41" s="30">
        <f>'第27(22)表'!B41+'第27(22)表'!E41+'第27(22)表'!H41+'第27(23)表'!B41+'第27(23)表'!E41+'第27(23)表'!H41+'第27(24)表'!B41</f>
        <v>84</v>
      </c>
      <c r="I41" s="9">
        <f>'第27(22)表'!C41+'第27(22)表'!F41+'第27(22)表'!I41+'第27(23)表'!C41+'第27(23)表'!F41+'第27(23)表'!I41+'第27(24)表'!C41</f>
        <v>22</v>
      </c>
      <c r="J41" s="9">
        <f>'第27(22)表'!D41+'第27(22)表'!G41+'第27(22)表'!J41+'第27(23)表'!D41+'第27(23)表'!G41+'第27(23)表'!J41+'第27(24)表'!D41</f>
        <v>62</v>
      </c>
    </row>
    <row r="42" spans="1:10" ht="11.45" customHeight="1">
      <c r="A42" s="8" t="s">
        <v>40</v>
      </c>
      <c r="B42" s="30">
        <v>24</v>
      </c>
      <c r="C42" s="9">
        <v>6</v>
      </c>
      <c r="D42" s="30">
        <v>18</v>
      </c>
      <c r="E42" s="30">
        <v>0</v>
      </c>
      <c r="F42" s="9">
        <v>0</v>
      </c>
      <c r="G42" s="30">
        <v>0</v>
      </c>
      <c r="H42" s="30">
        <f>'第27(22)表'!B42+'第27(22)表'!E42+'第27(22)表'!H42+'第27(23)表'!B42+'第27(23)表'!E42+'第27(23)表'!H42+'第27(24)表'!B42</f>
        <v>357</v>
      </c>
      <c r="I42" s="9">
        <f>'第27(22)表'!C42+'第27(22)表'!F42+'第27(22)表'!I42+'第27(23)表'!C42+'第27(23)表'!F42+'第27(23)表'!I42+'第27(24)表'!C42</f>
        <v>69</v>
      </c>
      <c r="J42" s="9">
        <f>'第27(22)表'!D42+'第27(22)表'!G42+'第27(22)表'!J42+'第27(23)表'!D42+'第27(23)表'!G42+'第27(23)表'!J42+'第27(24)表'!D42</f>
        <v>288</v>
      </c>
    </row>
    <row r="43" spans="1:10" ht="11.45" customHeight="1">
      <c r="A43" s="8" t="s">
        <v>41</v>
      </c>
      <c r="B43" s="30">
        <v>48</v>
      </c>
      <c r="C43" s="9">
        <v>14</v>
      </c>
      <c r="D43" s="30">
        <v>34</v>
      </c>
      <c r="E43" s="30">
        <v>2</v>
      </c>
      <c r="F43" s="9">
        <v>0</v>
      </c>
      <c r="G43" s="30">
        <v>2</v>
      </c>
      <c r="H43" s="30">
        <f>'第27(22)表'!B43+'第27(22)表'!E43+'第27(22)表'!H43+'第27(23)表'!B43+'第27(23)表'!E43+'第27(23)表'!H43+'第27(24)表'!B43</f>
        <v>718</v>
      </c>
      <c r="I43" s="9">
        <f>'第27(22)表'!C43+'第27(22)表'!F43+'第27(22)表'!I43+'第27(23)表'!C43+'第27(23)表'!F43+'第27(23)表'!I43+'第27(24)表'!C43</f>
        <v>181</v>
      </c>
      <c r="J43" s="9">
        <f>'第27(22)表'!D43+'第27(22)表'!G43+'第27(22)表'!J43+'第27(23)表'!D43+'第27(23)表'!G43+'第27(23)表'!J43+'第27(24)表'!D43</f>
        <v>537</v>
      </c>
    </row>
    <row r="44" spans="1:10" ht="11.45" customHeight="1">
      <c r="A44" s="12" t="s">
        <v>42</v>
      </c>
      <c r="B44" s="13">
        <v>10</v>
      </c>
      <c r="C44" s="13">
        <v>3</v>
      </c>
      <c r="D44" s="31">
        <v>7</v>
      </c>
      <c r="E44" s="13">
        <v>0</v>
      </c>
      <c r="F44" s="13">
        <v>0</v>
      </c>
      <c r="G44" s="31">
        <v>0</v>
      </c>
      <c r="H44" s="31">
        <f>'第27(22)表'!B44+'第27(22)表'!E44+'第27(22)表'!H44+'第27(23)表'!B44+'第27(23)表'!E44+'第27(23)表'!H44+'第27(24)表'!B44</f>
        <v>159</v>
      </c>
      <c r="I44" s="13">
        <f>'第27(22)表'!C44+'第27(22)表'!F44+'第27(22)表'!I44+'第27(23)表'!C44+'第27(23)表'!F44+'第27(23)表'!I44+'第27(24)表'!C44</f>
        <v>41</v>
      </c>
      <c r="J44" s="13">
        <f>'第27(22)表'!D44+'第27(22)表'!G44+'第27(22)表'!J44+'第27(23)表'!D44+'第27(23)表'!G44+'第27(23)表'!J44+'第27(24)表'!D44</f>
        <v>118</v>
      </c>
    </row>
    <row r="45" spans="1:10" ht="11.45" customHeight="1">
      <c r="A45" s="8" t="s">
        <v>43</v>
      </c>
      <c r="B45" s="30">
        <v>6</v>
      </c>
      <c r="C45" s="9">
        <v>3</v>
      </c>
      <c r="D45" s="30">
        <v>3</v>
      </c>
      <c r="E45" s="30">
        <v>0</v>
      </c>
      <c r="F45" s="9">
        <v>0</v>
      </c>
      <c r="G45" s="30">
        <v>0</v>
      </c>
      <c r="H45" s="30">
        <f>'第27(22)表'!B45+'第27(22)表'!E45+'第27(22)表'!H45+'第27(23)表'!B45+'第27(23)表'!E45+'第27(23)表'!H45+'第27(24)表'!B45</f>
        <v>97</v>
      </c>
      <c r="I45" s="9">
        <f>'第27(22)表'!C45+'第27(22)表'!F45+'第27(22)表'!I45+'第27(23)表'!C45+'第27(23)表'!F45+'第27(23)表'!I45+'第27(24)表'!C45</f>
        <v>31</v>
      </c>
      <c r="J45" s="9">
        <f>'第27(22)表'!D45+'第27(22)表'!G45+'第27(22)表'!J45+'第27(23)表'!D45+'第27(23)表'!G45+'第27(23)表'!J45+'第27(24)表'!D45</f>
        <v>66</v>
      </c>
    </row>
    <row r="46" spans="1:10" ht="11.45" customHeight="1">
      <c r="A46" s="8" t="s">
        <v>44</v>
      </c>
      <c r="B46" s="30">
        <v>6</v>
      </c>
      <c r="C46" s="9">
        <v>1</v>
      </c>
      <c r="D46" s="30">
        <v>5</v>
      </c>
      <c r="E46" s="30">
        <v>0</v>
      </c>
      <c r="F46" s="9">
        <v>0</v>
      </c>
      <c r="G46" s="30">
        <v>0</v>
      </c>
      <c r="H46" s="30">
        <f>'第27(22)表'!B46+'第27(22)表'!E46+'第27(22)表'!H46+'第27(23)表'!B46+'第27(23)表'!E46+'第27(23)表'!H46+'第27(24)表'!B46</f>
        <v>134</v>
      </c>
      <c r="I46" s="9">
        <f>'第27(22)表'!C46+'第27(22)表'!F46+'第27(22)表'!I46+'第27(23)表'!C46+'第27(23)表'!F46+'第27(23)表'!I46+'第27(24)表'!C46</f>
        <v>29</v>
      </c>
      <c r="J46" s="9">
        <f>'第27(22)表'!D46+'第27(22)表'!G46+'第27(22)表'!J46+'第27(23)表'!D46+'第27(23)表'!G46+'第27(23)表'!J46+'第27(24)表'!D46</f>
        <v>105</v>
      </c>
    </row>
    <row r="47" spans="1:10" ht="11.45" customHeight="1">
      <c r="A47" s="8" t="s">
        <v>45</v>
      </c>
      <c r="B47" s="30">
        <v>5</v>
      </c>
      <c r="C47" s="9">
        <v>0</v>
      </c>
      <c r="D47" s="30">
        <v>5</v>
      </c>
      <c r="E47" s="30">
        <v>2</v>
      </c>
      <c r="F47" s="9">
        <v>0</v>
      </c>
      <c r="G47" s="30">
        <v>2</v>
      </c>
      <c r="H47" s="30">
        <f>'第27(22)表'!B47+'第27(22)表'!E47+'第27(22)表'!H47+'第27(23)表'!B47+'第27(23)表'!E47+'第27(23)表'!H47+'第27(24)表'!B47</f>
        <v>179</v>
      </c>
      <c r="I47" s="9">
        <f>'第27(22)表'!C47+'第27(22)表'!F47+'第27(22)表'!I47+'第27(23)表'!C47+'第27(23)表'!F47+'第27(23)表'!I47+'第27(24)表'!C47</f>
        <v>31</v>
      </c>
      <c r="J47" s="9">
        <f>'第27(22)表'!D47+'第27(22)表'!G47+'第27(22)表'!J47+'第27(23)表'!D47+'第27(23)表'!G47+'第27(23)表'!J47+'第27(24)表'!D47</f>
        <v>148</v>
      </c>
    </row>
    <row r="48" spans="1:10" ht="11.45" customHeight="1">
      <c r="A48" s="8" t="s">
        <v>46</v>
      </c>
      <c r="B48" s="30">
        <v>7</v>
      </c>
      <c r="C48" s="9">
        <v>3</v>
      </c>
      <c r="D48" s="30">
        <v>4</v>
      </c>
      <c r="E48" s="30">
        <v>0</v>
      </c>
      <c r="F48" s="9">
        <v>0</v>
      </c>
      <c r="G48" s="30">
        <v>0</v>
      </c>
      <c r="H48" s="30">
        <f>'第27(22)表'!B48+'第27(22)表'!E48+'第27(22)表'!H48+'第27(23)表'!B48+'第27(23)表'!E48+'第27(23)表'!H48+'第27(24)表'!B48</f>
        <v>88</v>
      </c>
      <c r="I48" s="9">
        <f>'第27(22)表'!C48+'第27(22)表'!F48+'第27(22)表'!I48+'第27(23)表'!C48+'第27(23)表'!F48+'第27(23)表'!I48+'第27(24)表'!C48</f>
        <v>21</v>
      </c>
      <c r="J48" s="9">
        <f>'第27(22)表'!D48+'第27(22)表'!G48+'第27(22)表'!J48+'第27(23)表'!D48+'第27(23)表'!G48+'第27(23)表'!J48+'第27(24)表'!D48</f>
        <v>67</v>
      </c>
    </row>
    <row r="49" spans="1:10" ht="11.45" customHeight="1">
      <c r="A49" s="12" t="s">
        <v>47</v>
      </c>
      <c r="B49" s="13">
        <v>83</v>
      </c>
      <c r="C49" s="13">
        <v>26</v>
      </c>
      <c r="D49" s="31">
        <v>57</v>
      </c>
      <c r="E49" s="13">
        <v>5</v>
      </c>
      <c r="F49" s="13">
        <v>4</v>
      </c>
      <c r="G49" s="31">
        <v>1</v>
      </c>
      <c r="H49" s="31">
        <f>'第27(22)表'!B49+'第27(22)表'!E49+'第27(22)表'!H49+'第27(23)表'!B49+'第27(23)表'!E49+'第27(23)表'!H49+'第27(24)表'!B49</f>
        <v>1440</v>
      </c>
      <c r="I49" s="13">
        <f>'第27(22)表'!C49+'第27(22)表'!F49+'第27(22)表'!I49+'第27(23)表'!C49+'第27(23)表'!F49+'第27(23)表'!I49+'第27(24)表'!C49</f>
        <v>370</v>
      </c>
      <c r="J49" s="13">
        <f>'第27(22)表'!D49+'第27(22)表'!G49+'第27(22)表'!J49+'第27(23)表'!D49+'第27(23)表'!G49+'第27(23)表'!J49+'第27(24)表'!D49</f>
        <v>1070</v>
      </c>
    </row>
    <row r="50" spans="1:10" ht="11.45" customHeight="1">
      <c r="A50" s="8" t="s">
        <v>48</v>
      </c>
      <c r="B50" s="30">
        <v>7</v>
      </c>
      <c r="C50" s="9">
        <v>3</v>
      </c>
      <c r="D50" s="30">
        <v>4</v>
      </c>
      <c r="E50" s="30">
        <v>0</v>
      </c>
      <c r="F50" s="9">
        <v>0</v>
      </c>
      <c r="G50" s="30">
        <v>0</v>
      </c>
      <c r="H50" s="30">
        <f>'第27(22)表'!B50+'第27(22)表'!E50+'第27(22)表'!H50+'第27(23)表'!B50+'第27(23)表'!E50+'第27(23)表'!H50+'第27(24)表'!B50</f>
        <v>113</v>
      </c>
      <c r="I50" s="9">
        <f>'第27(22)表'!C50+'第27(22)表'!F50+'第27(22)表'!I50+'第27(23)表'!C50+'第27(23)表'!F50+'第27(23)表'!I50+'第27(24)表'!C50</f>
        <v>23</v>
      </c>
      <c r="J50" s="9">
        <f>'第27(22)表'!D50+'第27(22)表'!G50+'第27(22)表'!J50+'第27(23)表'!D50+'第27(23)表'!G50+'第27(23)表'!J50+'第27(24)表'!D50</f>
        <v>90</v>
      </c>
    </row>
    <row r="51" spans="1:10" ht="11.45" customHeight="1">
      <c r="A51" s="8" t="s">
        <v>49</v>
      </c>
      <c r="B51" s="30">
        <v>11</v>
      </c>
      <c r="C51" s="9">
        <v>3</v>
      </c>
      <c r="D51" s="30">
        <v>8</v>
      </c>
      <c r="E51" s="30">
        <v>2</v>
      </c>
      <c r="F51" s="9">
        <v>1</v>
      </c>
      <c r="G51" s="30">
        <v>1</v>
      </c>
      <c r="H51" s="30">
        <f>'第27(22)表'!B51+'第27(22)表'!E51+'第27(22)表'!H51+'第27(23)表'!B51+'第27(23)表'!E51+'第27(23)表'!H51+'第27(24)表'!B51</f>
        <v>163</v>
      </c>
      <c r="I51" s="9">
        <f>'第27(22)表'!C51+'第27(22)表'!F51+'第27(22)表'!I51+'第27(23)表'!C51+'第27(23)表'!F51+'第27(23)表'!I51+'第27(24)表'!C51</f>
        <v>45</v>
      </c>
      <c r="J51" s="9">
        <f>'第27(22)表'!D51+'第27(22)表'!G51+'第27(22)表'!J51+'第27(23)表'!D51+'第27(23)表'!G51+'第27(23)表'!J51+'第27(24)表'!D51</f>
        <v>118</v>
      </c>
    </row>
    <row r="52" spans="1:10" ht="11.45" customHeight="1">
      <c r="A52" s="8" t="s">
        <v>50</v>
      </c>
      <c r="B52" s="30">
        <v>22</v>
      </c>
      <c r="C52" s="9">
        <v>11</v>
      </c>
      <c r="D52" s="30">
        <v>11</v>
      </c>
      <c r="E52" s="30">
        <v>2</v>
      </c>
      <c r="F52" s="9">
        <v>0</v>
      </c>
      <c r="G52" s="30">
        <v>2</v>
      </c>
      <c r="H52" s="30">
        <f>'第27(22)表'!B52+'第27(22)表'!E52+'第27(22)表'!H52+'第27(23)表'!B52+'第27(23)表'!E52+'第27(23)表'!H52+'第27(24)表'!B52</f>
        <v>306</v>
      </c>
      <c r="I52" s="9">
        <f>'第27(22)表'!C52+'第27(22)表'!F52+'第27(22)表'!I52+'第27(23)表'!C52+'第27(23)表'!F52+'第27(23)表'!I52+'第27(24)表'!C52</f>
        <v>108</v>
      </c>
      <c r="J52" s="9">
        <f>'第27(22)表'!D52+'第27(22)表'!G52+'第27(22)表'!J52+'第27(23)表'!D52+'第27(23)表'!G52+'第27(23)表'!J52+'第27(24)表'!D52</f>
        <v>198</v>
      </c>
    </row>
    <row r="53" spans="1:10" ht="11.45" customHeight="1">
      <c r="A53" s="8" t="s">
        <v>51</v>
      </c>
      <c r="B53" s="30">
        <v>9</v>
      </c>
      <c r="C53" s="9">
        <v>4</v>
      </c>
      <c r="D53" s="30">
        <v>5</v>
      </c>
      <c r="E53" s="30">
        <v>0</v>
      </c>
      <c r="F53" s="9">
        <v>0</v>
      </c>
      <c r="G53" s="30">
        <v>0</v>
      </c>
      <c r="H53" s="30">
        <f>'第27(22)表'!B53+'第27(22)表'!E53+'第27(22)表'!H53+'第27(23)表'!B53+'第27(23)表'!E53+'第27(23)表'!H53+'第27(24)表'!B53</f>
        <v>188</v>
      </c>
      <c r="I53" s="9">
        <f>'第27(22)表'!C53+'第27(22)表'!F53+'第27(22)表'!I53+'第27(23)表'!C53+'第27(23)表'!F53+'第27(23)表'!I53+'第27(24)表'!C53</f>
        <v>52</v>
      </c>
      <c r="J53" s="9">
        <f>'第27(22)表'!D53+'第27(22)表'!G53+'第27(22)表'!J53+'第27(23)表'!D53+'第27(23)表'!G53+'第27(23)表'!J53+'第27(24)表'!D53</f>
        <v>136</v>
      </c>
    </row>
    <row r="54" spans="1:10" ht="11.45" customHeight="1">
      <c r="A54" s="12" t="s">
        <v>52</v>
      </c>
      <c r="B54" s="13">
        <v>12</v>
      </c>
      <c r="C54" s="13">
        <v>3</v>
      </c>
      <c r="D54" s="31">
        <v>9</v>
      </c>
      <c r="E54" s="13">
        <v>0</v>
      </c>
      <c r="F54" s="13">
        <v>0</v>
      </c>
      <c r="G54" s="31">
        <v>0</v>
      </c>
      <c r="H54" s="31">
        <f>'第27(22)表'!B54+'第27(22)表'!E54+'第27(22)表'!H54+'第27(23)表'!B54+'第27(23)表'!E54+'第27(23)表'!H54+'第27(24)表'!B54</f>
        <v>163</v>
      </c>
      <c r="I54" s="13">
        <f>'第27(22)表'!C54+'第27(22)表'!F54+'第27(22)表'!I54+'第27(23)表'!C54+'第27(23)表'!F54+'第27(23)表'!I54+'第27(24)表'!C54</f>
        <v>47</v>
      </c>
      <c r="J54" s="13">
        <f>'第27(22)表'!D54+'第27(22)表'!G54+'第27(22)表'!J54+'第27(23)表'!D54+'第27(23)表'!G54+'第27(23)表'!J54+'第27(24)表'!D54</f>
        <v>116</v>
      </c>
    </row>
    <row r="55" spans="1:10" ht="11.45" customHeight="1">
      <c r="A55" s="8" t="s">
        <v>53</v>
      </c>
      <c r="B55" s="30">
        <v>15</v>
      </c>
      <c r="C55" s="9">
        <v>7</v>
      </c>
      <c r="D55" s="30">
        <v>8</v>
      </c>
      <c r="E55" s="30">
        <v>0</v>
      </c>
      <c r="F55" s="9">
        <v>0</v>
      </c>
      <c r="G55" s="30">
        <v>0</v>
      </c>
      <c r="H55" s="30">
        <f>'第27(22)表'!B55+'第27(22)表'!E55+'第27(22)表'!H55+'第27(23)表'!B55+'第27(23)表'!E55+'第27(23)表'!H55+'第27(24)表'!B55</f>
        <v>148</v>
      </c>
      <c r="I55" s="9">
        <f>'第27(22)表'!C55+'第27(22)表'!F55+'第27(22)表'!I55+'第27(23)表'!C55+'第27(23)表'!F55+'第27(23)表'!I55+'第27(24)表'!C55</f>
        <v>36</v>
      </c>
      <c r="J55" s="9">
        <f>'第27(22)表'!D55+'第27(22)表'!G55+'第27(22)表'!J55+'第27(23)表'!D55+'第27(23)表'!G55+'第27(23)表'!J55+'第27(24)表'!D55</f>
        <v>112</v>
      </c>
    </row>
    <row r="56" spans="1:10" ht="11.45" customHeight="1" thickBot="1">
      <c r="A56" s="16" t="s">
        <v>54</v>
      </c>
      <c r="B56" s="29">
        <v>25</v>
      </c>
      <c r="C56" s="17">
        <v>11</v>
      </c>
      <c r="D56" s="29">
        <v>14</v>
      </c>
      <c r="E56" s="29">
        <v>0</v>
      </c>
      <c r="F56" s="17">
        <v>0</v>
      </c>
      <c r="G56" s="29">
        <v>0</v>
      </c>
      <c r="H56" s="29">
        <f>'第27(22)表'!B56+'第27(22)表'!E56+'第27(22)表'!H56+'第27(23)表'!B56+'第27(23)表'!E56+'第27(23)表'!H56+'第27(24)表'!B56</f>
        <v>464</v>
      </c>
      <c r="I56" s="17">
        <f>'第27(22)表'!C56+'第27(22)表'!F56+'第27(22)表'!I56+'第27(23)表'!C56+'第27(23)表'!F56+'第27(23)表'!I56+'第27(24)表'!C56</f>
        <v>165</v>
      </c>
      <c r="J56" s="17">
        <f>'第27(22)表'!D56+'第27(22)表'!G56+'第27(22)表'!J56+'第27(23)表'!D56+'第27(23)表'!G56+'第27(23)表'!J56+'第27(24)表'!D56</f>
        <v>299</v>
      </c>
    </row>
    <row r="57" spans="1:10" ht="16.149999999999999" customHeight="1">
      <c r="A57" s="28"/>
      <c r="B57" s="27"/>
      <c r="C57" s="27"/>
      <c r="D57" s="27"/>
      <c r="E57" s="27"/>
      <c r="F57" s="27"/>
      <c r="G57" s="27"/>
      <c r="H57" s="27"/>
      <c r="I57" s="27"/>
      <c r="J57" s="2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10">
    <mergeCell ref="A1:J1"/>
    <mergeCell ref="A2:J2"/>
    <mergeCell ref="I3:J3"/>
    <mergeCell ref="A4:A7"/>
    <mergeCell ref="B4:J4"/>
    <mergeCell ref="B5:G5"/>
    <mergeCell ref="H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J67"/>
  <sheetViews>
    <sheetView view="pageBreakPreview" zoomScaleNormal="100" zoomScaleSheetLayoutView="100" workbookViewId="0">
      <selection activeCell="N13" sqref="N13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19" t="s">
        <v>129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9.899999999999999" customHeight="1">
      <c r="A2" s="142" t="s">
        <v>167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18.600000000000001" customHeight="1" thickBot="1">
      <c r="I3" s="138" t="s">
        <v>195</v>
      </c>
      <c r="J3" s="138"/>
    </row>
    <row r="4" spans="1:10" ht="22.5" customHeight="1" thickBot="1">
      <c r="A4" s="126" t="s">
        <v>0</v>
      </c>
      <c r="B4" s="139" t="s">
        <v>123</v>
      </c>
      <c r="C4" s="140"/>
      <c r="D4" s="140"/>
      <c r="E4" s="140"/>
      <c r="F4" s="140"/>
      <c r="G4" s="140"/>
      <c r="H4" s="140"/>
      <c r="I4" s="140"/>
      <c r="J4" s="141"/>
    </row>
    <row r="5" spans="1:10" ht="22.5" customHeight="1" thickBot="1">
      <c r="A5" s="127"/>
      <c r="B5" s="139" t="s">
        <v>98</v>
      </c>
      <c r="C5" s="140"/>
      <c r="D5" s="140"/>
      <c r="E5" s="140"/>
      <c r="F5" s="140"/>
      <c r="G5" s="140"/>
      <c r="H5" s="140"/>
      <c r="I5" s="140"/>
      <c r="J5" s="141"/>
    </row>
    <row r="6" spans="1:10" ht="22.5" customHeight="1" thickBot="1">
      <c r="A6" s="127"/>
      <c r="B6" s="139" t="s">
        <v>87</v>
      </c>
      <c r="C6" s="140"/>
      <c r="D6" s="141"/>
      <c r="E6" s="139" t="s">
        <v>100</v>
      </c>
      <c r="F6" s="140"/>
      <c r="G6" s="141"/>
      <c r="H6" s="139" t="s">
        <v>86</v>
      </c>
      <c r="I6" s="140"/>
      <c r="J6" s="141"/>
    </row>
    <row r="7" spans="1:10" ht="42" customHeight="1" thickBot="1">
      <c r="A7" s="128"/>
      <c r="B7" s="105" t="s">
        <v>72</v>
      </c>
      <c r="C7" s="3" t="s">
        <v>79</v>
      </c>
      <c r="D7" s="105" t="s">
        <v>70</v>
      </c>
      <c r="E7" s="105" t="s">
        <v>72</v>
      </c>
      <c r="F7" s="3" t="s">
        <v>79</v>
      </c>
      <c r="G7" s="105" t="s">
        <v>70</v>
      </c>
      <c r="H7" s="105" t="s">
        <v>72</v>
      </c>
      <c r="I7" s="3" t="s">
        <v>79</v>
      </c>
      <c r="J7" s="3" t="s">
        <v>70</v>
      </c>
    </row>
    <row r="8" spans="1:10" ht="20.25" customHeight="1">
      <c r="A8" s="4"/>
      <c r="B8" s="32">
        <v>4650</v>
      </c>
      <c r="C8" s="5">
        <v>1403</v>
      </c>
      <c r="D8" s="32">
        <v>3247</v>
      </c>
      <c r="E8" s="32">
        <v>6625</v>
      </c>
      <c r="F8" s="5">
        <v>2149</v>
      </c>
      <c r="G8" s="32">
        <v>4476</v>
      </c>
      <c r="H8" s="32">
        <v>15071</v>
      </c>
      <c r="I8" s="5">
        <v>4267</v>
      </c>
      <c r="J8" s="5">
        <v>10804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149</v>
      </c>
      <c r="C10" s="9">
        <v>50</v>
      </c>
      <c r="D10" s="30">
        <v>99</v>
      </c>
      <c r="E10" s="30">
        <v>207</v>
      </c>
      <c r="F10" s="9">
        <v>73</v>
      </c>
      <c r="G10" s="30">
        <v>134</v>
      </c>
      <c r="H10" s="30">
        <v>506</v>
      </c>
      <c r="I10" s="9">
        <v>148</v>
      </c>
      <c r="J10" s="9">
        <v>358</v>
      </c>
    </row>
    <row r="11" spans="1:10" ht="11.45" customHeight="1">
      <c r="A11" s="8" t="s">
        <v>9</v>
      </c>
      <c r="B11" s="30">
        <v>41</v>
      </c>
      <c r="C11" s="9">
        <v>16</v>
      </c>
      <c r="D11" s="30">
        <v>25</v>
      </c>
      <c r="E11" s="30">
        <v>28</v>
      </c>
      <c r="F11" s="9">
        <v>7</v>
      </c>
      <c r="G11" s="30">
        <v>21</v>
      </c>
      <c r="H11" s="30">
        <v>103</v>
      </c>
      <c r="I11" s="9">
        <v>32</v>
      </c>
      <c r="J11" s="9">
        <v>71</v>
      </c>
    </row>
    <row r="12" spans="1:10" ht="11.45" customHeight="1">
      <c r="A12" s="8" t="s">
        <v>10</v>
      </c>
      <c r="B12" s="30">
        <v>19</v>
      </c>
      <c r="C12" s="9">
        <v>5</v>
      </c>
      <c r="D12" s="30">
        <v>14</v>
      </c>
      <c r="E12" s="30">
        <v>35</v>
      </c>
      <c r="F12" s="9">
        <v>7</v>
      </c>
      <c r="G12" s="30">
        <v>28</v>
      </c>
      <c r="H12" s="30">
        <v>80</v>
      </c>
      <c r="I12" s="9">
        <v>22</v>
      </c>
      <c r="J12" s="9">
        <v>58</v>
      </c>
    </row>
    <row r="13" spans="1:10" ht="11.45" customHeight="1">
      <c r="A13" s="8" t="s">
        <v>11</v>
      </c>
      <c r="B13" s="30">
        <v>82</v>
      </c>
      <c r="C13" s="9">
        <v>20</v>
      </c>
      <c r="D13" s="30">
        <v>62</v>
      </c>
      <c r="E13" s="30">
        <v>109</v>
      </c>
      <c r="F13" s="9">
        <v>31</v>
      </c>
      <c r="G13" s="30">
        <v>78</v>
      </c>
      <c r="H13" s="30">
        <v>253</v>
      </c>
      <c r="I13" s="9">
        <v>78</v>
      </c>
      <c r="J13" s="9">
        <v>175</v>
      </c>
    </row>
    <row r="14" spans="1:10" ht="11.45" customHeight="1">
      <c r="A14" s="12" t="s">
        <v>12</v>
      </c>
      <c r="B14" s="13">
        <v>22</v>
      </c>
      <c r="C14" s="13">
        <v>9</v>
      </c>
      <c r="D14" s="31">
        <v>13</v>
      </c>
      <c r="E14" s="13">
        <v>28</v>
      </c>
      <c r="F14" s="13">
        <v>8</v>
      </c>
      <c r="G14" s="31">
        <v>20</v>
      </c>
      <c r="H14" s="13">
        <v>77</v>
      </c>
      <c r="I14" s="13">
        <v>35</v>
      </c>
      <c r="J14" s="13">
        <v>42</v>
      </c>
    </row>
    <row r="15" spans="1:10" ht="11.45" customHeight="1">
      <c r="A15" s="8" t="s">
        <v>13</v>
      </c>
      <c r="B15" s="30">
        <v>29</v>
      </c>
      <c r="C15" s="9">
        <v>8</v>
      </c>
      <c r="D15" s="30">
        <v>21</v>
      </c>
      <c r="E15" s="30">
        <v>36</v>
      </c>
      <c r="F15" s="9">
        <v>10</v>
      </c>
      <c r="G15" s="30">
        <v>26</v>
      </c>
      <c r="H15" s="30">
        <v>96</v>
      </c>
      <c r="I15" s="9">
        <v>26</v>
      </c>
      <c r="J15" s="9">
        <v>70</v>
      </c>
    </row>
    <row r="16" spans="1:10" ht="11.45" customHeight="1">
      <c r="A16" s="8" t="s">
        <v>14</v>
      </c>
      <c r="B16" s="30">
        <v>36</v>
      </c>
      <c r="C16" s="9">
        <v>10</v>
      </c>
      <c r="D16" s="30">
        <v>26</v>
      </c>
      <c r="E16" s="30">
        <v>53</v>
      </c>
      <c r="F16" s="9">
        <v>17</v>
      </c>
      <c r="G16" s="30">
        <v>36</v>
      </c>
      <c r="H16" s="30">
        <v>135</v>
      </c>
      <c r="I16" s="9">
        <v>43</v>
      </c>
      <c r="J16" s="9">
        <v>92</v>
      </c>
    </row>
    <row r="17" spans="1:10" ht="11.45" customHeight="1">
      <c r="A17" s="8" t="s">
        <v>15</v>
      </c>
      <c r="B17" s="30">
        <v>90</v>
      </c>
      <c r="C17" s="9">
        <v>39</v>
      </c>
      <c r="D17" s="30">
        <v>51</v>
      </c>
      <c r="E17" s="30">
        <v>118</v>
      </c>
      <c r="F17" s="9">
        <v>45</v>
      </c>
      <c r="G17" s="30">
        <v>73</v>
      </c>
      <c r="H17" s="30">
        <v>309</v>
      </c>
      <c r="I17" s="9">
        <v>92</v>
      </c>
      <c r="J17" s="9">
        <v>217</v>
      </c>
    </row>
    <row r="18" spans="1:10" ht="11.45" customHeight="1">
      <c r="A18" s="8" t="s">
        <v>16</v>
      </c>
      <c r="B18" s="30">
        <v>89</v>
      </c>
      <c r="C18" s="9">
        <v>43</v>
      </c>
      <c r="D18" s="30">
        <v>46</v>
      </c>
      <c r="E18" s="30">
        <v>122</v>
      </c>
      <c r="F18" s="9">
        <v>59</v>
      </c>
      <c r="G18" s="30">
        <v>63</v>
      </c>
      <c r="H18" s="30">
        <v>297</v>
      </c>
      <c r="I18" s="9">
        <v>110</v>
      </c>
      <c r="J18" s="9">
        <v>187</v>
      </c>
    </row>
    <row r="19" spans="1:10" ht="11.45" customHeight="1">
      <c r="A19" s="12" t="s">
        <v>17</v>
      </c>
      <c r="B19" s="13">
        <v>91</v>
      </c>
      <c r="C19" s="13">
        <v>32</v>
      </c>
      <c r="D19" s="31">
        <v>59</v>
      </c>
      <c r="E19" s="13">
        <v>107</v>
      </c>
      <c r="F19" s="13">
        <v>48</v>
      </c>
      <c r="G19" s="31">
        <v>59</v>
      </c>
      <c r="H19" s="13">
        <v>250</v>
      </c>
      <c r="I19" s="13">
        <v>85</v>
      </c>
      <c r="J19" s="13">
        <v>165</v>
      </c>
    </row>
    <row r="20" spans="1:10" ht="11.45" customHeight="1">
      <c r="A20" s="8" t="s">
        <v>18</v>
      </c>
      <c r="B20" s="30">
        <v>242</v>
      </c>
      <c r="C20" s="9">
        <v>79</v>
      </c>
      <c r="D20" s="30">
        <v>163</v>
      </c>
      <c r="E20" s="30">
        <v>368</v>
      </c>
      <c r="F20" s="9">
        <v>112</v>
      </c>
      <c r="G20" s="30">
        <v>256</v>
      </c>
      <c r="H20" s="30">
        <v>828</v>
      </c>
      <c r="I20" s="9">
        <v>211</v>
      </c>
      <c r="J20" s="9">
        <v>617</v>
      </c>
    </row>
    <row r="21" spans="1:10" ht="11.45" customHeight="1">
      <c r="A21" s="8" t="s">
        <v>19</v>
      </c>
      <c r="B21" s="30">
        <v>208</v>
      </c>
      <c r="C21" s="9">
        <v>55</v>
      </c>
      <c r="D21" s="30">
        <v>153</v>
      </c>
      <c r="E21" s="30">
        <v>269</v>
      </c>
      <c r="F21" s="9">
        <v>77</v>
      </c>
      <c r="G21" s="30">
        <v>192</v>
      </c>
      <c r="H21" s="30">
        <v>697</v>
      </c>
      <c r="I21" s="9">
        <v>174</v>
      </c>
      <c r="J21" s="9">
        <v>523</v>
      </c>
    </row>
    <row r="22" spans="1:10" ht="11.45" customHeight="1">
      <c r="A22" s="8" t="s">
        <v>20</v>
      </c>
      <c r="B22" s="30">
        <v>808</v>
      </c>
      <c r="C22" s="9">
        <v>229</v>
      </c>
      <c r="D22" s="30">
        <v>579</v>
      </c>
      <c r="E22" s="30">
        <v>1075</v>
      </c>
      <c r="F22" s="9">
        <v>326</v>
      </c>
      <c r="G22" s="30">
        <v>749</v>
      </c>
      <c r="H22" s="30">
        <v>2253</v>
      </c>
      <c r="I22" s="9">
        <v>560</v>
      </c>
      <c r="J22" s="9">
        <v>1693</v>
      </c>
    </row>
    <row r="23" spans="1:10" ht="11.45" customHeight="1">
      <c r="A23" s="8" t="s">
        <v>21</v>
      </c>
      <c r="B23" s="30">
        <v>326</v>
      </c>
      <c r="C23" s="9">
        <v>92</v>
      </c>
      <c r="D23" s="30">
        <v>234</v>
      </c>
      <c r="E23" s="30">
        <v>424</v>
      </c>
      <c r="F23" s="9">
        <v>129</v>
      </c>
      <c r="G23" s="30">
        <v>295</v>
      </c>
      <c r="H23" s="30">
        <v>1111</v>
      </c>
      <c r="I23" s="9">
        <v>305</v>
      </c>
      <c r="J23" s="9">
        <v>806</v>
      </c>
    </row>
    <row r="24" spans="1:10" ht="11.45" customHeight="1">
      <c r="A24" s="12" t="s">
        <v>22</v>
      </c>
      <c r="B24" s="13">
        <v>70</v>
      </c>
      <c r="C24" s="13">
        <v>16</v>
      </c>
      <c r="D24" s="31">
        <v>54</v>
      </c>
      <c r="E24" s="13">
        <v>75</v>
      </c>
      <c r="F24" s="13">
        <v>23</v>
      </c>
      <c r="G24" s="31">
        <v>52</v>
      </c>
      <c r="H24" s="13">
        <v>193</v>
      </c>
      <c r="I24" s="13">
        <v>50</v>
      </c>
      <c r="J24" s="13">
        <v>143</v>
      </c>
    </row>
    <row r="25" spans="1:10" ht="11.45" customHeight="1">
      <c r="A25" s="8" t="s">
        <v>23</v>
      </c>
      <c r="B25" s="30">
        <v>20</v>
      </c>
      <c r="C25" s="9">
        <v>7</v>
      </c>
      <c r="D25" s="30">
        <v>13</v>
      </c>
      <c r="E25" s="30">
        <v>22</v>
      </c>
      <c r="F25" s="9">
        <v>8</v>
      </c>
      <c r="G25" s="30">
        <v>14</v>
      </c>
      <c r="H25" s="30">
        <v>68</v>
      </c>
      <c r="I25" s="9">
        <v>17</v>
      </c>
      <c r="J25" s="9">
        <v>51</v>
      </c>
    </row>
    <row r="26" spans="1:10" ht="11.45" customHeight="1">
      <c r="A26" s="8" t="s">
        <v>24</v>
      </c>
      <c r="B26" s="30">
        <v>31</v>
      </c>
      <c r="C26" s="9">
        <v>9</v>
      </c>
      <c r="D26" s="30">
        <v>22</v>
      </c>
      <c r="E26" s="30">
        <v>49</v>
      </c>
      <c r="F26" s="9">
        <v>21</v>
      </c>
      <c r="G26" s="30">
        <v>28</v>
      </c>
      <c r="H26" s="30">
        <v>114</v>
      </c>
      <c r="I26" s="9">
        <v>32</v>
      </c>
      <c r="J26" s="9">
        <v>82</v>
      </c>
    </row>
    <row r="27" spans="1:10" ht="11.45" customHeight="1">
      <c r="A27" s="8" t="s">
        <v>25</v>
      </c>
      <c r="B27" s="30">
        <v>22</v>
      </c>
      <c r="C27" s="9">
        <v>5</v>
      </c>
      <c r="D27" s="30">
        <v>17</v>
      </c>
      <c r="E27" s="30">
        <v>29</v>
      </c>
      <c r="F27" s="9">
        <v>8</v>
      </c>
      <c r="G27" s="30">
        <v>21</v>
      </c>
      <c r="H27" s="30">
        <v>57</v>
      </c>
      <c r="I27" s="9">
        <v>21</v>
      </c>
      <c r="J27" s="9">
        <v>36</v>
      </c>
    </row>
    <row r="28" spans="1:10" ht="11.45" customHeight="1">
      <c r="A28" s="8" t="s">
        <v>26</v>
      </c>
      <c r="B28" s="30">
        <v>15</v>
      </c>
      <c r="C28" s="9">
        <v>5</v>
      </c>
      <c r="D28" s="30">
        <v>10</v>
      </c>
      <c r="E28" s="30">
        <v>26</v>
      </c>
      <c r="F28" s="9">
        <v>7</v>
      </c>
      <c r="G28" s="30">
        <v>19</v>
      </c>
      <c r="H28" s="30">
        <v>64</v>
      </c>
      <c r="I28" s="9">
        <v>17</v>
      </c>
      <c r="J28" s="9">
        <v>47</v>
      </c>
    </row>
    <row r="29" spans="1:10" ht="11.45" customHeight="1">
      <c r="A29" s="12" t="s">
        <v>27</v>
      </c>
      <c r="B29" s="13">
        <v>63</v>
      </c>
      <c r="C29" s="13">
        <v>20</v>
      </c>
      <c r="D29" s="31">
        <v>43</v>
      </c>
      <c r="E29" s="13">
        <v>85</v>
      </c>
      <c r="F29" s="13">
        <v>23</v>
      </c>
      <c r="G29" s="31">
        <v>62</v>
      </c>
      <c r="H29" s="13">
        <v>255</v>
      </c>
      <c r="I29" s="13">
        <v>71</v>
      </c>
      <c r="J29" s="13">
        <v>184</v>
      </c>
    </row>
    <row r="30" spans="1:10" ht="11.45" customHeight="1">
      <c r="A30" s="8" t="s">
        <v>28</v>
      </c>
      <c r="B30" s="30">
        <v>94</v>
      </c>
      <c r="C30" s="9">
        <v>41</v>
      </c>
      <c r="D30" s="30">
        <v>53</v>
      </c>
      <c r="E30" s="30">
        <v>145</v>
      </c>
      <c r="F30" s="9">
        <v>65</v>
      </c>
      <c r="G30" s="30">
        <v>80</v>
      </c>
      <c r="H30" s="30">
        <v>324</v>
      </c>
      <c r="I30" s="9">
        <v>120</v>
      </c>
      <c r="J30" s="9">
        <v>204</v>
      </c>
    </row>
    <row r="31" spans="1:10" ht="11.45" customHeight="1">
      <c r="A31" s="8" t="s">
        <v>29</v>
      </c>
      <c r="B31" s="30">
        <v>160</v>
      </c>
      <c r="C31" s="9">
        <v>54</v>
      </c>
      <c r="D31" s="30">
        <v>106</v>
      </c>
      <c r="E31" s="30">
        <v>235</v>
      </c>
      <c r="F31" s="9">
        <v>104</v>
      </c>
      <c r="G31" s="30">
        <v>131</v>
      </c>
      <c r="H31" s="30">
        <v>557</v>
      </c>
      <c r="I31" s="9">
        <v>205</v>
      </c>
      <c r="J31" s="9">
        <v>352</v>
      </c>
    </row>
    <row r="32" spans="1:10" ht="11.45" customHeight="1">
      <c r="A32" s="8" t="s">
        <v>30</v>
      </c>
      <c r="B32" s="30">
        <v>447</v>
      </c>
      <c r="C32" s="9">
        <v>161</v>
      </c>
      <c r="D32" s="30">
        <v>286</v>
      </c>
      <c r="E32" s="30">
        <v>698</v>
      </c>
      <c r="F32" s="9">
        <v>279</v>
      </c>
      <c r="G32" s="30">
        <v>419</v>
      </c>
      <c r="H32" s="30">
        <f>1526-1</f>
        <v>1525</v>
      </c>
      <c r="I32" s="9">
        <v>564</v>
      </c>
      <c r="J32" s="9">
        <f>962-1</f>
        <v>961</v>
      </c>
    </row>
    <row r="33" spans="1:10" ht="11.45" customHeight="1">
      <c r="A33" s="8" t="s">
        <v>31</v>
      </c>
      <c r="B33" s="30">
        <v>71</v>
      </c>
      <c r="C33" s="9">
        <v>22</v>
      </c>
      <c r="D33" s="30">
        <v>49</v>
      </c>
      <c r="E33" s="30">
        <v>115</v>
      </c>
      <c r="F33" s="9">
        <v>43</v>
      </c>
      <c r="G33" s="30">
        <v>72</v>
      </c>
      <c r="H33" s="30">
        <v>232</v>
      </c>
      <c r="I33" s="9">
        <v>74</v>
      </c>
      <c r="J33" s="9">
        <v>158</v>
      </c>
    </row>
    <row r="34" spans="1:10" ht="11.45" customHeight="1">
      <c r="A34" s="12" t="s">
        <v>32</v>
      </c>
      <c r="B34" s="13">
        <v>64</v>
      </c>
      <c r="C34" s="13">
        <v>16</v>
      </c>
      <c r="D34" s="31">
        <v>48</v>
      </c>
      <c r="E34" s="13">
        <v>108</v>
      </c>
      <c r="F34" s="13">
        <v>43</v>
      </c>
      <c r="G34" s="31">
        <v>65</v>
      </c>
      <c r="H34" s="13">
        <v>241</v>
      </c>
      <c r="I34" s="13">
        <v>82</v>
      </c>
      <c r="J34" s="13">
        <v>159</v>
      </c>
    </row>
    <row r="35" spans="1:10" ht="11.45" customHeight="1">
      <c r="A35" s="8" t="s">
        <v>33</v>
      </c>
      <c r="B35" s="30">
        <v>118</v>
      </c>
      <c r="C35" s="9">
        <v>35</v>
      </c>
      <c r="D35" s="30">
        <v>83</v>
      </c>
      <c r="E35" s="30">
        <v>135</v>
      </c>
      <c r="F35" s="9">
        <v>36</v>
      </c>
      <c r="G35" s="30">
        <v>99</v>
      </c>
      <c r="H35" s="30">
        <v>322</v>
      </c>
      <c r="I35" s="9">
        <v>89</v>
      </c>
      <c r="J35" s="9">
        <v>233</v>
      </c>
    </row>
    <row r="36" spans="1:10" ht="11.45" customHeight="1">
      <c r="A36" s="8" t="s">
        <v>34</v>
      </c>
      <c r="B36" s="30">
        <v>383</v>
      </c>
      <c r="C36" s="9">
        <v>101</v>
      </c>
      <c r="D36" s="30">
        <v>282</v>
      </c>
      <c r="E36" s="30">
        <v>649</v>
      </c>
      <c r="F36" s="9">
        <v>154</v>
      </c>
      <c r="G36" s="30">
        <v>495</v>
      </c>
      <c r="H36" s="30">
        <v>1204</v>
      </c>
      <c r="I36" s="9">
        <v>285</v>
      </c>
      <c r="J36" s="9">
        <v>919</v>
      </c>
    </row>
    <row r="37" spans="1:10" ht="11.45" customHeight="1">
      <c r="A37" s="8" t="s">
        <v>35</v>
      </c>
      <c r="B37" s="30">
        <v>156</v>
      </c>
      <c r="C37" s="9">
        <v>34</v>
      </c>
      <c r="D37" s="30">
        <v>122</v>
      </c>
      <c r="E37" s="30">
        <v>238</v>
      </c>
      <c r="F37" s="9">
        <v>76</v>
      </c>
      <c r="G37" s="30">
        <v>162</v>
      </c>
      <c r="H37" s="30">
        <v>553</v>
      </c>
      <c r="I37" s="9">
        <v>132</v>
      </c>
      <c r="J37" s="9">
        <v>421</v>
      </c>
    </row>
    <row r="38" spans="1:10" ht="11.45" customHeight="1">
      <c r="A38" s="8" t="s">
        <v>36</v>
      </c>
      <c r="B38" s="30">
        <v>39</v>
      </c>
      <c r="C38" s="9">
        <v>14</v>
      </c>
      <c r="D38" s="30">
        <v>25</v>
      </c>
      <c r="E38" s="30">
        <v>56</v>
      </c>
      <c r="F38" s="9">
        <v>14</v>
      </c>
      <c r="G38" s="30">
        <v>42</v>
      </c>
      <c r="H38" s="30">
        <v>118</v>
      </c>
      <c r="I38" s="9">
        <v>33</v>
      </c>
      <c r="J38" s="9">
        <v>85</v>
      </c>
    </row>
    <row r="39" spans="1:10" ht="11.45" customHeight="1">
      <c r="A39" s="12" t="s">
        <v>37</v>
      </c>
      <c r="B39" s="13">
        <v>16</v>
      </c>
      <c r="C39" s="13">
        <v>5</v>
      </c>
      <c r="D39" s="31">
        <v>11</v>
      </c>
      <c r="E39" s="13">
        <v>21</v>
      </c>
      <c r="F39" s="13">
        <v>8</v>
      </c>
      <c r="G39" s="31">
        <v>13</v>
      </c>
      <c r="H39" s="13">
        <v>52</v>
      </c>
      <c r="I39" s="13">
        <v>9</v>
      </c>
      <c r="J39" s="13">
        <v>43</v>
      </c>
    </row>
    <row r="40" spans="1:10" ht="11.45" customHeight="1">
      <c r="A40" s="8" t="s">
        <v>38</v>
      </c>
      <c r="B40" s="30">
        <v>13</v>
      </c>
      <c r="C40" s="9">
        <v>9</v>
      </c>
      <c r="D40" s="30">
        <v>4</v>
      </c>
      <c r="E40" s="30">
        <v>18</v>
      </c>
      <c r="F40" s="9">
        <v>5</v>
      </c>
      <c r="G40" s="30">
        <v>13</v>
      </c>
      <c r="H40" s="30">
        <v>51</v>
      </c>
      <c r="I40" s="9">
        <v>18</v>
      </c>
      <c r="J40" s="9">
        <v>33</v>
      </c>
    </row>
    <row r="41" spans="1:10" ht="11.45" customHeight="1">
      <c r="A41" s="8" t="s">
        <v>39</v>
      </c>
      <c r="B41" s="30">
        <v>11</v>
      </c>
      <c r="C41" s="9">
        <v>1</v>
      </c>
      <c r="D41" s="30">
        <v>10</v>
      </c>
      <c r="E41" s="30">
        <v>15</v>
      </c>
      <c r="F41" s="9">
        <v>1</v>
      </c>
      <c r="G41" s="30">
        <v>14</v>
      </c>
      <c r="H41" s="30">
        <v>42</v>
      </c>
      <c r="I41" s="9">
        <v>15</v>
      </c>
      <c r="J41" s="9">
        <v>27</v>
      </c>
    </row>
    <row r="42" spans="1:10" ht="11.45" customHeight="1">
      <c r="A42" s="8" t="s">
        <v>40</v>
      </c>
      <c r="B42" s="30">
        <v>47</v>
      </c>
      <c r="C42" s="9">
        <v>6</v>
      </c>
      <c r="D42" s="30">
        <v>41</v>
      </c>
      <c r="E42" s="30">
        <v>72</v>
      </c>
      <c r="F42" s="9">
        <v>21</v>
      </c>
      <c r="G42" s="30">
        <v>51</v>
      </c>
      <c r="H42" s="30">
        <v>159</v>
      </c>
      <c r="I42" s="9">
        <v>24</v>
      </c>
      <c r="J42" s="9">
        <v>135</v>
      </c>
    </row>
    <row r="43" spans="1:10" ht="11.45" customHeight="1">
      <c r="A43" s="8" t="s">
        <v>41</v>
      </c>
      <c r="B43" s="30">
        <v>99</v>
      </c>
      <c r="C43" s="9">
        <v>23</v>
      </c>
      <c r="D43" s="30">
        <v>76</v>
      </c>
      <c r="E43" s="30">
        <v>139</v>
      </c>
      <c r="F43" s="9">
        <v>40</v>
      </c>
      <c r="G43" s="30">
        <v>99</v>
      </c>
      <c r="H43" s="30">
        <v>316</v>
      </c>
      <c r="I43" s="9">
        <v>67</v>
      </c>
      <c r="J43" s="9">
        <v>249</v>
      </c>
    </row>
    <row r="44" spans="1:10" ht="11.45" customHeight="1">
      <c r="A44" s="12" t="s">
        <v>42</v>
      </c>
      <c r="B44" s="13">
        <v>19</v>
      </c>
      <c r="C44" s="13">
        <v>5</v>
      </c>
      <c r="D44" s="31">
        <v>14</v>
      </c>
      <c r="E44" s="13">
        <v>24</v>
      </c>
      <c r="F44" s="13">
        <v>6</v>
      </c>
      <c r="G44" s="31">
        <v>18</v>
      </c>
      <c r="H44" s="13">
        <v>77</v>
      </c>
      <c r="I44" s="13">
        <v>16</v>
      </c>
      <c r="J44" s="13">
        <v>61</v>
      </c>
    </row>
    <row r="45" spans="1:10" ht="11.45" customHeight="1">
      <c r="A45" s="8" t="s">
        <v>43</v>
      </c>
      <c r="B45" s="30">
        <v>12</v>
      </c>
      <c r="C45" s="9">
        <v>5</v>
      </c>
      <c r="D45" s="30">
        <v>7</v>
      </c>
      <c r="E45" s="30">
        <v>19</v>
      </c>
      <c r="F45" s="9">
        <v>7</v>
      </c>
      <c r="G45" s="30">
        <v>12</v>
      </c>
      <c r="H45" s="30">
        <v>44</v>
      </c>
      <c r="I45" s="9">
        <v>12</v>
      </c>
      <c r="J45" s="9">
        <v>32</v>
      </c>
    </row>
    <row r="46" spans="1:10" ht="11.45" customHeight="1">
      <c r="A46" s="8" t="s">
        <v>44</v>
      </c>
      <c r="B46" s="30">
        <v>16</v>
      </c>
      <c r="C46" s="9">
        <v>2</v>
      </c>
      <c r="D46" s="30">
        <v>14</v>
      </c>
      <c r="E46" s="30">
        <v>21</v>
      </c>
      <c r="F46" s="9">
        <v>3</v>
      </c>
      <c r="G46" s="30">
        <v>18</v>
      </c>
      <c r="H46" s="30">
        <v>62</v>
      </c>
      <c r="I46" s="9">
        <v>11</v>
      </c>
      <c r="J46" s="9">
        <v>51</v>
      </c>
    </row>
    <row r="47" spans="1:10" ht="11.45" customHeight="1">
      <c r="A47" s="8" t="s">
        <v>45</v>
      </c>
      <c r="B47" s="30">
        <v>25</v>
      </c>
      <c r="C47" s="9">
        <v>4</v>
      </c>
      <c r="D47" s="30">
        <v>21</v>
      </c>
      <c r="E47" s="30">
        <v>39</v>
      </c>
      <c r="F47" s="9">
        <v>10</v>
      </c>
      <c r="G47" s="30">
        <v>29</v>
      </c>
      <c r="H47" s="30">
        <v>83</v>
      </c>
      <c r="I47" s="9">
        <v>13</v>
      </c>
      <c r="J47" s="9">
        <v>70</v>
      </c>
    </row>
    <row r="48" spans="1:10" ht="11.45" customHeight="1">
      <c r="A48" s="8" t="s">
        <v>46</v>
      </c>
      <c r="B48" s="30">
        <v>10</v>
      </c>
      <c r="C48" s="9">
        <v>3</v>
      </c>
      <c r="D48" s="30">
        <v>7</v>
      </c>
      <c r="E48" s="30">
        <v>18</v>
      </c>
      <c r="F48" s="9">
        <v>7</v>
      </c>
      <c r="G48" s="30">
        <v>11</v>
      </c>
      <c r="H48" s="30">
        <v>37</v>
      </c>
      <c r="I48" s="9">
        <v>6</v>
      </c>
      <c r="J48" s="9">
        <v>31</v>
      </c>
    </row>
    <row r="49" spans="1:10" ht="11.45" customHeight="1">
      <c r="A49" s="12" t="s">
        <v>47</v>
      </c>
      <c r="B49" s="13">
        <v>190</v>
      </c>
      <c r="C49" s="13">
        <v>44</v>
      </c>
      <c r="D49" s="31">
        <v>146</v>
      </c>
      <c r="E49" s="13">
        <v>264</v>
      </c>
      <c r="F49" s="13">
        <v>76</v>
      </c>
      <c r="G49" s="31">
        <v>188</v>
      </c>
      <c r="H49" s="13">
        <v>632</v>
      </c>
      <c r="I49" s="13">
        <v>162</v>
      </c>
      <c r="J49" s="13">
        <v>470</v>
      </c>
    </row>
    <row r="50" spans="1:10" ht="11.45" customHeight="1">
      <c r="A50" s="8" t="s">
        <v>48</v>
      </c>
      <c r="B50" s="30">
        <v>14</v>
      </c>
      <c r="C50" s="9">
        <v>3</v>
      </c>
      <c r="D50" s="30">
        <v>11</v>
      </c>
      <c r="E50" s="30">
        <v>32</v>
      </c>
      <c r="F50" s="9">
        <v>6</v>
      </c>
      <c r="G50" s="30">
        <v>26</v>
      </c>
      <c r="H50" s="30">
        <v>48</v>
      </c>
      <c r="I50" s="9">
        <v>11</v>
      </c>
      <c r="J50" s="9">
        <v>37</v>
      </c>
    </row>
    <row r="51" spans="1:10" ht="11.45" customHeight="1">
      <c r="A51" s="8" t="s">
        <v>49</v>
      </c>
      <c r="B51" s="30">
        <v>30</v>
      </c>
      <c r="C51" s="9">
        <v>7</v>
      </c>
      <c r="D51" s="30">
        <v>23</v>
      </c>
      <c r="E51" s="30">
        <v>28</v>
      </c>
      <c r="F51" s="9">
        <v>9</v>
      </c>
      <c r="G51" s="30">
        <v>19</v>
      </c>
      <c r="H51" s="30">
        <v>74</v>
      </c>
      <c r="I51" s="9">
        <v>21</v>
      </c>
      <c r="J51" s="9">
        <v>53</v>
      </c>
    </row>
    <row r="52" spans="1:10" ht="11.45" customHeight="1">
      <c r="A52" s="8" t="s">
        <v>50</v>
      </c>
      <c r="B52" s="30">
        <v>45</v>
      </c>
      <c r="C52" s="9">
        <v>17</v>
      </c>
      <c r="D52" s="30">
        <v>28</v>
      </c>
      <c r="E52" s="30">
        <v>59</v>
      </c>
      <c r="F52" s="9">
        <v>22</v>
      </c>
      <c r="G52" s="30">
        <v>37</v>
      </c>
      <c r="H52" s="30">
        <v>134</v>
      </c>
      <c r="I52" s="9">
        <v>43</v>
      </c>
      <c r="J52" s="9">
        <v>91</v>
      </c>
    </row>
    <row r="53" spans="1:10" ht="11.45" customHeight="1">
      <c r="A53" s="8" t="s">
        <v>51</v>
      </c>
      <c r="B53" s="30">
        <v>24</v>
      </c>
      <c r="C53" s="9">
        <v>5</v>
      </c>
      <c r="D53" s="30">
        <v>19</v>
      </c>
      <c r="E53" s="30">
        <v>43</v>
      </c>
      <c r="F53" s="9">
        <v>14</v>
      </c>
      <c r="G53" s="30">
        <v>29</v>
      </c>
      <c r="H53" s="30">
        <v>86</v>
      </c>
      <c r="I53" s="9">
        <v>21</v>
      </c>
      <c r="J53" s="9">
        <v>65</v>
      </c>
    </row>
    <row r="54" spans="1:10" ht="11.45" customHeight="1">
      <c r="A54" s="12" t="s">
        <v>52</v>
      </c>
      <c r="B54" s="13">
        <v>27</v>
      </c>
      <c r="C54" s="13">
        <v>8</v>
      </c>
      <c r="D54" s="31">
        <v>19</v>
      </c>
      <c r="E54" s="13">
        <v>26</v>
      </c>
      <c r="F54" s="13">
        <v>9</v>
      </c>
      <c r="G54" s="31">
        <v>17</v>
      </c>
      <c r="H54" s="13">
        <v>80</v>
      </c>
      <c r="I54" s="13">
        <v>25</v>
      </c>
      <c r="J54" s="13">
        <v>55</v>
      </c>
    </row>
    <row r="55" spans="1:10" ht="11.45" customHeight="1">
      <c r="A55" s="8" t="s">
        <v>53</v>
      </c>
      <c r="B55" s="30">
        <v>21</v>
      </c>
      <c r="C55" s="9">
        <v>6</v>
      </c>
      <c r="D55" s="30">
        <v>15</v>
      </c>
      <c r="E55" s="30">
        <v>28</v>
      </c>
      <c r="F55" s="9">
        <v>8</v>
      </c>
      <c r="G55" s="30">
        <v>20</v>
      </c>
      <c r="H55" s="30">
        <v>71</v>
      </c>
      <c r="I55" s="9">
        <v>15</v>
      </c>
      <c r="J55" s="9">
        <v>56</v>
      </c>
    </row>
    <row r="56" spans="1:10" ht="11.45" customHeight="1" thickBot="1">
      <c r="A56" s="16" t="s">
        <v>54</v>
      </c>
      <c r="B56" s="29">
        <v>46</v>
      </c>
      <c r="C56" s="17">
        <v>23</v>
      </c>
      <c r="D56" s="29">
        <v>23</v>
      </c>
      <c r="E56" s="29">
        <v>115</v>
      </c>
      <c r="F56" s="17">
        <v>44</v>
      </c>
      <c r="G56" s="29">
        <v>71</v>
      </c>
      <c r="H56" s="29">
        <v>201</v>
      </c>
      <c r="I56" s="17">
        <v>65</v>
      </c>
      <c r="J56" s="17">
        <v>136</v>
      </c>
    </row>
    <row r="57" spans="1:10" ht="16.149999999999999" customHeight="1">
      <c r="A57" s="28"/>
      <c r="B57" s="27"/>
      <c r="C57" s="27"/>
      <c r="D57" s="27"/>
      <c r="E57" s="27"/>
      <c r="F57" s="27"/>
      <c r="G57" s="27"/>
      <c r="H57" s="27"/>
      <c r="I57" s="27"/>
      <c r="J57" s="2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J67"/>
  <sheetViews>
    <sheetView view="pageBreakPreview" zoomScaleNormal="100" zoomScaleSheetLayoutView="100" workbookViewId="0">
      <selection activeCell="P18" sqref="P18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19" t="s">
        <v>130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9.899999999999999" customHeight="1">
      <c r="A2" s="142" t="s">
        <v>167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18.600000000000001" customHeight="1" thickBot="1">
      <c r="I3" s="138" t="s">
        <v>195</v>
      </c>
      <c r="J3" s="138"/>
    </row>
    <row r="4" spans="1:10" ht="22.5" customHeight="1" thickBot="1">
      <c r="A4" s="126" t="s">
        <v>0</v>
      </c>
      <c r="B4" s="139" t="s">
        <v>123</v>
      </c>
      <c r="C4" s="140"/>
      <c r="D4" s="140"/>
      <c r="E4" s="140"/>
      <c r="F4" s="140"/>
      <c r="G4" s="140"/>
      <c r="H4" s="140"/>
      <c r="I4" s="140"/>
      <c r="J4" s="141"/>
    </row>
    <row r="5" spans="1:10" ht="22.5" customHeight="1" thickBot="1">
      <c r="A5" s="127"/>
      <c r="B5" s="139" t="s">
        <v>98</v>
      </c>
      <c r="C5" s="140"/>
      <c r="D5" s="140"/>
      <c r="E5" s="140"/>
      <c r="F5" s="140"/>
      <c r="G5" s="140"/>
      <c r="H5" s="140"/>
      <c r="I5" s="140"/>
      <c r="J5" s="141"/>
    </row>
    <row r="6" spans="1:10" ht="22.5" customHeight="1" thickBot="1">
      <c r="A6" s="127"/>
      <c r="B6" s="139" t="s">
        <v>85</v>
      </c>
      <c r="C6" s="140"/>
      <c r="D6" s="141"/>
      <c r="E6" s="139" t="s">
        <v>81</v>
      </c>
      <c r="F6" s="140"/>
      <c r="G6" s="141"/>
      <c r="H6" s="139" t="s">
        <v>80</v>
      </c>
      <c r="I6" s="140"/>
      <c r="J6" s="141"/>
    </row>
    <row r="7" spans="1:10" ht="42" customHeight="1" thickBot="1">
      <c r="A7" s="128"/>
      <c r="B7" s="105" t="s">
        <v>72</v>
      </c>
      <c r="C7" s="3" t="s">
        <v>79</v>
      </c>
      <c r="D7" s="105" t="s">
        <v>70</v>
      </c>
      <c r="E7" s="105" t="s">
        <v>72</v>
      </c>
      <c r="F7" s="3" t="s">
        <v>79</v>
      </c>
      <c r="G7" s="105" t="s">
        <v>70</v>
      </c>
      <c r="H7" s="105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5726</v>
      </c>
      <c r="C8" s="5">
        <v>1686</v>
      </c>
      <c r="D8" s="32">
        <v>4040</v>
      </c>
      <c r="E8" s="32">
        <v>507</v>
      </c>
      <c r="F8" s="5">
        <v>154</v>
      </c>
      <c r="G8" s="5">
        <v>353</v>
      </c>
      <c r="H8" s="32">
        <v>1847</v>
      </c>
      <c r="I8" s="5">
        <v>536</v>
      </c>
      <c r="J8" s="5">
        <v>1311</v>
      </c>
    </row>
    <row r="9" spans="1:10" ht="12" customHeight="1">
      <c r="A9" s="8"/>
      <c r="B9" s="30"/>
      <c r="C9" s="9"/>
      <c r="D9" s="30"/>
      <c r="E9" s="30"/>
      <c r="F9" s="9"/>
      <c r="G9" s="9"/>
      <c r="H9" s="30"/>
      <c r="I9" s="9"/>
      <c r="J9" s="9"/>
    </row>
    <row r="10" spans="1:10" ht="11.45" customHeight="1">
      <c r="A10" s="8" t="s">
        <v>8</v>
      </c>
      <c r="B10" s="30">
        <v>175</v>
      </c>
      <c r="C10" s="9">
        <v>60</v>
      </c>
      <c r="D10" s="30">
        <v>115</v>
      </c>
      <c r="E10" s="30">
        <v>21</v>
      </c>
      <c r="F10" s="9">
        <v>7</v>
      </c>
      <c r="G10" s="9">
        <v>14</v>
      </c>
      <c r="H10" s="30">
        <v>37</v>
      </c>
      <c r="I10" s="9">
        <v>11</v>
      </c>
      <c r="J10" s="9">
        <v>26</v>
      </c>
    </row>
    <row r="11" spans="1:10" ht="11.45" customHeight="1">
      <c r="A11" s="8" t="s">
        <v>9</v>
      </c>
      <c r="B11" s="30">
        <v>29</v>
      </c>
      <c r="C11" s="9">
        <v>10</v>
      </c>
      <c r="D11" s="30">
        <v>19</v>
      </c>
      <c r="E11" s="30">
        <v>2</v>
      </c>
      <c r="F11" s="9">
        <v>0</v>
      </c>
      <c r="G11" s="9">
        <v>2</v>
      </c>
      <c r="H11" s="30">
        <v>7</v>
      </c>
      <c r="I11" s="9">
        <v>2</v>
      </c>
      <c r="J11" s="9">
        <v>5</v>
      </c>
    </row>
    <row r="12" spans="1:10" ht="11.45" customHeight="1">
      <c r="A12" s="8" t="s">
        <v>10</v>
      </c>
      <c r="B12" s="30">
        <v>42</v>
      </c>
      <c r="C12" s="9">
        <v>10</v>
      </c>
      <c r="D12" s="30">
        <v>32</v>
      </c>
      <c r="E12" s="30">
        <v>5</v>
      </c>
      <c r="F12" s="9">
        <v>2</v>
      </c>
      <c r="G12" s="9">
        <v>3</v>
      </c>
      <c r="H12" s="30">
        <v>7</v>
      </c>
      <c r="I12" s="9">
        <v>2</v>
      </c>
      <c r="J12" s="9">
        <v>5</v>
      </c>
    </row>
    <row r="13" spans="1:10" ht="11.45" customHeight="1">
      <c r="A13" s="8" t="s">
        <v>11</v>
      </c>
      <c r="B13" s="30">
        <v>96</v>
      </c>
      <c r="C13" s="9">
        <v>31</v>
      </c>
      <c r="D13" s="30">
        <v>65</v>
      </c>
      <c r="E13" s="30">
        <v>10</v>
      </c>
      <c r="F13" s="9">
        <v>3</v>
      </c>
      <c r="G13" s="9">
        <v>7</v>
      </c>
      <c r="H13" s="30">
        <v>30</v>
      </c>
      <c r="I13" s="9">
        <v>5</v>
      </c>
      <c r="J13" s="9">
        <v>25</v>
      </c>
    </row>
    <row r="14" spans="1:10" ht="11.45" customHeight="1">
      <c r="A14" s="12" t="s">
        <v>12</v>
      </c>
      <c r="B14" s="13">
        <v>28</v>
      </c>
      <c r="C14" s="13">
        <v>10</v>
      </c>
      <c r="D14" s="31">
        <v>18</v>
      </c>
      <c r="E14" s="13">
        <v>0</v>
      </c>
      <c r="F14" s="13">
        <v>0</v>
      </c>
      <c r="G14" s="13">
        <v>0</v>
      </c>
      <c r="H14" s="13">
        <v>11</v>
      </c>
      <c r="I14" s="13">
        <v>4</v>
      </c>
      <c r="J14" s="13">
        <v>7</v>
      </c>
    </row>
    <row r="15" spans="1:10" ht="11.45" customHeight="1">
      <c r="A15" s="8" t="s">
        <v>13</v>
      </c>
      <c r="B15" s="30">
        <v>52</v>
      </c>
      <c r="C15" s="9">
        <v>22</v>
      </c>
      <c r="D15" s="30">
        <v>30</v>
      </c>
      <c r="E15" s="30">
        <v>5</v>
      </c>
      <c r="F15" s="9">
        <v>1</v>
      </c>
      <c r="G15" s="9">
        <v>4</v>
      </c>
      <c r="H15" s="30">
        <v>20</v>
      </c>
      <c r="I15" s="9">
        <v>6</v>
      </c>
      <c r="J15" s="9">
        <v>14</v>
      </c>
    </row>
    <row r="16" spans="1:10" ht="11.45" customHeight="1">
      <c r="A16" s="8" t="s">
        <v>14</v>
      </c>
      <c r="B16" s="30">
        <v>57</v>
      </c>
      <c r="C16" s="9">
        <v>23</v>
      </c>
      <c r="D16" s="30">
        <v>34</v>
      </c>
      <c r="E16" s="30">
        <v>5</v>
      </c>
      <c r="F16" s="9">
        <v>3</v>
      </c>
      <c r="G16" s="9">
        <v>2</v>
      </c>
      <c r="H16" s="30">
        <v>16</v>
      </c>
      <c r="I16" s="9">
        <v>6</v>
      </c>
      <c r="J16" s="9">
        <v>10</v>
      </c>
    </row>
    <row r="17" spans="1:10" ht="11.45" customHeight="1">
      <c r="A17" s="8" t="s">
        <v>15</v>
      </c>
      <c r="B17" s="30">
        <v>121</v>
      </c>
      <c r="C17" s="9">
        <v>41</v>
      </c>
      <c r="D17" s="30">
        <v>80</v>
      </c>
      <c r="E17" s="30">
        <v>12</v>
      </c>
      <c r="F17" s="9">
        <v>6</v>
      </c>
      <c r="G17" s="9">
        <v>6</v>
      </c>
      <c r="H17" s="30">
        <v>34</v>
      </c>
      <c r="I17" s="9">
        <v>15</v>
      </c>
      <c r="J17" s="9">
        <v>19</v>
      </c>
    </row>
    <row r="18" spans="1:10" ht="11.45" customHeight="1">
      <c r="A18" s="8" t="s">
        <v>16</v>
      </c>
      <c r="B18" s="30">
        <v>95</v>
      </c>
      <c r="C18" s="9">
        <v>44</v>
      </c>
      <c r="D18" s="30">
        <v>51</v>
      </c>
      <c r="E18" s="30">
        <v>5</v>
      </c>
      <c r="F18" s="9">
        <v>4</v>
      </c>
      <c r="G18" s="9">
        <v>1</v>
      </c>
      <c r="H18" s="30">
        <v>42</v>
      </c>
      <c r="I18" s="9">
        <v>17</v>
      </c>
      <c r="J18" s="9">
        <v>25</v>
      </c>
    </row>
    <row r="19" spans="1:10" ht="11.45" customHeight="1">
      <c r="A19" s="12" t="s">
        <v>17</v>
      </c>
      <c r="B19" s="13">
        <v>82</v>
      </c>
      <c r="C19" s="13">
        <v>26</v>
      </c>
      <c r="D19" s="31">
        <v>56</v>
      </c>
      <c r="E19" s="13">
        <v>8</v>
      </c>
      <c r="F19" s="13">
        <v>3</v>
      </c>
      <c r="G19" s="13">
        <v>5</v>
      </c>
      <c r="H19" s="13">
        <v>17</v>
      </c>
      <c r="I19" s="13">
        <v>7</v>
      </c>
      <c r="J19" s="13">
        <v>10</v>
      </c>
    </row>
    <row r="20" spans="1:10" ht="11.45" customHeight="1">
      <c r="A20" s="8" t="s">
        <v>18</v>
      </c>
      <c r="B20" s="30">
        <v>316</v>
      </c>
      <c r="C20" s="9">
        <v>101</v>
      </c>
      <c r="D20" s="30">
        <v>215</v>
      </c>
      <c r="E20" s="30">
        <v>22</v>
      </c>
      <c r="F20" s="9">
        <v>5</v>
      </c>
      <c r="G20" s="9">
        <v>17</v>
      </c>
      <c r="H20" s="30">
        <v>129</v>
      </c>
      <c r="I20" s="9">
        <v>43</v>
      </c>
      <c r="J20" s="9">
        <v>86</v>
      </c>
    </row>
    <row r="21" spans="1:10" ht="11.45" customHeight="1">
      <c r="A21" s="8" t="s">
        <v>19</v>
      </c>
      <c r="B21" s="30">
        <v>290</v>
      </c>
      <c r="C21" s="9">
        <v>64</v>
      </c>
      <c r="D21" s="30">
        <v>226</v>
      </c>
      <c r="E21" s="30">
        <v>19</v>
      </c>
      <c r="F21" s="9">
        <v>4</v>
      </c>
      <c r="G21" s="9">
        <v>15</v>
      </c>
      <c r="H21" s="30">
        <v>97</v>
      </c>
      <c r="I21" s="9">
        <v>18</v>
      </c>
      <c r="J21" s="9">
        <v>79</v>
      </c>
    </row>
    <row r="22" spans="1:10" ht="11.45" customHeight="1">
      <c r="A22" s="8" t="s">
        <v>20</v>
      </c>
      <c r="B22" s="30">
        <v>1052</v>
      </c>
      <c r="C22" s="9">
        <v>250</v>
      </c>
      <c r="D22" s="30">
        <v>802</v>
      </c>
      <c r="E22" s="30">
        <v>80</v>
      </c>
      <c r="F22" s="9">
        <v>18</v>
      </c>
      <c r="G22" s="9">
        <v>62</v>
      </c>
      <c r="H22" s="30">
        <v>369</v>
      </c>
      <c r="I22" s="9">
        <v>70</v>
      </c>
      <c r="J22" s="9">
        <v>299</v>
      </c>
    </row>
    <row r="23" spans="1:10" ht="11.45" customHeight="1">
      <c r="A23" s="8" t="s">
        <v>21</v>
      </c>
      <c r="B23" s="30">
        <v>462</v>
      </c>
      <c r="C23" s="9">
        <v>122</v>
      </c>
      <c r="D23" s="30">
        <v>340</v>
      </c>
      <c r="E23" s="30">
        <v>39</v>
      </c>
      <c r="F23" s="9">
        <v>12</v>
      </c>
      <c r="G23" s="9">
        <v>27</v>
      </c>
      <c r="H23" s="30">
        <v>176</v>
      </c>
      <c r="I23" s="9">
        <v>41</v>
      </c>
      <c r="J23" s="9">
        <v>135</v>
      </c>
    </row>
    <row r="24" spans="1:10" ht="11.45" customHeight="1">
      <c r="A24" s="12" t="s">
        <v>22</v>
      </c>
      <c r="B24" s="13">
        <v>90</v>
      </c>
      <c r="C24" s="13">
        <v>27</v>
      </c>
      <c r="D24" s="31">
        <v>63</v>
      </c>
      <c r="E24" s="13">
        <v>11</v>
      </c>
      <c r="F24" s="13">
        <v>3</v>
      </c>
      <c r="G24" s="13">
        <v>8</v>
      </c>
      <c r="H24" s="13">
        <v>22</v>
      </c>
      <c r="I24" s="13">
        <v>8</v>
      </c>
      <c r="J24" s="13">
        <v>14</v>
      </c>
    </row>
    <row r="25" spans="1:10" ht="11.45" customHeight="1">
      <c r="A25" s="8" t="s">
        <v>23</v>
      </c>
      <c r="B25" s="30">
        <v>33</v>
      </c>
      <c r="C25" s="9">
        <v>11</v>
      </c>
      <c r="D25" s="30">
        <v>22</v>
      </c>
      <c r="E25" s="30">
        <v>2</v>
      </c>
      <c r="F25" s="9">
        <v>0</v>
      </c>
      <c r="G25" s="9">
        <v>2</v>
      </c>
      <c r="H25" s="30">
        <v>11</v>
      </c>
      <c r="I25" s="9">
        <v>4</v>
      </c>
      <c r="J25" s="9">
        <v>7</v>
      </c>
    </row>
    <row r="26" spans="1:10" ht="11.45" customHeight="1">
      <c r="A26" s="8" t="s">
        <v>24</v>
      </c>
      <c r="B26" s="30">
        <v>46</v>
      </c>
      <c r="C26" s="9">
        <v>17</v>
      </c>
      <c r="D26" s="30">
        <v>29</v>
      </c>
      <c r="E26" s="30">
        <v>5</v>
      </c>
      <c r="F26" s="9">
        <v>4</v>
      </c>
      <c r="G26" s="9">
        <v>1</v>
      </c>
      <c r="H26" s="30">
        <v>13</v>
      </c>
      <c r="I26" s="9">
        <v>4</v>
      </c>
      <c r="J26" s="9">
        <v>9</v>
      </c>
    </row>
    <row r="27" spans="1:10" ht="11.45" customHeight="1">
      <c r="A27" s="8" t="s">
        <v>25</v>
      </c>
      <c r="B27" s="30">
        <v>24</v>
      </c>
      <c r="C27" s="9">
        <v>8</v>
      </c>
      <c r="D27" s="30">
        <v>16</v>
      </c>
      <c r="E27" s="30">
        <v>4</v>
      </c>
      <c r="F27" s="9">
        <v>1</v>
      </c>
      <c r="G27" s="9">
        <v>3</v>
      </c>
      <c r="H27" s="30">
        <v>9</v>
      </c>
      <c r="I27" s="9">
        <v>5</v>
      </c>
      <c r="J27" s="9">
        <v>4</v>
      </c>
    </row>
    <row r="28" spans="1:10" ht="11.45" customHeight="1">
      <c r="A28" s="8" t="s">
        <v>26</v>
      </c>
      <c r="B28" s="30">
        <v>31</v>
      </c>
      <c r="C28" s="9">
        <v>18</v>
      </c>
      <c r="D28" s="30">
        <v>13</v>
      </c>
      <c r="E28" s="30">
        <v>1</v>
      </c>
      <c r="F28" s="9">
        <v>0</v>
      </c>
      <c r="G28" s="9">
        <v>1</v>
      </c>
      <c r="H28" s="30">
        <v>9</v>
      </c>
      <c r="I28" s="9">
        <v>4</v>
      </c>
      <c r="J28" s="9">
        <v>5</v>
      </c>
    </row>
    <row r="29" spans="1:10" ht="11.45" customHeight="1">
      <c r="A29" s="12" t="s">
        <v>27</v>
      </c>
      <c r="B29" s="13">
        <v>91</v>
      </c>
      <c r="C29" s="13">
        <v>23</v>
      </c>
      <c r="D29" s="31">
        <v>68</v>
      </c>
      <c r="E29" s="13">
        <v>11</v>
      </c>
      <c r="F29" s="13">
        <v>5</v>
      </c>
      <c r="G29" s="13">
        <v>6</v>
      </c>
      <c r="H29" s="13">
        <v>26</v>
      </c>
      <c r="I29" s="13">
        <v>11</v>
      </c>
      <c r="J29" s="13">
        <v>15</v>
      </c>
    </row>
    <row r="30" spans="1:10" ht="11.45" customHeight="1">
      <c r="A30" s="8" t="s">
        <v>28</v>
      </c>
      <c r="B30" s="30">
        <v>118</v>
      </c>
      <c r="C30" s="9">
        <v>56</v>
      </c>
      <c r="D30" s="30">
        <v>62</v>
      </c>
      <c r="E30" s="30">
        <v>11</v>
      </c>
      <c r="F30" s="9">
        <v>3</v>
      </c>
      <c r="G30" s="9">
        <v>8</v>
      </c>
      <c r="H30" s="30">
        <v>32</v>
      </c>
      <c r="I30" s="9">
        <v>16</v>
      </c>
      <c r="J30" s="9">
        <v>16</v>
      </c>
    </row>
    <row r="31" spans="1:10" ht="11.45" customHeight="1">
      <c r="A31" s="8" t="s">
        <v>29</v>
      </c>
      <c r="B31" s="30">
        <v>188</v>
      </c>
      <c r="C31" s="9">
        <v>76</v>
      </c>
      <c r="D31" s="30">
        <v>112</v>
      </c>
      <c r="E31" s="30">
        <v>15</v>
      </c>
      <c r="F31" s="9">
        <v>5</v>
      </c>
      <c r="G31" s="9">
        <v>10</v>
      </c>
      <c r="H31" s="30">
        <v>43</v>
      </c>
      <c r="I31" s="9">
        <v>23</v>
      </c>
      <c r="J31" s="9">
        <v>20</v>
      </c>
    </row>
    <row r="32" spans="1:10" ht="11.45" customHeight="1">
      <c r="A32" s="8" t="s">
        <v>30</v>
      </c>
      <c r="B32" s="30">
        <v>546</v>
      </c>
      <c r="C32" s="9">
        <v>203</v>
      </c>
      <c r="D32" s="30">
        <v>343</v>
      </c>
      <c r="E32" s="30">
        <v>51</v>
      </c>
      <c r="F32" s="9">
        <v>23</v>
      </c>
      <c r="G32" s="9">
        <v>28</v>
      </c>
      <c r="H32" s="30">
        <v>159</v>
      </c>
      <c r="I32" s="9">
        <v>60</v>
      </c>
      <c r="J32" s="9">
        <v>99</v>
      </c>
    </row>
    <row r="33" spans="1:10" ht="11.45" customHeight="1">
      <c r="A33" s="8" t="s">
        <v>31</v>
      </c>
      <c r="B33" s="30">
        <v>67</v>
      </c>
      <c r="C33" s="9">
        <v>31</v>
      </c>
      <c r="D33" s="30">
        <v>36</v>
      </c>
      <c r="E33" s="30">
        <v>8</v>
      </c>
      <c r="F33" s="9">
        <v>5</v>
      </c>
      <c r="G33" s="9">
        <v>3</v>
      </c>
      <c r="H33" s="30">
        <v>23</v>
      </c>
      <c r="I33" s="9">
        <v>10</v>
      </c>
      <c r="J33" s="9">
        <v>13</v>
      </c>
    </row>
    <row r="34" spans="1:10" ht="11.45" customHeight="1">
      <c r="A34" s="12" t="s">
        <v>32</v>
      </c>
      <c r="B34" s="13">
        <v>76</v>
      </c>
      <c r="C34" s="13">
        <v>28</v>
      </c>
      <c r="D34" s="31">
        <v>48</v>
      </c>
      <c r="E34" s="13">
        <v>3</v>
      </c>
      <c r="F34" s="13">
        <v>1</v>
      </c>
      <c r="G34" s="13">
        <v>2</v>
      </c>
      <c r="H34" s="13">
        <v>23</v>
      </c>
      <c r="I34" s="13">
        <v>5</v>
      </c>
      <c r="J34" s="13">
        <v>18</v>
      </c>
    </row>
    <row r="35" spans="1:10" ht="11.45" customHeight="1">
      <c r="A35" s="8" t="s">
        <v>33</v>
      </c>
      <c r="B35" s="30">
        <v>102</v>
      </c>
      <c r="C35" s="9">
        <v>17</v>
      </c>
      <c r="D35" s="30">
        <v>85</v>
      </c>
      <c r="E35" s="30">
        <v>6</v>
      </c>
      <c r="F35" s="9">
        <v>0</v>
      </c>
      <c r="G35" s="9">
        <v>6</v>
      </c>
      <c r="H35" s="30">
        <v>29</v>
      </c>
      <c r="I35" s="9">
        <v>11</v>
      </c>
      <c r="J35" s="9">
        <v>18</v>
      </c>
    </row>
    <row r="36" spans="1:10" ht="11.45" customHeight="1">
      <c r="A36" s="8" t="s">
        <v>34</v>
      </c>
      <c r="B36" s="30">
        <v>418</v>
      </c>
      <c r="C36" s="9">
        <v>108</v>
      </c>
      <c r="D36" s="30">
        <v>310</v>
      </c>
      <c r="E36" s="30">
        <v>38</v>
      </c>
      <c r="F36" s="9">
        <v>9</v>
      </c>
      <c r="G36" s="9">
        <v>29</v>
      </c>
      <c r="H36" s="30">
        <v>136</v>
      </c>
      <c r="I36" s="9">
        <v>29</v>
      </c>
      <c r="J36" s="9">
        <v>107</v>
      </c>
    </row>
    <row r="37" spans="1:10" ht="11.45" customHeight="1">
      <c r="A37" s="8" t="s">
        <v>35</v>
      </c>
      <c r="B37" s="30">
        <v>200</v>
      </c>
      <c r="C37" s="9">
        <v>42</v>
      </c>
      <c r="D37" s="30">
        <v>158</v>
      </c>
      <c r="E37" s="30">
        <v>15</v>
      </c>
      <c r="F37" s="9">
        <v>2</v>
      </c>
      <c r="G37" s="9">
        <v>13</v>
      </c>
      <c r="H37" s="30">
        <v>57</v>
      </c>
      <c r="I37" s="9">
        <v>15</v>
      </c>
      <c r="J37" s="9">
        <v>42</v>
      </c>
    </row>
    <row r="38" spans="1:10" ht="11.45" customHeight="1">
      <c r="A38" s="8" t="s">
        <v>36</v>
      </c>
      <c r="B38" s="30">
        <v>37</v>
      </c>
      <c r="C38" s="9">
        <v>10</v>
      </c>
      <c r="D38" s="30">
        <v>27</v>
      </c>
      <c r="E38" s="30">
        <v>4</v>
      </c>
      <c r="F38" s="9">
        <v>1</v>
      </c>
      <c r="G38" s="9">
        <v>3</v>
      </c>
      <c r="H38" s="30">
        <v>9</v>
      </c>
      <c r="I38" s="9">
        <v>2</v>
      </c>
      <c r="J38" s="9">
        <v>7</v>
      </c>
    </row>
    <row r="39" spans="1:10" ht="11.45" customHeight="1">
      <c r="A39" s="12" t="s">
        <v>37</v>
      </c>
      <c r="B39" s="13">
        <v>14</v>
      </c>
      <c r="C39" s="13">
        <v>3</v>
      </c>
      <c r="D39" s="31">
        <v>11</v>
      </c>
      <c r="E39" s="13">
        <v>0</v>
      </c>
      <c r="F39" s="13">
        <v>0</v>
      </c>
      <c r="G39" s="13">
        <v>0</v>
      </c>
      <c r="H39" s="13">
        <v>4</v>
      </c>
      <c r="I39" s="13">
        <v>0</v>
      </c>
      <c r="J39" s="13">
        <v>4</v>
      </c>
    </row>
    <row r="40" spans="1:10" ht="11.45" customHeight="1">
      <c r="A40" s="8" t="s">
        <v>38</v>
      </c>
      <c r="B40" s="30">
        <v>17</v>
      </c>
      <c r="C40" s="9">
        <v>4</v>
      </c>
      <c r="D40" s="30">
        <v>13</v>
      </c>
      <c r="E40" s="30">
        <v>1</v>
      </c>
      <c r="F40" s="9">
        <v>0</v>
      </c>
      <c r="G40" s="9">
        <v>1</v>
      </c>
      <c r="H40" s="30">
        <v>5</v>
      </c>
      <c r="I40" s="9">
        <v>3</v>
      </c>
      <c r="J40" s="9">
        <v>2</v>
      </c>
    </row>
    <row r="41" spans="1:10" ht="11.45" customHeight="1">
      <c r="A41" s="8" t="s">
        <v>39</v>
      </c>
      <c r="B41" s="30">
        <v>12</v>
      </c>
      <c r="C41" s="9">
        <v>2</v>
      </c>
      <c r="D41" s="30">
        <v>10</v>
      </c>
      <c r="E41" s="30">
        <v>0</v>
      </c>
      <c r="F41" s="9">
        <v>0</v>
      </c>
      <c r="G41" s="9">
        <v>0</v>
      </c>
      <c r="H41" s="30">
        <v>3</v>
      </c>
      <c r="I41" s="9">
        <v>2</v>
      </c>
      <c r="J41" s="9">
        <v>1</v>
      </c>
    </row>
    <row r="42" spans="1:10" ht="11.45" customHeight="1">
      <c r="A42" s="8" t="s">
        <v>40</v>
      </c>
      <c r="B42" s="30">
        <v>56</v>
      </c>
      <c r="C42" s="9">
        <v>14</v>
      </c>
      <c r="D42" s="30">
        <v>42</v>
      </c>
      <c r="E42" s="30">
        <v>8</v>
      </c>
      <c r="F42" s="9">
        <v>2</v>
      </c>
      <c r="G42" s="9">
        <v>6</v>
      </c>
      <c r="H42" s="30">
        <v>15</v>
      </c>
      <c r="I42" s="9">
        <v>2</v>
      </c>
      <c r="J42" s="9">
        <v>13</v>
      </c>
    </row>
    <row r="43" spans="1:10" ht="11.45" customHeight="1">
      <c r="A43" s="8" t="s">
        <v>41</v>
      </c>
      <c r="B43" s="30">
        <v>110</v>
      </c>
      <c r="C43" s="9">
        <v>26</v>
      </c>
      <c r="D43" s="30">
        <v>84</v>
      </c>
      <c r="E43" s="30">
        <v>11</v>
      </c>
      <c r="F43" s="9">
        <v>3</v>
      </c>
      <c r="G43" s="9">
        <v>8</v>
      </c>
      <c r="H43" s="30">
        <v>41</v>
      </c>
      <c r="I43" s="9">
        <v>21</v>
      </c>
      <c r="J43" s="9">
        <v>20</v>
      </c>
    </row>
    <row r="44" spans="1:10" ht="11.45" customHeight="1">
      <c r="A44" s="12" t="s">
        <v>42</v>
      </c>
      <c r="B44" s="13">
        <v>28</v>
      </c>
      <c r="C44" s="13">
        <v>11</v>
      </c>
      <c r="D44" s="31">
        <v>17</v>
      </c>
      <c r="E44" s="13">
        <v>4</v>
      </c>
      <c r="F44" s="13">
        <v>0</v>
      </c>
      <c r="G44" s="13">
        <v>4</v>
      </c>
      <c r="H44" s="13">
        <v>7</v>
      </c>
      <c r="I44" s="13">
        <v>3</v>
      </c>
      <c r="J44" s="13">
        <v>4</v>
      </c>
    </row>
    <row r="45" spans="1:10" ht="11.45" customHeight="1">
      <c r="A45" s="8" t="s">
        <v>43</v>
      </c>
      <c r="B45" s="30">
        <v>13</v>
      </c>
      <c r="C45" s="9">
        <v>6</v>
      </c>
      <c r="D45" s="30">
        <v>7</v>
      </c>
      <c r="E45" s="30">
        <v>1</v>
      </c>
      <c r="F45" s="9">
        <v>0</v>
      </c>
      <c r="G45" s="9">
        <v>1</v>
      </c>
      <c r="H45" s="30">
        <v>8</v>
      </c>
      <c r="I45" s="9">
        <v>1</v>
      </c>
      <c r="J45" s="9">
        <v>7</v>
      </c>
    </row>
    <row r="46" spans="1:10" ht="11.45" customHeight="1">
      <c r="A46" s="8" t="s">
        <v>44</v>
      </c>
      <c r="B46" s="30">
        <v>19</v>
      </c>
      <c r="C46" s="9">
        <v>6</v>
      </c>
      <c r="D46" s="30">
        <v>13</v>
      </c>
      <c r="E46" s="30">
        <v>1</v>
      </c>
      <c r="F46" s="9">
        <v>0</v>
      </c>
      <c r="G46" s="9">
        <v>1</v>
      </c>
      <c r="H46" s="30">
        <v>14</v>
      </c>
      <c r="I46" s="9">
        <v>6</v>
      </c>
      <c r="J46" s="9">
        <v>8</v>
      </c>
    </row>
    <row r="47" spans="1:10" ht="11.45" customHeight="1">
      <c r="A47" s="8" t="s">
        <v>45</v>
      </c>
      <c r="B47" s="30">
        <v>21</v>
      </c>
      <c r="C47" s="9">
        <v>2</v>
      </c>
      <c r="D47" s="30">
        <v>19</v>
      </c>
      <c r="E47" s="30">
        <v>2</v>
      </c>
      <c r="F47" s="9">
        <v>0</v>
      </c>
      <c r="G47" s="9">
        <v>2</v>
      </c>
      <c r="H47" s="30">
        <v>9</v>
      </c>
      <c r="I47" s="9">
        <v>2</v>
      </c>
      <c r="J47" s="9">
        <v>7</v>
      </c>
    </row>
    <row r="48" spans="1:10" ht="11.45" customHeight="1">
      <c r="A48" s="8" t="s">
        <v>46</v>
      </c>
      <c r="B48" s="30">
        <v>16</v>
      </c>
      <c r="C48" s="9">
        <v>4</v>
      </c>
      <c r="D48" s="30">
        <v>12</v>
      </c>
      <c r="E48" s="30">
        <v>2</v>
      </c>
      <c r="F48" s="9">
        <v>1</v>
      </c>
      <c r="G48" s="9">
        <v>1</v>
      </c>
      <c r="H48" s="30">
        <v>5</v>
      </c>
      <c r="I48" s="9">
        <v>0</v>
      </c>
      <c r="J48" s="9">
        <v>5</v>
      </c>
    </row>
    <row r="49" spans="1:10" ht="11.45" customHeight="1">
      <c r="A49" s="12" t="s">
        <v>47</v>
      </c>
      <c r="B49" s="13">
        <v>251</v>
      </c>
      <c r="C49" s="13">
        <v>60</v>
      </c>
      <c r="D49" s="31">
        <v>191</v>
      </c>
      <c r="E49" s="13">
        <v>29</v>
      </c>
      <c r="F49" s="13">
        <v>7</v>
      </c>
      <c r="G49" s="13">
        <v>22</v>
      </c>
      <c r="H49" s="13">
        <v>68</v>
      </c>
      <c r="I49" s="13">
        <v>18</v>
      </c>
      <c r="J49" s="13">
        <v>50</v>
      </c>
    </row>
    <row r="50" spans="1:10" ht="11.45" customHeight="1">
      <c r="A50" s="8" t="s">
        <v>48</v>
      </c>
      <c r="B50" s="30">
        <v>13</v>
      </c>
      <c r="C50" s="9">
        <v>3</v>
      </c>
      <c r="D50" s="30">
        <v>10</v>
      </c>
      <c r="E50" s="30">
        <v>2</v>
      </c>
      <c r="F50" s="9">
        <v>0</v>
      </c>
      <c r="G50" s="9">
        <v>2</v>
      </c>
      <c r="H50" s="30">
        <v>4</v>
      </c>
      <c r="I50" s="9">
        <v>0</v>
      </c>
      <c r="J50" s="9">
        <v>4</v>
      </c>
    </row>
    <row r="51" spans="1:10" ht="11.45" customHeight="1">
      <c r="A51" s="8" t="s">
        <v>49</v>
      </c>
      <c r="B51" s="30">
        <v>22</v>
      </c>
      <c r="C51" s="9">
        <v>7</v>
      </c>
      <c r="D51" s="30">
        <v>15</v>
      </c>
      <c r="E51" s="30">
        <v>2</v>
      </c>
      <c r="F51" s="9">
        <v>0</v>
      </c>
      <c r="G51" s="9">
        <v>2</v>
      </c>
      <c r="H51" s="30">
        <v>6</v>
      </c>
      <c r="I51" s="9">
        <v>1</v>
      </c>
      <c r="J51" s="9">
        <v>5</v>
      </c>
    </row>
    <row r="52" spans="1:10" ht="11.45" customHeight="1">
      <c r="A52" s="8" t="s">
        <v>50</v>
      </c>
      <c r="B52" s="30">
        <v>44</v>
      </c>
      <c r="C52" s="9">
        <v>17</v>
      </c>
      <c r="D52" s="30">
        <v>27</v>
      </c>
      <c r="E52" s="30">
        <v>9</v>
      </c>
      <c r="F52" s="9">
        <v>5</v>
      </c>
      <c r="G52" s="9">
        <v>4</v>
      </c>
      <c r="H52" s="30">
        <v>13</v>
      </c>
      <c r="I52" s="9">
        <v>4</v>
      </c>
      <c r="J52" s="9">
        <v>9</v>
      </c>
    </row>
    <row r="53" spans="1:10" ht="11.45" customHeight="1">
      <c r="A53" s="8" t="s">
        <v>51</v>
      </c>
      <c r="B53" s="30">
        <v>22</v>
      </c>
      <c r="C53" s="9">
        <v>9</v>
      </c>
      <c r="D53" s="30">
        <v>13</v>
      </c>
      <c r="E53" s="30">
        <v>5</v>
      </c>
      <c r="F53" s="9">
        <v>1</v>
      </c>
      <c r="G53" s="9">
        <v>4</v>
      </c>
      <c r="H53" s="30">
        <v>8</v>
      </c>
      <c r="I53" s="9">
        <v>2</v>
      </c>
      <c r="J53" s="9">
        <v>6</v>
      </c>
    </row>
    <row r="54" spans="1:10" ht="11.45" customHeight="1">
      <c r="A54" s="12" t="s">
        <v>52</v>
      </c>
      <c r="B54" s="13">
        <v>21</v>
      </c>
      <c r="C54" s="13">
        <v>2</v>
      </c>
      <c r="D54" s="31">
        <v>19</v>
      </c>
      <c r="E54" s="13">
        <v>2</v>
      </c>
      <c r="F54" s="13">
        <v>1</v>
      </c>
      <c r="G54" s="13">
        <v>1</v>
      </c>
      <c r="H54" s="13">
        <v>7</v>
      </c>
      <c r="I54" s="13">
        <v>2</v>
      </c>
      <c r="J54" s="13">
        <v>5</v>
      </c>
    </row>
    <row r="55" spans="1:10" ht="11.45" customHeight="1">
      <c r="A55" s="8" t="s">
        <v>53</v>
      </c>
      <c r="B55" s="30">
        <v>18</v>
      </c>
      <c r="C55" s="9">
        <v>3</v>
      </c>
      <c r="D55" s="30">
        <v>15</v>
      </c>
      <c r="E55" s="30">
        <v>1</v>
      </c>
      <c r="F55" s="9">
        <v>1</v>
      </c>
      <c r="G55" s="9">
        <v>0</v>
      </c>
      <c r="H55" s="30">
        <v>9</v>
      </c>
      <c r="I55" s="9">
        <v>3</v>
      </c>
      <c r="J55" s="9">
        <v>6</v>
      </c>
    </row>
    <row r="56" spans="1:10" ht="11.45" customHeight="1" thickBot="1">
      <c r="A56" s="16" t="s">
        <v>54</v>
      </c>
      <c r="B56" s="29">
        <v>65</v>
      </c>
      <c r="C56" s="17">
        <v>18</v>
      </c>
      <c r="D56" s="29">
        <v>47</v>
      </c>
      <c r="E56" s="29">
        <v>9</v>
      </c>
      <c r="F56" s="17">
        <v>3</v>
      </c>
      <c r="G56" s="17">
        <v>6</v>
      </c>
      <c r="H56" s="29">
        <v>28</v>
      </c>
      <c r="I56" s="17">
        <v>12</v>
      </c>
      <c r="J56" s="17">
        <v>16</v>
      </c>
    </row>
    <row r="57" spans="1:10" ht="16.149999999999999" customHeight="1">
      <c r="A57" s="24"/>
      <c r="B57" s="36"/>
      <c r="C57" s="36"/>
      <c r="D57" s="36"/>
      <c r="E57" s="36"/>
      <c r="F57" s="36"/>
      <c r="G57" s="36"/>
      <c r="H57" s="36"/>
      <c r="I57" s="36"/>
      <c r="J57" s="36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J67"/>
  <sheetViews>
    <sheetView view="pageBreakPreview" zoomScaleNormal="100" zoomScaleSheetLayoutView="100" workbookViewId="0">
      <selection activeCell="I25" sqref="I25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19" t="s">
        <v>131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9.899999999999999" customHeight="1">
      <c r="A2" s="142" t="s">
        <v>167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18.600000000000001" customHeight="1" thickBot="1">
      <c r="I3" s="138" t="s">
        <v>196</v>
      </c>
      <c r="J3" s="138"/>
    </row>
    <row r="4" spans="1:10" ht="22.5" customHeight="1" thickBot="1">
      <c r="A4" s="126" t="s">
        <v>0</v>
      </c>
      <c r="B4" s="139" t="s">
        <v>123</v>
      </c>
      <c r="C4" s="140"/>
      <c r="D4" s="140"/>
      <c r="E4" s="140"/>
      <c r="F4" s="140"/>
      <c r="G4" s="140"/>
      <c r="H4" s="140"/>
      <c r="I4" s="140"/>
      <c r="J4" s="141"/>
    </row>
    <row r="5" spans="1:10" ht="22.5" customHeight="1" thickBot="1">
      <c r="A5" s="127"/>
      <c r="B5" s="139" t="s">
        <v>101</v>
      </c>
      <c r="C5" s="140"/>
      <c r="D5" s="141"/>
      <c r="E5" s="139" t="s">
        <v>96</v>
      </c>
      <c r="F5" s="140"/>
      <c r="G5" s="140"/>
      <c r="H5" s="140"/>
      <c r="I5" s="140"/>
      <c r="J5" s="141"/>
    </row>
    <row r="6" spans="1:10" ht="22.5" customHeight="1" thickBot="1">
      <c r="A6" s="127"/>
      <c r="B6" s="139" t="s">
        <v>91</v>
      </c>
      <c r="C6" s="140"/>
      <c r="D6" s="141"/>
      <c r="E6" s="139" t="s">
        <v>89</v>
      </c>
      <c r="F6" s="140"/>
      <c r="G6" s="141"/>
      <c r="H6" s="139" t="s">
        <v>87</v>
      </c>
      <c r="I6" s="140"/>
      <c r="J6" s="141"/>
    </row>
    <row r="7" spans="1:10" ht="42" customHeight="1" thickBot="1">
      <c r="A7" s="128"/>
      <c r="B7" s="105" t="s">
        <v>72</v>
      </c>
      <c r="C7" s="3" t="s">
        <v>79</v>
      </c>
      <c r="D7" s="105" t="s">
        <v>70</v>
      </c>
      <c r="E7" s="105" t="s">
        <v>72</v>
      </c>
      <c r="F7" s="3" t="s">
        <v>79</v>
      </c>
      <c r="G7" s="3" t="s">
        <v>70</v>
      </c>
      <c r="H7" s="105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99</v>
      </c>
      <c r="C8" s="5">
        <v>40</v>
      </c>
      <c r="D8" s="5">
        <v>59</v>
      </c>
      <c r="E8" s="32">
        <f>H8+'第27(25)表'!B8+'第27(25)表'!E8+'第27(25)表'!H8+'第27(26)表'!B8</f>
        <v>40157</v>
      </c>
      <c r="F8" s="5">
        <f>I8+'第27(25)表'!C8+'第27(25)表'!F8+'第27(25)表'!I8+'第27(26)表'!C8</f>
        <v>11452</v>
      </c>
      <c r="G8" s="5">
        <f>J8+'第27(25)表'!D8+'第27(25)表'!G8+'第27(25)表'!J8+'第27(26)表'!D8</f>
        <v>28705</v>
      </c>
      <c r="H8" s="32">
        <v>5288</v>
      </c>
      <c r="I8" s="5">
        <v>1570</v>
      </c>
      <c r="J8" s="5">
        <v>3718</v>
      </c>
    </row>
    <row r="9" spans="1:10" ht="12" customHeight="1">
      <c r="A9" s="8"/>
      <c r="B9" s="30"/>
      <c r="C9" s="9"/>
      <c r="D9" s="9"/>
      <c r="E9" s="30"/>
      <c r="F9" s="9"/>
      <c r="G9" s="9"/>
      <c r="H9" s="30"/>
      <c r="I9" s="9"/>
      <c r="J9" s="9"/>
    </row>
    <row r="10" spans="1:10" ht="11.45" customHeight="1">
      <c r="A10" s="8" t="s">
        <v>8</v>
      </c>
      <c r="B10" s="30">
        <v>3</v>
      </c>
      <c r="C10" s="9">
        <v>3</v>
      </c>
      <c r="D10" s="9">
        <v>0</v>
      </c>
      <c r="E10" s="30">
        <f>H10+'第27(25)表'!B10+'第27(25)表'!E10+'第27(25)表'!H10+'第27(26)表'!B10</f>
        <v>1252</v>
      </c>
      <c r="F10" s="9">
        <f>I10+'第27(25)表'!C10+'第27(25)表'!F10+'第27(25)表'!I10+'第27(26)表'!C10</f>
        <v>375</v>
      </c>
      <c r="G10" s="9">
        <f>J10+'第27(25)表'!D10+'第27(25)表'!G10+'第27(25)表'!J10+'第27(26)表'!D10</f>
        <v>877</v>
      </c>
      <c r="H10" s="30">
        <v>201</v>
      </c>
      <c r="I10" s="9">
        <v>65</v>
      </c>
      <c r="J10" s="9">
        <v>136</v>
      </c>
    </row>
    <row r="11" spans="1:10" ht="11.45" customHeight="1">
      <c r="A11" s="8" t="s">
        <v>9</v>
      </c>
      <c r="B11" s="30">
        <v>0</v>
      </c>
      <c r="C11" s="9">
        <v>0</v>
      </c>
      <c r="D11" s="9">
        <v>0</v>
      </c>
      <c r="E11" s="30">
        <f>H11+'第27(25)表'!B11+'第27(25)表'!E11+'第27(25)表'!H11+'第27(26)表'!B11</f>
        <v>243</v>
      </c>
      <c r="F11" s="9">
        <f>I11+'第27(25)表'!C11+'第27(25)表'!F11+'第27(25)表'!I11+'第27(26)表'!C11</f>
        <v>86</v>
      </c>
      <c r="G11" s="9">
        <f>J11+'第27(25)表'!D11+'第27(25)表'!G11+'第27(25)表'!J11+'第27(26)表'!D11</f>
        <v>157</v>
      </c>
      <c r="H11" s="30">
        <v>43</v>
      </c>
      <c r="I11" s="9">
        <v>15</v>
      </c>
      <c r="J11" s="9">
        <v>28</v>
      </c>
    </row>
    <row r="12" spans="1:10" ht="11.45" customHeight="1">
      <c r="A12" s="8" t="s">
        <v>10</v>
      </c>
      <c r="B12" s="30">
        <v>1</v>
      </c>
      <c r="C12" s="9">
        <v>0</v>
      </c>
      <c r="D12" s="9">
        <v>1</v>
      </c>
      <c r="E12" s="30">
        <f>H12+'第27(25)表'!B12+'第27(25)表'!E12+'第27(25)表'!H12+'第27(26)表'!B12</f>
        <v>213</v>
      </c>
      <c r="F12" s="9">
        <f>I12+'第27(25)表'!C12+'第27(25)表'!F12+'第27(25)表'!I12+'第27(26)表'!C12</f>
        <v>80</v>
      </c>
      <c r="G12" s="9">
        <f>J12+'第27(25)表'!D12+'第27(25)表'!G12+'第27(25)表'!J12+'第27(26)表'!D12</f>
        <v>133</v>
      </c>
      <c r="H12" s="30">
        <v>36</v>
      </c>
      <c r="I12" s="9">
        <v>13</v>
      </c>
      <c r="J12" s="9">
        <v>23</v>
      </c>
    </row>
    <row r="13" spans="1:10" ht="11.45" customHeight="1">
      <c r="A13" s="8" t="s">
        <v>11</v>
      </c>
      <c r="B13" s="30">
        <v>3</v>
      </c>
      <c r="C13" s="9">
        <v>0</v>
      </c>
      <c r="D13" s="9">
        <v>3</v>
      </c>
      <c r="E13" s="30">
        <f>H13+'第27(25)表'!B13+'第27(25)表'!E13+'第27(25)表'!H13+'第27(26)表'!B13</f>
        <v>620</v>
      </c>
      <c r="F13" s="9">
        <f>I13+'第27(25)表'!C13+'第27(25)表'!F13+'第27(25)表'!I13+'第27(26)表'!C13</f>
        <v>175</v>
      </c>
      <c r="G13" s="9">
        <f>J13+'第27(25)表'!D13+'第27(25)表'!G13+'第27(25)表'!J13+'第27(26)表'!D13</f>
        <v>445</v>
      </c>
      <c r="H13" s="30">
        <v>91</v>
      </c>
      <c r="I13" s="9">
        <v>30</v>
      </c>
      <c r="J13" s="9">
        <v>61</v>
      </c>
    </row>
    <row r="14" spans="1:10" ht="11.45" customHeight="1">
      <c r="A14" s="12" t="s">
        <v>12</v>
      </c>
      <c r="B14" s="13">
        <v>1</v>
      </c>
      <c r="C14" s="13">
        <v>0</v>
      </c>
      <c r="D14" s="13">
        <v>1</v>
      </c>
      <c r="E14" s="31">
        <f>H14+'第27(25)表'!B14+'第27(25)表'!E14+'第27(25)表'!H14+'第27(26)表'!B14</f>
        <v>179</v>
      </c>
      <c r="F14" s="13">
        <f>I14+'第27(25)表'!C14+'第27(25)表'!F14+'第27(25)表'!I14+'第27(26)表'!C14</f>
        <v>64</v>
      </c>
      <c r="G14" s="13">
        <f>J14+'第27(25)表'!D14+'第27(25)表'!G14+'第27(25)表'!J14+'第27(26)表'!D14</f>
        <v>115</v>
      </c>
      <c r="H14" s="13">
        <v>20</v>
      </c>
      <c r="I14" s="13">
        <v>7</v>
      </c>
      <c r="J14" s="13">
        <v>13</v>
      </c>
    </row>
    <row r="15" spans="1:10" ht="11.45" customHeight="1">
      <c r="A15" s="8" t="s">
        <v>13</v>
      </c>
      <c r="B15" s="30">
        <v>1</v>
      </c>
      <c r="C15" s="9">
        <v>0</v>
      </c>
      <c r="D15" s="9">
        <v>1</v>
      </c>
      <c r="E15" s="30">
        <f>H15+'第27(25)表'!B15+'第27(25)表'!E15+'第27(25)表'!H15+'第27(26)表'!B15</f>
        <v>269</v>
      </c>
      <c r="F15" s="9">
        <f>I15+'第27(25)表'!C15+'第27(25)表'!F15+'第27(25)表'!I15+'第27(26)表'!C15</f>
        <v>107</v>
      </c>
      <c r="G15" s="9">
        <f>J15+'第27(25)表'!D15+'第27(25)表'!G15+'第27(25)表'!J15+'第27(26)表'!D15</f>
        <v>162</v>
      </c>
      <c r="H15" s="30">
        <v>29</v>
      </c>
      <c r="I15" s="9">
        <v>11</v>
      </c>
      <c r="J15" s="9">
        <v>18</v>
      </c>
    </row>
    <row r="16" spans="1:10" ht="11.45" customHeight="1">
      <c r="A16" s="8" t="s">
        <v>14</v>
      </c>
      <c r="B16" s="30">
        <v>2</v>
      </c>
      <c r="C16" s="9">
        <v>0</v>
      </c>
      <c r="D16" s="9">
        <v>2</v>
      </c>
      <c r="E16" s="30">
        <f>H16+'第27(25)表'!B16+'第27(25)表'!E16+'第27(25)表'!H16+'第27(26)表'!B16</f>
        <v>314</v>
      </c>
      <c r="F16" s="9">
        <f>I16+'第27(25)表'!C16+'第27(25)表'!F16+'第27(25)表'!I16+'第27(26)表'!C16</f>
        <v>126</v>
      </c>
      <c r="G16" s="9">
        <f>J16+'第27(25)表'!D16+'第27(25)表'!G16+'第27(25)表'!J16+'第27(26)表'!D16</f>
        <v>188</v>
      </c>
      <c r="H16" s="30">
        <v>33</v>
      </c>
      <c r="I16" s="9">
        <v>16</v>
      </c>
      <c r="J16" s="9">
        <v>17</v>
      </c>
    </row>
    <row r="17" spans="1:10" ht="11.45" customHeight="1">
      <c r="A17" s="8" t="s">
        <v>15</v>
      </c>
      <c r="B17" s="30">
        <v>0</v>
      </c>
      <c r="C17" s="9">
        <v>0</v>
      </c>
      <c r="D17" s="9">
        <v>0</v>
      </c>
      <c r="E17" s="30">
        <f>H17+'第27(25)表'!B17+'第27(25)表'!E17+'第27(25)表'!H17+'第27(26)表'!B17</f>
        <v>670</v>
      </c>
      <c r="F17" s="9">
        <f>I17+'第27(25)表'!C17+'第27(25)表'!F17+'第27(25)表'!I17+'第27(26)表'!C17</f>
        <v>218</v>
      </c>
      <c r="G17" s="9">
        <f>J17+'第27(25)表'!D17+'第27(25)表'!G17+'第27(25)表'!J17+'第27(26)表'!D17</f>
        <v>452</v>
      </c>
      <c r="H17" s="30">
        <v>84</v>
      </c>
      <c r="I17" s="9">
        <v>39</v>
      </c>
      <c r="J17" s="9">
        <v>45</v>
      </c>
    </row>
    <row r="18" spans="1:10" ht="11.45" customHeight="1">
      <c r="A18" s="8" t="s">
        <v>16</v>
      </c>
      <c r="B18" s="30">
        <v>4</v>
      </c>
      <c r="C18" s="9">
        <v>2</v>
      </c>
      <c r="D18" s="9">
        <v>2</v>
      </c>
      <c r="E18" s="30">
        <f>H18+'第27(25)表'!B18+'第27(25)表'!E18+'第27(25)表'!H18+'第27(26)表'!B18</f>
        <v>719</v>
      </c>
      <c r="F18" s="9">
        <f>I18+'第27(25)表'!C18+'第27(25)表'!F18+'第27(25)表'!I18+'第27(26)表'!C18</f>
        <v>262</v>
      </c>
      <c r="G18" s="9">
        <f>J18+'第27(25)表'!D18+'第27(25)表'!G18+'第27(25)表'!J18+'第27(26)表'!D18</f>
        <v>457</v>
      </c>
      <c r="H18" s="30">
        <v>77</v>
      </c>
      <c r="I18" s="9">
        <v>27</v>
      </c>
      <c r="J18" s="9">
        <v>50</v>
      </c>
    </row>
    <row r="19" spans="1:10" ht="11.45" customHeight="1">
      <c r="A19" s="12" t="s">
        <v>17</v>
      </c>
      <c r="B19" s="13">
        <v>1</v>
      </c>
      <c r="C19" s="13">
        <v>0</v>
      </c>
      <c r="D19" s="13">
        <v>1</v>
      </c>
      <c r="E19" s="31">
        <f>H19+'第27(25)表'!B19+'第27(25)表'!E19+'第27(25)表'!H19+'第27(26)表'!B19</f>
        <v>649</v>
      </c>
      <c r="F19" s="13">
        <f>I19+'第27(25)表'!C19+'第27(25)表'!F19+'第27(25)表'!I19+'第27(26)表'!C19</f>
        <v>244</v>
      </c>
      <c r="G19" s="13">
        <f>J19+'第27(25)表'!D19+'第27(25)表'!G19+'第27(25)表'!J19+'第27(26)表'!D19</f>
        <v>405</v>
      </c>
      <c r="H19" s="13">
        <v>85</v>
      </c>
      <c r="I19" s="13">
        <v>34</v>
      </c>
      <c r="J19" s="13">
        <v>51</v>
      </c>
    </row>
    <row r="20" spans="1:10" ht="11.45" customHeight="1">
      <c r="A20" s="8" t="s">
        <v>18</v>
      </c>
      <c r="B20" s="30">
        <v>8</v>
      </c>
      <c r="C20" s="9">
        <v>2</v>
      </c>
      <c r="D20" s="9">
        <v>6</v>
      </c>
      <c r="E20" s="30">
        <f>H20+'第27(25)表'!B20+'第27(25)表'!E20+'第27(25)表'!H20+'第27(26)表'!B20</f>
        <v>2427</v>
      </c>
      <c r="F20" s="9">
        <f>I20+'第27(25)表'!C20+'第27(25)表'!F20+'第27(25)表'!I20+'第27(26)表'!C20</f>
        <v>612</v>
      </c>
      <c r="G20" s="9">
        <f>J20+'第27(25)表'!D20+'第27(25)表'!G20+'第27(25)表'!J20+'第27(26)表'!D20</f>
        <v>1815</v>
      </c>
      <c r="H20" s="30">
        <v>280</v>
      </c>
      <c r="I20" s="9">
        <v>87</v>
      </c>
      <c r="J20" s="9">
        <v>193</v>
      </c>
    </row>
    <row r="21" spans="1:10" ht="11.45" customHeight="1">
      <c r="A21" s="8" t="s">
        <v>19</v>
      </c>
      <c r="B21" s="30">
        <v>5</v>
      </c>
      <c r="C21" s="9">
        <v>2</v>
      </c>
      <c r="D21" s="9">
        <v>3</v>
      </c>
      <c r="E21" s="30">
        <f>H21+'第27(25)表'!B21+'第27(25)表'!E21+'第27(25)表'!H21+'第27(26)表'!B21</f>
        <v>2038</v>
      </c>
      <c r="F21" s="9">
        <f>I21+'第27(25)表'!C21+'第27(25)表'!F21+'第27(25)表'!I21+'第27(26)表'!C21</f>
        <v>539</v>
      </c>
      <c r="G21" s="9">
        <f>J21+'第27(25)表'!D21+'第27(25)表'!G21+'第27(25)表'!J21+'第27(26)表'!D21</f>
        <v>1499</v>
      </c>
      <c r="H21" s="30">
        <v>272</v>
      </c>
      <c r="I21" s="9">
        <v>73</v>
      </c>
      <c r="J21" s="9">
        <v>199</v>
      </c>
    </row>
    <row r="22" spans="1:10" ht="11.45" customHeight="1">
      <c r="A22" s="8" t="s">
        <v>20</v>
      </c>
      <c r="B22" s="30">
        <v>17</v>
      </c>
      <c r="C22" s="9">
        <v>6</v>
      </c>
      <c r="D22" s="9">
        <v>11</v>
      </c>
      <c r="E22" s="30">
        <f>H22+'第27(25)表'!B22+'第27(25)表'!E22+'第27(25)表'!H22+'第27(26)表'!B22</f>
        <v>7005</v>
      </c>
      <c r="F22" s="9">
        <f>I22+'第27(25)表'!C22+'第27(25)表'!F22+'第27(25)表'!I22+'第27(26)表'!C22</f>
        <v>1604</v>
      </c>
      <c r="G22" s="9">
        <f>J22+'第27(25)表'!D22+'第27(25)表'!G22+'第27(25)表'!J22+'第27(26)表'!D22</f>
        <v>5401</v>
      </c>
      <c r="H22" s="30">
        <v>1002</v>
      </c>
      <c r="I22" s="9">
        <v>271</v>
      </c>
      <c r="J22" s="9">
        <v>731</v>
      </c>
    </row>
    <row r="23" spans="1:10" ht="11.45" customHeight="1">
      <c r="A23" s="8" t="s">
        <v>21</v>
      </c>
      <c r="B23" s="30">
        <v>2</v>
      </c>
      <c r="C23" s="9">
        <v>1</v>
      </c>
      <c r="D23" s="9">
        <v>1</v>
      </c>
      <c r="E23" s="30">
        <f>H23+'第27(25)表'!B23+'第27(25)表'!E23+'第27(25)表'!H23+'第27(26)表'!B23</f>
        <v>3517</v>
      </c>
      <c r="F23" s="9">
        <f>I23+'第27(25)表'!C23+'第27(25)表'!F23+'第27(25)表'!I23+'第27(26)表'!C23</f>
        <v>956</v>
      </c>
      <c r="G23" s="9">
        <f>J23+'第27(25)表'!D23+'第27(25)表'!G23+'第27(25)表'!J23+'第27(26)表'!D23</f>
        <v>2561</v>
      </c>
      <c r="H23" s="30">
        <v>445</v>
      </c>
      <c r="I23" s="9">
        <v>125</v>
      </c>
      <c r="J23" s="9">
        <v>320</v>
      </c>
    </row>
    <row r="24" spans="1:10" ht="11.45" customHeight="1">
      <c r="A24" s="12" t="s">
        <v>22</v>
      </c>
      <c r="B24" s="13">
        <v>2</v>
      </c>
      <c r="C24" s="13">
        <v>1</v>
      </c>
      <c r="D24" s="13">
        <v>1</v>
      </c>
      <c r="E24" s="31">
        <f>H24+'第27(25)表'!B24+'第27(25)表'!E24+'第27(25)表'!H24+'第27(26)表'!B24</f>
        <v>518</v>
      </c>
      <c r="F24" s="13">
        <f>I24+'第27(25)表'!C24+'第27(25)表'!F24+'第27(25)表'!I24+'第27(26)表'!C24</f>
        <v>155</v>
      </c>
      <c r="G24" s="13">
        <f>J24+'第27(25)表'!D24+'第27(25)表'!G24+'第27(25)表'!J24+'第27(26)表'!D24</f>
        <v>363</v>
      </c>
      <c r="H24" s="13">
        <v>71</v>
      </c>
      <c r="I24" s="13">
        <v>27</v>
      </c>
      <c r="J24" s="13">
        <v>44</v>
      </c>
    </row>
    <row r="25" spans="1:10" ht="11.45" customHeight="1">
      <c r="A25" s="8" t="s">
        <v>23</v>
      </c>
      <c r="B25" s="30">
        <v>2</v>
      </c>
      <c r="C25" s="9">
        <v>2</v>
      </c>
      <c r="D25" s="9">
        <v>0</v>
      </c>
      <c r="E25" s="30">
        <f>H25+'第27(25)表'!B25+'第27(25)表'!E25+'第27(25)表'!H25+'第27(26)表'!B25</f>
        <v>217</v>
      </c>
      <c r="F25" s="9">
        <f>I25+'第27(25)表'!C25+'第27(25)表'!F25+'第27(25)表'!I25+'第27(26)表'!C25</f>
        <v>77</v>
      </c>
      <c r="G25" s="9">
        <f>J25+'第27(25)表'!D25+'第27(25)表'!G25+'第27(25)表'!J25+'第27(26)表'!D25</f>
        <v>140</v>
      </c>
      <c r="H25" s="30">
        <v>26</v>
      </c>
      <c r="I25" s="9">
        <v>11</v>
      </c>
      <c r="J25" s="9">
        <v>15</v>
      </c>
    </row>
    <row r="26" spans="1:10" ht="11.45" customHeight="1">
      <c r="A26" s="8" t="s">
        <v>24</v>
      </c>
      <c r="B26" s="30">
        <v>2</v>
      </c>
      <c r="C26" s="9">
        <v>1</v>
      </c>
      <c r="D26" s="9">
        <v>1</v>
      </c>
      <c r="E26" s="30">
        <f>H26+'第27(25)表'!B26+'第27(25)表'!E26+'第27(25)表'!H26+'第27(26)表'!B26</f>
        <v>284</v>
      </c>
      <c r="F26" s="9">
        <f>I26+'第27(25)表'!C26+'第27(25)表'!F26+'第27(25)表'!I26+'第27(26)表'!C26</f>
        <v>105</v>
      </c>
      <c r="G26" s="9">
        <f>J26+'第27(25)表'!D26+'第27(25)表'!G26+'第27(25)表'!J26+'第27(26)表'!D26</f>
        <v>179</v>
      </c>
      <c r="H26" s="30">
        <v>35</v>
      </c>
      <c r="I26" s="9">
        <v>13</v>
      </c>
      <c r="J26" s="9">
        <v>22</v>
      </c>
    </row>
    <row r="27" spans="1:10" ht="11.45" customHeight="1">
      <c r="A27" s="8" t="s">
        <v>25</v>
      </c>
      <c r="B27" s="30">
        <v>0</v>
      </c>
      <c r="C27" s="9">
        <v>0</v>
      </c>
      <c r="D27" s="9">
        <v>0</v>
      </c>
      <c r="E27" s="30">
        <f>H27+'第27(25)表'!B27+'第27(25)表'!E27+'第27(25)表'!H27+'第27(26)表'!B27</f>
        <v>154</v>
      </c>
      <c r="F27" s="9">
        <f>I27+'第27(25)表'!C27+'第27(25)表'!F27+'第27(25)表'!I27+'第27(26)表'!C27</f>
        <v>51</v>
      </c>
      <c r="G27" s="9">
        <f>J27+'第27(25)表'!D27+'第27(25)表'!G27+'第27(25)表'!J27+'第27(26)表'!D27</f>
        <v>103</v>
      </c>
      <c r="H27" s="30">
        <v>17</v>
      </c>
      <c r="I27" s="9">
        <v>3</v>
      </c>
      <c r="J27" s="9">
        <v>14</v>
      </c>
    </row>
    <row r="28" spans="1:10" ht="11.45" customHeight="1">
      <c r="A28" s="8" t="s">
        <v>26</v>
      </c>
      <c r="B28" s="30">
        <v>0</v>
      </c>
      <c r="C28" s="9">
        <v>0</v>
      </c>
      <c r="D28" s="9">
        <v>0</v>
      </c>
      <c r="E28" s="30">
        <f>H28+'第27(25)表'!B28+'第27(25)表'!E28+'第27(25)表'!H28+'第27(26)表'!B28</f>
        <v>206</v>
      </c>
      <c r="F28" s="9">
        <f>I28+'第27(25)表'!C28+'第27(25)表'!F28+'第27(25)表'!I28+'第27(26)表'!C28</f>
        <v>69</v>
      </c>
      <c r="G28" s="9">
        <f>J28+'第27(25)表'!D28+'第27(25)表'!G28+'第27(25)表'!J28+'第27(26)表'!D28</f>
        <v>137</v>
      </c>
      <c r="H28" s="30">
        <v>26</v>
      </c>
      <c r="I28" s="9">
        <v>12</v>
      </c>
      <c r="J28" s="9">
        <v>14</v>
      </c>
    </row>
    <row r="29" spans="1:10" ht="11.45" customHeight="1">
      <c r="A29" s="12" t="s">
        <v>27</v>
      </c>
      <c r="B29" s="13">
        <v>3</v>
      </c>
      <c r="C29" s="13">
        <v>2</v>
      </c>
      <c r="D29" s="13">
        <v>1</v>
      </c>
      <c r="E29" s="31">
        <f>H29+'第27(25)表'!B29+'第27(25)表'!E29+'第27(25)表'!H29+'第27(26)表'!B29</f>
        <v>644</v>
      </c>
      <c r="F29" s="13">
        <f>I29+'第27(25)表'!C29+'第27(25)表'!F29+'第27(25)表'!I29+'第27(26)表'!C29</f>
        <v>189</v>
      </c>
      <c r="G29" s="13">
        <f>J29+'第27(25)表'!D29+'第27(25)表'!G29+'第27(25)表'!J29+'第27(26)表'!D29</f>
        <v>455</v>
      </c>
      <c r="H29" s="13">
        <v>75</v>
      </c>
      <c r="I29" s="13">
        <v>25</v>
      </c>
      <c r="J29" s="13">
        <v>50</v>
      </c>
    </row>
    <row r="30" spans="1:10" ht="11.45" customHeight="1">
      <c r="A30" s="8" t="s">
        <v>28</v>
      </c>
      <c r="B30" s="30">
        <v>0</v>
      </c>
      <c r="C30" s="9">
        <v>0</v>
      </c>
      <c r="D30" s="9">
        <v>0</v>
      </c>
      <c r="E30" s="30">
        <f>H30+'第27(25)表'!B30+'第27(25)表'!E30+'第27(25)表'!H30+'第27(26)表'!B30</f>
        <v>612</v>
      </c>
      <c r="F30" s="9">
        <f>I30+'第27(25)表'!C30+'第27(25)表'!F30+'第27(25)表'!I30+'第27(26)表'!C30</f>
        <v>218</v>
      </c>
      <c r="G30" s="9">
        <f>J30+'第27(25)表'!D30+'第27(25)表'!G30+'第27(25)表'!J30+'第27(26)表'!D30</f>
        <v>394</v>
      </c>
      <c r="H30" s="30">
        <v>64</v>
      </c>
      <c r="I30" s="9">
        <v>25</v>
      </c>
      <c r="J30" s="9">
        <v>39</v>
      </c>
    </row>
    <row r="31" spans="1:10" ht="11.45" customHeight="1">
      <c r="A31" s="8" t="s">
        <v>29</v>
      </c>
      <c r="B31" s="30">
        <v>1</v>
      </c>
      <c r="C31" s="9">
        <v>0</v>
      </c>
      <c r="D31" s="9">
        <v>1</v>
      </c>
      <c r="E31" s="30">
        <f>H31+'第27(25)表'!B31+'第27(25)表'!E31+'第27(25)表'!H31+'第27(26)表'!B31</f>
        <v>1365</v>
      </c>
      <c r="F31" s="9">
        <f>I31+'第27(25)表'!C31+'第27(25)表'!F31+'第27(25)表'!I31+'第27(26)表'!C31</f>
        <v>519</v>
      </c>
      <c r="G31" s="9">
        <f>J31+'第27(25)表'!D31+'第27(25)表'!G31+'第27(25)表'!J31+'第27(26)表'!D31</f>
        <v>846</v>
      </c>
      <c r="H31" s="30">
        <v>133</v>
      </c>
      <c r="I31" s="9">
        <v>43</v>
      </c>
      <c r="J31" s="9">
        <v>90</v>
      </c>
    </row>
    <row r="32" spans="1:10" ht="11.45" customHeight="1">
      <c r="A32" s="8" t="s">
        <v>30</v>
      </c>
      <c r="B32" s="30">
        <v>13</v>
      </c>
      <c r="C32" s="9">
        <v>5</v>
      </c>
      <c r="D32" s="9">
        <v>8</v>
      </c>
      <c r="E32" s="30">
        <f>H32+'第27(25)表'!B32+'第27(25)表'!E32+'第27(25)表'!H32+'第27(26)表'!B32</f>
        <v>3134</v>
      </c>
      <c r="F32" s="9">
        <f>I32+'第27(25)表'!C32+'第27(25)表'!F32+'第27(25)表'!I32+'第27(26)表'!C32</f>
        <v>1054</v>
      </c>
      <c r="G32" s="9">
        <f>J32+'第27(25)表'!D32+'第27(25)表'!G32+'第27(25)表'!J32+'第27(26)表'!D32</f>
        <v>2080</v>
      </c>
      <c r="H32" s="30">
        <v>336</v>
      </c>
      <c r="I32" s="9">
        <v>111</v>
      </c>
      <c r="J32" s="9">
        <v>225</v>
      </c>
    </row>
    <row r="33" spans="1:10" ht="11.45" customHeight="1">
      <c r="A33" s="8" t="s">
        <v>31</v>
      </c>
      <c r="B33" s="30">
        <v>2</v>
      </c>
      <c r="C33" s="9">
        <v>1</v>
      </c>
      <c r="D33" s="9">
        <v>1</v>
      </c>
      <c r="E33" s="30">
        <f>H33+'第27(25)表'!B33+'第27(25)表'!E33+'第27(25)表'!H33+'第27(26)表'!B33</f>
        <v>520</v>
      </c>
      <c r="F33" s="9">
        <f>I33+'第27(25)表'!C33+'第27(25)表'!F33+'第27(25)表'!I33+'第27(26)表'!C33</f>
        <v>187</v>
      </c>
      <c r="G33" s="9">
        <f>J33+'第27(25)表'!D33+'第27(25)表'!G33+'第27(25)表'!J33+'第27(26)表'!D33</f>
        <v>333</v>
      </c>
      <c r="H33" s="30">
        <v>74</v>
      </c>
      <c r="I33" s="9">
        <v>33</v>
      </c>
      <c r="J33" s="9">
        <v>41</v>
      </c>
    </row>
    <row r="34" spans="1:10" ht="11.45" customHeight="1">
      <c r="A34" s="12" t="s">
        <v>32</v>
      </c>
      <c r="B34" s="13">
        <v>1</v>
      </c>
      <c r="C34" s="13">
        <v>0</v>
      </c>
      <c r="D34" s="13">
        <v>1</v>
      </c>
      <c r="E34" s="31">
        <f>H34+'第27(25)表'!B34+'第27(25)表'!E34+'第27(25)表'!H34+'第27(26)表'!B34</f>
        <v>520</v>
      </c>
      <c r="F34" s="13">
        <f>I34+'第27(25)表'!C34+'第27(25)表'!F34+'第27(25)表'!I34+'第27(26)表'!C34</f>
        <v>184</v>
      </c>
      <c r="G34" s="13">
        <f>J34+'第27(25)表'!D34+'第27(25)表'!G34+'第27(25)表'!J34+'第27(26)表'!D34</f>
        <v>336</v>
      </c>
      <c r="H34" s="13">
        <v>55</v>
      </c>
      <c r="I34" s="13">
        <v>18</v>
      </c>
      <c r="J34" s="13">
        <v>37</v>
      </c>
    </row>
    <row r="35" spans="1:10" ht="11.45" customHeight="1">
      <c r="A35" s="8" t="s">
        <v>33</v>
      </c>
      <c r="B35" s="30">
        <v>1</v>
      </c>
      <c r="C35" s="9">
        <v>1</v>
      </c>
      <c r="D35" s="9">
        <v>0</v>
      </c>
      <c r="E35" s="30">
        <f>H35+'第27(25)表'!B35+'第27(25)表'!E35+'第27(25)表'!H35+'第27(26)表'!B35</f>
        <v>786</v>
      </c>
      <c r="F35" s="9">
        <f>I35+'第27(25)表'!C35+'第27(25)表'!F35+'第27(25)表'!I35+'第27(26)表'!C35</f>
        <v>206</v>
      </c>
      <c r="G35" s="9">
        <f>J35+'第27(25)表'!D35+'第27(25)表'!G35+'第27(25)表'!J35+'第27(26)表'!D35</f>
        <v>580</v>
      </c>
      <c r="H35" s="30">
        <v>134</v>
      </c>
      <c r="I35" s="9">
        <v>31</v>
      </c>
      <c r="J35" s="9">
        <v>103</v>
      </c>
    </row>
    <row r="36" spans="1:10" ht="11.45" customHeight="1">
      <c r="A36" s="8" t="s">
        <v>34</v>
      </c>
      <c r="B36" s="30">
        <v>6</v>
      </c>
      <c r="C36" s="9">
        <v>3</v>
      </c>
      <c r="D36" s="9">
        <v>3</v>
      </c>
      <c r="E36" s="30">
        <f>H36+'第27(25)表'!B36+'第27(25)表'!E36+'第27(25)表'!H36+'第27(26)表'!B36</f>
        <v>3606</v>
      </c>
      <c r="F36" s="9">
        <f>I36+'第27(25)表'!C36+'第27(25)表'!F36+'第27(25)表'!I36+'第27(26)表'!C36</f>
        <v>866</v>
      </c>
      <c r="G36" s="9">
        <f>J36+'第27(25)表'!D36+'第27(25)表'!G36+'第27(25)表'!J36+'第27(26)表'!D36</f>
        <v>2740</v>
      </c>
      <c r="H36" s="30">
        <v>521</v>
      </c>
      <c r="I36" s="9">
        <v>134</v>
      </c>
      <c r="J36" s="9">
        <v>387</v>
      </c>
    </row>
    <row r="37" spans="1:10" ht="11.45" customHeight="1">
      <c r="A37" s="8" t="s">
        <v>35</v>
      </c>
      <c r="B37" s="30">
        <v>3</v>
      </c>
      <c r="C37" s="9">
        <v>1</v>
      </c>
      <c r="D37" s="9">
        <v>2</v>
      </c>
      <c r="E37" s="30">
        <f>H37+'第27(25)表'!B37+'第27(25)表'!E37+'第27(25)表'!H37+'第27(26)表'!B37</f>
        <v>1696</v>
      </c>
      <c r="F37" s="9">
        <f>I37+'第27(25)表'!C37+'第27(25)表'!F37+'第27(25)表'!I37+'第27(26)表'!C37</f>
        <v>472</v>
      </c>
      <c r="G37" s="9">
        <f>J37+'第27(25)表'!D37+'第27(25)表'!G37+'第27(25)表'!J37+'第27(26)表'!D37</f>
        <v>1224</v>
      </c>
      <c r="H37" s="30">
        <v>252</v>
      </c>
      <c r="I37" s="9">
        <v>64</v>
      </c>
      <c r="J37" s="9">
        <v>188</v>
      </c>
    </row>
    <row r="38" spans="1:10" ht="11.45" customHeight="1">
      <c r="A38" s="8" t="s">
        <v>36</v>
      </c>
      <c r="B38" s="30">
        <v>1</v>
      </c>
      <c r="C38" s="9">
        <v>1</v>
      </c>
      <c r="D38" s="9">
        <v>0</v>
      </c>
      <c r="E38" s="30">
        <f>H38+'第27(25)表'!B38+'第27(25)表'!E38+'第27(25)表'!H38+'第27(26)表'!B38</f>
        <v>323</v>
      </c>
      <c r="F38" s="9">
        <f>I38+'第27(25)表'!C38+'第27(25)表'!F38+'第27(25)表'!I38+'第27(26)表'!C38</f>
        <v>94</v>
      </c>
      <c r="G38" s="9">
        <f>J38+'第27(25)表'!D38+'第27(25)表'!G38+'第27(25)表'!J38+'第27(26)表'!D38</f>
        <v>229</v>
      </c>
      <c r="H38" s="30">
        <v>39</v>
      </c>
      <c r="I38" s="9">
        <v>12</v>
      </c>
      <c r="J38" s="9">
        <v>27</v>
      </c>
    </row>
    <row r="39" spans="1:10" ht="11.45" customHeight="1">
      <c r="A39" s="12" t="s">
        <v>37</v>
      </c>
      <c r="B39" s="13">
        <v>0</v>
      </c>
      <c r="C39" s="13">
        <v>0</v>
      </c>
      <c r="D39" s="13">
        <v>0</v>
      </c>
      <c r="E39" s="31">
        <f>H39+'第27(25)表'!B39+'第27(25)表'!E39+'第27(25)表'!H39+'第27(26)表'!B39</f>
        <v>128</v>
      </c>
      <c r="F39" s="13">
        <f>I39+'第27(25)表'!C39+'第27(25)表'!F39+'第27(25)表'!I39+'第27(26)表'!C39</f>
        <v>40</v>
      </c>
      <c r="G39" s="13">
        <f>J39+'第27(25)表'!D39+'第27(25)表'!G39+'第27(25)表'!J39+'第27(26)表'!D39</f>
        <v>88</v>
      </c>
      <c r="H39" s="13">
        <v>28</v>
      </c>
      <c r="I39" s="13">
        <v>7</v>
      </c>
      <c r="J39" s="13">
        <v>21</v>
      </c>
    </row>
    <row r="40" spans="1:10" ht="11.45" customHeight="1">
      <c r="A40" s="8" t="s">
        <v>38</v>
      </c>
      <c r="B40" s="30">
        <v>1</v>
      </c>
      <c r="C40" s="9">
        <v>0</v>
      </c>
      <c r="D40" s="9">
        <v>1</v>
      </c>
      <c r="E40" s="30">
        <f>H40+'第27(25)表'!B40+'第27(25)表'!E40+'第27(25)表'!H40+'第27(26)表'!B40</f>
        <v>117</v>
      </c>
      <c r="F40" s="9">
        <f>I40+'第27(25)表'!C40+'第27(25)表'!F40+'第27(25)表'!I40+'第27(26)表'!C40</f>
        <v>42</v>
      </c>
      <c r="G40" s="9">
        <f>J40+'第27(25)表'!D40+'第27(25)表'!G40+'第27(25)表'!J40+'第27(26)表'!D40</f>
        <v>75</v>
      </c>
      <c r="H40" s="30">
        <v>18</v>
      </c>
      <c r="I40" s="9">
        <v>5</v>
      </c>
      <c r="J40" s="9">
        <v>13</v>
      </c>
    </row>
    <row r="41" spans="1:10" ht="11.45" customHeight="1">
      <c r="A41" s="8" t="s">
        <v>39</v>
      </c>
      <c r="B41" s="30">
        <v>1</v>
      </c>
      <c r="C41" s="9">
        <v>1</v>
      </c>
      <c r="D41" s="9">
        <v>0</v>
      </c>
      <c r="E41" s="30">
        <f>H41+'第27(25)表'!B41+'第27(25)表'!E41+'第27(25)表'!H41+'第27(26)表'!B41</f>
        <v>79</v>
      </c>
      <c r="F41" s="9">
        <f>I41+'第27(25)表'!C41+'第27(25)表'!F41+'第27(25)表'!I41+'第27(26)表'!C41</f>
        <v>22</v>
      </c>
      <c r="G41" s="9">
        <f>J41+'第27(25)表'!D41+'第27(25)表'!G41+'第27(25)表'!J41+'第27(26)表'!D41</f>
        <v>57</v>
      </c>
      <c r="H41" s="30">
        <v>8</v>
      </c>
      <c r="I41" s="9">
        <v>2</v>
      </c>
      <c r="J41" s="9">
        <v>6</v>
      </c>
    </row>
    <row r="42" spans="1:10" ht="11.45" customHeight="1">
      <c r="A42" s="8" t="s">
        <v>40</v>
      </c>
      <c r="B42" s="30">
        <v>0</v>
      </c>
      <c r="C42" s="9">
        <v>0</v>
      </c>
      <c r="D42" s="9">
        <v>0</v>
      </c>
      <c r="E42" s="30">
        <f>H42+'第27(25)表'!B42+'第27(25)表'!E42+'第27(25)表'!H42+'第27(26)表'!B42</f>
        <v>383</v>
      </c>
      <c r="F42" s="9">
        <f>I42+'第27(25)表'!C42+'第27(25)表'!F42+'第27(25)表'!I42+'第27(26)表'!C42</f>
        <v>107</v>
      </c>
      <c r="G42" s="9">
        <f>J42+'第27(25)表'!D42+'第27(25)表'!G42+'第27(25)表'!J42+'第27(26)表'!D42</f>
        <v>276</v>
      </c>
      <c r="H42" s="30">
        <v>37</v>
      </c>
      <c r="I42" s="9">
        <v>9</v>
      </c>
      <c r="J42" s="9">
        <v>28</v>
      </c>
    </row>
    <row r="43" spans="1:10" ht="11.45" customHeight="1">
      <c r="A43" s="8" t="s">
        <v>41</v>
      </c>
      <c r="B43" s="30">
        <v>2</v>
      </c>
      <c r="C43" s="9">
        <v>1</v>
      </c>
      <c r="D43" s="9">
        <v>1</v>
      </c>
      <c r="E43" s="30">
        <f>H43+'第27(25)表'!B43+'第27(25)表'!E43+'第27(25)表'!H43+'第27(26)表'!B43</f>
        <v>840</v>
      </c>
      <c r="F43" s="9">
        <f>I43+'第27(25)表'!C43+'第27(25)表'!F43+'第27(25)表'!I43+'第27(26)表'!C43</f>
        <v>218</v>
      </c>
      <c r="G43" s="9">
        <f>J43+'第27(25)表'!D43+'第27(25)表'!G43+'第27(25)表'!J43+'第27(26)表'!D43</f>
        <v>622</v>
      </c>
      <c r="H43" s="30">
        <v>111</v>
      </c>
      <c r="I43" s="9">
        <v>31</v>
      </c>
      <c r="J43" s="9">
        <v>80</v>
      </c>
    </row>
    <row r="44" spans="1:10" ht="11.45" customHeight="1">
      <c r="A44" s="12" t="s">
        <v>42</v>
      </c>
      <c r="B44" s="13">
        <v>0</v>
      </c>
      <c r="C44" s="13">
        <v>0</v>
      </c>
      <c r="D44" s="13">
        <v>0</v>
      </c>
      <c r="E44" s="31">
        <f>H44+'第27(25)表'!B44+'第27(25)表'!E44+'第27(25)表'!H44+'第27(26)表'!B44</f>
        <v>235</v>
      </c>
      <c r="F44" s="13">
        <f>I44+'第27(25)表'!C44+'第27(25)表'!F44+'第27(25)表'!I44+'第27(26)表'!C44</f>
        <v>81</v>
      </c>
      <c r="G44" s="13">
        <f>J44+'第27(25)表'!D44+'第27(25)表'!G44+'第27(25)表'!J44+'第27(26)表'!D44</f>
        <v>154</v>
      </c>
      <c r="H44" s="13">
        <v>23</v>
      </c>
      <c r="I44" s="13">
        <v>5</v>
      </c>
      <c r="J44" s="13">
        <v>18</v>
      </c>
    </row>
    <row r="45" spans="1:10" ht="11.45" customHeight="1">
      <c r="A45" s="8" t="s">
        <v>43</v>
      </c>
      <c r="B45" s="30">
        <v>0</v>
      </c>
      <c r="C45" s="9">
        <v>0</v>
      </c>
      <c r="D45" s="9">
        <v>0</v>
      </c>
      <c r="E45" s="30">
        <f>H45+'第27(25)表'!B45+'第27(25)表'!E45+'第27(25)表'!H45+'第27(26)表'!B45</f>
        <v>131</v>
      </c>
      <c r="F45" s="9">
        <f>I45+'第27(25)表'!C45+'第27(25)表'!F45+'第27(25)表'!I45+'第27(26)表'!C45</f>
        <v>43</v>
      </c>
      <c r="G45" s="9">
        <f>J45+'第27(25)表'!D45+'第27(25)表'!G45+'第27(25)表'!J45+'第27(26)表'!D45</f>
        <v>88</v>
      </c>
      <c r="H45" s="30">
        <v>18</v>
      </c>
      <c r="I45" s="9">
        <v>3</v>
      </c>
      <c r="J45" s="9">
        <v>15</v>
      </c>
    </row>
    <row r="46" spans="1:10" ht="11.45" customHeight="1">
      <c r="A46" s="8" t="s">
        <v>44</v>
      </c>
      <c r="B46" s="30">
        <v>1</v>
      </c>
      <c r="C46" s="9">
        <v>1</v>
      </c>
      <c r="D46" s="9">
        <v>0</v>
      </c>
      <c r="E46" s="30">
        <f>H46+'第27(25)表'!B46+'第27(25)表'!E46+'第27(25)表'!H46+'第27(26)表'!B46</f>
        <v>170</v>
      </c>
      <c r="F46" s="9">
        <f>I46+'第27(25)表'!C46+'第27(25)表'!F46+'第27(25)表'!I46+'第27(26)表'!C46</f>
        <v>51</v>
      </c>
      <c r="G46" s="9">
        <f>J46+'第27(25)表'!D46+'第27(25)表'!G46+'第27(25)表'!J46+'第27(26)表'!D46</f>
        <v>119</v>
      </c>
      <c r="H46" s="30">
        <v>15</v>
      </c>
      <c r="I46" s="9">
        <v>5</v>
      </c>
      <c r="J46" s="9">
        <v>10</v>
      </c>
    </row>
    <row r="47" spans="1:10" ht="11.45" customHeight="1">
      <c r="A47" s="8" t="s">
        <v>45</v>
      </c>
      <c r="B47" s="30">
        <v>0</v>
      </c>
      <c r="C47" s="9">
        <v>0</v>
      </c>
      <c r="D47" s="9">
        <v>0</v>
      </c>
      <c r="E47" s="30">
        <f>H47+'第27(25)表'!B47+'第27(25)表'!E47+'第27(25)表'!H47+'第27(26)表'!B47</f>
        <v>226</v>
      </c>
      <c r="F47" s="9">
        <f>I47+'第27(25)表'!C47+'第27(25)表'!F47+'第27(25)表'!I47+'第27(26)表'!C47</f>
        <v>59</v>
      </c>
      <c r="G47" s="9">
        <f>J47+'第27(25)表'!D47+'第27(25)表'!G47+'第27(25)表'!J47+'第27(26)表'!D47</f>
        <v>167</v>
      </c>
      <c r="H47" s="30">
        <v>36</v>
      </c>
      <c r="I47" s="9">
        <v>7</v>
      </c>
      <c r="J47" s="9">
        <v>29</v>
      </c>
    </row>
    <row r="48" spans="1:10" ht="11.45" customHeight="1">
      <c r="A48" s="8" t="s">
        <v>46</v>
      </c>
      <c r="B48" s="30">
        <v>0</v>
      </c>
      <c r="C48" s="9">
        <v>0</v>
      </c>
      <c r="D48" s="9">
        <v>0</v>
      </c>
      <c r="E48" s="30">
        <f>H48+'第27(25)表'!B48+'第27(25)表'!E48+'第27(25)表'!H48+'第27(26)表'!B48</f>
        <v>102</v>
      </c>
      <c r="F48" s="9">
        <f>I48+'第27(25)表'!C48+'第27(25)表'!F48+'第27(25)表'!I48+'第27(26)表'!C48</f>
        <v>29</v>
      </c>
      <c r="G48" s="9">
        <f>J48+'第27(25)表'!D48+'第27(25)表'!G48+'第27(25)表'!J48+'第27(26)表'!D48</f>
        <v>73</v>
      </c>
      <c r="H48" s="30">
        <v>16</v>
      </c>
      <c r="I48" s="9">
        <v>5</v>
      </c>
      <c r="J48" s="9">
        <v>11</v>
      </c>
    </row>
    <row r="49" spans="1:10" ht="11.45" customHeight="1">
      <c r="A49" s="12" t="s">
        <v>47</v>
      </c>
      <c r="B49" s="13">
        <v>6</v>
      </c>
      <c r="C49" s="13">
        <v>3</v>
      </c>
      <c r="D49" s="13">
        <v>3</v>
      </c>
      <c r="E49" s="31">
        <f>H49+'第27(25)表'!B49+'第27(25)表'!E49+'第27(25)表'!H49+'第27(26)表'!B49</f>
        <v>1480</v>
      </c>
      <c r="F49" s="13">
        <f>I49+'第27(25)表'!C49+'第27(25)表'!F49+'第27(25)表'!I49+'第27(26)表'!C49</f>
        <v>352</v>
      </c>
      <c r="G49" s="13">
        <f>J49+'第27(25)表'!D49+'第27(25)表'!G49+'第27(25)表'!J49+'第27(26)表'!D49</f>
        <v>1128</v>
      </c>
      <c r="H49" s="13">
        <v>201</v>
      </c>
      <c r="I49" s="13">
        <v>42</v>
      </c>
      <c r="J49" s="13">
        <v>159</v>
      </c>
    </row>
    <row r="50" spans="1:10" ht="11.45" customHeight="1">
      <c r="A50" s="8" t="s">
        <v>48</v>
      </c>
      <c r="B50" s="30">
        <v>0</v>
      </c>
      <c r="C50" s="9">
        <v>0</v>
      </c>
      <c r="D50" s="9">
        <v>0</v>
      </c>
      <c r="E50" s="30">
        <f>H50+'第27(25)表'!B50+'第27(25)表'!E50+'第27(25)表'!H50+'第27(26)表'!B50</f>
        <v>120</v>
      </c>
      <c r="F50" s="9">
        <f>I50+'第27(25)表'!C50+'第27(25)表'!F50+'第27(25)表'!I50+'第27(26)表'!C50</f>
        <v>35</v>
      </c>
      <c r="G50" s="9">
        <f>J50+'第27(25)表'!D50+'第27(25)表'!G50+'第27(25)表'!J50+'第27(26)表'!D50</f>
        <v>85</v>
      </c>
      <c r="H50" s="30">
        <v>20</v>
      </c>
      <c r="I50" s="9">
        <v>4</v>
      </c>
      <c r="J50" s="9">
        <v>16</v>
      </c>
    </row>
    <row r="51" spans="1:10" ht="11.45" customHeight="1">
      <c r="A51" s="8" t="s">
        <v>49</v>
      </c>
      <c r="B51" s="30">
        <v>1</v>
      </c>
      <c r="C51" s="9">
        <v>0</v>
      </c>
      <c r="D51" s="9">
        <v>1</v>
      </c>
      <c r="E51" s="30">
        <f>H51+'第27(25)表'!B51+'第27(25)表'!E51+'第27(25)表'!H51+'第27(26)表'!B51</f>
        <v>198</v>
      </c>
      <c r="F51" s="9">
        <f>I51+'第27(25)表'!C51+'第27(25)表'!F51+'第27(25)表'!I51+'第27(26)表'!C51</f>
        <v>49</v>
      </c>
      <c r="G51" s="9">
        <f>J51+'第27(25)表'!D51+'第27(25)表'!G51+'第27(25)表'!J51+'第27(26)表'!D51</f>
        <v>149</v>
      </c>
      <c r="H51" s="30">
        <v>27</v>
      </c>
      <c r="I51" s="9">
        <v>2</v>
      </c>
      <c r="J51" s="9">
        <v>25</v>
      </c>
    </row>
    <row r="52" spans="1:10" ht="11.45" customHeight="1">
      <c r="A52" s="8" t="s">
        <v>50</v>
      </c>
      <c r="B52" s="30">
        <v>2</v>
      </c>
      <c r="C52" s="9">
        <v>0</v>
      </c>
      <c r="D52" s="9">
        <v>2</v>
      </c>
      <c r="E52" s="30">
        <f>H52+'第27(25)表'!B52+'第27(25)表'!E52+'第27(25)表'!H52+'第27(26)表'!B52</f>
        <v>336</v>
      </c>
      <c r="F52" s="9">
        <f>I52+'第27(25)表'!C52+'第27(25)表'!F52+'第27(25)表'!I52+'第27(26)表'!C52</f>
        <v>114</v>
      </c>
      <c r="G52" s="9">
        <f>J52+'第27(25)表'!D52+'第27(25)表'!G52+'第27(25)表'!J52+'第27(26)表'!D52</f>
        <v>222</v>
      </c>
      <c r="H52" s="30">
        <v>61</v>
      </c>
      <c r="I52" s="9">
        <v>26</v>
      </c>
      <c r="J52" s="9">
        <v>35</v>
      </c>
    </row>
    <row r="53" spans="1:10" ht="11.45" customHeight="1">
      <c r="A53" s="8" t="s">
        <v>51</v>
      </c>
      <c r="B53" s="30">
        <v>0</v>
      </c>
      <c r="C53" s="9">
        <v>0</v>
      </c>
      <c r="D53" s="9">
        <v>0</v>
      </c>
      <c r="E53" s="30">
        <f>H53+'第27(25)表'!B53+'第27(25)表'!E53+'第27(25)表'!H53+'第27(26)表'!B53</f>
        <v>167</v>
      </c>
      <c r="F53" s="9">
        <f>I53+'第27(25)表'!C53+'第27(25)表'!F53+'第27(25)表'!I53+'第27(26)表'!C53</f>
        <v>51</v>
      </c>
      <c r="G53" s="9">
        <f>J53+'第27(25)表'!D53+'第27(25)表'!G53+'第27(25)表'!J53+'第27(26)表'!D53</f>
        <v>116</v>
      </c>
      <c r="H53" s="30">
        <v>15</v>
      </c>
      <c r="I53" s="9">
        <v>5</v>
      </c>
      <c r="J53" s="9">
        <v>10</v>
      </c>
    </row>
    <row r="54" spans="1:10" ht="11.45" customHeight="1">
      <c r="A54" s="12" t="s">
        <v>52</v>
      </c>
      <c r="B54" s="13">
        <v>0</v>
      </c>
      <c r="C54" s="13">
        <v>0</v>
      </c>
      <c r="D54" s="13">
        <v>0</v>
      </c>
      <c r="E54" s="31">
        <f>H54+'第27(25)表'!B54+'第27(25)表'!E54+'第27(25)表'!H54+'第27(26)表'!B54</f>
        <v>160</v>
      </c>
      <c r="F54" s="13">
        <f>I54+'第27(25)表'!C54+'第27(25)表'!F54+'第27(25)表'!I54+'第27(26)表'!C54</f>
        <v>47</v>
      </c>
      <c r="G54" s="13">
        <f>J54+'第27(25)表'!D54+'第27(25)表'!G54+'第27(25)表'!J54+'第27(26)表'!D54</f>
        <v>113</v>
      </c>
      <c r="H54" s="13">
        <v>21</v>
      </c>
      <c r="I54" s="13">
        <v>3</v>
      </c>
      <c r="J54" s="13">
        <v>18</v>
      </c>
    </row>
    <row r="55" spans="1:10" ht="11.45" customHeight="1">
      <c r="A55" s="8" t="s">
        <v>53</v>
      </c>
      <c r="B55" s="30">
        <v>0</v>
      </c>
      <c r="C55" s="9">
        <v>0</v>
      </c>
      <c r="D55" s="9">
        <v>0</v>
      </c>
      <c r="E55" s="30">
        <f>H55+'第27(25)表'!B55+'第27(25)表'!E55+'第27(25)表'!H55+'第27(26)表'!B55</f>
        <v>193</v>
      </c>
      <c r="F55" s="9">
        <f>I55+'第27(25)表'!C55+'第27(25)表'!F55+'第27(25)表'!I55+'第27(26)表'!C55</f>
        <v>55</v>
      </c>
      <c r="G55" s="9">
        <f>J55+'第27(25)表'!D55+'第27(25)表'!G55+'第27(25)表'!J55+'第27(26)表'!D55</f>
        <v>138</v>
      </c>
      <c r="H55" s="30">
        <v>25</v>
      </c>
      <c r="I55" s="9">
        <v>11</v>
      </c>
      <c r="J55" s="9">
        <v>14</v>
      </c>
    </row>
    <row r="56" spans="1:10" ht="11.45" customHeight="1" thickBot="1">
      <c r="A56" s="16" t="s">
        <v>54</v>
      </c>
      <c r="B56" s="29">
        <v>0</v>
      </c>
      <c r="C56" s="17">
        <v>0</v>
      </c>
      <c r="D56" s="17">
        <v>0</v>
      </c>
      <c r="E56" s="29">
        <f>H56+'第27(25)表'!B56+'第27(25)表'!E56+'第27(25)表'!H56+'第27(26)表'!B56</f>
        <v>392</v>
      </c>
      <c r="F56" s="17">
        <f>I56+'第27(25)表'!C56+'第27(25)表'!F56+'第27(25)表'!I56+'第27(26)表'!C56</f>
        <v>163</v>
      </c>
      <c r="G56" s="17">
        <f>J56+'第27(25)表'!D56+'第27(25)表'!G56+'第27(25)表'!J56+'第27(26)表'!D56</f>
        <v>229</v>
      </c>
      <c r="H56" s="29">
        <v>52</v>
      </c>
      <c r="I56" s="17">
        <v>23</v>
      </c>
      <c r="J56" s="17">
        <v>29</v>
      </c>
    </row>
    <row r="57" spans="1:10" ht="16.149999999999999" customHeight="1">
      <c r="A57" s="24"/>
      <c r="B57" s="36"/>
      <c r="C57" s="36"/>
      <c r="D57" s="36"/>
      <c r="E57" s="36"/>
      <c r="F57" s="36"/>
      <c r="G57" s="36"/>
      <c r="H57" s="36"/>
      <c r="I57" s="36"/>
      <c r="J57" s="36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10">
    <mergeCell ref="A1:J1"/>
    <mergeCell ref="A2:J2"/>
    <mergeCell ref="I3:J3"/>
    <mergeCell ref="A4:A7"/>
    <mergeCell ref="B4:J4"/>
    <mergeCell ref="B5:D5"/>
    <mergeCell ref="E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K67"/>
  <sheetViews>
    <sheetView view="pageBreakPreview" zoomScaleNormal="100" zoomScaleSheetLayoutView="100" workbookViewId="0">
      <selection activeCell="G11" sqref="G11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19" t="s">
        <v>132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9.899999999999999" customHeight="1">
      <c r="A2" s="142" t="s">
        <v>167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18.600000000000001" customHeight="1" thickBot="1">
      <c r="I3" s="138" t="s">
        <v>195</v>
      </c>
      <c r="J3" s="138"/>
    </row>
    <row r="4" spans="1:10" ht="22.5" customHeight="1" thickBot="1">
      <c r="A4" s="126" t="s">
        <v>0</v>
      </c>
      <c r="B4" s="139" t="s">
        <v>123</v>
      </c>
      <c r="C4" s="140"/>
      <c r="D4" s="140"/>
      <c r="E4" s="140"/>
      <c r="F4" s="140"/>
      <c r="G4" s="140"/>
      <c r="H4" s="140"/>
      <c r="I4" s="140"/>
      <c r="J4" s="141"/>
    </row>
    <row r="5" spans="1:10" ht="22.5" customHeight="1" thickBot="1">
      <c r="A5" s="127"/>
      <c r="B5" s="139" t="s">
        <v>94</v>
      </c>
      <c r="C5" s="140"/>
      <c r="D5" s="140"/>
      <c r="E5" s="140"/>
      <c r="F5" s="140"/>
      <c r="G5" s="140"/>
      <c r="H5" s="140"/>
      <c r="I5" s="140"/>
      <c r="J5" s="141"/>
    </row>
    <row r="6" spans="1:10" ht="22.5" customHeight="1" thickBot="1">
      <c r="A6" s="127"/>
      <c r="B6" s="139" t="s">
        <v>85</v>
      </c>
      <c r="C6" s="140"/>
      <c r="D6" s="141"/>
      <c r="E6" s="139" t="s">
        <v>80</v>
      </c>
      <c r="F6" s="140"/>
      <c r="G6" s="141"/>
      <c r="H6" s="139" t="s">
        <v>91</v>
      </c>
      <c r="I6" s="140"/>
      <c r="J6" s="141"/>
    </row>
    <row r="7" spans="1:10" ht="42" customHeight="1" thickBot="1">
      <c r="A7" s="128"/>
      <c r="B7" s="105" t="s">
        <v>72</v>
      </c>
      <c r="C7" s="3" t="s">
        <v>79</v>
      </c>
      <c r="D7" s="105" t="s">
        <v>70</v>
      </c>
      <c r="E7" s="105" t="s">
        <v>72</v>
      </c>
      <c r="F7" s="3" t="s">
        <v>79</v>
      </c>
      <c r="G7" s="3" t="s">
        <v>70</v>
      </c>
      <c r="H7" s="105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25250</v>
      </c>
      <c r="C8" s="5">
        <v>7198</v>
      </c>
      <c r="D8" s="5">
        <v>18052</v>
      </c>
      <c r="E8" s="32">
        <v>6158</v>
      </c>
      <c r="F8" s="5">
        <v>1629</v>
      </c>
      <c r="G8" s="5">
        <v>4529</v>
      </c>
      <c r="H8" s="32">
        <v>2725</v>
      </c>
      <c r="I8" s="5">
        <v>687</v>
      </c>
      <c r="J8" s="5">
        <v>2038</v>
      </c>
    </row>
    <row r="9" spans="1:10" ht="12" customHeight="1">
      <c r="A9" s="8"/>
      <c r="B9" s="30"/>
      <c r="C9" s="9"/>
      <c r="D9" s="9"/>
      <c r="E9" s="30"/>
      <c r="F9" s="9"/>
      <c r="G9" s="9"/>
      <c r="H9" s="30"/>
      <c r="I9" s="9"/>
      <c r="J9" s="9"/>
    </row>
    <row r="10" spans="1:10" ht="11.45" customHeight="1">
      <c r="A10" s="8" t="s">
        <v>8</v>
      </c>
      <c r="B10" s="30">
        <v>817</v>
      </c>
      <c r="C10" s="9">
        <v>241</v>
      </c>
      <c r="D10" s="9">
        <v>576</v>
      </c>
      <c r="E10" s="30">
        <v>162</v>
      </c>
      <c r="F10" s="9">
        <v>48</v>
      </c>
      <c r="G10" s="9">
        <v>114</v>
      </c>
      <c r="H10" s="30">
        <v>56</v>
      </c>
      <c r="I10" s="9">
        <v>11</v>
      </c>
      <c r="J10" s="9">
        <v>45</v>
      </c>
    </row>
    <row r="11" spans="1:10" ht="11.45" customHeight="1">
      <c r="A11" s="8" t="s">
        <v>9</v>
      </c>
      <c r="B11" s="30">
        <v>161</v>
      </c>
      <c r="C11" s="9">
        <v>63</v>
      </c>
      <c r="D11" s="9">
        <v>98</v>
      </c>
      <c r="E11" s="30">
        <v>23</v>
      </c>
      <c r="F11" s="9">
        <v>5</v>
      </c>
      <c r="G11" s="9">
        <v>18</v>
      </c>
      <c r="H11" s="30">
        <v>9</v>
      </c>
      <c r="I11" s="9">
        <v>3</v>
      </c>
      <c r="J11" s="9">
        <v>6</v>
      </c>
    </row>
    <row r="12" spans="1:10" ht="11.45" customHeight="1">
      <c r="A12" s="8" t="s">
        <v>10</v>
      </c>
      <c r="B12" s="30">
        <v>128</v>
      </c>
      <c r="C12" s="9">
        <v>52</v>
      </c>
      <c r="D12" s="9">
        <v>76</v>
      </c>
      <c r="E12" s="30">
        <v>30</v>
      </c>
      <c r="F12" s="9">
        <v>6</v>
      </c>
      <c r="G12" s="9">
        <v>24</v>
      </c>
      <c r="H12" s="30">
        <v>16</v>
      </c>
      <c r="I12" s="9">
        <v>8</v>
      </c>
      <c r="J12" s="9">
        <v>8</v>
      </c>
    </row>
    <row r="13" spans="1:10" ht="11.45" customHeight="1">
      <c r="A13" s="8" t="s">
        <v>11</v>
      </c>
      <c r="B13" s="30">
        <v>375</v>
      </c>
      <c r="C13" s="9">
        <v>104</v>
      </c>
      <c r="D13" s="9">
        <v>271</v>
      </c>
      <c r="E13" s="30">
        <v>99</v>
      </c>
      <c r="F13" s="9">
        <v>25</v>
      </c>
      <c r="G13" s="9">
        <v>74</v>
      </c>
      <c r="H13" s="30">
        <v>41</v>
      </c>
      <c r="I13" s="9">
        <v>10</v>
      </c>
      <c r="J13" s="9">
        <v>31</v>
      </c>
    </row>
    <row r="14" spans="1:10" ht="11.45" customHeight="1">
      <c r="A14" s="12" t="s">
        <v>12</v>
      </c>
      <c r="B14" s="13">
        <v>122</v>
      </c>
      <c r="C14" s="13">
        <v>44</v>
      </c>
      <c r="D14" s="13">
        <v>78</v>
      </c>
      <c r="E14" s="13">
        <v>17</v>
      </c>
      <c r="F14" s="13">
        <v>5</v>
      </c>
      <c r="G14" s="13">
        <v>12</v>
      </c>
      <c r="H14" s="13">
        <v>14</v>
      </c>
      <c r="I14" s="13">
        <v>3</v>
      </c>
      <c r="J14" s="13">
        <v>11</v>
      </c>
    </row>
    <row r="15" spans="1:10" ht="11.45" customHeight="1">
      <c r="A15" s="8" t="s">
        <v>13</v>
      </c>
      <c r="B15" s="30">
        <v>153</v>
      </c>
      <c r="C15" s="9">
        <v>58</v>
      </c>
      <c r="D15" s="9">
        <v>95</v>
      </c>
      <c r="E15" s="30">
        <v>53</v>
      </c>
      <c r="F15" s="9">
        <v>22</v>
      </c>
      <c r="G15" s="9">
        <v>31</v>
      </c>
      <c r="H15" s="30">
        <v>28</v>
      </c>
      <c r="I15" s="9">
        <v>14</v>
      </c>
      <c r="J15" s="9">
        <v>14</v>
      </c>
    </row>
    <row r="16" spans="1:10" ht="11.45" customHeight="1">
      <c r="A16" s="8" t="s">
        <v>14</v>
      </c>
      <c r="B16" s="30">
        <v>206</v>
      </c>
      <c r="C16" s="9">
        <v>80</v>
      </c>
      <c r="D16" s="9">
        <v>126</v>
      </c>
      <c r="E16" s="30">
        <v>48</v>
      </c>
      <c r="F16" s="9">
        <v>19</v>
      </c>
      <c r="G16" s="9">
        <v>29</v>
      </c>
      <c r="H16" s="30">
        <v>20</v>
      </c>
      <c r="I16" s="9">
        <v>8</v>
      </c>
      <c r="J16" s="9">
        <v>12</v>
      </c>
    </row>
    <row r="17" spans="1:10" ht="11.45" customHeight="1">
      <c r="A17" s="8" t="s">
        <v>15</v>
      </c>
      <c r="B17" s="30">
        <v>423</v>
      </c>
      <c r="C17" s="9">
        <v>121</v>
      </c>
      <c r="D17" s="9">
        <v>302</v>
      </c>
      <c r="E17" s="30">
        <v>101</v>
      </c>
      <c r="F17" s="9">
        <v>32</v>
      </c>
      <c r="G17" s="9">
        <v>69</v>
      </c>
      <c r="H17" s="30">
        <v>49</v>
      </c>
      <c r="I17" s="9">
        <v>22</v>
      </c>
      <c r="J17" s="9">
        <v>27</v>
      </c>
    </row>
    <row r="18" spans="1:10" ht="11.45" customHeight="1">
      <c r="A18" s="8" t="s">
        <v>16</v>
      </c>
      <c r="B18" s="30">
        <v>478</v>
      </c>
      <c r="C18" s="9">
        <v>171</v>
      </c>
      <c r="D18" s="9">
        <v>307</v>
      </c>
      <c r="E18" s="30">
        <v>112</v>
      </c>
      <c r="F18" s="9">
        <v>39</v>
      </c>
      <c r="G18" s="9">
        <v>73</v>
      </c>
      <c r="H18" s="30">
        <v>45</v>
      </c>
      <c r="I18" s="9">
        <v>22</v>
      </c>
      <c r="J18" s="9">
        <v>23</v>
      </c>
    </row>
    <row r="19" spans="1:10" ht="11.45" customHeight="1">
      <c r="A19" s="12" t="s">
        <v>17</v>
      </c>
      <c r="B19" s="13">
        <v>430</v>
      </c>
      <c r="C19" s="13">
        <v>152</v>
      </c>
      <c r="D19" s="13">
        <v>278</v>
      </c>
      <c r="E19" s="13">
        <v>90</v>
      </c>
      <c r="F19" s="13">
        <v>43</v>
      </c>
      <c r="G19" s="13">
        <v>47</v>
      </c>
      <c r="H19" s="13">
        <v>38</v>
      </c>
      <c r="I19" s="13">
        <v>12</v>
      </c>
      <c r="J19" s="13">
        <v>26</v>
      </c>
    </row>
    <row r="20" spans="1:10" ht="11.45" customHeight="1">
      <c r="A20" s="8" t="s">
        <v>18</v>
      </c>
      <c r="B20" s="30">
        <v>1531</v>
      </c>
      <c r="C20" s="9">
        <v>393</v>
      </c>
      <c r="D20" s="9">
        <v>1138</v>
      </c>
      <c r="E20" s="30">
        <v>410</v>
      </c>
      <c r="F20" s="9">
        <v>80</v>
      </c>
      <c r="G20" s="9">
        <v>330</v>
      </c>
      <c r="H20" s="30">
        <v>156</v>
      </c>
      <c r="I20" s="9">
        <v>29</v>
      </c>
      <c r="J20" s="9">
        <v>127</v>
      </c>
    </row>
    <row r="21" spans="1:10" ht="11.45" customHeight="1">
      <c r="A21" s="8" t="s">
        <v>19</v>
      </c>
      <c r="B21" s="30">
        <v>1268</v>
      </c>
      <c r="C21" s="9">
        <v>341</v>
      </c>
      <c r="D21" s="9">
        <v>927</v>
      </c>
      <c r="E21" s="30">
        <v>315</v>
      </c>
      <c r="F21" s="9">
        <v>72</v>
      </c>
      <c r="G21" s="9">
        <v>243</v>
      </c>
      <c r="H21" s="30">
        <v>133</v>
      </c>
      <c r="I21" s="9">
        <v>30</v>
      </c>
      <c r="J21" s="9">
        <v>103</v>
      </c>
    </row>
    <row r="22" spans="1:10" ht="11.45" customHeight="1">
      <c r="A22" s="8" t="s">
        <v>20</v>
      </c>
      <c r="B22" s="30">
        <v>4219</v>
      </c>
      <c r="C22" s="9">
        <v>992</v>
      </c>
      <c r="D22" s="9">
        <v>3227</v>
      </c>
      <c r="E22" s="30">
        <v>1137</v>
      </c>
      <c r="F22" s="9">
        <v>201</v>
      </c>
      <c r="G22" s="9">
        <v>936</v>
      </c>
      <c r="H22" s="30">
        <v>506</v>
      </c>
      <c r="I22" s="9">
        <v>82</v>
      </c>
      <c r="J22" s="9">
        <v>424</v>
      </c>
    </row>
    <row r="23" spans="1:10" ht="11.45" customHeight="1">
      <c r="A23" s="8" t="s">
        <v>21</v>
      </c>
      <c r="B23" s="30">
        <v>2150</v>
      </c>
      <c r="C23" s="9">
        <v>563</v>
      </c>
      <c r="D23" s="9">
        <v>1587</v>
      </c>
      <c r="E23" s="30">
        <v>600</v>
      </c>
      <c r="F23" s="9">
        <v>161</v>
      </c>
      <c r="G23" s="9">
        <v>439</v>
      </c>
      <c r="H23" s="30">
        <v>235</v>
      </c>
      <c r="I23" s="9">
        <v>66</v>
      </c>
      <c r="J23" s="9">
        <v>169</v>
      </c>
    </row>
    <row r="24" spans="1:10" ht="11.45" customHeight="1">
      <c r="A24" s="12" t="s">
        <v>22</v>
      </c>
      <c r="B24" s="13">
        <v>324</v>
      </c>
      <c r="C24" s="13">
        <v>94</v>
      </c>
      <c r="D24" s="13">
        <v>230</v>
      </c>
      <c r="E24" s="13">
        <v>83</v>
      </c>
      <c r="F24" s="13">
        <v>23</v>
      </c>
      <c r="G24" s="13">
        <v>60</v>
      </c>
      <c r="H24" s="13">
        <v>34</v>
      </c>
      <c r="I24" s="13">
        <v>9</v>
      </c>
      <c r="J24" s="13">
        <v>25</v>
      </c>
    </row>
    <row r="25" spans="1:10" ht="11.45" customHeight="1">
      <c r="A25" s="8" t="s">
        <v>23</v>
      </c>
      <c r="B25" s="30">
        <v>132</v>
      </c>
      <c r="C25" s="9">
        <v>43</v>
      </c>
      <c r="D25" s="9">
        <v>89</v>
      </c>
      <c r="E25" s="30">
        <v>36</v>
      </c>
      <c r="F25" s="9">
        <v>12</v>
      </c>
      <c r="G25" s="9">
        <v>24</v>
      </c>
      <c r="H25" s="30">
        <v>18</v>
      </c>
      <c r="I25" s="9">
        <v>7</v>
      </c>
      <c r="J25" s="9">
        <v>11</v>
      </c>
    </row>
    <row r="26" spans="1:10" ht="11.45" customHeight="1">
      <c r="A26" s="8" t="s">
        <v>24</v>
      </c>
      <c r="B26" s="30">
        <v>182</v>
      </c>
      <c r="C26" s="9">
        <v>67</v>
      </c>
      <c r="D26" s="9">
        <v>115</v>
      </c>
      <c r="E26" s="30">
        <v>40</v>
      </c>
      <c r="F26" s="9">
        <v>15</v>
      </c>
      <c r="G26" s="9">
        <v>25</v>
      </c>
      <c r="H26" s="30">
        <v>24</v>
      </c>
      <c r="I26" s="9">
        <v>7</v>
      </c>
      <c r="J26" s="9">
        <v>17</v>
      </c>
    </row>
    <row r="27" spans="1:10" ht="11.45" customHeight="1">
      <c r="A27" s="8" t="s">
        <v>25</v>
      </c>
      <c r="B27" s="30">
        <v>99</v>
      </c>
      <c r="C27" s="9">
        <v>31</v>
      </c>
      <c r="D27" s="9">
        <v>68</v>
      </c>
      <c r="E27" s="30">
        <v>25</v>
      </c>
      <c r="F27" s="9">
        <v>10</v>
      </c>
      <c r="G27" s="9">
        <v>15</v>
      </c>
      <c r="H27" s="30">
        <v>12</v>
      </c>
      <c r="I27" s="9">
        <v>6</v>
      </c>
      <c r="J27" s="9">
        <v>6</v>
      </c>
    </row>
    <row r="28" spans="1:10" ht="11.45" customHeight="1">
      <c r="A28" s="8" t="s">
        <v>26</v>
      </c>
      <c r="B28" s="30">
        <v>132</v>
      </c>
      <c r="C28" s="9">
        <v>40</v>
      </c>
      <c r="D28" s="9">
        <v>92</v>
      </c>
      <c r="E28" s="30">
        <v>38</v>
      </c>
      <c r="F28" s="9">
        <v>13</v>
      </c>
      <c r="G28" s="9">
        <v>25</v>
      </c>
      <c r="H28" s="30">
        <v>8</v>
      </c>
      <c r="I28" s="9">
        <v>2</v>
      </c>
      <c r="J28" s="9">
        <v>6</v>
      </c>
    </row>
    <row r="29" spans="1:10" ht="11.45" customHeight="1">
      <c r="A29" s="12" t="s">
        <v>27</v>
      </c>
      <c r="B29" s="13">
        <v>373</v>
      </c>
      <c r="C29" s="13">
        <v>104</v>
      </c>
      <c r="D29" s="13">
        <v>269</v>
      </c>
      <c r="E29" s="13">
        <v>124</v>
      </c>
      <c r="F29" s="13">
        <v>41</v>
      </c>
      <c r="G29" s="13">
        <v>83</v>
      </c>
      <c r="H29" s="13">
        <v>57</v>
      </c>
      <c r="I29" s="13">
        <v>14</v>
      </c>
      <c r="J29" s="13">
        <v>43</v>
      </c>
    </row>
    <row r="30" spans="1:10" ht="11.45" customHeight="1">
      <c r="A30" s="8" t="s">
        <v>28</v>
      </c>
      <c r="B30" s="30">
        <v>389</v>
      </c>
      <c r="C30" s="9">
        <v>142</v>
      </c>
      <c r="D30" s="9">
        <v>247</v>
      </c>
      <c r="E30" s="30">
        <v>114</v>
      </c>
      <c r="F30" s="9">
        <v>33</v>
      </c>
      <c r="G30" s="9">
        <v>81</v>
      </c>
      <c r="H30" s="30">
        <v>32</v>
      </c>
      <c r="I30" s="9">
        <v>11</v>
      </c>
      <c r="J30" s="9">
        <v>21</v>
      </c>
    </row>
    <row r="31" spans="1:10" ht="11.45" customHeight="1">
      <c r="A31" s="8" t="s">
        <v>29</v>
      </c>
      <c r="B31" s="30">
        <v>854</v>
      </c>
      <c r="C31" s="9">
        <v>334</v>
      </c>
      <c r="D31" s="9">
        <v>520</v>
      </c>
      <c r="E31" s="30">
        <v>240</v>
      </c>
      <c r="F31" s="9">
        <v>88</v>
      </c>
      <c r="G31" s="9">
        <v>152</v>
      </c>
      <c r="H31" s="30">
        <v>109</v>
      </c>
      <c r="I31" s="9">
        <v>36</v>
      </c>
      <c r="J31" s="9">
        <v>73</v>
      </c>
    </row>
    <row r="32" spans="1:10" ht="11.45" customHeight="1">
      <c r="A32" s="8" t="s">
        <v>30</v>
      </c>
      <c r="B32" s="30">
        <v>1969</v>
      </c>
      <c r="C32" s="9">
        <v>666</v>
      </c>
      <c r="D32" s="9">
        <v>1303</v>
      </c>
      <c r="E32" s="30">
        <v>515</v>
      </c>
      <c r="F32" s="9">
        <v>171</v>
      </c>
      <c r="G32" s="9">
        <v>344</v>
      </c>
      <c r="H32" s="30">
        <v>263</v>
      </c>
      <c r="I32" s="9">
        <v>76</v>
      </c>
      <c r="J32" s="9">
        <v>187</v>
      </c>
    </row>
    <row r="33" spans="1:10" ht="11.45" customHeight="1">
      <c r="A33" s="8" t="s">
        <v>31</v>
      </c>
      <c r="B33" s="30">
        <v>325</v>
      </c>
      <c r="C33" s="9">
        <v>117</v>
      </c>
      <c r="D33" s="9">
        <v>208</v>
      </c>
      <c r="E33" s="30">
        <v>80</v>
      </c>
      <c r="F33" s="9">
        <v>28</v>
      </c>
      <c r="G33" s="9">
        <v>52</v>
      </c>
      <c r="H33" s="30">
        <v>37</v>
      </c>
      <c r="I33" s="9">
        <v>9</v>
      </c>
      <c r="J33" s="9">
        <v>28</v>
      </c>
    </row>
    <row r="34" spans="1:10" ht="11.45" customHeight="1">
      <c r="A34" s="12" t="s">
        <v>32</v>
      </c>
      <c r="B34" s="13">
        <v>328</v>
      </c>
      <c r="C34" s="13">
        <v>114</v>
      </c>
      <c r="D34" s="13">
        <v>214</v>
      </c>
      <c r="E34" s="13">
        <v>85</v>
      </c>
      <c r="F34" s="13">
        <v>33</v>
      </c>
      <c r="G34" s="13">
        <v>52</v>
      </c>
      <c r="H34" s="13">
        <v>45</v>
      </c>
      <c r="I34" s="13">
        <v>15</v>
      </c>
      <c r="J34" s="13">
        <v>30</v>
      </c>
    </row>
    <row r="35" spans="1:10" ht="11.45" customHeight="1">
      <c r="A35" s="8" t="s">
        <v>33</v>
      </c>
      <c r="B35" s="30">
        <v>505</v>
      </c>
      <c r="C35" s="9">
        <v>133</v>
      </c>
      <c r="D35" s="9">
        <v>372</v>
      </c>
      <c r="E35" s="30">
        <v>89</v>
      </c>
      <c r="F35" s="9">
        <v>22</v>
      </c>
      <c r="G35" s="9">
        <v>67</v>
      </c>
      <c r="H35" s="30">
        <v>46</v>
      </c>
      <c r="I35" s="9">
        <v>11</v>
      </c>
      <c r="J35" s="9">
        <v>35</v>
      </c>
    </row>
    <row r="36" spans="1:10" ht="11.45" customHeight="1">
      <c r="A36" s="8" t="s">
        <v>34</v>
      </c>
      <c r="B36" s="30">
        <v>2321</v>
      </c>
      <c r="C36" s="9">
        <v>561</v>
      </c>
      <c r="D36" s="9">
        <v>1760</v>
      </c>
      <c r="E36" s="30">
        <v>502</v>
      </c>
      <c r="F36" s="9">
        <v>106</v>
      </c>
      <c r="G36" s="9">
        <v>396</v>
      </c>
      <c r="H36" s="30">
        <v>210</v>
      </c>
      <c r="I36" s="9">
        <v>40</v>
      </c>
      <c r="J36" s="9">
        <v>170</v>
      </c>
    </row>
    <row r="37" spans="1:10" ht="11.45" customHeight="1">
      <c r="A37" s="8" t="s">
        <v>35</v>
      </c>
      <c r="B37" s="30">
        <v>1072</v>
      </c>
      <c r="C37" s="9">
        <v>304</v>
      </c>
      <c r="D37" s="9">
        <v>768</v>
      </c>
      <c r="E37" s="30">
        <v>220</v>
      </c>
      <c r="F37" s="9">
        <v>59</v>
      </c>
      <c r="G37" s="9">
        <v>161</v>
      </c>
      <c r="H37" s="30">
        <v>116</v>
      </c>
      <c r="I37" s="9">
        <v>26</v>
      </c>
      <c r="J37" s="9">
        <v>90</v>
      </c>
    </row>
    <row r="38" spans="1:10" ht="11.45" customHeight="1">
      <c r="A38" s="8" t="s">
        <v>36</v>
      </c>
      <c r="B38" s="30">
        <v>213</v>
      </c>
      <c r="C38" s="9">
        <v>56</v>
      </c>
      <c r="D38" s="9">
        <v>157</v>
      </c>
      <c r="E38" s="30">
        <v>48</v>
      </c>
      <c r="F38" s="9">
        <v>18</v>
      </c>
      <c r="G38" s="9">
        <v>30</v>
      </c>
      <c r="H38" s="30">
        <v>20</v>
      </c>
      <c r="I38" s="9">
        <v>6</v>
      </c>
      <c r="J38" s="9">
        <v>14</v>
      </c>
    </row>
    <row r="39" spans="1:10" ht="11.45" customHeight="1">
      <c r="A39" s="12" t="s">
        <v>37</v>
      </c>
      <c r="B39" s="13">
        <v>76</v>
      </c>
      <c r="C39" s="13">
        <v>22</v>
      </c>
      <c r="D39" s="13">
        <v>54</v>
      </c>
      <c r="E39" s="13">
        <v>13</v>
      </c>
      <c r="F39" s="13">
        <v>6</v>
      </c>
      <c r="G39" s="13">
        <v>7</v>
      </c>
      <c r="H39" s="13">
        <v>9</v>
      </c>
      <c r="I39" s="13">
        <v>4</v>
      </c>
      <c r="J39" s="13">
        <v>5</v>
      </c>
    </row>
    <row r="40" spans="1:10" ht="11.45" customHeight="1">
      <c r="A40" s="8" t="s">
        <v>38</v>
      </c>
      <c r="B40" s="30">
        <v>74</v>
      </c>
      <c r="C40" s="9">
        <v>29</v>
      </c>
      <c r="D40" s="9">
        <v>45</v>
      </c>
      <c r="E40" s="30">
        <v>15</v>
      </c>
      <c r="F40" s="9">
        <v>5</v>
      </c>
      <c r="G40" s="9">
        <v>10</v>
      </c>
      <c r="H40" s="30">
        <v>7</v>
      </c>
      <c r="I40" s="9">
        <v>2</v>
      </c>
      <c r="J40" s="9">
        <v>5</v>
      </c>
    </row>
    <row r="41" spans="1:10" ht="11.45" customHeight="1">
      <c r="A41" s="8" t="s">
        <v>39</v>
      </c>
      <c r="B41" s="30">
        <v>52</v>
      </c>
      <c r="C41" s="9">
        <v>15</v>
      </c>
      <c r="D41" s="9">
        <v>37</v>
      </c>
      <c r="E41" s="30">
        <v>12</v>
      </c>
      <c r="F41" s="9">
        <v>3</v>
      </c>
      <c r="G41" s="9">
        <v>9</v>
      </c>
      <c r="H41" s="30">
        <v>4</v>
      </c>
      <c r="I41" s="9">
        <v>1</v>
      </c>
      <c r="J41" s="9">
        <v>3</v>
      </c>
    </row>
    <row r="42" spans="1:10" ht="11.45" customHeight="1">
      <c r="A42" s="8" t="s">
        <v>40</v>
      </c>
      <c r="B42" s="30">
        <v>251</v>
      </c>
      <c r="C42" s="9">
        <v>68</v>
      </c>
      <c r="D42" s="9">
        <v>183</v>
      </c>
      <c r="E42" s="30">
        <v>62</v>
      </c>
      <c r="F42" s="9">
        <v>20</v>
      </c>
      <c r="G42" s="9">
        <v>42</v>
      </c>
      <c r="H42" s="30">
        <v>27</v>
      </c>
      <c r="I42" s="9">
        <v>5</v>
      </c>
      <c r="J42" s="9">
        <v>22</v>
      </c>
    </row>
    <row r="43" spans="1:10" ht="11.45" customHeight="1">
      <c r="A43" s="8" t="s">
        <v>41</v>
      </c>
      <c r="B43" s="30">
        <v>547</v>
      </c>
      <c r="C43" s="9">
        <v>134</v>
      </c>
      <c r="D43" s="9">
        <v>413</v>
      </c>
      <c r="E43" s="30">
        <v>116</v>
      </c>
      <c r="F43" s="9">
        <v>37</v>
      </c>
      <c r="G43" s="9">
        <v>79</v>
      </c>
      <c r="H43" s="30">
        <v>58</v>
      </c>
      <c r="I43" s="9">
        <v>12</v>
      </c>
      <c r="J43" s="9">
        <v>46</v>
      </c>
    </row>
    <row r="44" spans="1:10" ht="11.45" customHeight="1">
      <c r="A44" s="12" t="s">
        <v>42</v>
      </c>
      <c r="B44" s="13">
        <v>147</v>
      </c>
      <c r="C44" s="13">
        <v>52</v>
      </c>
      <c r="D44" s="13">
        <v>95</v>
      </c>
      <c r="E44" s="13">
        <v>40</v>
      </c>
      <c r="F44" s="13">
        <v>9</v>
      </c>
      <c r="G44" s="13">
        <v>31</v>
      </c>
      <c r="H44" s="13">
        <v>20</v>
      </c>
      <c r="I44" s="13">
        <v>12</v>
      </c>
      <c r="J44" s="13">
        <v>8</v>
      </c>
    </row>
    <row r="45" spans="1:10" ht="11.45" customHeight="1">
      <c r="A45" s="8" t="s">
        <v>43</v>
      </c>
      <c r="B45" s="30">
        <v>86</v>
      </c>
      <c r="C45" s="9">
        <v>29</v>
      </c>
      <c r="D45" s="9">
        <v>57</v>
      </c>
      <c r="E45" s="30">
        <v>18</v>
      </c>
      <c r="F45" s="9">
        <v>7</v>
      </c>
      <c r="G45" s="9">
        <v>11</v>
      </c>
      <c r="H45" s="30">
        <v>7</v>
      </c>
      <c r="I45" s="9">
        <v>4</v>
      </c>
      <c r="J45" s="9">
        <v>3</v>
      </c>
    </row>
    <row r="46" spans="1:10" ht="11.45" customHeight="1">
      <c r="A46" s="8" t="s">
        <v>44</v>
      </c>
      <c r="B46" s="30">
        <v>119</v>
      </c>
      <c r="C46" s="9">
        <v>31</v>
      </c>
      <c r="D46" s="9">
        <v>88</v>
      </c>
      <c r="E46" s="30">
        <v>26</v>
      </c>
      <c r="F46" s="9">
        <v>12</v>
      </c>
      <c r="G46" s="9">
        <v>14</v>
      </c>
      <c r="H46" s="30">
        <v>8</v>
      </c>
      <c r="I46" s="9">
        <v>1</v>
      </c>
      <c r="J46" s="9">
        <v>7</v>
      </c>
    </row>
    <row r="47" spans="1:10" ht="11.45" customHeight="1">
      <c r="A47" s="8" t="s">
        <v>45</v>
      </c>
      <c r="B47" s="30">
        <v>157</v>
      </c>
      <c r="C47" s="9">
        <v>41</v>
      </c>
      <c r="D47" s="9">
        <v>116</v>
      </c>
      <c r="E47" s="30">
        <v>17</v>
      </c>
      <c r="F47" s="9">
        <v>5</v>
      </c>
      <c r="G47" s="9">
        <v>12</v>
      </c>
      <c r="H47" s="30">
        <v>14</v>
      </c>
      <c r="I47" s="9">
        <v>4</v>
      </c>
      <c r="J47" s="9">
        <v>10</v>
      </c>
    </row>
    <row r="48" spans="1:10" ht="11.45" customHeight="1">
      <c r="A48" s="8" t="s">
        <v>46</v>
      </c>
      <c r="B48" s="30">
        <v>66</v>
      </c>
      <c r="C48" s="9">
        <v>18</v>
      </c>
      <c r="D48" s="9">
        <v>48</v>
      </c>
      <c r="E48" s="30">
        <v>13</v>
      </c>
      <c r="F48" s="9">
        <v>3</v>
      </c>
      <c r="G48" s="9">
        <v>10</v>
      </c>
      <c r="H48" s="30">
        <v>5</v>
      </c>
      <c r="I48" s="9">
        <v>2</v>
      </c>
      <c r="J48" s="9">
        <v>3</v>
      </c>
    </row>
    <row r="49" spans="1:11" ht="11.45" customHeight="1">
      <c r="A49" s="12" t="s">
        <v>47</v>
      </c>
      <c r="B49" s="13">
        <v>947</v>
      </c>
      <c r="C49" s="13">
        <v>240</v>
      </c>
      <c r="D49" s="13">
        <v>707</v>
      </c>
      <c r="E49" s="13">
        <v>212</v>
      </c>
      <c r="F49" s="13">
        <v>38</v>
      </c>
      <c r="G49" s="13">
        <v>174</v>
      </c>
      <c r="H49" s="13">
        <v>100</v>
      </c>
      <c r="I49" s="13">
        <v>18</v>
      </c>
      <c r="J49" s="13">
        <v>82</v>
      </c>
    </row>
    <row r="50" spans="1:11" ht="11.45" customHeight="1">
      <c r="A50" s="8" t="s">
        <v>48</v>
      </c>
      <c r="B50" s="30">
        <v>80</v>
      </c>
      <c r="C50" s="9">
        <v>23</v>
      </c>
      <c r="D50" s="9">
        <v>57</v>
      </c>
      <c r="E50" s="30">
        <v>14</v>
      </c>
      <c r="F50" s="9">
        <v>6</v>
      </c>
      <c r="G50" s="9">
        <v>8</v>
      </c>
      <c r="H50" s="30">
        <v>5</v>
      </c>
      <c r="I50" s="9">
        <v>1</v>
      </c>
      <c r="J50" s="9">
        <v>4</v>
      </c>
    </row>
    <row r="51" spans="1:11" ht="11.45" customHeight="1">
      <c r="A51" s="8" t="s">
        <v>49</v>
      </c>
      <c r="B51" s="30">
        <v>142</v>
      </c>
      <c r="C51" s="9">
        <v>35</v>
      </c>
      <c r="D51" s="9">
        <v>107</v>
      </c>
      <c r="E51" s="30">
        <v>16</v>
      </c>
      <c r="F51" s="9">
        <v>8</v>
      </c>
      <c r="G51" s="9">
        <v>8</v>
      </c>
      <c r="H51" s="30">
        <v>8</v>
      </c>
      <c r="I51" s="9">
        <v>1</v>
      </c>
      <c r="J51" s="9">
        <v>7</v>
      </c>
    </row>
    <row r="52" spans="1:11" ht="11.45" customHeight="1">
      <c r="A52" s="8" t="s">
        <v>50</v>
      </c>
      <c r="B52" s="30">
        <v>218</v>
      </c>
      <c r="C52" s="9">
        <v>65</v>
      </c>
      <c r="D52" s="9">
        <v>153</v>
      </c>
      <c r="E52" s="30">
        <v>31</v>
      </c>
      <c r="F52" s="9">
        <v>9</v>
      </c>
      <c r="G52" s="9">
        <v>22</v>
      </c>
      <c r="H52" s="30">
        <v>15</v>
      </c>
      <c r="I52" s="9">
        <v>6</v>
      </c>
      <c r="J52" s="9">
        <v>9</v>
      </c>
    </row>
    <row r="53" spans="1:11" ht="11.45" customHeight="1">
      <c r="A53" s="8" t="s">
        <v>51</v>
      </c>
      <c r="B53" s="30">
        <v>114</v>
      </c>
      <c r="C53" s="9">
        <v>36</v>
      </c>
      <c r="D53" s="9">
        <v>78</v>
      </c>
      <c r="E53" s="30">
        <v>24</v>
      </c>
      <c r="F53" s="9">
        <v>4</v>
      </c>
      <c r="G53" s="9">
        <v>20</v>
      </c>
      <c r="H53" s="30">
        <v>10</v>
      </c>
      <c r="I53" s="9">
        <v>2</v>
      </c>
      <c r="J53" s="9">
        <v>8</v>
      </c>
    </row>
    <row r="54" spans="1:11" ht="11.45" customHeight="1">
      <c r="A54" s="12" t="s">
        <v>52</v>
      </c>
      <c r="B54" s="13">
        <v>105</v>
      </c>
      <c r="C54" s="13">
        <v>36</v>
      </c>
      <c r="D54" s="13">
        <v>69</v>
      </c>
      <c r="E54" s="13">
        <v>21</v>
      </c>
      <c r="F54" s="13">
        <v>3</v>
      </c>
      <c r="G54" s="13">
        <v>18</v>
      </c>
      <c r="H54" s="13">
        <v>12</v>
      </c>
      <c r="I54" s="13">
        <v>4</v>
      </c>
      <c r="J54" s="13">
        <v>8</v>
      </c>
    </row>
    <row r="55" spans="1:11" ht="11.45" customHeight="1">
      <c r="A55" s="8" t="s">
        <v>53</v>
      </c>
      <c r="B55" s="30">
        <v>128</v>
      </c>
      <c r="C55" s="9">
        <v>36</v>
      </c>
      <c r="D55" s="9">
        <v>92</v>
      </c>
      <c r="E55" s="30">
        <v>28</v>
      </c>
      <c r="F55" s="9">
        <v>5</v>
      </c>
      <c r="G55" s="9">
        <v>23</v>
      </c>
      <c r="H55" s="30">
        <v>10</v>
      </c>
      <c r="I55" s="9">
        <v>2</v>
      </c>
      <c r="J55" s="9">
        <v>8</v>
      </c>
    </row>
    <row r="56" spans="1:11" ht="11.45" customHeight="1" thickBot="1">
      <c r="A56" s="16" t="s">
        <v>54</v>
      </c>
      <c r="B56" s="29">
        <v>262</v>
      </c>
      <c r="C56" s="17">
        <v>107</v>
      </c>
      <c r="D56" s="17">
        <v>155</v>
      </c>
      <c r="E56" s="29">
        <v>44</v>
      </c>
      <c r="F56" s="17">
        <v>19</v>
      </c>
      <c r="G56" s="17">
        <v>25</v>
      </c>
      <c r="H56" s="29">
        <v>29</v>
      </c>
      <c r="I56" s="17">
        <v>11</v>
      </c>
      <c r="J56" s="17">
        <v>18</v>
      </c>
    </row>
    <row r="57" spans="1:11" ht="16.149999999999999" customHeight="1">
      <c r="A57" s="24"/>
      <c r="B57" s="36"/>
      <c r="C57" s="36"/>
      <c r="D57" s="36"/>
      <c r="E57" s="36"/>
      <c r="F57" s="36"/>
      <c r="G57" s="36"/>
      <c r="H57" s="36"/>
      <c r="I57" s="36"/>
      <c r="J57" s="36"/>
      <c r="K57" s="36"/>
    </row>
    <row r="58" spans="1:11" ht="13.15" customHeight="1">
      <c r="A58" s="24"/>
    </row>
    <row r="59" spans="1:11" ht="11.45" customHeight="1">
      <c r="A59" s="24"/>
    </row>
    <row r="60" spans="1:11" ht="11.45" customHeight="1">
      <c r="A60" s="24"/>
    </row>
    <row r="61" spans="1:11" ht="11.45" customHeight="1">
      <c r="A61" s="24"/>
    </row>
    <row r="62" spans="1:11" ht="11.45" customHeight="1">
      <c r="A62" s="24"/>
    </row>
    <row r="63" spans="1:11" ht="11.45" customHeight="1">
      <c r="A63" s="24"/>
    </row>
    <row r="64" spans="1:11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J67"/>
  <sheetViews>
    <sheetView view="pageBreakPreview" zoomScaleNormal="100" zoomScaleSheetLayoutView="100" workbookViewId="0">
      <selection activeCell="I18" sqref="I18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19" t="s">
        <v>168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9.899999999999999" customHeight="1">
      <c r="A2" s="142" t="s">
        <v>167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18.600000000000001" customHeight="1" thickBot="1">
      <c r="I3" s="138" t="s">
        <v>195</v>
      </c>
      <c r="J3" s="138"/>
    </row>
    <row r="4" spans="1:10" ht="22.5" customHeight="1" thickBot="1">
      <c r="A4" s="126" t="s">
        <v>0</v>
      </c>
      <c r="B4" s="139" t="s">
        <v>123</v>
      </c>
      <c r="C4" s="140"/>
      <c r="D4" s="140"/>
      <c r="E4" s="140"/>
      <c r="F4" s="140"/>
      <c r="G4" s="140"/>
      <c r="H4" s="140"/>
      <c r="I4" s="140"/>
      <c r="J4" s="141"/>
    </row>
    <row r="5" spans="1:10" ht="22.5" customHeight="1" thickBot="1">
      <c r="A5" s="127"/>
      <c r="B5" s="139" t="s">
        <v>96</v>
      </c>
      <c r="C5" s="140"/>
      <c r="D5" s="141"/>
      <c r="E5" s="139" t="s">
        <v>92</v>
      </c>
      <c r="F5" s="140"/>
      <c r="G5" s="140"/>
      <c r="H5" s="140"/>
      <c r="I5" s="140"/>
      <c r="J5" s="141"/>
    </row>
    <row r="6" spans="1:10" ht="22.5" customHeight="1" thickBot="1">
      <c r="A6" s="127"/>
      <c r="B6" s="139" t="s">
        <v>90</v>
      </c>
      <c r="C6" s="140"/>
      <c r="D6" s="141"/>
      <c r="E6" s="139" t="s">
        <v>89</v>
      </c>
      <c r="F6" s="140"/>
      <c r="G6" s="141"/>
      <c r="H6" s="139" t="s">
        <v>87</v>
      </c>
      <c r="I6" s="140"/>
      <c r="J6" s="141"/>
    </row>
    <row r="7" spans="1:10" ht="42" customHeight="1" thickBot="1">
      <c r="A7" s="128"/>
      <c r="B7" s="105" t="s">
        <v>72</v>
      </c>
      <c r="C7" s="3" t="s">
        <v>79</v>
      </c>
      <c r="D7" s="105" t="s">
        <v>70</v>
      </c>
      <c r="E7" s="105" t="s">
        <v>72</v>
      </c>
      <c r="F7" s="3" t="s">
        <v>79</v>
      </c>
      <c r="G7" s="3" t="s">
        <v>70</v>
      </c>
      <c r="H7" s="105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736</v>
      </c>
      <c r="C8" s="5">
        <v>368</v>
      </c>
      <c r="D8" s="5">
        <v>368</v>
      </c>
      <c r="E8" s="32">
        <f>H8+'第27(27)表'!B8+'第27(27)表'!E8+'第27(28)表'!B8+'第27(28)表'!E8</f>
        <v>9593</v>
      </c>
      <c r="F8" s="5">
        <f>I8+'第27(27)表'!C8+'第27(27)表'!F8+'第27(28)表'!C8+'第27(28)表'!F8</f>
        <v>5669</v>
      </c>
      <c r="G8" s="5">
        <f>J8+'第27(27)表'!D8+'第27(27)表'!G8+'第27(28)表'!D8+'第27(28)表'!G8</f>
        <v>3924</v>
      </c>
      <c r="H8" s="32">
        <v>1005</v>
      </c>
      <c r="I8" s="5">
        <v>549</v>
      </c>
      <c r="J8" s="5">
        <v>456</v>
      </c>
    </row>
    <row r="9" spans="1:10" ht="12" customHeight="1">
      <c r="A9" s="8"/>
      <c r="B9" s="30"/>
      <c r="C9" s="9"/>
      <c r="D9" s="9"/>
      <c r="E9" s="30"/>
      <c r="F9" s="9"/>
      <c r="G9" s="9"/>
      <c r="H9" s="30"/>
      <c r="I9" s="9"/>
      <c r="J9" s="9"/>
    </row>
    <row r="10" spans="1:10" ht="11.45" customHeight="1">
      <c r="A10" s="8" t="s">
        <v>8</v>
      </c>
      <c r="B10" s="30">
        <v>16</v>
      </c>
      <c r="C10" s="9">
        <v>10</v>
      </c>
      <c r="D10" s="9">
        <v>6</v>
      </c>
      <c r="E10" s="30">
        <f>H10+'第27(27)表'!B10+'第27(27)表'!E10+'第27(28)表'!B10+'第27(28)表'!E10</f>
        <v>389</v>
      </c>
      <c r="F10" s="9">
        <f>I10+'第27(27)表'!C10+'第27(27)表'!F10+'第27(28)表'!C10+'第27(28)表'!F10</f>
        <v>213</v>
      </c>
      <c r="G10" s="9">
        <f>J10+'第27(27)表'!D10+'第27(27)表'!G10+'第27(28)表'!D10+'第27(28)表'!G10</f>
        <v>176</v>
      </c>
      <c r="H10" s="30">
        <v>57</v>
      </c>
      <c r="I10" s="9">
        <v>30</v>
      </c>
      <c r="J10" s="9">
        <v>27</v>
      </c>
    </row>
    <row r="11" spans="1:10" ht="11.45" customHeight="1">
      <c r="A11" s="8" t="s">
        <v>9</v>
      </c>
      <c r="B11" s="30">
        <v>7</v>
      </c>
      <c r="C11" s="9">
        <v>0</v>
      </c>
      <c r="D11" s="9">
        <v>7</v>
      </c>
      <c r="E11" s="30">
        <f>H11+'第27(27)表'!B11+'第27(27)表'!E11+'第27(28)表'!B11+'第27(28)表'!E11</f>
        <v>59</v>
      </c>
      <c r="F11" s="9">
        <f>I11+'第27(27)表'!C11+'第27(27)表'!F11+'第27(28)表'!C11+'第27(28)表'!F11</f>
        <v>27</v>
      </c>
      <c r="G11" s="9">
        <f>J11+'第27(27)表'!D11+'第27(27)表'!G11+'第27(28)表'!D11+'第27(28)表'!G11</f>
        <v>32</v>
      </c>
      <c r="H11" s="30">
        <v>6</v>
      </c>
      <c r="I11" s="9">
        <v>4</v>
      </c>
      <c r="J11" s="9">
        <v>2</v>
      </c>
    </row>
    <row r="12" spans="1:10" ht="11.45" customHeight="1">
      <c r="A12" s="8" t="s">
        <v>10</v>
      </c>
      <c r="B12" s="30">
        <v>3</v>
      </c>
      <c r="C12" s="9">
        <v>1</v>
      </c>
      <c r="D12" s="9">
        <v>2</v>
      </c>
      <c r="E12" s="30">
        <f>H12+'第27(27)表'!B12+'第27(27)表'!E12+'第27(28)表'!B12+'第27(28)表'!E12</f>
        <v>81</v>
      </c>
      <c r="F12" s="9">
        <f>I12+'第27(27)表'!C12+'第27(27)表'!F12+'第27(28)表'!C12+'第27(28)表'!F12</f>
        <v>41</v>
      </c>
      <c r="G12" s="9">
        <f>J12+'第27(27)表'!D12+'第27(27)表'!G12+'第27(28)表'!D12+'第27(28)表'!G12</f>
        <v>40</v>
      </c>
      <c r="H12" s="30">
        <v>7</v>
      </c>
      <c r="I12" s="9">
        <v>4</v>
      </c>
      <c r="J12" s="9">
        <v>3</v>
      </c>
    </row>
    <row r="13" spans="1:10" ht="11.45" customHeight="1">
      <c r="A13" s="8" t="s">
        <v>11</v>
      </c>
      <c r="B13" s="30">
        <v>14</v>
      </c>
      <c r="C13" s="9">
        <v>6</v>
      </c>
      <c r="D13" s="9">
        <v>8</v>
      </c>
      <c r="E13" s="30">
        <f>H13+'第27(27)表'!B13+'第27(27)表'!E13+'第27(28)表'!B13+'第27(28)表'!E13</f>
        <v>200</v>
      </c>
      <c r="F13" s="9">
        <f>I13+'第27(27)表'!C13+'第27(27)表'!F13+'第27(28)表'!C13+'第27(28)表'!F13</f>
        <v>114</v>
      </c>
      <c r="G13" s="9">
        <f>J13+'第27(27)表'!D13+'第27(27)表'!G13+'第27(28)表'!D13+'第27(28)表'!G13</f>
        <v>86</v>
      </c>
      <c r="H13" s="30">
        <v>23</v>
      </c>
      <c r="I13" s="9">
        <v>17</v>
      </c>
      <c r="J13" s="9">
        <v>6</v>
      </c>
    </row>
    <row r="14" spans="1:10" ht="11.45" customHeight="1">
      <c r="A14" s="12" t="s">
        <v>12</v>
      </c>
      <c r="B14" s="13">
        <v>6</v>
      </c>
      <c r="C14" s="13">
        <v>5</v>
      </c>
      <c r="D14" s="13">
        <v>1</v>
      </c>
      <c r="E14" s="31">
        <f>H14+'第27(27)表'!B14+'第27(27)表'!E14+'第27(28)表'!B14+'第27(28)表'!E14</f>
        <v>93</v>
      </c>
      <c r="F14" s="13">
        <f>I14+'第27(27)表'!C14+'第27(27)表'!F14+'第27(28)表'!C14+'第27(28)表'!F14</f>
        <v>59</v>
      </c>
      <c r="G14" s="13">
        <f>J14+'第27(27)表'!D14+'第27(27)表'!G14+'第27(28)表'!D14+'第27(28)表'!G14</f>
        <v>34</v>
      </c>
      <c r="H14" s="13">
        <v>11</v>
      </c>
      <c r="I14" s="13">
        <v>7</v>
      </c>
      <c r="J14" s="13">
        <v>4</v>
      </c>
    </row>
    <row r="15" spans="1:10" ht="11.45" customHeight="1">
      <c r="A15" s="8" t="s">
        <v>13</v>
      </c>
      <c r="B15" s="30">
        <v>6</v>
      </c>
      <c r="C15" s="9">
        <v>2</v>
      </c>
      <c r="D15" s="9">
        <v>4</v>
      </c>
      <c r="E15" s="30">
        <f>H15+'第27(27)表'!B15+'第27(27)表'!E15+'第27(28)表'!B15+'第27(28)表'!E15</f>
        <v>94</v>
      </c>
      <c r="F15" s="9">
        <f>I15+'第27(27)表'!C15+'第27(27)表'!F15+'第27(28)表'!C15+'第27(28)表'!F15</f>
        <v>55</v>
      </c>
      <c r="G15" s="9">
        <f>J15+'第27(27)表'!D15+'第27(27)表'!G15+'第27(28)表'!D15+'第27(28)表'!G15</f>
        <v>39</v>
      </c>
      <c r="H15" s="30">
        <v>4</v>
      </c>
      <c r="I15" s="9">
        <v>2</v>
      </c>
      <c r="J15" s="9">
        <v>2</v>
      </c>
    </row>
    <row r="16" spans="1:10" ht="11.45" customHeight="1">
      <c r="A16" s="8" t="s">
        <v>14</v>
      </c>
      <c r="B16" s="30">
        <v>7</v>
      </c>
      <c r="C16" s="9">
        <v>3</v>
      </c>
      <c r="D16" s="9">
        <v>4</v>
      </c>
      <c r="E16" s="30">
        <f>H16+'第27(27)表'!B16+'第27(27)表'!E16+'第27(28)表'!B16+'第27(28)表'!E16</f>
        <v>154</v>
      </c>
      <c r="F16" s="9">
        <f>I16+'第27(27)表'!C16+'第27(27)表'!F16+'第27(28)表'!C16+'第27(28)表'!F16</f>
        <v>105</v>
      </c>
      <c r="G16" s="9">
        <f>J16+'第27(27)表'!D16+'第27(27)表'!G16+'第27(28)表'!D16+'第27(28)表'!G16</f>
        <v>49</v>
      </c>
      <c r="H16" s="30">
        <v>10</v>
      </c>
      <c r="I16" s="9">
        <v>8</v>
      </c>
      <c r="J16" s="9">
        <v>2</v>
      </c>
    </row>
    <row r="17" spans="1:10" ht="11.45" customHeight="1">
      <c r="A17" s="8" t="s">
        <v>15</v>
      </c>
      <c r="B17" s="30">
        <v>13</v>
      </c>
      <c r="C17" s="9">
        <v>4</v>
      </c>
      <c r="D17" s="9">
        <v>9</v>
      </c>
      <c r="E17" s="30">
        <f>H17+'第27(27)表'!B17+'第27(27)表'!E17+'第27(28)表'!B17+'第27(28)表'!E17</f>
        <v>167</v>
      </c>
      <c r="F17" s="9">
        <f>I17+'第27(27)表'!C17+'第27(27)表'!F17+'第27(28)表'!C17+'第27(28)表'!F17</f>
        <v>103</v>
      </c>
      <c r="G17" s="9">
        <f>J17+'第27(27)表'!D17+'第27(27)表'!G17+'第27(28)表'!D17+'第27(28)表'!G17</f>
        <v>64</v>
      </c>
      <c r="H17" s="30">
        <v>11</v>
      </c>
      <c r="I17" s="9">
        <v>4</v>
      </c>
      <c r="J17" s="9">
        <v>7</v>
      </c>
    </row>
    <row r="18" spans="1:10" ht="11.45" customHeight="1">
      <c r="A18" s="8" t="s">
        <v>16</v>
      </c>
      <c r="B18" s="30">
        <v>7</v>
      </c>
      <c r="C18" s="9">
        <v>3</v>
      </c>
      <c r="D18" s="9">
        <v>4</v>
      </c>
      <c r="E18" s="30">
        <f>H18+'第27(27)表'!B18+'第27(27)表'!E18+'第27(28)表'!B18+'第27(28)表'!E18</f>
        <v>168</v>
      </c>
      <c r="F18" s="9">
        <f>I18+'第27(27)表'!C18+'第27(27)表'!F18+'第27(28)表'!C18+'第27(28)表'!F18</f>
        <v>99</v>
      </c>
      <c r="G18" s="9">
        <f>J18+'第27(27)表'!D18+'第27(27)表'!G18+'第27(28)表'!D18+'第27(28)表'!G18</f>
        <v>69</v>
      </c>
      <c r="H18" s="30">
        <v>19</v>
      </c>
      <c r="I18" s="9">
        <v>15</v>
      </c>
      <c r="J18" s="9">
        <v>4</v>
      </c>
    </row>
    <row r="19" spans="1:10" ht="11.45" customHeight="1">
      <c r="A19" s="12" t="s">
        <v>17</v>
      </c>
      <c r="B19" s="13">
        <v>6</v>
      </c>
      <c r="C19" s="13">
        <v>3</v>
      </c>
      <c r="D19" s="13">
        <v>3</v>
      </c>
      <c r="E19" s="31">
        <f>H19+'第27(27)表'!B19+'第27(27)表'!E19+'第27(28)表'!B19+'第27(28)表'!E19</f>
        <v>211</v>
      </c>
      <c r="F19" s="13">
        <f>I19+'第27(27)表'!C19+'第27(27)表'!F19+'第27(28)表'!C19+'第27(28)表'!F19</f>
        <v>145</v>
      </c>
      <c r="G19" s="13">
        <f>J19+'第27(27)表'!D19+'第27(27)表'!G19+'第27(28)表'!D19+'第27(28)表'!G19</f>
        <v>66</v>
      </c>
      <c r="H19" s="13">
        <v>16</v>
      </c>
      <c r="I19" s="13">
        <v>6</v>
      </c>
      <c r="J19" s="13">
        <v>10</v>
      </c>
    </row>
    <row r="20" spans="1:10" ht="11.45" customHeight="1">
      <c r="A20" s="8" t="s">
        <v>18</v>
      </c>
      <c r="B20" s="30">
        <v>50</v>
      </c>
      <c r="C20" s="9">
        <v>23</v>
      </c>
      <c r="D20" s="9">
        <v>27</v>
      </c>
      <c r="E20" s="30">
        <f>H20+'第27(27)表'!B20+'第27(27)表'!E20+'第27(28)表'!B20+'第27(28)表'!E20</f>
        <v>600</v>
      </c>
      <c r="F20" s="9">
        <f>I20+'第27(27)表'!C20+'第27(27)表'!F20+'第27(28)表'!C20+'第27(28)表'!F20</f>
        <v>347</v>
      </c>
      <c r="G20" s="9">
        <f>J20+'第27(27)表'!D20+'第27(27)表'!G20+'第27(28)表'!D20+'第27(28)表'!G20</f>
        <v>253</v>
      </c>
      <c r="H20" s="30">
        <v>55</v>
      </c>
      <c r="I20" s="9">
        <v>30</v>
      </c>
      <c r="J20" s="9">
        <v>25</v>
      </c>
    </row>
    <row r="21" spans="1:10" ht="11.45" customHeight="1">
      <c r="A21" s="8" t="s">
        <v>19</v>
      </c>
      <c r="B21" s="30">
        <v>50</v>
      </c>
      <c r="C21" s="9">
        <v>23</v>
      </c>
      <c r="D21" s="9">
        <v>27</v>
      </c>
      <c r="E21" s="30">
        <f>H21+'第27(27)表'!B21+'第27(27)表'!E21+'第27(28)表'!B21+'第27(28)表'!E21</f>
        <v>521</v>
      </c>
      <c r="F21" s="9">
        <f>I21+'第27(27)表'!C21+'第27(27)表'!F21+'第27(28)表'!C21+'第27(28)表'!F21</f>
        <v>332</v>
      </c>
      <c r="G21" s="9">
        <f>J21+'第27(27)表'!D21+'第27(27)表'!G21+'第27(28)表'!D21+'第27(28)表'!G21</f>
        <v>189</v>
      </c>
      <c r="H21" s="30">
        <v>54</v>
      </c>
      <c r="I21" s="9">
        <v>29</v>
      </c>
      <c r="J21" s="9">
        <v>25</v>
      </c>
    </row>
    <row r="22" spans="1:10" ht="11.45" customHeight="1">
      <c r="A22" s="8" t="s">
        <v>20</v>
      </c>
      <c r="B22" s="30">
        <v>141</v>
      </c>
      <c r="C22" s="9">
        <v>58</v>
      </c>
      <c r="D22" s="9">
        <v>83</v>
      </c>
      <c r="E22" s="30">
        <f>H22+'第27(27)表'!B22+'第27(27)表'!E22+'第27(28)表'!B22+'第27(28)表'!E22</f>
        <v>1255</v>
      </c>
      <c r="F22" s="9">
        <f>I22+'第27(27)表'!C22+'第27(27)表'!F22+'第27(28)表'!C22+'第27(28)表'!F22</f>
        <v>638</v>
      </c>
      <c r="G22" s="9">
        <f>J22+'第27(27)表'!D22+'第27(27)表'!G22+'第27(28)表'!D22+'第27(28)表'!G22</f>
        <v>617</v>
      </c>
      <c r="H22" s="30">
        <v>178</v>
      </c>
      <c r="I22" s="9">
        <v>93</v>
      </c>
      <c r="J22" s="9">
        <v>85</v>
      </c>
    </row>
    <row r="23" spans="1:10" ht="11.45" customHeight="1">
      <c r="A23" s="8" t="s">
        <v>21</v>
      </c>
      <c r="B23" s="30">
        <v>87</v>
      </c>
      <c r="C23" s="9">
        <v>41</v>
      </c>
      <c r="D23" s="9">
        <v>46</v>
      </c>
      <c r="E23" s="30">
        <f>H23+'第27(27)表'!B23+'第27(27)表'!E23+'第27(28)表'!B23+'第27(28)表'!E23</f>
        <v>774</v>
      </c>
      <c r="F23" s="9">
        <f>I23+'第27(27)表'!C23+'第27(27)表'!F23+'第27(28)表'!C23+'第27(28)表'!F23</f>
        <v>517</v>
      </c>
      <c r="G23" s="9">
        <f>J23+'第27(27)表'!D23+'第27(27)表'!G23+'第27(28)表'!D23+'第27(28)表'!G23</f>
        <v>257</v>
      </c>
      <c r="H23" s="30">
        <v>75</v>
      </c>
      <c r="I23" s="9">
        <v>46</v>
      </c>
      <c r="J23" s="9">
        <v>29</v>
      </c>
    </row>
    <row r="24" spans="1:10" ht="11.45" customHeight="1">
      <c r="A24" s="12" t="s">
        <v>22</v>
      </c>
      <c r="B24" s="13">
        <v>6</v>
      </c>
      <c r="C24" s="13">
        <v>2</v>
      </c>
      <c r="D24" s="13">
        <v>4</v>
      </c>
      <c r="E24" s="31">
        <f>H24+'第27(27)表'!B24+'第27(27)表'!E24+'第27(28)表'!B24+'第27(28)表'!E24</f>
        <v>198</v>
      </c>
      <c r="F24" s="13">
        <f>I24+'第27(27)表'!C24+'第27(27)表'!F24+'第27(28)表'!C24+'第27(28)表'!F24</f>
        <v>111</v>
      </c>
      <c r="G24" s="13">
        <f>J24+'第27(27)表'!D24+'第27(27)表'!G24+'第27(28)表'!D24+'第27(28)表'!G24</f>
        <v>87</v>
      </c>
      <c r="H24" s="13">
        <v>24</v>
      </c>
      <c r="I24" s="13">
        <v>16</v>
      </c>
      <c r="J24" s="13">
        <v>8</v>
      </c>
    </row>
    <row r="25" spans="1:10" ht="11.45" customHeight="1">
      <c r="A25" s="8" t="s">
        <v>23</v>
      </c>
      <c r="B25" s="30">
        <v>5</v>
      </c>
      <c r="C25" s="9">
        <v>4</v>
      </c>
      <c r="D25" s="9">
        <v>1</v>
      </c>
      <c r="E25" s="30">
        <f>H25+'第27(27)表'!B25+'第27(27)表'!E25+'第27(28)表'!B25+'第27(28)表'!E25</f>
        <v>51</v>
      </c>
      <c r="F25" s="9">
        <f>I25+'第27(27)表'!C25+'第27(27)表'!F25+'第27(28)表'!C25+'第27(28)表'!F25</f>
        <v>32</v>
      </c>
      <c r="G25" s="9">
        <f>J25+'第27(27)表'!D25+'第27(27)表'!G25+'第27(28)表'!D25+'第27(28)表'!G25</f>
        <v>19</v>
      </c>
      <c r="H25" s="30">
        <v>4</v>
      </c>
      <c r="I25" s="9">
        <v>1</v>
      </c>
      <c r="J25" s="9">
        <v>3</v>
      </c>
    </row>
    <row r="26" spans="1:10" ht="11.45" customHeight="1">
      <c r="A26" s="8" t="s">
        <v>24</v>
      </c>
      <c r="B26" s="30">
        <v>3</v>
      </c>
      <c r="C26" s="9">
        <v>3</v>
      </c>
      <c r="D26" s="9">
        <v>0</v>
      </c>
      <c r="E26" s="30">
        <f>H26+'第27(27)表'!B26+'第27(27)表'!E26+'第27(28)表'!B26+'第27(28)表'!E26</f>
        <v>96</v>
      </c>
      <c r="F26" s="9">
        <f>I26+'第27(27)表'!C26+'第27(27)表'!F26+'第27(28)表'!C26+'第27(28)表'!F26</f>
        <v>50</v>
      </c>
      <c r="G26" s="9">
        <f>J26+'第27(27)表'!D26+'第27(27)表'!G26+'第27(28)表'!D26+'第27(28)表'!G26</f>
        <v>46</v>
      </c>
      <c r="H26" s="30">
        <v>9</v>
      </c>
      <c r="I26" s="9">
        <v>6</v>
      </c>
      <c r="J26" s="9">
        <v>3</v>
      </c>
    </row>
    <row r="27" spans="1:10" ht="11.45" customHeight="1">
      <c r="A27" s="8" t="s">
        <v>25</v>
      </c>
      <c r="B27" s="30">
        <v>1</v>
      </c>
      <c r="C27" s="9">
        <v>1</v>
      </c>
      <c r="D27" s="9">
        <v>0</v>
      </c>
      <c r="E27" s="30">
        <f>H27+'第27(27)表'!B27+'第27(27)表'!E27+'第27(28)表'!B27+'第27(28)表'!E27</f>
        <v>52</v>
      </c>
      <c r="F27" s="9">
        <f>I27+'第27(27)表'!C27+'第27(27)表'!F27+'第27(28)表'!C27+'第27(28)表'!F27</f>
        <v>30</v>
      </c>
      <c r="G27" s="9">
        <f>J27+'第27(27)表'!D27+'第27(27)表'!G27+'第27(28)表'!D27+'第27(28)表'!G27</f>
        <v>22</v>
      </c>
      <c r="H27" s="30">
        <v>3</v>
      </c>
      <c r="I27" s="9">
        <v>2</v>
      </c>
      <c r="J27" s="9">
        <v>1</v>
      </c>
    </row>
    <row r="28" spans="1:10" ht="11.45" customHeight="1">
      <c r="A28" s="8" t="s">
        <v>26</v>
      </c>
      <c r="B28" s="30">
        <v>2</v>
      </c>
      <c r="C28" s="9">
        <v>2</v>
      </c>
      <c r="D28" s="9">
        <v>0</v>
      </c>
      <c r="E28" s="30">
        <f>H28+'第27(27)表'!B28+'第27(27)表'!E28+'第27(28)表'!B28+'第27(28)表'!E28</f>
        <v>67</v>
      </c>
      <c r="F28" s="9">
        <f>I28+'第27(27)表'!C28+'第27(27)表'!F28+'第27(28)表'!C28+'第27(28)表'!F28</f>
        <v>32</v>
      </c>
      <c r="G28" s="9">
        <f>J28+'第27(27)表'!D28+'第27(27)表'!G28+'第27(28)表'!D28+'第27(28)表'!G28</f>
        <v>35</v>
      </c>
      <c r="H28" s="30">
        <v>6</v>
      </c>
      <c r="I28" s="9">
        <v>2</v>
      </c>
      <c r="J28" s="9">
        <v>4</v>
      </c>
    </row>
    <row r="29" spans="1:10" ht="11.45" customHeight="1">
      <c r="A29" s="12" t="s">
        <v>27</v>
      </c>
      <c r="B29" s="13">
        <v>15</v>
      </c>
      <c r="C29" s="13">
        <v>5</v>
      </c>
      <c r="D29" s="13">
        <v>10</v>
      </c>
      <c r="E29" s="31">
        <f>H29+'第27(27)表'!B29+'第27(27)表'!E29+'第27(28)表'!B29+'第27(28)表'!E29</f>
        <v>194</v>
      </c>
      <c r="F29" s="13">
        <f>I29+'第27(27)表'!C29+'第27(27)表'!F29+'第27(28)表'!C29+'第27(28)表'!F29</f>
        <v>123</v>
      </c>
      <c r="G29" s="13">
        <f>J29+'第27(27)表'!D29+'第27(27)表'!G29+'第27(28)表'!D29+'第27(28)表'!G29</f>
        <v>71</v>
      </c>
      <c r="H29" s="13">
        <v>26</v>
      </c>
      <c r="I29" s="13">
        <v>18</v>
      </c>
      <c r="J29" s="13">
        <v>8</v>
      </c>
    </row>
    <row r="30" spans="1:10" ht="11.45" customHeight="1">
      <c r="A30" s="8" t="s">
        <v>28</v>
      </c>
      <c r="B30" s="30">
        <v>13</v>
      </c>
      <c r="C30" s="9">
        <v>7</v>
      </c>
      <c r="D30" s="9">
        <v>6</v>
      </c>
      <c r="E30" s="30">
        <f>H30+'第27(27)表'!B30+'第27(27)表'!E30+'第27(28)表'!B30+'第27(28)表'!E30</f>
        <v>124</v>
      </c>
      <c r="F30" s="9">
        <f>I30+'第27(27)表'!C30+'第27(27)表'!F30+'第27(28)表'!C30+'第27(28)表'!F30</f>
        <v>82</v>
      </c>
      <c r="G30" s="9">
        <f>J30+'第27(27)表'!D30+'第27(27)表'!G30+'第27(28)表'!D30+'第27(28)表'!G30</f>
        <v>42</v>
      </c>
      <c r="H30" s="30">
        <v>7</v>
      </c>
      <c r="I30" s="9">
        <v>5</v>
      </c>
      <c r="J30" s="9">
        <v>2</v>
      </c>
    </row>
    <row r="31" spans="1:10" ht="11.45" customHeight="1">
      <c r="A31" s="8" t="s">
        <v>29</v>
      </c>
      <c r="B31" s="30">
        <v>29</v>
      </c>
      <c r="C31" s="9">
        <v>18</v>
      </c>
      <c r="D31" s="9">
        <v>11</v>
      </c>
      <c r="E31" s="30">
        <f>H31+'第27(27)表'!B31+'第27(27)表'!E31+'第27(28)表'!B31+'第27(28)表'!E31</f>
        <v>310</v>
      </c>
      <c r="F31" s="9">
        <f>I31+'第27(27)表'!C31+'第27(27)表'!F31+'第27(28)表'!C31+'第27(28)表'!F31</f>
        <v>188</v>
      </c>
      <c r="G31" s="9">
        <f>J31+'第27(27)表'!D31+'第27(27)表'!G31+'第27(28)表'!D31+'第27(28)表'!G31</f>
        <v>122</v>
      </c>
      <c r="H31" s="30">
        <v>23</v>
      </c>
      <c r="I31" s="9">
        <v>12</v>
      </c>
      <c r="J31" s="9">
        <v>11</v>
      </c>
    </row>
    <row r="32" spans="1:10" ht="11.45" customHeight="1">
      <c r="A32" s="8" t="s">
        <v>30</v>
      </c>
      <c r="B32" s="30">
        <v>51</v>
      </c>
      <c r="C32" s="9">
        <v>30</v>
      </c>
      <c r="D32" s="9">
        <v>21</v>
      </c>
      <c r="E32" s="30">
        <f>H32+'第27(27)表'!B32+'第27(27)表'!E32+'第27(28)表'!B32+'第27(28)表'!E32</f>
        <v>501</v>
      </c>
      <c r="F32" s="9">
        <f>I32+'第27(27)表'!C32+'第27(27)表'!F32+'第27(28)表'!C32+'第27(28)表'!F32</f>
        <v>319</v>
      </c>
      <c r="G32" s="9">
        <f>J32+'第27(27)表'!D32+'第27(27)表'!G32+'第27(28)表'!D32+'第27(28)表'!G32</f>
        <v>182</v>
      </c>
      <c r="H32" s="30">
        <v>42</v>
      </c>
      <c r="I32" s="9">
        <v>24</v>
      </c>
      <c r="J32" s="9">
        <v>18</v>
      </c>
    </row>
    <row r="33" spans="1:10" ht="11.45" customHeight="1">
      <c r="A33" s="8" t="s">
        <v>31</v>
      </c>
      <c r="B33" s="30">
        <v>4</v>
      </c>
      <c r="C33" s="9">
        <v>0</v>
      </c>
      <c r="D33" s="9">
        <v>4</v>
      </c>
      <c r="E33" s="30">
        <f>H33+'第27(27)表'!B33+'第27(27)表'!E33+'第27(28)表'!B33+'第27(28)表'!E33</f>
        <v>115</v>
      </c>
      <c r="F33" s="9">
        <f>I33+'第27(27)表'!C33+'第27(27)表'!F33+'第27(28)表'!C33+'第27(28)表'!F33</f>
        <v>81</v>
      </c>
      <c r="G33" s="9">
        <f>J33+'第27(27)表'!D33+'第27(27)表'!G33+'第27(28)表'!D33+'第27(28)表'!G33</f>
        <v>34</v>
      </c>
      <c r="H33" s="30">
        <v>12</v>
      </c>
      <c r="I33" s="9">
        <v>8</v>
      </c>
      <c r="J33" s="9">
        <v>4</v>
      </c>
    </row>
    <row r="34" spans="1:10" ht="11.45" customHeight="1">
      <c r="A34" s="12" t="s">
        <v>32</v>
      </c>
      <c r="B34" s="13">
        <v>7</v>
      </c>
      <c r="C34" s="13">
        <v>4</v>
      </c>
      <c r="D34" s="13">
        <v>3</v>
      </c>
      <c r="E34" s="31">
        <f>H34+'第27(27)表'!B34+'第27(27)表'!E34+'第27(28)表'!B34+'第27(28)表'!E34</f>
        <v>155</v>
      </c>
      <c r="F34" s="13">
        <f>I34+'第27(27)表'!C34+'第27(27)表'!F34+'第27(28)表'!C34+'第27(28)表'!F34</f>
        <v>110</v>
      </c>
      <c r="G34" s="13">
        <f>J34+'第27(27)表'!D34+'第27(27)表'!G34+'第27(28)表'!D34+'第27(28)表'!G34</f>
        <v>45</v>
      </c>
      <c r="H34" s="13">
        <v>14</v>
      </c>
      <c r="I34" s="13">
        <v>8</v>
      </c>
      <c r="J34" s="13">
        <v>6</v>
      </c>
    </row>
    <row r="35" spans="1:10" ht="11.45" customHeight="1">
      <c r="A35" s="8" t="s">
        <v>33</v>
      </c>
      <c r="B35" s="30">
        <v>12</v>
      </c>
      <c r="C35" s="9">
        <v>9</v>
      </c>
      <c r="D35" s="9">
        <v>3</v>
      </c>
      <c r="E35" s="30">
        <f>H35+'第27(27)表'!B35+'第27(27)表'!E35+'第27(28)表'!B35+'第27(28)表'!E35</f>
        <v>193</v>
      </c>
      <c r="F35" s="9">
        <f>I35+'第27(27)表'!C35+'第27(27)表'!F35+'第27(28)表'!C35+'第27(28)表'!F35</f>
        <v>115</v>
      </c>
      <c r="G35" s="9">
        <f>J35+'第27(27)表'!D35+'第27(27)表'!G35+'第27(28)表'!D35+'第27(28)表'!G35</f>
        <v>78</v>
      </c>
      <c r="H35" s="30">
        <v>22</v>
      </c>
      <c r="I35" s="9">
        <v>10</v>
      </c>
      <c r="J35" s="9">
        <v>12</v>
      </c>
    </row>
    <row r="36" spans="1:10" ht="11.45" customHeight="1">
      <c r="A36" s="8" t="s">
        <v>34</v>
      </c>
      <c r="B36" s="30">
        <v>52</v>
      </c>
      <c r="C36" s="9">
        <v>25</v>
      </c>
      <c r="D36" s="9">
        <v>27</v>
      </c>
      <c r="E36" s="30">
        <f>H36+'第27(27)表'!B36+'第27(27)表'!E36+'第27(28)表'!B36+'第27(28)表'!E36</f>
        <v>685</v>
      </c>
      <c r="F36" s="9">
        <f>I36+'第27(27)表'!C36+'第27(27)表'!F36+'第27(28)表'!C36+'第27(28)表'!F36</f>
        <v>386</v>
      </c>
      <c r="G36" s="9">
        <f>J36+'第27(27)表'!D36+'第27(27)表'!G36+'第27(28)表'!D36+'第27(28)表'!G36</f>
        <v>299</v>
      </c>
      <c r="H36" s="30">
        <v>88</v>
      </c>
      <c r="I36" s="9">
        <v>46</v>
      </c>
      <c r="J36" s="9">
        <v>42</v>
      </c>
    </row>
    <row r="37" spans="1:10" ht="11.45" customHeight="1">
      <c r="A37" s="8" t="s">
        <v>35</v>
      </c>
      <c r="B37" s="30">
        <v>36</v>
      </c>
      <c r="C37" s="9">
        <v>19</v>
      </c>
      <c r="D37" s="9">
        <v>17</v>
      </c>
      <c r="E37" s="30">
        <f>H37+'第27(27)表'!B37+'第27(27)表'!E37+'第27(28)表'!B37+'第27(28)表'!E37</f>
        <v>397</v>
      </c>
      <c r="F37" s="9">
        <f>I37+'第27(27)表'!C37+'第27(27)表'!F37+'第27(28)表'!C37+'第27(28)表'!F37</f>
        <v>245</v>
      </c>
      <c r="G37" s="9">
        <f>J37+'第27(27)表'!D37+'第27(27)表'!G37+'第27(28)表'!D37+'第27(28)表'!G37</f>
        <v>152</v>
      </c>
      <c r="H37" s="30">
        <v>37</v>
      </c>
      <c r="I37" s="9">
        <v>20</v>
      </c>
      <c r="J37" s="9">
        <v>17</v>
      </c>
    </row>
    <row r="38" spans="1:10" ht="11.45" customHeight="1">
      <c r="A38" s="8" t="s">
        <v>36</v>
      </c>
      <c r="B38" s="30">
        <v>3</v>
      </c>
      <c r="C38" s="9">
        <v>2</v>
      </c>
      <c r="D38" s="9">
        <v>1</v>
      </c>
      <c r="E38" s="30">
        <f>H38+'第27(27)表'!B38+'第27(27)表'!E38+'第27(28)表'!B38+'第27(28)表'!E38</f>
        <v>115</v>
      </c>
      <c r="F38" s="9">
        <f>I38+'第27(27)表'!C38+'第27(27)表'!F38+'第27(28)表'!C38+'第27(28)表'!F38</f>
        <v>78</v>
      </c>
      <c r="G38" s="9">
        <f>J38+'第27(27)表'!D38+'第27(27)表'!G38+'第27(28)表'!D38+'第27(28)表'!G38</f>
        <v>37</v>
      </c>
      <c r="H38" s="30">
        <v>10</v>
      </c>
      <c r="I38" s="9">
        <v>8</v>
      </c>
      <c r="J38" s="9">
        <v>2</v>
      </c>
    </row>
    <row r="39" spans="1:10" ht="11.45" customHeight="1">
      <c r="A39" s="12" t="s">
        <v>37</v>
      </c>
      <c r="B39" s="13">
        <v>2</v>
      </c>
      <c r="C39" s="13">
        <v>1</v>
      </c>
      <c r="D39" s="13">
        <v>1</v>
      </c>
      <c r="E39" s="31">
        <f>H39+'第27(27)表'!B39+'第27(27)表'!E39+'第27(28)表'!B39+'第27(28)表'!E39</f>
        <v>38</v>
      </c>
      <c r="F39" s="13">
        <f>I39+'第27(27)表'!C39+'第27(27)表'!F39+'第27(28)表'!C39+'第27(28)表'!F39</f>
        <v>27</v>
      </c>
      <c r="G39" s="13">
        <f>J39+'第27(27)表'!D39+'第27(27)表'!G39+'第27(28)表'!D39+'第27(28)表'!G39</f>
        <v>11</v>
      </c>
      <c r="H39" s="13">
        <v>4</v>
      </c>
      <c r="I39" s="13">
        <v>2</v>
      </c>
      <c r="J39" s="13">
        <v>2</v>
      </c>
    </row>
    <row r="40" spans="1:10" ht="11.45" customHeight="1">
      <c r="A40" s="8" t="s">
        <v>38</v>
      </c>
      <c r="B40" s="30">
        <v>3</v>
      </c>
      <c r="C40" s="9">
        <v>1</v>
      </c>
      <c r="D40" s="9">
        <v>2</v>
      </c>
      <c r="E40" s="30">
        <f>H40+'第27(27)表'!B40+'第27(27)表'!E40+'第27(28)表'!B40+'第27(28)表'!E40</f>
        <v>47</v>
      </c>
      <c r="F40" s="9">
        <f>I40+'第27(27)表'!C40+'第27(27)表'!F40+'第27(28)表'!C40+'第27(28)表'!F40</f>
        <v>30</v>
      </c>
      <c r="G40" s="9">
        <f>J40+'第27(27)表'!D40+'第27(27)表'!G40+'第27(28)表'!D40+'第27(28)表'!G40</f>
        <v>17</v>
      </c>
      <c r="H40" s="30">
        <v>4</v>
      </c>
      <c r="I40" s="9">
        <v>3</v>
      </c>
      <c r="J40" s="9">
        <v>1</v>
      </c>
    </row>
    <row r="41" spans="1:10" ht="11.45" customHeight="1">
      <c r="A41" s="8" t="s">
        <v>39</v>
      </c>
      <c r="B41" s="30">
        <v>3</v>
      </c>
      <c r="C41" s="9">
        <v>1</v>
      </c>
      <c r="D41" s="9">
        <v>2</v>
      </c>
      <c r="E41" s="30">
        <f>H41+'第27(27)表'!B41+'第27(27)表'!E41+'第27(28)表'!B41+'第27(28)表'!E41</f>
        <v>27</v>
      </c>
      <c r="F41" s="9">
        <f>I41+'第27(27)表'!C41+'第27(27)表'!F41+'第27(28)表'!C41+'第27(28)表'!F41</f>
        <v>13</v>
      </c>
      <c r="G41" s="9">
        <f>J41+'第27(27)表'!D41+'第27(27)表'!G41+'第27(28)表'!D41+'第27(28)表'!G41</f>
        <v>14</v>
      </c>
      <c r="H41" s="30">
        <v>4</v>
      </c>
      <c r="I41" s="9">
        <v>2</v>
      </c>
      <c r="J41" s="9">
        <v>2</v>
      </c>
    </row>
    <row r="42" spans="1:10" ht="11.45" customHeight="1">
      <c r="A42" s="8" t="s">
        <v>40</v>
      </c>
      <c r="B42" s="30">
        <v>6</v>
      </c>
      <c r="C42" s="9">
        <v>5</v>
      </c>
      <c r="D42" s="9">
        <v>1</v>
      </c>
      <c r="E42" s="30">
        <f>H42+'第27(27)表'!B42+'第27(27)表'!E42+'第27(28)表'!B42+'第27(28)表'!E42</f>
        <v>121</v>
      </c>
      <c r="F42" s="9">
        <f>I42+'第27(27)表'!C42+'第27(27)表'!F42+'第27(28)表'!C42+'第27(28)表'!F42</f>
        <v>62</v>
      </c>
      <c r="G42" s="9">
        <f>J42+'第27(27)表'!D42+'第27(27)表'!G42+'第27(28)表'!D42+'第27(28)表'!G42</f>
        <v>59</v>
      </c>
      <c r="H42" s="30">
        <v>10</v>
      </c>
      <c r="I42" s="9">
        <v>5</v>
      </c>
      <c r="J42" s="9">
        <v>5</v>
      </c>
    </row>
    <row r="43" spans="1:10" ht="11.45" customHeight="1">
      <c r="A43" s="8" t="s">
        <v>41</v>
      </c>
      <c r="B43" s="30">
        <v>8</v>
      </c>
      <c r="C43" s="9">
        <v>4</v>
      </c>
      <c r="D43" s="9">
        <v>4</v>
      </c>
      <c r="E43" s="30">
        <f>H43+'第27(27)表'!B43+'第27(27)表'!E43+'第27(28)表'!B43+'第27(28)表'!E43</f>
        <v>217</v>
      </c>
      <c r="F43" s="9">
        <f>I43+'第27(27)表'!C43+'第27(27)表'!F43+'第27(28)表'!C43+'第27(28)表'!F43</f>
        <v>117</v>
      </c>
      <c r="G43" s="9">
        <f>J43+'第27(27)表'!D43+'第27(27)表'!G43+'第27(28)表'!D43+'第27(28)表'!G43</f>
        <v>100</v>
      </c>
      <c r="H43" s="30">
        <v>21</v>
      </c>
      <c r="I43" s="9">
        <v>10</v>
      </c>
      <c r="J43" s="9">
        <v>11</v>
      </c>
    </row>
    <row r="44" spans="1:10" ht="11.45" customHeight="1">
      <c r="A44" s="12" t="s">
        <v>42</v>
      </c>
      <c r="B44" s="13">
        <v>5</v>
      </c>
      <c r="C44" s="13">
        <v>3</v>
      </c>
      <c r="D44" s="13">
        <v>2</v>
      </c>
      <c r="E44" s="31">
        <f>H44+'第27(27)表'!B44+'第27(27)表'!E44+'第27(28)表'!B44+'第27(28)表'!E44</f>
        <v>51</v>
      </c>
      <c r="F44" s="13">
        <f>I44+'第27(27)表'!C44+'第27(27)表'!F44+'第27(28)表'!C44+'第27(28)表'!F44</f>
        <v>33</v>
      </c>
      <c r="G44" s="13">
        <f>J44+'第27(27)表'!D44+'第27(27)表'!G44+'第27(28)表'!D44+'第27(28)表'!G44</f>
        <v>18</v>
      </c>
      <c r="H44" s="13">
        <v>7</v>
      </c>
      <c r="I44" s="13">
        <v>4</v>
      </c>
      <c r="J44" s="13">
        <v>3</v>
      </c>
    </row>
    <row r="45" spans="1:10" ht="11.45" customHeight="1">
      <c r="A45" s="8" t="s">
        <v>43</v>
      </c>
      <c r="B45" s="30">
        <v>2</v>
      </c>
      <c r="C45" s="9">
        <v>0</v>
      </c>
      <c r="D45" s="9">
        <v>2</v>
      </c>
      <c r="E45" s="30">
        <f>H45+'第27(27)表'!B45+'第27(27)表'!E45+'第27(28)表'!B45+'第27(28)表'!E45</f>
        <v>48</v>
      </c>
      <c r="F45" s="9">
        <f>I45+'第27(27)表'!C45+'第27(27)表'!F45+'第27(28)表'!C45+'第27(28)表'!F45</f>
        <v>29</v>
      </c>
      <c r="G45" s="9">
        <f>J45+'第27(27)表'!D45+'第27(27)表'!G45+'第27(28)表'!D45+'第27(28)表'!G45</f>
        <v>19</v>
      </c>
      <c r="H45" s="30">
        <v>2</v>
      </c>
      <c r="I45" s="9">
        <v>0</v>
      </c>
      <c r="J45" s="9">
        <v>2</v>
      </c>
    </row>
    <row r="46" spans="1:10" ht="11.45" customHeight="1">
      <c r="A46" s="8" t="s">
        <v>44</v>
      </c>
      <c r="B46" s="30">
        <v>2</v>
      </c>
      <c r="C46" s="9">
        <v>2</v>
      </c>
      <c r="D46" s="9">
        <v>0</v>
      </c>
      <c r="E46" s="30">
        <f>H46+'第27(27)表'!B46+'第27(27)表'!E46+'第27(28)表'!B46+'第27(28)表'!E46</f>
        <v>64</v>
      </c>
      <c r="F46" s="9">
        <f>I46+'第27(27)表'!C46+'第27(27)表'!F46+'第27(28)表'!C46+'第27(28)表'!F46</f>
        <v>40</v>
      </c>
      <c r="G46" s="9">
        <f>J46+'第27(27)表'!D46+'第27(27)表'!G46+'第27(28)表'!D46+'第27(28)表'!G46</f>
        <v>24</v>
      </c>
      <c r="H46" s="30">
        <v>8</v>
      </c>
      <c r="I46" s="9">
        <v>3</v>
      </c>
      <c r="J46" s="9">
        <v>5</v>
      </c>
    </row>
    <row r="47" spans="1:10" ht="11.45" customHeight="1">
      <c r="A47" s="8" t="s">
        <v>45</v>
      </c>
      <c r="B47" s="30">
        <v>2</v>
      </c>
      <c r="C47" s="9">
        <v>2</v>
      </c>
      <c r="D47" s="9">
        <v>0</v>
      </c>
      <c r="E47" s="30">
        <f>H47+'第27(27)表'!B47+'第27(27)表'!E47+'第27(28)表'!B47+'第27(28)表'!E47</f>
        <v>53</v>
      </c>
      <c r="F47" s="9">
        <f>I47+'第27(27)表'!C47+'第27(27)表'!F47+'第27(28)表'!C47+'第27(28)表'!F47</f>
        <v>27</v>
      </c>
      <c r="G47" s="9">
        <f>J47+'第27(27)表'!D47+'第27(27)表'!G47+'第27(28)表'!D47+'第27(28)表'!G47</f>
        <v>26</v>
      </c>
      <c r="H47" s="30">
        <v>6</v>
      </c>
      <c r="I47" s="9">
        <v>2</v>
      </c>
      <c r="J47" s="9">
        <v>4</v>
      </c>
    </row>
    <row r="48" spans="1:10" ht="11.45" customHeight="1">
      <c r="A48" s="8" t="s">
        <v>46</v>
      </c>
      <c r="B48" s="30">
        <v>2</v>
      </c>
      <c r="C48" s="9">
        <v>1</v>
      </c>
      <c r="D48" s="9">
        <v>1</v>
      </c>
      <c r="E48" s="30">
        <f>H48+'第27(27)表'!B48+'第27(27)表'!E48+'第27(28)表'!B48+'第27(28)表'!E48</f>
        <v>25</v>
      </c>
      <c r="F48" s="9">
        <f>I48+'第27(27)表'!C48+'第27(27)表'!F48+'第27(28)表'!C48+'第27(28)表'!F48</f>
        <v>17</v>
      </c>
      <c r="G48" s="9">
        <f>J48+'第27(27)表'!D48+'第27(27)表'!G48+'第27(28)表'!D48+'第27(28)表'!G48</f>
        <v>8</v>
      </c>
      <c r="H48" s="30">
        <v>4</v>
      </c>
      <c r="I48" s="9">
        <v>4</v>
      </c>
      <c r="J48" s="9">
        <v>0</v>
      </c>
    </row>
    <row r="49" spans="1:10" ht="11.45" customHeight="1">
      <c r="A49" s="12" t="s">
        <v>47</v>
      </c>
      <c r="B49" s="13">
        <v>20</v>
      </c>
      <c r="C49" s="13">
        <v>14</v>
      </c>
      <c r="D49" s="13">
        <v>6</v>
      </c>
      <c r="E49" s="31">
        <f>H49+'第27(27)表'!B49+'第27(27)表'!E49+'第27(28)表'!B49+'第27(28)表'!E49</f>
        <v>392</v>
      </c>
      <c r="F49" s="13">
        <f>I49+'第27(27)表'!C49+'第27(27)表'!F49+'第27(28)表'!C49+'第27(28)表'!F49</f>
        <v>229</v>
      </c>
      <c r="G49" s="13">
        <f>J49+'第27(27)表'!D49+'第27(27)表'!G49+'第27(28)表'!D49+'第27(28)表'!G49</f>
        <v>163</v>
      </c>
      <c r="H49" s="13">
        <v>33</v>
      </c>
      <c r="I49" s="13">
        <v>11</v>
      </c>
      <c r="J49" s="13">
        <v>22</v>
      </c>
    </row>
    <row r="50" spans="1:10" ht="11.45" customHeight="1">
      <c r="A50" s="8" t="s">
        <v>48</v>
      </c>
      <c r="B50" s="30">
        <v>1</v>
      </c>
      <c r="C50" s="9">
        <v>1</v>
      </c>
      <c r="D50" s="9">
        <v>0</v>
      </c>
      <c r="E50" s="30">
        <f>H50+'第27(27)表'!B50+'第27(27)表'!E50+'第27(28)表'!B50+'第27(28)表'!E50</f>
        <v>36</v>
      </c>
      <c r="F50" s="9">
        <f>I50+'第27(27)表'!C50+'第27(27)表'!F50+'第27(28)表'!C50+'第27(28)表'!F50</f>
        <v>18</v>
      </c>
      <c r="G50" s="9">
        <f>J50+'第27(27)表'!D50+'第27(27)表'!G50+'第27(28)表'!D50+'第27(28)表'!G50</f>
        <v>18</v>
      </c>
      <c r="H50" s="30">
        <v>4</v>
      </c>
      <c r="I50" s="9">
        <v>1</v>
      </c>
      <c r="J50" s="9">
        <v>3</v>
      </c>
    </row>
    <row r="51" spans="1:10" ht="11.45" customHeight="1">
      <c r="A51" s="8" t="s">
        <v>49</v>
      </c>
      <c r="B51" s="30">
        <v>5</v>
      </c>
      <c r="C51" s="9">
        <v>3</v>
      </c>
      <c r="D51" s="9">
        <v>2</v>
      </c>
      <c r="E51" s="30">
        <f>H51+'第27(27)表'!B51+'第27(27)表'!E51+'第27(28)表'!B51+'第27(28)表'!E51</f>
        <v>70</v>
      </c>
      <c r="F51" s="9">
        <f>I51+'第27(27)表'!C51+'第27(27)表'!F51+'第27(28)表'!C51+'第27(28)表'!F51</f>
        <v>42</v>
      </c>
      <c r="G51" s="9">
        <f>J51+'第27(27)表'!D51+'第27(27)表'!G51+'第27(28)表'!D51+'第27(28)表'!G51</f>
        <v>28</v>
      </c>
      <c r="H51" s="30">
        <v>5</v>
      </c>
      <c r="I51" s="9">
        <v>1</v>
      </c>
      <c r="J51" s="9">
        <v>4</v>
      </c>
    </row>
    <row r="52" spans="1:10" ht="11.45" customHeight="1">
      <c r="A52" s="8" t="s">
        <v>50</v>
      </c>
      <c r="B52" s="30">
        <v>11</v>
      </c>
      <c r="C52" s="9">
        <v>8</v>
      </c>
      <c r="D52" s="9">
        <v>3</v>
      </c>
      <c r="E52" s="30">
        <f>H52+'第27(27)表'!B52+'第27(27)表'!E52+'第27(28)表'!B52+'第27(28)表'!E52</f>
        <v>118</v>
      </c>
      <c r="F52" s="9">
        <f>I52+'第27(27)表'!C52+'第27(27)表'!F52+'第27(28)表'!C52+'第27(28)表'!F52</f>
        <v>66</v>
      </c>
      <c r="G52" s="9">
        <f>J52+'第27(27)表'!D52+'第27(27)表'!G52+'第27(28)表'!D52+'第27(28)表'!G52</f>
        <v>52</v>
      </c>
      <c r="H52" s="30">
        <v>17</v>
      </c>
      <c r="I52" s="9">
        <v>7</v>
      </c>
      <c r="J52" s="9">
        <v>10</v>
      </c>
    </row>
    <row r="53" spans="1:10" ht="11.45" customHeight="1">
      <c r="A53" s="8" t="s">
        <v>51</v>
      </c>
      <c r="B53" s="30">
        <v>4</v>
      </c>
      <c r="C53" s="9">
        <v>4</v>
      </c>
      <c r="D53" s="9">
        <v>0</v>
      </c>
      <c r="E53" s="30">
        <f>H53+'第27(27)表'!B53+'第27(27)表'!E53+'第27(28)表'!B53+'第27(28)表'!E53</f>
        <v>45</v>
      </c>
      <c r="F53" s="9">
        <f>I53+'第27(27)表'!C53+'第27(27)表'!F53+'第27(28)表'!C53+'第27(28)表'!F53</f>
        <v>27</v>
      </c>
      <c r="G53" s="9">
        <f>J53+'第27(27)表'!D53+'第27(27)表'!G53+'第27(28)表'!D53+'第27(28)表'!G53</f>
        <v>18</v>
      </c>
      <c r="H53" s="30">
        <v>3</v>
      </c>
      <c r="I53" s="9">
        <v>2</v>
      </c>
      <c r="J53" s="9">
        <v>1</v>
      </c>
    </row>
    <row r="54" spans="1:10" ht="11.45" customHeight="1">
      <c r="A54" s="12" t="s">
        <v>52</v>
      </c>
      <c r="B54" s="13">
        <v>1</v>
      </c>
      <c r="C54" s="13">
        <v>1</v>
      </c>
      <c r="D54" s="13">
        <v>0</v>
      </c>
      <c r="E54" s="31">
        <f>H54+'第27(27)表'!B54+'第27(27)表'!E54+'第27(28)表'!B54+'第27(28)表'!E54</f>
        <v>48</v>
      </c>
      <c r="F54" s="13">
        <f>I54+'第27(27)表'!C54+'第27(27)表'!F54+'第27(28)表'!C54+'第27(28)表'!F54</f>
        <v>20</v>
      </c>
      <c r="G54" s="13">
        <f>J54+'第27(27)表'!D54+'第27(27)表'!G54+'第27(28)表'!D54+'第27(28)表'!G54</f>
        <v>28</v>
      </c>
      <c r="H54" s="13">
        <v>7</v>
      </c>
      <c r="I54" s="13">
        <v>2</v>
      </c>
      <c r="J54" s="13">
        <v>5</v>
      </c>
    </row>
    <row r="55" spans="1:10" ht="11.45" customHeight="1">
      <c r="A55" s="8" t="s">
        <v>53</v>
      </c>
      <c r="B55" s="30">
        <v>2</v>
      </c>
      <c r="C55" s="9">
        <v>1</v>
      </c>
      <c r="D55" s="9">
        <v>1</v>
      </c>
      <c r="E55" s="30">
        <f>H55+'第27(27)表'!B55+'第27(27)表'!E55+'第27(28)表'!B55+'第27(28)表'!E55</f>
        <v>60</v>
      </c>
      <c r="F55" s="9">
        <f>I55+'第27(27)表'!C55+'第27(27)表'!F55+'第27(28)表'!C55+'第27(28)表'!F55</f>
        <v>38</v>
      </c>
      <c r="G55" s="9">
        <f>J55+'第27(27)表'!D55+'第27(27)表'!G55+'第27(28)表'!D55+'第27(28)表'!G55</f>
        <v>22</v>
      </c>
      <c r="H55" s="30">
        <v>3</v>
      </c>
      <c r="I55" s="9">
        <v>1</v>
      </c>
      <c r="J55" s="9">
        <v>2</v>
      </c>
    </row>
    <row r="56" spans="1:10" ht="11.45" customHeight="1" thickBot="1">
      <c r="A56" s="16" t="s">
        <v>54</v>
      </c>
      <c r="B56" s="29">
        <v>5</v>
      </c>
      <c r="C56" s="17">
        <v>3</v>
      </c>
      <c r="D56" s="17">
        <v>2</v>
      </c>
      <c r="E56" s="29">
        <f>H56+'第27(27)表'!B56+'第27(27)表'!E56+'第27(28)表'!B56+'第27(28)表'!E56</f>
        <v>114</v>
      </c>
      <c r="F56" s="17">
        <f>I56+'第27(27)表'!C56+'第27(27)表'!F56+'第27(28)表'!C56+'第27(28)表'!F56</f>
        <v>57</v>
      </c>
      <c r="G56" s="17">
        <f>J56+'第27(27)表'!D56+'第27(27)表'!G56+'第27(28)表'!D56+'第27(28)表'!G56</f>
        <v>57</v>
      </c>
      <c r="H56" s="29">
        <v>10</v>
      </c>
      <c r="I56" s="17">
        <v>8</v>
      </c>
      <c r="J56" s="17">
        <v>2</v>
      </c>
    </row>
    <row r="57" spans="1:10" ht="16.149999999999999" customHeight="1">
      <c r="A57" s="24"/>
      <c r="B57" s="36"/>
      <c r="C57" s="36"/>
      <c r="D57" s="36"/>
      <c r="E57" s="36"/>
      <c r="F57" s="36"/>
      <c r="G57" s="36"/>
      <c r="H57" s="36"/>
      <c r="I57" s="36"/>
      <c r="J57" s="36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10">
    <mergeCell ref="A1:J1"/>
    <mergeCell ref="A2:J2"/>
    <mergeCell ref="I3:J3"/>
    <mergeCell ref="A4:A7"/>
    <mergeCell ref="B4:J4"/>
    <mergeCell ref="B5:D5"/>
    <mergeCell ref="E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K67"/>
  <sheetViews>
    <sheetView view="pageBreakPreview" zoomScaleNormal="100" zoomScaleSheetLayoutView="100" workbookViewId="0">
      <selection activeCell="F28" sqref="F28"/>
    </sheetView>
  </sheetViews>
  <sheetFormatPr defaultColWidth="8.875" defaultRowHeight="13.5"/>
  <cols>
    <col min="1" max="1" width="12" style="1" customWidth="1"/>
    <col min="2" max="2" width="18.625" style="1" customWidth="1"/>
    <col min="3" max="3" width="18.625" style="25" customWidth="1"/>
    <col min="4" max="5" width="18.625" style="1" customWidth="1"/>
    <col min="6" max="6" width="18.625" style="25" customWidth="1"/>
    <col min="7" max="7" width="18.625" style="1" customWidth="1"/>
    <col min="8" max="16384" width="8.875" style="1"/>
  </cols>
  <sheetData>
    <row r="1" spans="1:11" ht="29.45" customHeight="1">
      <c r="A1" s="119" t="s">
        <v>135</v>
      </c>
      <c r="B1" s="119"/>
      <c r="C1" s="119"/>
      <c r="D1" s="119"/>
      <c r="E1" s="119"/>
      <c r="F1" s="119"/>
      <c r="G1" s="119"/>
    </row>
    <row r="2" spans="1:11" ht="19.899999999999999" customHeight="1">
      <c r="A2" s="142" t="s">
        <v>167</v>
      </c>
      <c r="B2" s="142"/>
      <c r="C2" s="142"/>
      <c r="D2" s="142"/>
      <c r="E2" s="142"/>
      <c r="F2" s="142"/>
      <c r="G2" s="142"/>
    </row>
    <row r="3" spans="1:11" ht="18.600000000000001" customHeight="1" thickBot="1">
      <c r="F3" s="138" t="s">
        <v>195</v>
      </c>
      <c r="G3" s="138"/>
      <c r="H3" s="25"/>
      <c r="I3" s="25"/>
      <c r="J3" s="25"/>
      <c r="K3" s="25"/>
    </row>
    <row r="4" spans="1:11" ht="22.5" customHeight="1" thickBot="1">
      <c r="A4" s="126" t="s">
        <v>0</v>
      </c>
      <c r="B4" s="139" t="s">
        <v>123</v>
      </c>
      <c r="C4" s="140"/>
      <c r="D4" s="140"/>
      <c r="E4" s="140"/>
      <c r="F4" s="140"/>
      <c r="G4" s="141"/>
      <c r="H4" s="34"/>
      <c r="I4" s="34"/>
      <c r="J4" s="34"/>
      <c r="K4" s="25"/>
    </row>
    <row r="5" spans="1:11" ht="22.5" customHeight="1" thickBot="1">
      <c r="A5" s="127"/>
      <c r="B5" s="135" t="s">
        <v>82</v>
      </c>
      <c r="C5" s="136"/>
      <c r="D5" s="136"/>
      <c r="E5" s="136"/>
      <c r="F5" s="136"/>
      <c r="G5" s="137"/>
    </row>
    <row r="6" spans="1:11" ht="22.5" customHeight="1" thickBot="1">
      <c r="A6" s="127"/>
      <c r="B6" s="139" t="s">
        <v>86</v>
      </c>
      <c r="C6" s="140"/>
      <c r="D6" s="141"/>
      <c r="E6" s="139" t="s">
        <v>85</v>
      </c>
      <c r="F6" s="140"/>
      <c r="G6" s="141"/>
    </row>
    <row r="7" spans="1:11" ht="42" customHeight="1" thickBot="1">
      <c r="A7" s="128"/>
      <c r="B7" s="105" t="s">
        <v>72</v>
      </c>
      <c r="C7" s="3" t="s">
        <v>79</v>
      </c>
      <c r="D7" s="105" t="s">
        <v>70</v>
      </c>
      <c r="E7" s="105" t="s">
        <v>72</v>
      </c>
      <c r="F7" s="3" t="s">
        <v>79</v>
      </c>
      <c r="G7" s="3" t="s">
        <v>70</v>
      </c>
    </row>
    <row r="8" spans="1:11" ht="20.25" customHeight="1">
      <c r="A8" s="4" t="s">
        <v>7</v>
      </c>
      <c r="B8" s="32">
        <v>4566</v>
      </c>
      <c r="C8" s="5">
        <v>2460</v>
      </c>
      <c r="D8" s="5">
        <v>2106</v>
      </c>
      <c r="E8" s="32">
        <v>1001</v>
      </c>
      <c r="F8" s="5">
        <v>547</v>
      </c>
      <c r="G8" s="5">
        <v>454</v>
      </c>
    </row>
    <row r="9" spans="1:11" ht="12" customHeight="1">
      <c r="A9" s="8"/>
      <c r="B9" s="30"/>
      <c r="C9" s="9"/>
      <c r="D9" s="9"/>
      <c r="E9" s="30"/>
      <c r="F9" s="9"/>
      <c r="G9" s="9"/>
    </row>
    <row r="10" spans="1:11" ht="11.45" customHeight="1">
      <c r="A10" s="8" t="s">
        <v>8</v>
      </c>
      <c r="B10" s="30">
        <v>199</v>
      </c>
      <c r="C10" s="9">
        <v>103</v>
      </c>
      <c r="D10" s="9">
        <v>96</v>
      </c>
      <c r="E10" s="30">
        <v>35</v>
      </c>
      <c r="F10" s="9">
        <v>19</v>
      </c>
      <c r="G10" s="9">
        <v>16</v>
      </c>
    </row>
    <row r="11" spans="1:11" ht="11.45" customHeight="1">
      <c r="A11" s="8" t="s">
        <v>9</v>
      </c>
      <c r="B11" s="30">
        <v>33</v>
      </c>
      <c r="C11" s="9">
        <v>12</v>
      </c>
      <c r="D11" s="9">
        <v>21</v>
      </c>
      <c r="E11" s="30">
        <v>2</v>
      </c>
      <c r="F11" s="9">
        <v>0</v>
      </c>
      <c r="G11" s="9">
        <v>2</v>
      </c>
    </row>
    <row r="12" spans="1:11" ht="11.45" customHeight="1">
      <c r="A12" s="8" t="s">
        <v>10</v>
      </c>
      <c r="B12" s="30">
        <v>32</v>
      </c>
      <c r="C12" s="9">
        <v>17</v>
      </c>
      <c r="D12" s="9">
        <v>15</v>
      </c>
      <c r="E12" s="30">
        <v>10</v>
      </c>
      <c r="F12" s="9">
        <v>6</v>
      </c>
      <c r="G12" s="9">
        <v>4</v>
      </c>
    </row>
    <row r="13" spans="1:11" ht="11.45" customHeight="1">
      <c r="A13" s="8" t="s">
        <v>11</v>
      </c>
      <c r="B13" s="30">
        <v>105</v>
      </c>
      <c r="C13" s="9">
        <v>53</v>
      </c>
      <c r="D13" s="9">
        <v>52</v>
      </c>
      <c r="E13" s="30">
        <v>12</v>
      </c>
      <c r="F13" s="9">
        <v>4</v>
      </c>
      <c r="G13" s="9">
        <v>8</v>
      </c>
    </row>
    <row r="14" spans="1:11" ht="11.45" customHeight="1">
      <c r="A14" s="12" t="s">
        <v>12</v>
      </c>
      <c r="B14" s="13">
        <v>38</v>
      </c>
      <c r="C14" s="13">
        <v>22</v>
      </c>
      <c r="D14" s="13">
        <v>16</v>
      </c>
      <c r="E14" s="13">
        <v>5</v>
      </c>
      <c r="F14" s="13">
        <v>2</v>
      </c>
      <c r="G14" s="13">
        <v>3</v>
      </c>
    </row>
    <row r="15" spans="1:11" ht="11.45" customHeight="1">
      <c r="A15" s="8" t="s">
        <v>13</v>
      </c>
      <c r="B15" s="30">
        <v>50</v>
      </c>
      <c r="C15" s="9">
        <v>30</v>
      </c>
      <c r="D15" s="9">
        <v>20</v>
      </c>
      <c r="E15" s="30">
        <v>17</v>
      </c>
      <c r="F15" s="9">
        <v>9</v>
      </c>
      <c r="G15" s="9">
        <v>8</v>
      </c>
    </row>
    <row r="16" spans="1:11" ht="11.45" customHeight="1">
      <c r="A16" s="8" t="s">
        <v>14</v>
      </c>
      <c r="B16" s="30">
        <v>75</v>
      </c>
      <c r="C16" s="9">
        <v>48</v>
      </c>
      <c r="D16" s="9">
        <v>27</v>
      </c>
      <c r="E16" s="30">
        <v>11</v>
      </c>
      <c r="F16" s="9">
        <v>7</v>
      </c>
      <c r="G16" s="9">
        <v>4</v>
      </c>
    </row>
    <row r="17" spans="1:7" ht="11.45" customHeight="1">
      <c r="A17" s="8" t="s">
        <v>15</v>
      </c>
      <c r="B17" s="30">
        <v>76</v>
      </c>
      <c r="C17" s="9">
        <v>49</v>
      </c>
      <c r="D17" s="9">
        <v>27</v>
      </c>
      <c r="E17" s="30">
        <v>19</v>
      </c>
      <c r="F17" s="9">
        <v>12</v>
      </c>
      <c r="G17" s="9">
        <v>7</v>
      </c>
    </row>
    <row r="18" spans="1:7" ht="11.45" customHeight="1">
      <c r="A18" s="8" t="s">
        <v>16</v>
      </c>
      <c r="B18" s="30">
        <v>91</v>
      </c>
      <c r="C18" s="9">
        <v>47</v>
      </c>
      <c r="D18" s="9">
        <v>44</v>
      </c>
      <c r="E18" s="30">
        <v>14</v>
      </c>
      <c r="F18" s="9">
        <v>7</v>
      </c>
      <c r="G18" s="9">
        <v>7</v>
      </c>
    </row>
    <row r="19" spans="1:7" ht="11.45" customHeight="1">
      <c r="A19" s="12" t="s">
        <v>17</v>
      </c>
      <c r="B19" s="13">
        <v>75</v>
      </c>
      <c r="C19" s="13">
        <v>48</v>
      </c>
      <c r="D19" s="13">
        <v>27</v>
      </c>
      <c r="E19" s="13">
        <v>31</v>
      </c>
      <c r="F19" s="13">
        <v>23</v>
      </c>
      <c r="G19" s="13">
        <v>8</v>
      </c>
    </row>
    <row r="20" spans="1:7" ht="11.45" customHeight="1">
      <c r="A20" s="8" t="s">
        <v>18</v>
      </c>
      <c r="B20" s="30">
        <v>290</v>
      </c>
      <c r="C20" s="9">
        <v>135</v>
      </c>
      <c r="D20" s="9">
        <v>155</v>
      </c>
      <c r="E20" s="30">
        <v>59</v>
      </c>
      <c r="F20" s="9">
        <v>37</v>
      </c>
      <c r="G20" s="9">
        <v>22</v>
      </c>
    </row>
    <row r="21" spans="1:7" ht="11.45" customHeight="1">
      <c r="A21" s="8" t="s">
        <v>19</v>
      </c>
      <c r="B21" s="30">
        <v>225</v>
      </c>
      <c r="C21" s="9">
        <v>122</v>
      </c>
      <c r="D21" s="9">
        <v>103</v>
      </c>
      <c r="E21" s="30">
        <v>49</v>
      </c>
      <c r="F21" s="9">
        <v>31</v>
      </c>
      <c r="G21" s="9">
        <v>18</v>
      </c>
    </row>
    <row r="22" spans="1:7" ht="11.45" customHeight="1">
      <c r="A22" s="8" t="s">
        <v>20</v>
      </c>
      <c r="B22" s="30">
        <v>588</v>
      </c>
      <c r="C22" s="9">
        <v>262</v>
      </c>
      <c r="D22" s="9">
        <v>326</v>
      </c>
      <c r="E22" s="30">
        <v>142</v>
      </c>
      <c r="F22" s="9">
        <v>50</v>
      </c>
      <c r="G22" s="9">
        <v>92</v>
      </c>
    </row>
    <row r="23" spans="1:7" ht="11.45" customHeight="1">
      <c r="A23" s="8" t="s">
        <v>21</v>
      </c>
      <c r="B23" s="30">
        <v>336</v>
      </c>
      <c r="C23" s="9">
        <v>196</v>
      </c>
      <c r="D23" s="9">
        <v>140</v>
      </c>
      <c r="E23" s="30">
        <v>65</v>
      </c>
      <c r="F23" s="9">
        <v>42</v>
      </c>
      <c r="G23" s="9">
        <v>23</v>
      </c>
    </row>
    <row r="24" spans="1:7" ht="11.45" customHeight="1">
      <c r="A24" s="12" t="s">
        <v>22</v>
      </c>
      <c r="B24" s="13">
        <v>85</v>
      </c>
      <c r="C24" s="13">
        <v>47</v>
      </c>
      <c r="D24" s="13">
        <v>38</v>
      </c>
      <c r="E24" s="13">
        <v>23</v>
      </c>
      <c r="F24" s="13">
        <v>11</v>
      </c>
      <c r="G24" s="13">
        <v>12</v>
      </c>
    </row>
    <row r="25" spans="1:7" ht="11.45" customHeight="1">
      <c r="A25" s="8" t="s">
        <v>23</v>
      </c>
      <c r="B25" s="30">
        <v>22</v>
      </c>
      <c r="C25" s="9">
        <v>16</v>
      </c>
      <c r="D25" s="9">
        <v>6</v>
      </c>
      <c r="E25" s="30">
        <v>5</v>
      </c>
      <c r="F25" s="9">
        <v>5</v>
      </c>
      <c r="G25" s="9">
        <v>0</v>
      </c>
    </row>
    <row r="26" spans="1:7" ht="11.45" customHeight="1">
      <c r="A26" s="8" t="s">
        <v>24</v>
      </c>
      <c r="B26" s="30">
        <v>49</v>
      </c>
      <c r="C26" s="9">
        <v>32</v>
      </c>
      <c r="D26" s="9">
        <v>17</v>
      </c>
      <c r="E26" s="30">
        <v>9</v>
      </c>
      <c r="F26" s="9">
        <v>5</v>
      </c>
      <c r="G26" s="9">
        <v>4</v>
      </c>
    </row>
    <row r="27" spans="1:7" ht="11.45" customHeight="1">
      <c r="A27" s="8" t="s">
        <v>25</v>
      </c>
      <c r="B27" s="30">
        <v>28</v>
      </c>
      <c r="C27" s="9">
        <v>14</v>
      </c>
      <c r="D27" s="9">
        <v>14</v>
      </c>
      <c r="E27" s="30">
        <v>2</v>
      </c>
      <c r="F27" s="9">
        <v>2</v>
      </c>
      <c r="G27" s="9">
        <v>0</v>
      </c>
    </row>
    <row r="28" spans="1:7" ht="11.45" customHeight="1">
      <c r="A28" s="8" t="s">
        <v>26</v>
      </c>
      <c r="B28" s="30">
        <v>37</v>
      </c>
      <c r="C28" s="9">
        <v>15</v>
      </c>
      <c r="D28" s="9">
        <v>22</v>
      </c>
      <c r="E28" s="30">
        <v>4</v>
      </c>
      <c r="F28" s="9">
        <v>2</v>
      </c>
      <c r="G28" s="9">
        <v>2</v>
      </c>
    </row>
    <row r="29" spans="1:7" ht="11.45" customHeight="1">
      <c r="A29" s="12" t="s">
        <v>27</v>
      </c>
      <c r="B29" s="13">
        <v>85</v>
      </c>
      <c r="C29" s="13">
        <v>51</v>
      </c>
      <c r="D29" s="13">
        <v>34</v>
      </c>
      <c r="E29" s="13">
        <v>22</v>
      </c>
      <c r="F29" s="13">
        <v>13</v>
      </c>
      <c r="G29" s="13">
        <v>9</v>
      </c>
    </row>
    <row r="30" spans="1:7" ht="11.45" customHeight="1">
      <c r="A30" s="8" t="s">
        <v>28</v>
      </c>
      <c r="B30" s="30">
        <v>54</v>
      </c>
      <c r="C30" s="9">
        <v>35</v>
      </c>
      <c r="D30" s="9">
        <v>19</v>
      </c>
      <c r="E30" s="30">
        <v>23</v>
      </c>
      <c r="F30" s="9">
        <v>13</v>
      </c>
      <c r="G30" s="9">
        <v>10</v>
      </c>
    </row>
    <row r="31" spans="1:7" ht="11.45" customHeight="1">
      <c r="A31" s="8" t="s">
        <v>29</v>
      </c>
      <c r="B31" s="30">
        <v>140</v>
      </c>
      <c r="C31" s="9">
        <v>79</v>
      </c>
      <c r="D31" s="9">
        <v>61</v>
      </c>
      <c r="E31" s="30">
        <v>43</v>
      </c>
      <c r="F31" s="9">
        <v>23</v>
      </c>
      <c r="G31" s="9">
        <v>20</v>
      </c>
    </row>
    <row r="32" spans="1:7" ht="11.45" customHeight="1">
      <c r="A32" s="8" t="s">
        <v>30</v>
      </c>
      <c r="B32" s="30">
        <v>254</v>
      </c>
      <c r="C32" s="9">
        <v>159</v>
      </c>
      <c r="D32" s="9">
        <v>95</v>
      </c>
      <c r="E32" s="30">
        <v>70</v>
      </c>
      <c r="F32" s="9">
        <v>42</v>
      </c>
      <c r="G32" s="9">
        <v>28</v>
      </c>
    </row>
    <row r="33" spans="1:7" ht="11.45" customHeight="1">
      <c r="A33" s="8" t="s">
        <v>31</v>
      </c>
      <c r="B33" s="30">
        <v>49</v>
      </c>
      <c r="C33" s="9">
        <v>31</v>
      </c>
      <c r="D33" s="9">
        <v>18</v>
      </c>
      <c r="E33" s="30">
        <v>18</v>
      </c>
      <c r="F33" s="9">
        <v>12</v>
      </c>
      <c r="G33" s="9">
        <v>6</v>
      </c>
    </row>
    <row r="34" spans="1:7" ht="11.45" customHeight="1">
      <c r="A34" s="12" t="s">
        <v>32</v>
      </c>
      <c r="B34" s="13">
        <v>78</v>
      </c>
      <c r="C34" s="13">
        <v>53</v>
      </c>
      <c r="D34" s="13">
        <v>25</v>
      </c>
      <c r="E34" s="13">
        <v>15</v>
      </c>
      <c r="F34" s="13">
        <v>10</v>
      </c>
      <c r="G34" s="13">
        <v>5</v>
      </c>
    </row>
    <row r="35" spans="1:7" ht="11.45" customHeight="1">
      <c r="A35" s="8" t="s">
        <v>33</v>
      </c>
      <c r="B35" s="30">
        <v>89</v>
      </c>
      <c r="C35" s="9">
        <v>48</v>
      </c>
      <c r="D35" s="9">
        <v>41</v>
      </c>
      <c r="E35" s="30">
        <v>17</v>
      </c>
      <c r="F35" s="9">
        <v>9</v>
      </c>
      <c r="G35" s="9">
        <v>8</v>
      </c>
    </row>
    <row r="36" spans="1:7" ht="11.45" customHeight="1">
      <c r="A36" s="8" t="s">
        <v>34</v>
      </c>
      <c r="B36" s="30">
        <v>336</v>
      </c>
      <c r="C36" s="9">
        <v>170</v>
      </c>
      <c r="D36" s="9">
        <v>166</v>
      </c>
      <c r="E36" s="30">
        <v>57</v>
      </c>
      <c r="F36" s="9">
        <v>23</v>
      </c>
      <c r="G36" s="9">
        <v>34</v>
      </c>
    </row>
    <row r="37" spans="1:7" ht="11.45" customHeight="1">
      <c r="A37" s="8" t="s">
        <v>35</v>
      </c>
      <c r="B37" s="30">
        <v>199</v>
      </c>
      <c r="C37" s="9">
        <v>109</v>
      </c>
      <c r="D37" s="9">
        <v>90</v>
      </c>
      <c r="E37" s="30">
        <v>42</v>
      </c>
      <c r="F37" s="9">
        <v>27</v>
      </c>
      <c r="G37" s="9">
        <v>15</v>
      </c>
    </row>
    <row r="38" spans="1:7" ht="11.45" customHeight="1">
      <c r="A38" s="8" t="s">
        <v>36</v>
      </c>
      <c r="B38" s="30">
        <v>58</v>
      </c>
      <c r="C38" s="9">
        <v>36</v>
      </c>
      <c r="D38" s="9">
        <v>22</v>
      </c>
      <c r="E38" s="30">
        <v>9</v>
      </c>
      <c r="F38" s="9">
        <v>5</v>
      </c>
      <c r="G38" s="9">
        <v>4</v>
      </c>
    </row>
    <row r="39" spans="1:7" ht="11.45" customHeight="1">
      <c r="A39" s="12" t="s">
        <v>37</v>
      </c>
      <c r="B39" s="13">
        <v>19</v>
      </c>
      <c r="C39" s="13">
        <v>12</v>
      </c>
      <c r="D39" s="13">
        <v>7</v>
      </c>
      <c r="E39" s="13">
        <v>2</v>
      </c>
      <c r="F39" s="13">
        <v>2</v>
      </c>
      <c r="G39" s="13">
        <v>0</v>
      </c>
    </row>
    <row r="40" spans="1:7" ht="11.45" customHeight="1">
      <c r="A40" s="8" t="s">
        <v>38</v>
      </c>
      <c r="B40" s="30">
        <v>27</v>
      </c>
      <c r="C40" s="9">
        <v>19</v>
      </c>
      <c r="D40" s="9">
        <v>8</v>
      </c>
      <c r="E40" s="30">
        <v>6</v>
      </c>
      <c r="F40" s="9">
        <v>0</v>
      </c>
      <c r="G40" s="9">
        <v>6</v>
      </c>
    </row>
    <row r="41" spans="1:7" ht="11.45" customHeight="1">
      <c r="A41" s="8" t="s">
        <v>39</v>
      </c>
      <c r="B41" s="30">
        <v>13</v>
      </c>
      <c r="C41" s="9">
        <v>6</v>
      </c>
      <c r="D41" s="9">
        <v>7</v>
      </c>
      <c r="E41" s="30">
        <v>0</v>
      </c>
      <c r="F41" s="9">
        <v>0</v>
      </c>
      <c r="G41" s="9">
        <v>0</v>
      </c>
    </row>
    <row r="42" spans="1:7" ht="11.45" customHeight="1">
      <c r="A42" s="8" t="s">
        <v>40</v>
      </c>
      <c r="B42" s="30">
        <v>48</v>
      </c>
      <c r="C42" s="9">
        <v>21</v>
      </c>
      <c r="D42" s="9">
        <v>27</v>
      </c>
      <c r="E42" s="30">
        <v>16</v>
      </c>
      <c r="F42" s="9">
        <v>9</v>
      </c>
      <c r="G42" s="9">
        <v>7</v>
      </c>
    </row>
    <row r="43" spans="1:7" ht="11.45" customHeight="1">
      <c r="A43" s="8" t="s">
        <v>41</v>
      </c>
      <c r="B43" s="30">
        <v>100</v>
      </c>
      <c r="C43" s="9">
        <v>46</v>
      </c>
      <c r="D43" s="9">
        <v>54</v>
      </c>
      <c r="E43" s="30">
        <v>30</v>
      </c>
      <c r="F43" s="9">
        <v>17</v>
      </c>
      <c r="G43" s="9">
        <v>13</v>
      </c>
    </row>
    <row r="44" spans="1:7" ht="11.45" customHeight="1">
      <c r="A44" s="12" t="s">
        <v>42</v>
      </c>
      <c r="B44" s="13">
        <v>16</v>
      </c>
      <c r="C44" s="13">
        <v>8</v>
      </c>
      <c r="D44" s="13">
        <v>8</v>
      </c>
      <c r="E44" s="13">
        <v>5</v>
      </c>
      <c r="F44" s="13">
        <v>3</v>
      </c>
      <c r="G44" s="13">
        <v>2</v>
      </c>
    </row>
    <row r="45" spans="1:7" ht="11.45" customHeight="1">
      <c r="A45" s="8" t="s">
        <v>43</v>
      </c>
      <c r="B45" s="30">
        <v>21</v>
      </c>
      <c r="C45" s="9">
        <v>11</v>
      </c>
      <c r="D45" s="9">
        <v>10</v>
      </c>
      <c r="E45" s="30">
        <v>3</v>
      </c>
      <c r="F45" s="9">
        <v>3</v>
      </c>
      <c r="G45" s="9">
        <v>0</v>
      </c>
    </row>
    <row r="46" spans="1:7" ht="11.45" customHeight="1">
      <c r="A46" s="8" t="s">
        <v>44</v>
      </c>
      <c r="B46" s="30">
        <v>27</v>
      </c>
      <c r="C46" s="9">
        <v>17</v>
      </c>
      <c r="D46" s="9">
        <v>10</v>
      </c>
      <c r="E46" s="30">
        <v>6</v>
      </c>
      <c r="F46" s="9">
        <v>3</v>
      </c>
      <c r="G46" s="9">
        <v>3</v>
      </c>
    </row>
    <row r="47" spans="1:7" ht="11.45" customHeight="1">
      <c r="A47" s="8" t="s">
        <v>45</v>
      </c>
      <c r="B47" s="30">
        <v>30</v>
      </c>
      <c r="C47" s="9">
        <v>16</v>
      </c>
      <c r="D47" s="9">
        <v>14</v>
      </c>
      <c r="E47" s="30">
        <v>3</v>
      </c>
      <c r="F47" s="9">
        <v>2</v>
      </c>
      <c r="G47" s="9">
        <v>1</v>
      </c>
    </row>
    <row r="48" spans="1:7" ht="11.45" customHeight="1">
      <c r="A48" s="8" t="s">
        <v>46</v>
      </c>
      <c r="B48" s="30">
        <v>11</v>
      </c>
      <c r="C48" s="9">
        <v>6</v>
      </c>
      <c r="D48" s="9">
        <v>5</v>
      </c>
      <c r="E48" s="30">
        <v>1</v>
      </c>
      <c r="F48" s="9">
        <v>0</v>
      </c>
      <c r="G48" s="9">
        <v>1</v>
      </c>
    </row>
    <row r="49" spans="1:7" ht="11.45" customHeight="1">
      <c r="A49" s="12" t="s">
        <v>47</v>
      </c>
      <c r="B49" s="13">
        <v>207</v>
      </c>
      <c r="C49" s="13">
        <v>119</v>
      </c>
      <c r="D49" s="13">
        <v>88</v>
      </c>
      <c r="E49" s="13">
        <v>47</v>
      </c>
      <c r="F49" s="13">
        <v>29</v>
      </c>
      <c r="G49" s="13">
        <v>18</v>
      </c>
    </row>
    <row r="50" spans="1:7" ht="11.45" customHeight="1">
      <c r="A50" s="8" t="s">
        <v>48</v>
      </c>
      <c r="B50" s="30">
        <v>17</v>
      </c>
      <c r="C50" s="9">
        <v>8</v>
      </c>
      <c r="D50" s="9">
        <v>9</v>
      </c>
      <c r="E50" s="30">
        <v>3</v>
      </c>
      <c r="F50" s="9">
        <v>3</v>
      </c>
      <c r="G50" s="9">
        <v>0</v>
      </c>
    </row>
    <row r="51" spans="1:7" ht="11.45" customHeight="1">
      <c r="A51" s="8" t="s">
        <v>49</v>
      </c>
      <c r="B51" s="30">
        <v>39</v>
      </c>
      <c r="C51" s="9">
        <v>24</v>
      </c>
      <c r="D51" s="9">
        <v>15</v>
      </c>
      <c r="E51" s="30">
        <v>5</v>
      </c>
      <c r="F51" s="9">
        <v>4</v>
      </c>
      <c r="G51" s="9">
        <v>1</v>
      </c>
    </row>
    <row r="52" spans="1:7" ht="11.45" customHeight="1">
      <c r="A52" s="8" t="s">
        <v>50</v>
      </c>
      <c r="B52" s="30">
        <v>69</v>
      </c>
      <c r="C52" s="9">
        <v>38</v>
      </c>
      <c r="D52" s="9">
        <v>31</v>
      </c>
      <c r="E52" s="30">
        <v>9</v>
      </c>
      <c r="F52" s="9">
        <v>6</v>
      </c>
      <c r="G52" s="9">
        <v>3</v>
      </c>
    </row>
    <row r="53" spans="1:7" ht="11.45" customHeight="1">
      <c r="A53" s="8" t="s">
        <v>51</v>
      </c>
      <c r="B53" s="30">
        <v>21</v>
      </c>
      <c r="C53" s="9">
        <v>10</v>
      </c>
      <c r="D53" s="9">
        <v>11</v>
      </c>
      <c r="E53" s="30">
        <v>7</v>
      </c>
      <c r="F53" s="9">
        <v>4</v>
      </c>
      <c r="G53" s="9">
        <v>3</v>
      </c>
    </row>
    <row r="54" spans="1:7" ht="11.45" customHeight="1">
      <c r="A54" s="12" t="s">
        <v>52</v>
      </c>
      <c r="B54" s="13">
        <v>24</v>
      </c>
      <c r="C54" s="13">
        <v>9</v>
      </c>
      <c r="D54" s="13">
        <v>15</v>
      </c>
      <c r="E54" s="13">
        <v>5</v>
      </c>
      <c r="F54" s="13">
        <v>2</v>
      </c>
      <c r="G54" s="13">
        <v>3</v>
      </c>
    </row>
    <row r="55" spans="1:7" ht="11.45" customHeight="1">
      <c r="A55" s="8" t="s">
        <v>53</v>
      </c>
      <c r="B55" s="30">
        <v>37</v>
      </c>
      <c r="C55" s="9">
        <v>21</v>
      </c>
      <c r="D55" s="9">
        <v>16</v>
      </c>
      <c r="E55" s="30">
        <v>8</v>
      </c>
      <c r="F55" s="9">
        <v>6</v>
      </c>
      <c r="G55" s="9">
        <v>2</v>
      </c>
    </row>
    <row r="56" spans="1:7" ht="11.45" customHeight="1" thickBot="1">
      <c r="A56" s="16" t="s">
        <v>54</v>
      </c>
      <c r="B56" s="29">
        <v>64</v>
      </c>
      <c r="C56" s="17">
        <v>30</v>
      </c>
      <c r="D56" s="17">
        <v>34</v>
      </c>
      <c r="E56" s="29">
        <v>15</v>
      </c>
      <c r="F56" s="17">
        <v>3</v>
      </c>
      <c r="G56" s="17">
        <v>12</v>
      </c>
    </row>
    <row r="57" spans="1:7" ht="16.149999999999999" customHeight="1">
      <c r="A57" s="24"/>
      <c r="B57" s="36"/>
      <c r="C57" s="36"/>
      <c r="D57" s="36"/>
      <c r="E57" s="36"/>
      <c r="F57" s="36"/>
      <c r="G57" s="36"/>
    </row>
    <row r="58" spans="1:7" ht="13.15" customHeight="1">
      <c r="A58" s="24"/>
    </row>
    <row r="59" spans="1:7" ht="11.45" customHeight="1">
      <c r="A59" s="24"/>
    </row>
    <row r="60" spans="1:7" ht="11.45" customHeight="1">
      <c r="A60" s="24"/>
    </row>
    <row r="61" spans="1:7" ht="11.45" customHeight="1">
      <c r="A61" s="24"/>
    </row>
    <row r="62" spans="1:7" ht="11.45" customHeight="1">
      <c r="A62" s="24"/>
    </row>
    <row r="63" spans="1:7" ht="11.45" customHeight="1">
      <c r="A63" s="24"/>
    </row>
    <row r="64" spans="1:7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8">
    <mergeCell ref="A1:G1"/>
    <mergeCell ref="A2:G2"/>
    <mergeCell ref="F3:G3"/>
    <mergeCell ref="A4:A7"/>
    <mergeCell ref="B4:G4"/>
    <mergeCell ref="B5:G5"/>
    <mergeCell ref="B6:D6"/>
    <mergeCell ref="E6:G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K67"/>
  <sheetViews>
    <sheetView view="pageBreakPreview" zoomScaleNormal="100" zoomScaleSheetLayoutView="100" workbookViewId="0">
      <selection activeCell="L39" sqref="L39"/>
    </sheetView>
  </sheetViews>
  <sheetFormatPr defaultColWidth="8.875" defaultRowHeight="13.5"/>
  <cols>
    <col min="1" max="1" width="12" style="1" customWidth="1"/>
    <col min="2" max="2" width="18.625" style="1" customWidth="1"/>
    <col min="3" max="3" width="18.625" style="25" customWidth="1"/>
    <col min="4" max="5" width="18.625" style="1" customWidth="1"/>
    <col min="6" max="6" width="18.625" style="25" customWidth="1"/>
    <col min="7" max="7" width="18.625" style="1" customWidth="1"/>
    <col min="8" max="16384" width="8.875" style="1"/>
  </cols>
  <sheetData>
    <row r="1" spans="1:11" ht="29.45" customHeight="1">
      <c r="A1" s="119" t="s">
        <v>180</v>
      </c>
      <c r="B1" s="119"/>
      <c r="C1" s="119"/>
      <c r="D1" s="119"/>
      <c r="E1" s="119"/>
      <c r="F1" s="119"/>
      <c r="G1" s="119"/>
    </row>
    <row r="2" spans="1:11" ht="19.899999999999999" customHeight="1">
      <c r="A2" s="142" t="s">
        <v>167</v>
      </c>
      <c r="B2" s="142"/>
      <c r="C2" s="142"/>
      <c r="D2" s="142"/>
      <c r="E2" s="142"/>
      <c r="F2" s="142"/>
      <c r="G2" s="142"/>
    </row>
    <row r="3" spans="1:11" ht="18.600000000000001" customHeight="1" thickBot="1">
      <c r="F3" s="138" t="s">
        <v>195</v>
      </c>
      <c r="G3" s="138"/>
      <c r="H3" s="25"/>
      <c r="I3" s="25"/>
      <c r="J3" s="25"/>
      <c r="K3" s="25"/>
    </row>
    <row r="4" spans="1:11" ht="22.5" customHeight="1" thickBot="1">
      <c r="A4" s="126" t="s">
        <v>0</v>
      </c>
      <c r="B4" s="139" t="s">
        <v>123</v>
      </c>
      <c r="C4" s="140"/>
      <c r="D4" s="140"/>
      <c r="E4" s="140"/>
      <c r="F4" s="140"/>
      <c r="G4" s="141"/>
      <c r="H4" s="34"/>
      <c r="I4" s="34"/>
      <c r="J4" s="34"/>
      <c r="K4" s="25"/>
    </row>
    <row r="5" spans="1:11" ht="22.5" customHeight="1" thickBot="1">
      <c r="A5" s="127"/>
      <c r="B5" s="135" t="s">
        <v>82</v>
      </c>
      <c r="C5" s="136"/>
      <c r="D5" s="136"/>
      <c r="E5" s="136"/>
      <c r="F5" s="136"/>
      <c r="G5" s="137"/>
    </row>
    <row r="6" spans="1:11" ht="22.5" customHeight="1" thickBot="1">
      <c r="A6" s="127"/>
      <c r="B6" s="139" t="s">
        <v>81</v>
      </c>
      <c r="C6" s="140"/>
      <c r="D6" s="141"/>
      <c r="E6" s="139" t="s">
        <v>80</v>
      </c>
      <c r="F6" s="140"/>
      <c r="G6" s="141"/>
    </row>
    <row r="7" spans="1:11" ht="42" customHeight="1" thickBot="1">
      <c r="A7" s="128"/>
      <c r="B7" s="105" t="s">
        <v>72</v>
      </c>
      <c r="C7" s="3" t="s">
        <v>79</v>
      </c>
      <c r="D7" s="105" t="s">
        <v>70</v>
      </c>
      <c r="E7" s="105" t="s">
        <v>72</v>
      </c>
      <c r="F7" s="3" t="s">
        <v>79</v>
      </c>
      <c r="G7" s="3" t="s">
        <v>70</v>
      </c>
    </row>
    <row r="8" spans="1:11" ht="20.25" customHeight="1">
      <c r="A8" s="4" t="s">
        <v>7</v>
      </c>
      <c r="B8" s="32">
        <v>832</v>
      </c>
      <c r="C8" s="5">
        <v>401</v>
      </c>
      <c r="D8" s="32">
        <v>431</v>
      </c>
      <c r="E8" s="32">
        <v>2189</v>
      </c>
      <c r="F8" s="5">
        <v>1712</v>
      </c>
      <c r="G8" s="5">
        <v>477</v>
      </c>
    </row>
    <row r="9" spans="1:11" ht="12" customHeight="1">
      <c r="A9" s="8"/>
      <c r="B9" s="30"/>
      <c r="C9" s="9"/>
      <c r="D9" s="30"/>
      <c r="E9" s="30"/>
      <c r="F9" s="9"/>
      <c r="G9" s="9"/>
    </row>
    <row r="10" spans="1:11" ht="11.45" customHeight="1">
      <c r="A10" s="8" t="s">
        <v>8</v>
      </c>
      <c r="B10" s="30">
        <v>41</v>
      </c>
      <c r="C10" s="9">
        <v>18</v>
      </c>
      <c r="D10" s="30">
        <v>23</v>
      </c>
      <c r="E10" s="30">
        <v>57</v>
      </c>
      <c r="F10" s="9">
        <v>43</v>
      </c>
      <c r="G10" s="9">
        <v>14</v>
      </c>
    </row>
    <row r="11" spans="1:11" ht="11.45" customHeight="1">
      <c r="A11" s="8" t="s">
        <v>9</v>
      </c>
      <c r="B11" s="30">
        <v>3</v>
      </c>
      <c r="C11" s="9">
        <v>2</v>
      </c>
      <c r="D11" s="30">
        <v>1</v>
      </c>
      <c r="E11" s="30">
        <v>15</v>
      </c>
      <c r="F11" s="9">
        <v>9</v>
      </c>
      <c r="G11" s="9">
        <v>6</v>
      </c>
    </row>
    <row r="12" spans="1:11" ht="11.45" customHeight="1">
      <c r="A12" s="8" t="s">
        <v>10</v>
      </c>
      <c r="B12" s="30">
        <v>8</v>
      </c>
      <c r="C12" s="9">
        <v>3</v>
      </c>
      <c r="D12" s="30">
        <v>5</v>
      </c>
      <c r="E12" s="30">
        <v>24</v>
      </c>
      <c r="F12" s="9">
        <v>11</v>
      </c>
      <c r="G12" s="9">
        <v>13</v>
      </c>
    </row>
    <row r="13" spans="1:11" ht="11.45" customHeight="1">
      <c r="A13" s="8" t="s">
        <v>11</v>
      </c>
      <c r="B13" s="30">
        <v>14</v>
      </c>
      <c r="C13" s="9">
        <v>6</v>
      </c>
      <c r="D13" s="30">
        <v>8</v>
      </c>
      <c r="E13" s="30">
        <v>46</v>
      </c>
      <c r="F13" s="9">
        <v>34</v>
      </c>
      <c r="G13" s="9">
        <v>12</v>
      </c>
    </row>
    <row r="14" spans="1:11" ht="11.45" customHeight="1">
      <c r="A14" s="12" t="s">
        <v>12</v>
      </c>
      <c r="B14" s="13">
        <v>7</v>
      </c>
      <c r="C14" s="13">
        <v>5</v>
      </c>
      <c r="D14" s="31">
        <v>2</v>
      </c>
      <c r="E14" s="13">
        <v>32</v>
      </c>
      <c r="F14" s="13">
        <v>23</v>
      </c>
      <c r="G14" s="13">
        <v>9</v>
      </c>
    </row>
    <row r="15" spans="1:11" ht="11.45" customHeight="1">
      <c r="A15" s="8" t="s">
        <v>13</v>
      </c>
      <c r="B15" s="30">
        <v>11</v>
      </c>
      <c r="C15" s="9">
        <v>8</v>
      </c>
      <c r="D15" s="30">
        <v>3</v>
      </c>
      <c r="E15" s="30">
        <v>12</v>
      </c>
      <c r="F15" s="9">
        <v>6</v>
      </c>
      <c r="G15" s="9">
        <v>6</v>
      </c>
    </row>
    <row r="16" spans="1:11" ht="11.45" customHeight="1">
      <c r="A16" s="8" t="s">
        <v>14</v>
      </c>
      <c r="B16" s="30">
        <v>15</v>
      </c>
      <c r="C16" s="9">
        <v>5</v>
      </c>
      <c r="D16" s="30">
        <v>10</v>
      </c>
      <c r="E16" s="30">
        <v>43</v>
      </c>
      <c r="F16" s="9">
        <v>37</v>
      </c>
      <c r="G16" s="9">
        <v>6</v>
      </c>
    </row>
    <row r="17" spans="1:7" ht="11.45" customHeight="1">
      <c r="A17" s="8" t="s">
        <v>15</v>
      </c>
      <c r="B17" s="30">
        <v>22</v>
      </c>
      <c r="C17" s="9">
        <v>11</v>
      </c>
      <c r="D17" s="30">
        <v>11</v>
      </c>
      <c r="E17" s="30">
        <v>39</v>
      </c>
      <c r="F17" s="9">
        <v>27</v>
      </c>
      <c r="G17" s="9">
        <v>12</v>
      </c>
    </row>
    <row r="18" spans="1:7" ht="11.45" customHeight="1">
      <c r="A18" s="8" t="s">
        <v>16</v>
      </c>
      <c r="B18" s="30">
        <v>8</v>
      </c>
      <c r="C18" s="9">
        <v>5</v>
      </c>
      <c r="D18" s="30">
        <v>3</v>
      </c>
      <c r="E18" s="30">
        <v>36</v>
      </c>
      <c r="F18" s="9">
        <v>25</v>
      </c>
      <c r="G18" s="9">
        <v>11</v>
      </c>
    </row>
    <row r="19" spans="1:7" ht="11.45" customHeight="1">
      <c r="A19" s="12" t="s">
        <v>17</v>
      </c>
      <c r="B19" s="13">
        <v>15</v>
      </c>
      <c r="C19" s="13">
        <v>11</v>
      </c>
      <c r="D19" s="31">
        <v>4</v>
      </c>
      <c r="E19" s="13">
        <v>74</v>
      </c>
      <c r="F19" s="13">
        <v>57</v>
      </c>
      <c r="G19" s="13">
        <v>17</v>
      </c>
    </row>
    <row r="20" spans="1:7" ht="11.45" customHeight="1">
      <c r="A20" s="8" t="s">
        <v>18</v>
      </c>
      <c r="B20" s="30">
        <v>55</v>
      </c>
      <c r="C20" s="9">
        <v>24</v>
      </c>
      <c r="D20" s="30">
        <v>31</v>
      </c>
      <c r="E20" s="30">
        <v>141</v>
      </c>
      <c r="F20" s="9">
        <v>121</v>
      </c>
      <c r="G20" s="9">
        <v>20</v>
      </c>
    </row>
    <row r="21" spans="1:7" ht="11.45" customHeight="1">
      <c r="A21" s="8" t="s">
        <v>19</v>
      </c>
      <c r="B21" s="30">
        <v>45</v>
      </c>
      <c r="C21" s="9">
        <v>25</v>
      </c>
      <c r="D21" s="30">
        <v>20</v>
      </c>
      <c r="E21" s="30">
        <v>148</v>
      </c>
      <c r="F21" s="9">
        <v>125</v>
      </c>
      <c r="G21" s="9">
        <v>23</v>
      </c>
    </row>
    <row r="22" spans="1:7" ht="11.45" customHeight="1">
      <c r="A22" s="8" t="s">
        <v>20</v>
      </c>
      <c r="B22" s="30">
        <v>100</v>
      </c>
      <c r="C22" s="9">
        <v>44</v>
      </c>
      <c r="D22" s="30">
        <v>56</v>
      </c>
      <c r="E22" s="30">
        <v>247</v>
      </c>
      <c r="F22" s="9">
        <v>189</v>
      </c>
      <c r="G22" s="9">
        <v>58</v>
      </c>
    </row>
    <row r="23" spans="1:7" ht="11.45" customHeight="1">
      <c r="A23" s="8" t="s">
        <v>21</v>
      </c>
      <c r="B23" s="30">
        <v>65</v>
      </c>
      <c r="C23" s="9">
        <v>27</v>
      </c>
      <c r="D23" s="30">
        <v>38</v>
      </c>
      <c r="E23" s="30">
        <v>233</v>
      </c>
      <c r="F23" s="9">
        <v>206</v>
      </c>
      <c r="G23" s="9">
        <v>27</v>
      </c>
    </row>
    <row r="24" spans="1:7" ht="11.45" customHeight="1">
      <c r="A24" s="12" t="s">
        <v>22</v>
      </c>
      <c r="B24" s="30">
        <v>23</v>
      </c>
      <c r="C24" s="13">
        <v>9</v>
      </c>
      <c r="D24" s="31">
        <v>14</v>
      </c>
      <c r="E24" s="13">
        <v>43</v>
      </c>
      <c r="F24" s="13">
        <v>28</v>
      </c>
      <c r="G24" s="13">
        <v>15</v>
      </c>
    </row>
    <row r="25" spans="1:7" ht="11.45" customHeight="1">
      <c r="A25" s="8" t="s">
        <v>23</v>
      </c>
      <c r="B25" s="84">
        <v>6</v>
      </c>
      <c r="C25" s="9">
        <v>3</v>
      </c>
      <c r="D25" s="30">
        <v>3</v>
      </c>
      <c r="E25" s="30">
        <v>14</v>
      </c>
      <c r="F25" s="9">
        <v>7</v>
      </c>
      <c r="G25" s="9">
        <v>7</v>
      </c>
    </row>
    <row r="26" spans="1:7" ht="11.45" customHeight="1">
      <c r="A26" s="8" t="s">
        <v>24</v>
      </c>
      <c r="B26" s="30">
        <v>12</v>
      </c>
      <c r="C26" s="9">
        <v>1</v>
      </c>
      <c r="D26" s="30">
        <v>11</v>
      </c>
      <c r="E26" s="30">
        <v>17</v>
      </c>
      <c r="F26" s="9">
        <v>6</v>
      </c>
      <c r="G26" s="9">
        <v>11</v>
      </c>
    </row>
    <row r="27" spans="1:7" ht="11.45" customHeight="1">
      <c r="A27" s="8" t="s">
        <v>25</v>
      </c>
      <c r="B27" s="30">
        <v>3</v>
      </c>
      <c r="C27" s="9">
        <v>2</v>
      </c>
      <c r="D27" s="30">
        <v>1</v>
      </c>
      <c r="E27" s="30">
        <v>16</v>
      </c>
      <c r="F27" s="9">
        <v>10</v>
      </c>
      <c r="G27" s="9">
        <v>6</v>
      </c>
    </row>
    <row r="28" spans="1:7" ht="11.45" customHeight="1">
      <c r="A28" s="8" t="s">
        <v>26</v>
      </c>
      <c r="B28" s="30">
        <v>9</v>
      </c>
      <c r="C28" s="9">
        <v>4</v>
      </c>
      <c r="D28" s="30">
        <v>5</v>
      </c>
      <c r="E28" s="30">
        <v>11</v>
      </c>
      <c r="F28" s="9">
        <v>9</v>
      </c>
      <c r="G28" s="9">
        <v>2</v>
      </c>
    </row>
    <row r="29" spans="1:7" ht="11.45" customHeight="1">
      <c r="A29" s="12" t="s">
        <v>27</v>
      </c>
      <c r="B29" s="13">
        <v>20</v>
      </c>
      <c r="C29" s="13">
        <v>13</v>
      </c>
      <c r="D29" s="31">
        <v>7</v>
      </c>
      <c r="E29" s="13">
        <v>41</v>
      </c>
      <c r="F29" s="13">
        <v>28</v>
      </c>
      <c r="G29" s="13">
        <v>13</v>
      </c>
    </row>
    <row r="30" spans="1:7" ht="11.45" customHeight="1">
      <c r="A30" s="8" t="s">
        <v>28</v>
      </c>
      <c r="B30" s="30">
        <v>15</v>
      </c>
      <c r="C30" s="9">
        <v>9</v>
      </c>
      <c r="D30" s="30">
        <v>6</v>
      </c>
      <c r="E30" s="30">
        <v>25</v>
      </c>
      <c r="F30" s="9">
        <v>20</v>
      </c>
      <c r="G30" s="9">
        <v>5</v>
      </c>
    </row>
    <row r="31" spans="1:7" ht="11.45" customHeight="1">
      <c r="A31" s="8" t="s">
        <v>29</v>
      </c>
      <c r="B31" s="30">
        <v>36</v>
      </c>
      <c r="C31" s="9">
        <v>15</v>
      </c>
      <c r="D31" s="30">
        <v>21</v>
      </c>
      <c r="E31" s="30">
        <v>68</v>
      </c>
      <c r="F31" s="9">
        <v>59</v>
      </c>
      <c r="G31" s="9">
        <v>9</v>
      </c>
    </row>
    <row r="32" spans="1:7" ht="11.45" customHeight="1">
      <c r="A32" s="8" t="s">
        <v>30</v>
      </c>
      <c r="B32" s="30">
        <v>54</v>
      </c>
      <c r="C32" s="9">
        <v>26</v>
      </c>
      <c r="D32" s="30">
        <v>28</v>
      </c>
      <c r="E32" s="30">
        <v>81</v>
      </c>
      <c r="F32" s="9">
        <v>68</v>
      </c>
      <c r="G32" s="9">
        <v>13</v>
      </c>
    </row>
    <row r="33" spans="1:7" ht="11.45" customHeight="1">
      <c r="A33" s="8" t="s">
        <v>31</v>
      </c>
      <c r="B33" s="30">
        <v>12</v>
      </c>
      <c r="C33" s="9">
        <v>9</v>
      </c>
      <c r="D33" s="30">
        <v>3</v>
      </c>
      <c r="E33" s="30">
        <v>24</v>
      </c>
      <c r="F33" s="9">
        <v>21</v>
      </c>
      <c r="G33" s="9">
        <v>3</v>
      </c>
    </row>
    <row r="34" spans="1:7" ht="11.45" customHeight="1">
      <c r="A34" s="12" t="s">
        <v>32</v>
      </c>
      <c r="B34" s="13">
        <v>11</v>
      </c>
      <c r="C34" s="13">
        <v>8</v>
      </c>
      <c r="D34" s="31">
        <v>3</v>
      </c>
      <c r="E34" s="13">
        <v>37</v>
      </c>
      <c r="F34" s="13">
        <v>31</v>
      </c>
      <c r="G34" s="13">
        <v>6</v>
      </c>
    </row>
    <row r="35" spans="1:7" ht="11.45" customHeight="1">
      <c r="A35" s="8" t="s">
        <v>33</v>
      </c>
      <c r="B35" s="30">
        <v>12</v>
      </c>
      <c r="C35" s="9">
        <v>6</v>
      </c>
      <c r="D35" s="30">
        <v>6</v>
      </c>
      <c r="E35" s="30">
        <v>53</v>
      </c>
      <c r="F35" s="9">
        <v>42</v>
      </c>
      <c r="G35" s="9">
        <v>11</v>
      </c>
    </row>
    <row r="36" spans="1:7" ht="11.45" customHeight="1">
      <c r="A36" s="8" t="s">
        <v>34</v>
      </c>
      <c r="B36" s="30">
        <v>53</v>
      </c>
      <c r="C36" s="9">
        <v>27</v>
      </c>
      <c r="D36" s="30">
        <v>26</v>
      </c>
      <c r="E36" s="30">
        <v>151</v>
      </c>
      <c r="F36" s="9">
        <v>120</v>
      </c>
      <c r="G36" s="9">
        <v>31</v>
      </c>
    </row>
    <row r="37" spans="1:7" ht="11.45" customHeight="1">
      <c r="A37" s="8" t="s">
        <v>35</v>
      </c>
      <c r="B37" s="30">
        <v>25</v>
      </c>
      <c r="C37" s="9">
        <v>10</v>
      </c>
      <c r="D37" s="30">
        <v>15</v>
      </c>
      <c r="E37" s="30">
        <v>94</v>
      </c>
      <c r="F37" s="9">
        <v>79</v>
      </c>
      <c r="G37" s="9">
        <v>15</v>
      </c>
    </row>
    <row r="38" spans="1:7" ht="11.45" customHeight="1">
      <c r="A38" s="8" t="s">
        <v>36</v>
      </c>
      <c r="B38" s="30">
        <v>11</v>
      </c>
      <c r="C38" s="9">
        <v>7</v>
      </c>
      <c r="D38" s="30">
        <v>4</v>
      </c>
      <c r="E38" s="30">
        <v>27</v>
      </c>
      <c r="F38" s="9">
        <v>22</v>
      </c>
      <c r="G38" s="9">
        <v>5</v>
      </c>
    </row>
    <row r="39" spans="1:7" ht="11.45" customHeight="1">
      <c r="A39" s="12" t="s">
        <v>37</v>
      </c>
      <c r="B39" s="13">
        <v>4</v>
      </c>
      <c r="C39" s="13">
        <v>2</v>
      </c>
      <c r="D39" s="31">
        <v>2</v>
      </c>
      <c r="E39" s="13">
        <v>9</v>
      </c>
      <c r="F39" s="13">
        <v>9</v>
      </c>
      <c r="G39" s="13">
        <v>0</v>
      </c>
    </row>
    <row r="40" spans="1:7" ht="11.45" customHeight="1">
      <c r="A40" s="8" t="s">
        <v>38</v>
      </c>
      <c r="B40" s="30">
        <v>1</v>
      </c>
      <c r="C40" s="9">
        <v>1</v>
      </c>
      <c r="D40" s="30">
        <v>0</v>
      </c>
      <c r="E40" s="30">
        <v>9</v>
      </c>
      <c r="F40" s="9">
        <v>7</v>
      </c>
      <c r="G40" s="9">
        <v>2</v>
      </c>
    </row>
    <row r="41" spans="1:7" ht="11.45" customHeight="1">
      <c r="A41" s="8" t="s">
        <v>39</v>
      </c>
      <c r="B41" s="30">
        <v>1</v>
      </c>
      <c r="C41" s="9">
        <v>0</v>
      </c>
      <c r="D41" s="30">
        <v>1</v>
      </c>
      <c r="E41" s="30">
        <v>9</v>
      </c>
      <c r="F41" s="9">
        <v>5</v>
      </c>
      <c r="G41" s="9">
        <v>4</v>
      </c>
    </row>
    <row r="42" spans="1:7" ht="11.45" customHeight="1">
      <c r="A42" s="8" t="s">
        <v>40</v>
      </c>
      <c r="B42" s="30">
        <v>12</v>
      </c>
      <c r="C42" s="9">
        <v>5</v>
      </c>
      <c r="D42" s="30">
        <v>7</v>
      </c>
      <c r="E42" s="30">
        <v>35</v>
      </c>
      <c r="F42" s="9">
        <v>22</v>
      </c>
      <c r="G42" s="9">
        <v>13</v>
      </c>
    </row>
    <row r="43" spans="1:7" ht="11.45" customHeight="1">
      <c r="A43" s="8" t="s">
        <v>41</v>
      </c>
      <c r="B43" s="30">
        <v>21</v>
      </c>
      <c r="C43" s="9">
        <v>10</v>
      </c>
      <c r="D43" s="30">
        <v>11</v>
      </c>
      <c r="E43" s="30">
        <v>45</v>
      </c>
      <c r="F43" s="9">
        <v>34</v>
      </c>
      <c r="G43" s="9">
        <v>11</v>
      </c>
    </row>
    <row r="44" spans="1:7" ht="11.45" customHeight="1">
      <c r="A44" s="12" t="s">
        <v>42</v>
      </c>
      <c r="B44" s="13">
        <v>5</v>
      </c>
      <c r="C44" s="13">
        <v>3</v>
      </c>
      <c r="D44" s="31">
        <v>2</v>
      </c>
      <c r="E44" s="13">
        <v>18</v>
      </c>
      <c r="F44" s="13">
        <v>15</v>
      </c>
      <c r="G44" s="13">
        <v>3</v>
      </c>
    </row>
    <row r="45" spans="1:7" ht="11.45" customHeight="1">
      <c r="A45" s="8" t="s">
        <v>43</v>
      </c>
      <c r="B45" s="30">
        <v>2</v>
      </c>
      <c r="C45" s="9">
        <v>1</v>
      </c>
      <c r="D45" s="30">
        <v>1</v>
      </c>
      <c r="E45" s="30">
        <v>20</v>
      </c>
      <c r="F45" s="9">
        <v>14</v>
      </c>
      <c r="G45" s="9">
        <v>6</v>
      </c>
    </row>
    <row r="46" spans="1:7" ht="11.45" customHeight="1">
      <c r="A46" s="8" t="s">
        <v>44</v>
      </c>
      <c r="B46" s="30">
        <v>5</v>
      </c>
      <c r="C46" s="9">
        <v>2</v>
      </c>
      <c r="D46" s="30">
        <v>3</v>
      </c>
      <c r="E46" s="30">
        <v>18</v>
      </c>
      <c r="F46" s="9">
        <v>15</v>
      </c>
      <c r="G46" s="9">
        <v>3</v>
      </c>
    </row>
    <row r="47" spans="1:7" ht="11.45" customHeight="1">
      <c r="A47" s="8" t="s">
        <v>45</v>
      </c>
      <c r="B47" s="30">
        <v>1</v>
      </c>
      <c r="C47" s="9">
        <v>0</v>
      </c>
      <c r="D47" s="30">
        <v>1</v>
      </c>
      <c r="E47" s="30">
        <v>13</v>
      </c>
      <c r="F47" s="9">
        <v>7</v>
      </c>
      <c r="G47" s="9">
        <v>6</v>
      </c>
    </row>
    <row r="48" spans="1:7" ht="11.45" customHeight="1">
      <c r="A48" s="8" t="s">
        <v>46</v>
      </c>
      <c r="B48" s="30">
        <v>1</v>
      </c>
      <c r="C48" s="9">
        <v>0</v>
      </c>
      <c r="D48" s="30">
        <v>1</v>
      </c>
      <c r="E48" s="30">
        <v>8</v>
      </c>
      <c r="F48" s="9">
        <v>7</v>
      </c>
      <c r="G48" s="9">
        <v>1</v>
      </c>
    </row>
    <row r="49" spans="1:7" ht="11.45" customHeight="1">
      <c r="A49" s="12" t="s">
        <v>47</v>
      </c>
      <c r="B49" s="13">
        <v>29</v>
      </c>
      <c r="C49" s="13">
        <v>12</v>
      </c>
      <c r="D49" s="31">
        <v>17</v>
      </c>
      <c r="E49" s="13">
        <v>76</v>
      </c>
      <c r="F49" s="13">
        <v>58</v>
      </c>
      <c r="G49" s="13">
        <v>18</v>
      </c>
    </row>
    <row r="50" spans="1:7" ht="11.45" customHeight="1">
      <c r="A50" s="8" t="s">
        <v>48</v>
      </c>
      <c r="B50" s="30">
        <v>2</v>
      </c>
      <c r="C50" s="9">
        <v>0</v>
      </c>
      <c r="D50" s="30">
        <v>2</v>
      </c>
      <c r="E50" s="30">
        <v>10</v>
      </c>
      <c r="F50" s="9">
        <v>6</v>
      </c>
      <c r="G50" s="9">
        <v>4</v>
      </c>
    </row>
    <row r="51" spans="1:7" ht="11.45" customHeight="1">
      <c r="A51" s="8" t="s">
        <v>49</v>
      </c>
      <c r="B51" s="30">
        <v>8</v>
      </c>
      <c r="C51" s="9">
        <v>4</v>
      </c>
      <c r="D51" s="30">
        <v>4</v>
      </c>
      <c r="E51" s="30">
        <v>13</v>
      </c>
      <c r="F51" s="9">
        <v>9</v>
      </c>
      <c r="G51" s="9">
        <v>4</v>
      </c>
    </row>
    <row r="52" spans="1:7" ht="11.45" customHeight="1">
      <c r="A52" s="8" t="s">
        <v>50</v>
      </c>
      <c r="B52" s="30">
        <v>8</v>
      </c>
      <c r="C52" s="9">
        <v>5</v>
      </c>
      <c r="D52" s="30">
        <v>3</v>
      </c>
      <c r="E52" s="30">
        <v>15</v>
      </c>
      <c r="F52" s="9">
        <v>10</v>
      </c>
      <c r="G52" s="9">
        <v>5</v>
      </c>
    </row>
    <row r="53" spans="1:7" ht="11.45" customHeight="1">
      <c r="A53" s="8" t="s">
        <v>51</v>
      </c>
      <c r="B53" s="30">
        <v>4</v>
      </c>
      <c r="C53" s="9">
        <v>3</v>
      </c>
      <c r="D53" s="30">
        <v>1</v>
      </c>
      <c r="E53" s="30">
        <v>10</v>
      </c>
      <c r="F53" s="9">
        <v>8</v>
      </c>
      <c r="G53" s="9">
        <v>2</v>
      </c>
    </row>
    <row r="54" spans="1:7" ht="11.45" customHeight="1">
      <c r="A54" s="12" t="s">
        <v>52</v>
      </c>
      <c r="B54" s="13">
        <v>4</v>
      </c>
      <c r="C54" s="13">
        <v>1</v>
      </c>
      <c r="D54" s="31">
        <v>3</v>
      </c>
      <c r="E54" s="13">
        <v>8</v>
      </c>
      <c r="F54" s="13">
        <v>6</v>
      </c>
      <c r="G54" s="13">
        <v>2</v>
      </c>
    </row>
    <row r="55" spans="1:7" ht="11.45" customHeight="1">
      <c r="A55" s="8" t="s">
        <v>53</v>
      </c>
      <c r="B55" s="30">
        <v>3</v>
      </c>
      <c r="C55" s="9">
        <v>3</v>
      </c>
      <c r="D55" s="30">
        <v>0</v>
      </c>
      <c r="E55" s="30">
        <v>9</v>
      </c>
      <c r="F55" s="9">
        <v>7</v>
      </c>
      <c r="G55" s="9">
        <v>2</v>
      </c>
    </row>
    <row r="56" spans="1:7" ht="11.45" customHeight="1" thickBot="1">
      <c r="A56" s="16" t="s">
        <v>54</v>
      </c>
      <c r="B56" s="29">
        <v>10</v>
      </c>
      <c r="C56" s="17">
        <v>6</v>
      </c>
      <c r="D56" s="29">
        <v>4</v>
      </c>
      <c r="E56" s="29">
        <v>15</v>
      </c>
      <c r="F56" s="17">
        <v>10</v>
      </c>
      <c r="G56" s="17">
        <v>5</v>
      </c>
    </row>
    <row r="57" spans="1:7" ht="16.149999999999999" customHeight="1">
      <c r="A57" s="24"/>
      <c r="B57" s="36"/>
      <c r="C57" s="36"/>
      <c r="D57" s="36"/>
      <c r="E57" s="36"/>
      <c r="F57" s="36"/>
      <c r="G57" s="36"/>
    </row>
    <row r="58" spans="1:7" ht="13.15" customHeight="1">
      <c r="A58" s="24"/>
    </row>
    <row r="59" spans="1:7" ht="11.45" customHeight="1">
      <c r="A59" s="24"/>
    </row>
    <row r="60" spans="1:7" ht="11.45" customHeight="1">
      <c r="A60" s="24"/>
    </row>
    <row r="61" spans="1:7" ht="11.45" customHeight="1">
      <c r="A61" s="24"/>
    </row>
    <row r="62" spans="1:7" ht="11.45" customHeight="1">
      <c r="A62" s="24"/>
    </row>
    <row r="63" spans="1:7" ht="11.45" customHeight="1">
      <c r="A63" s="24"/>
    </row>
    <row r="64" spans="1:7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8">
    <mergeCell ref="A1:G1"/>
    <mergeCell ref="A2:G2"/>
    <mergeCell ref="F3:G3"/>
    <mergeCell ref="A4:A7"/>
    <mergeCell ref="B4:G4"/>
    <mergeCell ref="B5:G5"/>
    <mergeCell ref="B6:D6"/>
    <mergeCell ref="E6:G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G66"/>
  <sheetViews>
    <sheetView view="pageBreakPreview" zoomScaleNormal="100" zoomScaleSheetLayoutView="100" workbookViewId="0">
      <selection activeCell="F6" sqref="F6"/>
    </sheetView>
  </sheetViews>
  <sheetFormatPr defaultColWidth="8.875" defaultRowHeight="13.5" outlineLevelRow="1"/>
  <cols>
    <col min="1" max="1" width="12" style="1" customWidth="1"/>
    <col min="2" max="2" width="24.125" style="1" customWidth="1"/>
    <col min="3" max="3" width="15.625" style="25" customWidth="1"/>
    <col min="4" max="4" width="24.125" style="1" customWidth="1"/>
    <col min="5" max="5" width="15.625" style="25" customWidth="1"/>
    <col min="6" max="6" width="24.125" style="1" customWidth="1"/>
    <col min="7" max="7" width="15.625" style="25" customWidth="1"/>
    <col min="8" max="16384" width="8.875" style="1"/>
  </cols>
  <sheetData>
    <row r="1" spans="1:7" ht="29.45" customHeight="1">
      <c r="A1" s="119" t="s">
        <v>109</v>
      </c>
      <c r="B1" s="119"/>
      <c r="C1" s="119"/>
      <c r="D1" s="119"/>
      <c r="E1" s="119"/>
      <c r="F1" s="119"/>
      <c r="G1" s="119"/>
    </row>
    <row r="2" spans="1:7" ht="19.899999999999999" hidden="1" customHeight="1" outlineLevel="1">
      <c r="A2" s="142" t="s">
        <v>134</v>
      </c>
      <c r="B2" s="142"/>
      <c r="C2" s="142"/>
      <c r="D2" s="142"/>
      <c r="E2" s="142"/>
      <c r="F2" s="142"/>
      <c r="G2" s="142"/>
    </row>
    <row r="3" spans="1:7" ht="18.600000000000001" customHeight="1" collapsed="1" thickBot="1">
      <c r="F3" s="138" t="s">
        <v>195</v>
      </c>
      <c r="G3" s="138"/>
    </row>
    <row r="4" spans="1:7" ht="22.5" customHeight="1" thickBot="1">
      <c r="A4" s="126" t="s">
        <v>0</v>
      </c>
      <c r="B4" s="139" t="s">
        <v>133</v>
      </c>
      <c r="C4" s="140"/>
      <c r="D4" s="140"/>
      <c r="E4" s="140"/>
      <c r="F4" s="140"/>
      <c r="G4" s="141"/>
    </row>
    <row r="5" spans="1:7" ht="42" customHeight="1" thickBot="1">
      <c r="A5" s="128"/>
      <c r="B5" s="139" t="s">
        <v>72</v>
      </c>
      <c r="C5" s="141"/>
      <c r="D5" s="139" t="s">
        <v>71</v>
      </c>
      <c r="E5" s="141"/>
      <c r="F5" s="139" t="s">
        <v>70</v>
      </c>
      <c r="G5" s="141"/>
    </row>
    <row r="6" spans="1:7" ht="20.25" customHeight="1">
      <c r="A6" s="4" t="s">
        <v>7</v>
      </c>
      <c r="B6" s="32">
        <v>475699.5</v>
      </c>
      <c r="C6" s="7"/>
      <c r="D6" s="32">
        <v>204555.66666666666</v>
      </c>
      <c r="E6" s="7"/>
      <c r="F6" s="32">
        <v>271143.83333333331</v>
      </c>
      <c r="G6" s="7"/>
    </row>
    <row r="7" spans="1:7" ht="12" customHeight="1">
      <c r="A7" s="8"/>
      <c r="B7" s="30"/>
      <c r="C7" s="11"/>
      <c r="D7" s="30"/>
      <c r="E7" s="11"/>
      <c r="F7" s="30"/>
      <c r="G7" s="11"/>
    </row>
    <row r="8" spans="1:7" ht="11.45" customHeight="1">
      <c r="A8" s="8" t="s">
        <v>8</v>
      </c>
      <c r="B8" s="30">
        <v>21416.083333333332</v>
      </c>
      <c r="C8" s="11"/>
      <c r="D8" s="30">
        <v>8331.0833333333339</v>
      </c>
      <c r="E8" s="11"/>
      <c r="F8" s="30">
        <v>13085</v>
      </c>
      <c r="G8" s="11"/>
    </row>
    <row r="9" spans="1:7" ht="11.45" customHeight="1">
      <c r="A9" s="8" t="s">
        <v>9</v>
      </c>
      <c r="B9" s="30">
        <v>5555.5</v>
      </c>
      <c r="C9" s="11"/>
      <c r="D9" s="30">
        <v>2317.25</v>
      </c>
      <c r="E9" s="11"/>
      <c r="F9" s="30">
        <v>3238.25</v>
      </c>
      <c r="G9" s="11"/>
    </row>
    <row r="10" spans="1:7" ht="11.45" customHeight="1">
      <c r="A10" s="8" t="s">
        <v>10</v>
      </c>
      <c r="B10" s="30">
        <v>4574.833333333333</v>
      </c>
      <c r="C10" s="11"/>
      <c r="D10" s="30">
        <v>2001.25</v>
      </c>
      <c r="E10" s="11"/>
      <c r="F10" s="30">
        <v>2573.5833333333335</v>
      </c>
      <c r="G10" s="11"/>
    </row>
    <row r="11" spans="1:7" ht="11.45" customHeight="1">
      <c r="A11" s="8" t="s">
        <v>11</v>
      </c>
      <c r="B11" s="30">
        <v>9272.4166666666661</v>
      </c>
      <c r="C11" s="11"/>
      <c r="D11" s="30">
        <v>3962.1666666666665</v>
      </c>
      <c r="E11" s="11"/>
      <c r="F11" s="30">
        <v>5310.25</v>
      </c>
      <c r="G11" s="11"/>
    </row>
    <row r="12" spans="1:7" ht="11.45" customHeight="1">
      <c r="A12" s="12" t="s">
        <v>12</v>
      </c>
      <c r="B12" s="31">
        <v>3911.6666666666665</v>
      </c>
      <c r="C12" s="15"/>
      <c r="D12" s="31">
        <v>1750.4166666666667</v>
      </c>
      <c r="E12" s="15"/>
      <c r="F12" s="31">
        <v>2161.25</v>
      </c>
      <c r="G12" s="15"/>
    </row>
    <row r="13" spans="1:7" ht="11.45" customHeight="1">
      <c r="A13" s="8" t="s">
        <v>13</v>
      </c>
      <c r="B13" s="30">
        <v>4133.166666666667</v>
      </c>
      <c r="C13" s="11"/>
      <c r="D13" s="30">
        <v>1762.75</v>
      </c>
      <c r="E13" s="11"/>
      <c r="F13" s="30">
        <v>2370.4166666666665</v>
      </c>
      <c r="G13" s="11"/>
    </row>
    <row r="14" spans="1:7" ht="11.45" customHeight="1">
      <c r="A14" s="8" t="s">
        <v>14</v>
      </c>
      <c r="B14" s="30">
        <v>7279.083333333333</v>
      </c>
      <c r="C14" s="11"/>
      <c r="D14" s="30">
        <v>3237.3333333333335</v>
      </c>
      <c r="E14" s="11"/>
      <c r="F14" s="30">
        <v>4041.75</v>
      </c>
      <c r="G14" s="11"/>
    </row>
    <row r="15" spans="1:7" ht="11.45" customHeight="1">
      <c r="A15" s="8" t="s">
        <v>15</v>
      </c>
      <c r="B15" s="30">
        <v>9184.3333333333339</v>
      </c>
      <c r="C15" s="11"/>
      <c r="D15" s="30">
        <v>4291.083333333333</v>
      </c>
      <c r="E15" s="11"/>
      <c r="F15" s="30">
        <v>4893.25</v>
      </c>
      <c r="G15" s="11"/>
    </row>
    <row r="16" spans="1:7" ht="11.45" customHeight="1">
      <c r="A16" s="8" t="s">
        <v>16</v>
      </c>
      <c r="B16" s="30">
        <v>7309.25</v>
      </c>
      <c r="C16" s="11"/>
      <c r="D16" s="30">
        <v>3383</v>
      </c>
      <c r="E16" s="11"/>
      <c r="F16" s="30">
        <v>3926.25</v>
      </c>
      <c r="G16" s="11"/>
    </row>
    <row r="17" spans="1:7" ht="11.45" customHeight="1">
      <c r="A17" s="12" t="s">
        <v>17</v>
      </c>
      <c r="B17" s="31">
        <v>7349.833333333333</v>
      </c>
      <c r="C17" s="15"/>
      <c r="D17" s="31">
        <v>3468.1666666666665</v>
      </c>
      <c r="E17" s="15"/>
      <c r="F17" s="31">
        <v>3881.6666666666665</v>
      </c>
      <c r="G17" s="15"/>
    </row>
    <row r="18" spans="1:7" ht="11.45" customHeight="1">
      <c r="A18" s="8" t="s">
        <v>18</v>
      </c>
      <c r="B18" s="30">
        <v>26309.916666666668</v>
      </c>
      <c r="C18" s="11"/>
      <c r="D18" s="30">
        <v>12568.416666666666</v>
      </c>
      <c r="E18" s="11"/>
      <c r="F18" s="30">
        <v>13741.5</v>
      </c>
      <c r="G18" s="11"/>
    </row>
    <row r="19" spans="1:7" ht="11.45" customHeight="1">
      <c r="A19" s="8" t="s">
        <v>19</v>
      </c>
      <c r="B19" s="30">
        <v>20430.166666666668</v>
      </c>
      <c r="C19" s="11"/>
      <c r="D19" s="30">
        <v>9412.25</v>
      </c>
      <c r="E19" s="11"/>
      <c r="F19" s="30">
        <v>11017.916666666666</v>
      </c>
      <c r="G19" s="11"/>
    </row>
    <row r="20" spans="1:7" ht="11.45" customHeight="1">
      <c r="A20" s="8" t="s">
        <v>20</v>
      </c>
      <c r="B20" s="30">
        <v>50927.583333333336</v>
      </c>
      <c r="C20" s="11"/>
      <c r="D20" s="30">
        <v>22326.25</v>
      </c>
      <c r="E20" s="11"/>
      <c r="F20" s="30">
        <v>28601.333333333332</v>
      </c>
      <c r="G20" s="11"/>
    </row>
    <row r="21" spans="1:7" ht="11.45" customHeight="1">
      <c r="A21" s="8" t="s">
        <v>21</v>
      </c>
      <c r="B21" s="30">
        <v>30922.333333333332</v>
      </c>
      <c r="C21" s="11"/>
      <c r="D21" s="30">
        <v>14284.75</v>
      </c>
      <c r="E21" s="11"/>
      <c r="F21" s="30">
        <v>16637.583333333332</v>
      </c>
      <c r="G21" s="11"/>
    </row>
    <row r="22" spans="1:7" ht="11.45" customHeight="1">
      <c r="A22" s="12" t="s">
        <v>22</v>
      </c>
      <c r="B22" s="31">
        <v>7886.166666666667</v>
      </c>
      <c r="C22" s="15"/>
      <c r="D22" s="31">
        <v>3194.3333333333335</v>
      </c>
      <c r="E22" s="15"/>
      <c r="F22" s="31">
        <v>4691.833333333333</v>
      </c>
      <c r="G22" s="15"/>
    </row>
    <row r="23" spans="1:7" ht="11.45" customHeight="1">
      <c r="A23" s="8" t="s">
        <v>23</v>
      </c>
      <c r="B23" s="30">
        <v>3440.8333333333335</v>
      </c>
      <c r="C23" s="11"/>
      <c r="D23" s="30">
        <v>1456.5</v>
      </c>
      <c r="E23" s="11"/>
      <c r="F23" s="30">
        <v>1984.3333333333333</v>
      </c>
      <c r="G23" s="11"/>
    </row>
    <row r="24" spans="1:7" ht="11.45" customHeight="1">
      <c r="A24" s="8" t="s">
        <v>24</v>
      </c>
      <c r="B24" s="30">
        <v>4335.083333333333</v>
      </c>
      <c r="C24" s="11"/>
      <c r="D24" s="30">
        <v>1763</v>
      </c>
      <c r="E24" s="11"/>
      <c r="F24" s="30">
        <v>2572.0833333333335</v>
      </c>
      <c r="G24" s="11"/>
    </row>
    <row r="25" spans="1:7" ht="11.45" customHeight="1">
      <c r="A25" s="8" t="s">
        <v>25</v>
      </c>
      <c r="B25" s="30">
        <v>2550.25</v>
      </c>
      <c r="C25" s="11"/>
      <c r="D25" s="30">
        <v>1022.0833333333334</v>
      </c>
      <c r="E25" s="11"/>
      <c r="F25" s="30">
        <v>1528.1666666666667</v>
      </c>
      <c r="G25" s="11"/>
    </row>
    <row r="26" spans="1:7" ht="11.45" customHeight="1">
      <c r="A26" s="8" t="s">
        <v>26</v>
      </c>
      <c r="B26" s="30">
        <v>3076.1666666666665</v>
      </c>
      <c r="C26" s="11"/>
      <c r="D26" s="30">
        <v>1400.4166666666667</v>
      </c>
      <c r="E26" s="11"/>
      <c r="F26" s="30">
        <v>1675.75</v>
      </c>
      <c r="G26" s="11"/>
    </row>
    <row r="27" spans="1:7" ht="11.45" customHeight="1">
      <c r="A27" s="12" t="s">
        <v>27</v>
      </c>
      <c r="B27" s="31">
        <v>8427.4166666666661</v>
      </c>
      <c r="C27" s="15"/>
      <c r="D27" s="31">
        <v>3639</v>
      </c>
      <c r="E27" s="15"/>
      <c r="F27" s="31">
        <v>4788.416666666667</v>
      </c>
      <c r="G27" s="15"/>
    </row>
    <row r="28" spans="1:7" ht="11.45" customHeight="1">
      <c r="A28" s="8" t="s">
        <v>28</v>
      </c>
      <c r="B28" s="30">
        <v>7254.666666666667</v>
      </c>
      <c r="C28" s="11"/>
      <c r="D28" s="30">
        <v>3159.4166666666665</v>
      </c>
      <c r="E28" s="11"/>
      <c r="F28" s="30">
        <v>4095.25</v>
      </c>
      <c r="G28" s="11"/>
    </row>
    <row r="29" spans="1:7" ht="11.45" customHeight="1">
      <c r="A29" s="8" t="s">
        <v>29</v>
      </c>
      <c r="B29" s="30">
        <v>14011.166666666666</v>
      </c>
      <c r="C29" s="11"/>
      <c r="D29" s="30">
        <v>6451.166666666667</v>
      </c>
      <c r="E29" s="11"/>
      <c r="F29" s="30">
        <v>7560</v>
      </c>
      <c r="G29" s="11"/>
    </row>
    <row r="30" spans="1:7" ht="11.45" customHeight="1">
      <c r="A30" s="8" t="s">
        <v>30</v>
      </c>
      <c r="B30" s="30">
        <v>27338.166666666668</v>
      </c>
      <c r="C30" s="11"/>
      <c r="D30" s="30">
        <v>11958.5</v>
      </c>
      <c r="E30" s="11"/>
      <c r="F30" s="30">
        <v>15379.666666666666</v>
      </c>
      <c r="G30" s="11"/>
    </row>
    <row r="31" spans="1:7" ht="11.45" customHeight="1">
      <c r="A31" s="8" t="s">
        <v>31</v>
      </c>
      <c r="B31" s="30">
        <v>6945.333333333333</v>
      </c>
      <c r="C31" s="11"/>
      <c r="D31" s="30">
        <v>2996.6666666666665</v>
      </c>
      <c r="E31" s="11"/>
      <c r="F31" s="30">
        <v>3948.6666666666665</v>
      </c>
      <c r="G31" s="11"/>
    </row>
    <row r="32" spans="1:7" ht="11.45" customHeight="1">
      <c r="A32" s="12" t="s">
        <v>32</v>
      </c>
      <c r="B32" s="31">
        <v>5772</v>
      </c>
      <c r="C32" s="15"/>
      <c r="D32" s="31">
        <v>2540.5</v>
      </c>
      <c r="E32" s="15"/>
      <c r="F32" s="31">
        <v>3231.5</v>
      </c>
      <c r="G32" s="15"/>
    </row>
    <row r="33" spans="1:7" ht="11.45" customHeight="1">
      <c r="A33" s="8" t="s">
        <v>33</v>
      </c>
      <c r="B33" s="30">
        <v>9973.75</v>
      </c>
      <c r="C33" s="11"/>
      <c r="D33" s="30">
        <v>4039.0833333333335</v>
      </c>
      <c r="E33" s="11"/>
      <c r="F33" s="30">
        <v>5934.666666666667</v>
      </c>
      <c r="G33" s="11"/>
    </row>
    <row r="34" spans="1:7" ht="11.45" customHeight="1">
      <c r="A34" s="8" t="s">
        <v>34</v>
      </c>
      <c r="B34" s="30">
        <v>35162.833333333336</v>
      </c>
      <c r="C34" s="11"/>
      <c r="D34" s="30">
        <v>14657.833333333334</v>
      </c>
      <c r="E34" s="11"/>
      <c r="F34" s="30">
        <v>20505</v>
      </c>
      <c r="G34" s="11"/>
    </row>
    <row r="35" spans="1:7" ht="11.45" customHeight="1">
      <c r="A35" s="8" t="s">
        <v>35</v>
      </c>
      <c r="B35" s="30">
        <v>21027.75</v>
      </c>
      <c r="C35" s="11"/>
      <c r="D35" s="30">
        <v>8812.4166666666661</v>
      </c>
      <c r="E35" s="11"/>
      <c r="F35" s="30">
        <v>12215.333333333334</v>
      </c>
      <c r="G35" s="11"/>
    </row>
    <row r="36" spans="1:7" ht="11.45" customHeight="1">
      <c r="A36" s="8" t="s">
        <v>36</v>
      </c>
      <c r="B36" s="30">
        <v>4438.583333333333</v>
      </c>
      <c r="C36" s="11"/>
      <c r="D36" s="30">
        <v>1934.75</v>
      </c>
      <c r="E36" s="11"/>
      <c r="F36" s="30">
        <v>2503.8333333333335</v>
      </c>
      <c r="G36" s="11"/>
    </row>
    <row r="37" spans="1:7" ht="11.45" customHeight="1">
      <c r="A37" s="12" t="s">
        <v>37</v>
      </c>
      <c r="B37" s="31">
        <v>3420.6666666666665</v>
      </c>
      <c r="C37" s="15"/>
      <c r="D37" s="31">
        <v>1425.4166666666667</v>
      </c>
      <c r="E37" s="15"/>
      <c r="F37" s="31">
        <v>1995.25</v>
      </c>
      <c r="G37" s="15"/>
    </row>
    <row r="38" spans="1:7" ht="11.45" customHeight="1">
      <c r="A38" s="8" t="s">
        <v>38</v>
      </c>
      <c r="B38" s="30">
        <v>2126.1666666666665</v>
      </c>
      <c r="C38" s="11"/>
      <c r="D38" s="30">
        <v>948.75</v>
      </c>
      <c r="E38" s="11"/>
      <c r="F38" s="30">
        <v>1177.4166666666667</v>
      </c>
      <c r="G38" s="11"/>
    </row>
    <row r="39" spans="1:7" ht="11.45" customHeight="1">
      <c r="A39" s="8" t="s">
        <v>39</v>
      </c>
      <c r="B39" s="30">
        <v>2533.4166666666665</v>
      </c>
      <c r="C39" s="11"/>
      <c r="D39" s="30">
        <v>1064.6666666666667</v>
      </c>
      <c r="E39" s="11"/>
      <c r="F39" s="30">
        <v>1468.75</v>
      </c>
      <c r="G39" s="11"/>
    </row>
    <row r="40" spans="1:7" ht="11.45" customHeight="1">
      <c r="A40" s="8" t="s">
        <v>40</v>
      </c>
      <c r="B40" s="30">
        <v>6533.25</v>
      </c>
      <c r="C40" s="11"/>
      <c r="D40" s="30">
        <v>2725.8333333333335</v>
      </c>
      <c r="E40" s="11"/>
      <c r="F40" s="30">
        <v>3807.4166666666665</v>
      </c>
      <c r="G40" s="11"/>
    </row>
    <row r="41" spans="1:7" ht="11.45" customHeight="1">
      <c r="A41" s="8" t="s">
        <v>41</v>
      </c>
      <c r="B41" s="30">
        <v>10397</v>
      </c>
      <c r="C41" s="11"/>
      <c r="D41" s="30">
        <v>4130.666666666667</v>
      </c>
      <c r="E41" s="11"/>
      <c r="F41" s="30">
        <v>6266.333333333333</v>
      </c>
      <c r="G41" s="11"/>
    </row>
    <row r="42" spans="1:7" ht="11.45" customHeight="1">
      <c r="A42" s="12" t="s">
        <v>42</v>
      </c>
      <c r="B42" s="31">
        <v>4609.916666666667</v>
      </c>
      <c r="C42" s="15"/>
      <c r="D42" s="31">
        <v>1774.4166666666667</v>
      </c>
      <c r="E42" s="15"/>
      <c r="F42" s="31">
        <v>2835.5</v>
      </c>
      <c r="G42" s="15"/>
    </row>
    <row r="43" spans="1:7" ht="11.45" customHeight="1">
      <c r="A43" s="8" t="s">
        <v>43</v>
      </c>
      <c r="B43" s="30">
        <v>2763.5833333333335</v>
      </c>
      <c r="C43" s="11"/>
      <c r="D43" s="30">
        <v>1153</v>
      </c>
      <c r="E43" s="11"/>
      <c r="F43" s="30">
        <v>1610.5833333333333</v>
      </c>
      <c r="G43" s="11"/>
    </row>
    <row r="44" spans="1:7" ht="11.45" customHeight="1">
      <c r="A44" s="8" t="s">
        <v>44</v>
      </c>
      <c r="B44" s="30">
        <v>3385.9166666666665</v>
      </c>
      <c r="C44" s="11"/>
      <c r="D44" s="30">
        <v>1411</v>
      </c>
      <c r="E44" s="11"/>
      <c r="F44" s="30">
        <v>1974.9166666666667</v>
      </c>
      <c r="G44" s="11"/>
    </row>
    <row r="45" spans="1:7" ht="11.45" customHeight="1">
      <c r="A45" s="8" t="s">
        <v>45</v>
      </c>
      <c r="B45" s="30">
        <v>4825.333333333333</v>
      </c>
      <c r="C45" s="11"/>
      <c r="D45" s="30">
        <v>1915.5833333333333</v>
      </c>
      <c r="E45" s="11"/>
      <c r="F45" s="30">
        <v>2909.75</v>
      </c>
      <c r="G45" s="11"/>
    </row>
    <row r="46" spans="1:7" ht="11.45" customHeight="1">
      <c r="A46" s="8" t="s">
        <v>46</v>
      </c>
      <c r="B46" s="30">
        <v>2901.25</v>
      </c>
      <c r="C46" s="11"/>
      <c r="D46" s="30">
        <v>1199.4166666666667</v>
      </c>
      <c r="E46" s="11"/>
      <c r="F46" s="30">
        <v>1701.8333333333333</v>
      </c>
      <c r="G46" s="11"/>
    </row>
    <row r="47" spans="1:7" ht="11.45" customHeight="1">
      <c r="A47" s="12" t="s">
        <v>47</v>
      </c>
      <c r="B47" s="31">
        <v>22678.916666666668</v>
      </c>
      <c r="C47" s="15"/>
      <c r="D47" s="31">
        <v>9038.9166666666661</v>
      </c>
      <c r="E47" s="15"/>
      <c r="F47" s="31">
        <v>13640</v>
      </c>
      <c r="G47" s="15"/>
    </row>
    <row r="48" spans="1:7" ht="11.45" customHeight="1">
      <c r="A48" s="8" t="s">
        <v>48</v>
      </c>
      <c r="B48" s="30">
        <v>3182</v>
      </c>
      <c r="C48" s="11"/>
      <c r="D48" s="30">
        <v>1232.0833333333333</v>
      </c>
      <c r="E48" s="11"/>
      <c r="F48" s="30">
        <v>1949.9166666666667</v>
      </c>
      <c r="G48" s="11"/>
    </row>
    <row r="49" spans="1:7" ht="11.45" customHeight="1">
      <c r="A49" s="8" t="s">
        <v>49</v>
      </c>
      <c r="B49" s="30">
        <v>5655.583333333333</v>
      </c>
      <c r="C49" s="11"/>
      <c r="D49" s="30">
        <v>2210.5</v>
      </c>
      <c r="E49" s="11"/>
      <c r="F49" s="30">
        <v>3445.0833333333335</v>
      </c>
      <c r="G49" s="11"/>
    </row>
    <row r="50" spans="1:7" ht="11.45" customHeight="1">
      <c r="A50" s="8" t="s">
        <v>50</v>
      </c>
      <c r="B50" s="30">
        <v>7695.166666666667</v>
      </c>
      <c r="C50" s="11"/>
      <c r="D50" s="30">
        <v>3131.75</v>
      </c>
      <c r="E50" s="11"/>
      <c r="F50" s="30">
        <v>4563.416666666667</v>
      </c>
      <c r="G50" s="11"/>
    </row>
    <row r="51" spans="1:7" ht="11.45" customHeight="1">
      <c r="A51" s="8" t="s">
        <v>51</v>
      </c>
      <c r="B51" s="30">
        <v>5227.5</v>
      </c>
      <c r="C51" s="11"/>
      <c r="D51" s="30">
        <v>2024.9166666666667</v>
      </c>
      <c r="E51" s="11"/>
      <c r="F51" s="30">
        <v>3202.5833333333335</v>
      </c>
      <c r="G51" s="11"/>
    </row>
    <row r="52" spans="1:7" ht="11.45" customHeight="1">
      <c r="A52" s="12" t="s">
        <v>52</v>
      </c>
      <c r="B52" s="31">
        <v>4525.583333333333</v>
      </c>
      <c r="C52" s="15"/>
      <c r="D52" s="31">
        <v>1748.75</v>
      </c>
      <c r="E52" s="15"/>
      <c r="F52" s="31">
        <v>2776.8333333333335</v>
      </c>
      <c r="G52" s="15"/>
    </row>
    <row r="53" spans="1:7" ht="11.45" customHeight="1">
      <c r="A53" s="8" t="s">
        <v>53</v>
      </c>
      <c r="B53" s="30">
        <v>6798.833333333333</v>
      </c>
      <c r="C53" s="11"/>
      <c r="D53" s="30">
        <v>2641.8333333333335</v>
      </c>
      <c r="E53" s="11"/>
      <c r="F53" s="30">
        <v>4157</v>
      </c>
      <c r="G53" s="11"/>
    </row>
    <row r="54" spans="1:7" ht="11.45" customHeight="1" thickBot="1">
      <c r="A54" s="16" t="s">
        <v>54</v>
      </c>
      <c r="B54" s="29">
        <v>6223.083333333333</v>
      </c>
      <c r="C54" s="19"/>
      <c r="D54" s="29">
        <v>2656.3333333333335</v>
      </c>
      <c r="E54" s="19"/>
      <c r="F54" s="29">
        <v>3566.75</v>
      </c>
      <c r="G54" s="19"/>
    </row>
    <row r="55" spans="1:7" ht="16.5" customHeight="1">
      <c r="A55" s="38"/>
      <c r="B55" s="37" t="s">
        <v>78</v>
      </c>
      <c r="C55" s="37"/>
      <c r="D55" s="37"/>
      <c r="E55" s="37"/>
      <c r="F55" s="37"/>
      <c r="G55" s="37"/>
    </row>
    <row r="56" spans="1:7" ht="16.149999999999999" customHeight="1">
      <c r="A56" s="24"/>
      <c r="B56" s="36"/>
      <c r="C56" s="36"/>
      <c r="D56" s="36"/>
      <c r="E56" s="36"/>
      <c r="F56" s="36"/>
      <c r="G56" s="36"/>
    </row>
    <row r="57" spans="1:7" ht="13.15" customHeight="1">
      <c r="A57" s="24"/>
    </row>
    <row r="58" spans="1:7" ht="11.45" customHeight="1">
      <c r="A58" s="24"/>
    </row>
    <row r="59" spans="1:7" ht="11.45" customHeight="1">
      <c r="A59" s="24"/>
    </row>
    <row r="60" spans="1:7" ht="11.45" customHeight="1">
      <c r="A60" s="24"/>
    </row>
    <row r="61" spans="1:7" ht="11.45" customHeight="1">
      <c r="A61" s="24"/>
    </row>
    <row r="62" spans="1:7" ht="11.45" customHeight="1">
      <c r="A62" s="24"/>
    </row>
    <row r="63" spans="1:7" ht="13.15" customHeight="1">
      <c r="A63" s="24"/>
    </row>
    <row r="64" spans="1:7" ht="10.9" customHeight="1">
      <c r="A64" s="24"/>
    </row>
    <row r="65" spans="1:1" ht="10.9" customHeight="1">
      <c r="A65" s="24"/>
    </row>
    <row r="66" spans="1:1" ht="15" customHeight="1">
      <c r="A66" s="25"/>
    </row>
  </sheetData>
  <mergeCells count="8">
    <mergeCell ref="A1:G1"/>
    <mergeCell ref="A2:G2"/>
    <mergeCell ref="F3:G3"/>
    <mergeCell ref="A4:A5"/>
    <mergeCell ref="B4:G4"/>
    <mergeCell ref="B5:C5"/>
    <mergeCell ref="D5:E5"/>
    <mergeCell ref="F5:G5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7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4"/>
  <sheetViews>
    <sheetView view="pageBreakPreview" zoomScaleNormal="100" zoomScaleSheetLayoutView="100" workbookViewId="0">
      <selection activeCell="G32" sqref="G32"/>
    </sheetView>
  </sheetViews>
  <sheetFormatPr defaultColWidth="8.875" defaultRowHeight="13.5"/>
  <cols>
    <col min="1" max="1" width="12" style="1" customWidth="1"/>
    <col min="2" max="2" width="24.125" style="1" customWidth="1"/>
    <col min="3" max="3" width="15.625" style="25" customWidth="1"/>
    <col min="4" max="4" width="24.125" style="1" customWidth="1"/>
    <col min="5" max="5" width="15.625" style="25" customWidth="1"/>
    <col min="6" max="6" width="24.125" style="1" customWidth="1"/>
    <col min="7" max="7" width="15.625" style="25" customWidth="1"/>
    <col min="8" max="16384" width="8.875" style="1"/>
  </cols>
  <sheetData>
    <row r="1" spans="1:7" ht="29.45" customHeight="1">
      <c r="A1" s="119" t="s">
        <v>150</v>
      </c>
      <c r="B1" s="119"/>
      <c r="C1" s="119"/>
      <c r="D1" s="119"/>
      <c r="E1" s="119"/>
      <c r="F1" s="119"/>
      <c r="G1" s="119"/>
    </row>
    <row r="2" spans="1:7" ht="18.600000000000001" customHeight="1" thickBot="1">
      <c r="F2" s="138" t="s">
        <v>195</v>
      </c>
      <c r="G2" s="138"/>
    </row>
    <row r="3" spans="1:7" ht="22.5" customHeight="1" thickBot="1">
      <c r="A3" s="126" t="s">
        <v>0</v>
      </c>
      <c r="B3" s="139" t="s">
        <v>123</v>
      </c>
      <c r="C3" s="140"/>
      <c r="D3" s="140"/>
      <c r="E3" s="140"/>
      <c r="F3" s="140"/>
      <c r="G3" s="141"/>
    </row>
    <row r="4" spans="1:7" ht="42" customHeight="1" thickBot="1">
      <c r="A4" s="128"/>
      <c r="B4" s="139" t="s">
        <v>72</v>
      </c>
      <c r="C4" s="141"/>
      <c r="D4" s="139" t="s">
        <v>71</v>
      </c>
      <c r="E4" s="141"/>
      <c r="F4" s="139" t="s">
        <v>70</v>
      </c>
      <c r="G4" s="141"/>
    </row>
    <row r="5" spans="1:7" ht="20.25" customHeight="1">
      <c r="A5" s="4" t="s">
        <v>7</v>
      </c>
      <c r="B5" s="32">
        <f>'第27(4)表'!B8+'第27(13)表'!B8+'第27(20)表'!B8</f>
        <v>1305180</v>
      </c>
      <c r="C5" s="7"/>
      <c r="D5" s="32">
        <f>'第27(4)表'!C8+'第27(13)表'!C8+'第27(20)表'!C8</f>
        <v>549589</v>
      </c>
      <c r="E5" s="7"/>
      <c r="F5" s="32">
        <f>'第27(4)表'!D8+'第27(13)表'!D8+'第27(20)表'!D8</f>
        <v>755591</v>
      </c>
      <c r="G5" s="7"/>
    </row>
    <row r="6" spans="1:7" ht="12" customHeight="1">
      <c r="A6" s="8"/>
      <c r="B6" s="30"/>
      <c r="C6" s="11"/>
      <c r="D6" s="30"/>
      <c r="E6" s="11"/>
      <c r="F6" s="30"/>
      <c r="G6" s="11"/>
    </row>
    <row r="7" spans="1:7" ht="11.45" customHeight="1">
      <c r="A7" s="8" t="s">
        <v>8</v>
      </c>
      <c r="B7" s="30">
        <f>'第27(4)表'!B10+'第27(13)表'!B10+'第27(20)表'!B10</f>
        <v>58339</v>
      </c>
      <c r="C7" s="11"/>
      <c r="D7" s="30">
        <f>'第27(4)表'!C10+'第27(13)表'!C10+'第27(20)表'!C10</f>
        <v>22357</v>
      </c>
      <c r="E7" s="11"/>
      <c r="F7" s="30">
        <f>'第27(4)表'!D10+'第27(13)表'!D10+'第27(20)表'!D10</f>
        <v>35982</v>
      </c>
      <c r="G7" s="11"/>
    </row>
    <row r="8" spans="1:7" ht="11.45" customHeight="1">
      <c r="A8" s="8" t="s">
        <v>9</v>
      </c>
      <c r="B8" s="30">
        <f>'第27(4)表'!B11+'第27(13)表'!B11+'第27(20)表'!B11</f>
        <v>15379</v>
      </c>
      <c r="C8" s="11"/>
      <c r="D8" s="30">
        <f>'第27(4)表'!C11+'第27(13)表'!C11+'第27(20)表'!C11</f>
        <v>6385</v>
      </c>
      <c r="E8" s="11"/>
      <c r="F8" s="30">
        <f>'第27(4)表'!D11+'第27(13)表'!D11+'第27(20)表'!D11</f>
        <v>8994</v>
      </c>
      <c r="G8" s="11"/>
    </row>
    <row r="9" spans="1:7" ht="11.45" customHeight="1">
      <c r="A9" s="8" t="s">
        <v>10</v>
      </c>
      <c r="B9" s="30">
        <f>'第27(4)表'!B12+'第27(13)表'!B12+'第27(20)表'!B12</f>
        <v>12632</v>
      </c>
      <c r="C9" s="11"/>
      <c r="D9" s="30">
        <f>'第27(4)表'!C12+'第27(13)表'!C12+'第27(20)表'!C12</f>
        <v>5496</v>
      </c>
      <c r="E9" s="11"/>
      <c r="F9" s="30">
        <f>'第27(4)表'!D12+'第27(13)表'!D12+'第27(20)表'!D12</f>
        <v>7136</v>
      </c>
      <c r="G9" s="11"/>
    </row>
    <row r="10" spans="1:7" ht="11.45" customHeight="1">
      <c r="A10" s="8" t="s">
        <v>11</v>
      </c>
      <c r="B10" s="30">
        <f>'第27(4)表'!B13+'第27(13)表'!B13+'第27(20)表'!B13</f>
        <v>25565</v>
      </c>
      <c r="C10" s="11"/>
      <c r="D10" s="30">
        <f>'第27(4)表'!C13+'第27(13)表'!C13+'第27(20)表'!C13</f>
        <v>10747</v>
      </c>
      <c r="E10" s="11"/>
      <c r="F10" s="30">
        <f>'第27(4)表'!D13+'第27(13)表'!D13+'第27(20)表'!D13</f>
        <v>14818</v>
      </c>
      <c r="G10" s="11"/>
    </row>
    <row r="11" spans="1:7" ht="11.45" customHeight="1">
      <c r="A11" s="12" t="s">
        <v>12</v>
      </c>
      <c r="B11" s="31">
        <f>'第27(4)表'!B14+'第27(13)表'!B14+'第27(20)表'!B14</f>
        <v>10430</v>
      </c>
      <c r="C11" s="15"/>
      <c r="D11" s="31">
        <f>'第27(4)表'!C14+'第27(13)表'!C14+'第27(20)表'!C14</f>
        <v>4551</v>
      </c>
      <c r="E11" s="15"/>
      <c r="F11" s="31">
        <f>'第27(4)表'!D14+'第27(13)表'!D14+'第27(20)表'!D14</f>
        <v>5879</v>
      </c>
      <c r="G11" s="15"/>
    </row>
    <row r="12" spans="1:7" ht="11.45" customHeight="1">
      <c r="A12" s="8" t="s">
        <v>13</v>
      </c>
      <c r="B12" s="30">
        <f>'第27(4)表'!B15+'第27(13)表'!B15+'第27(20)表'!B15</f>
        <v>11328</v>
      </c>
      <c r="C12" s="11"/>
      <c r="D12" s="30">
        <f>'第27(4)表'!C15+'第27(13)表'!C15+'第27(20)表'!C15</f>
        <v>4844</v>
      </c>
      <c r="E12" s="11"/>
      <c r="F12" s="30">
        <f>'第27(4)表'!D15+'第27(13)表'!D15+'第27(20)表'!D15</f>
        <v>6484</v>
      </c>
      <c r="G12" s="11"/>
    </row>
    <row r="13" spans="1:7" ht="11.45" customHeight="1">
      <c r="A13" s="8" t="s">
        <v>14</v>
      </c>
      <c r="B13" s="30">
        <f>'第27(4)表'!B16+'第27(13)表'!B16+'第27(20)表'!B16</f>
        <v>19875</v>
      </c>
      <c r="C13" s="11"/>
      <c r="D13" s="30">
        <f>'第27(4)表'!C16+'第27(13)表'!C16+'第27(20)表'!C16</f>
        <v>8740</v>
      </c>
      <c r="E13" s="11"/>
      <c r="F13" s="30">
        <f>'第27(4)表'!D16+'第27(13)表'!D16+'第27(20)表'!D16</f>
        <v>11135</v>
      </c>
      <c r="G13" s="11"/>
    </row>
    <row r="14" spans="1:7" ht="11.45" customHeight="1">
      <c r="A14" s="8" t="s">
        <v>15</v>
      </c>
      <c r="B14" s="30">
        <f>'第27(4)表'!B17+'第27(13)表'!B17+'第27(20)表'!B17</f>
        <v>25278</v>
      </c>
      <c r="C14" s="11"/>
      <c r="D14" s="30">
        <f>'第27(4)表'!C17+'第27(13)表'!C17+'第27(20)表'!C17</f>
        <v>11508</v>
      </c>
      <c r="E14" s="11"/>
      <c r="F14" s="30">
        <f>'第27(4)表'!D17+'第27(13)表'!D17+'第27(20)表'!D17</f>
        <v>13770</v>
      </c>
      <c r="G14" s="11"/>
    </row>
    <row r="15" spans="1:7" ht="11.45" customHeight="1">
      <c r="A15" s="8" t="s">
        <v>16</v>
      </c>
      <c r="B15" s="30">
        <f>'第27(4)表'!B18+'第27(13)表'!B18+'第27(20)表'!B18</f>
        <v>20361</v>
      </c>
      <c r="C15" s="11"/>
      <c r="D15" s="30">
        <f>'第27(4)表'!C18+'第27(13)表'!C18+'第27(20)表'!C18</f>
        <v>9209</v>
      </c>
      <c r="E15" s="11"/>
      <c r="F15" s="30">
        <f>'第27(4)表'!D18+'第27(13)表'!D18+'第27(20)表'!D18</f>
        <v>11152</v>
      </c>
      <c r="G15" s="11"/>
    </row>
    <row r="16" spans="1:7" ht="11.45" customHeight="1">
      <c r="A16" s="12" t="s">
        <v>17</v>
      </c>
      <c r="B16" s="31">
        <f>'第27(4)表'!B19+'第27(13)表'!B19+'第27(20)表'!B19</f>
        <v>20119</v>
      </c>
      <c r="C16" s="15"/>
      <c r="D16" s="31">
        <f>'第27(4)表'!C19+'第27(13)表'!C19+'第27(20)表'!C19</f>
        <v>9301</v>
      </c>
      <c r="E16" s="15"/>
      <c r="F16" s="31">
        <f>'第27(4)表'!D19+'第27(13)表'!D19+'第27(20)表'!D19</f>
        <v>10818</v>
      </c>
      <c r="G16" s="15"/>
    </row>
    <row r="17" spans="1:7" ht="11.45" customHeight="1">
      <c r="A17" s="8" t="s">
        <v>18</v>
      </c>
      <c r="B17" s="30">
        <f>'第27(4)表'!B20+'第27(13)表'!B20+'第27(20)表'!B20</f>
        <v>71013</v>
      </c>
      <c r="C17" s="11"/>
      <c r="D17" s="30">
        <f>'第27(4)表'!C20+'第27(13)表'!C20+'第27(20)表'!C20</f>
        <v>33235</v>
      </c>
      <c r="E17" s="11"/>
      <c r="F17" s="30">
        <f>'第27(4)表'!D20+'第27(13)表'!D20+'第27(20)表'!D20</f>
        <v>37778</v>
      </c>
      <c r="G17" s="11"/>
    </row>
    <row r="18" spans="1:7" ht="11.45" customHeight="1">
      <c r="A18" s="8" t="s">
        <v>19</v>
      </c>
      <c r="B18" s="30">
        <f>'第27(4)表'!B21+'第27(13)表'!B21+'第27(20)表'!B21</f>
        <v>56464</v>
      </c>
      <c r="C18" s="11"/>
      <c r="D18" s="30">
        <f>'第27(4)表'!C21+'第27(13)表'!C21+'第27(20)表'!C21</f>
        <v>25550</v>
      </c>
      <c r="E18" s="11"/>
      <c r="F18" s="30">
        <f>'第27(4)表'!D21+'第27(13)表'!D21+'第27(20)表'!D21</f>
        <v>30914</v>
      </c>
      <c r="G18" s="11"/>
    </row>
    <row r="19" spans="1:7" ht="11.45" customHeight="1">
      <c r="A19" s="8" t="s">
        <v>20</v>
      </c>
      <c r="B19" s="30">
        <f>'第27(4)表'!B22+'第27(13)表'!B22+'第27(20)表'!B22</f>
        <v>140260</v>
      </c>
      <c r="C19" s="11"/>
      <c r="D19" s="30">
        <f>'第27(4)表'!C22+'第27(13)表'!C22+'第27(20)表'!C22</f>
        <v>60309</v>
      </c>
      <c r="E19" s="11"/>
      <c r="F19" s="30">
        <f>'第27(4)表'!D22+'第27(13)表'!D22+'第27(20)表'!D22</f>
        <v>79951</v>
      </c>
      <c r="G19" s="11"/>
    </row>
    <row r="20" spans="1:7" ht="11.45" customHeight="1">
      <c r="A20" s="8" t="s">
        <v>21</v>
      </c>
      <c r="B20" s="30">
        <f>'第27(4)表'!B23+'第27(13)表'!B23+'第27(20)表'!B23</f>
        <v>83017</v>
      </c>
      <c r="C20" s="11"/>
      <c r="D20" s="30">
        <f>'第27(4)表'!C23+'第27(13)表'!C23+'第27(20)表'!C23</f>
        <v>37353</v>
      </c>
      <c r="E20" s="11"/>
      <c r="F20" s="30">
        <f>'第27(4)表'!D23+'第27(13)表'!D23+'第27(20)表'!D23</f>
        <v>45664</v>
      </c>
      <c r="G20" s="11"/>
    </row>
    <row r="21" spans="1:7" ht="11.45" customHeight="1">
      <c r="A21" s="12" t="s">
        <v>22</v>
      </c>
      <c r="B21" s="31">
        <f>'第27(4)表'!B24+'第27(13)表'!B24+'第27(20)表'!B24</f>
        <v>21827</v>
      </c>
      <c r="C21" s="15"/>
      <c r="D21" s="31">
        <f>'第27(4)表'!C24+'第27(13)表'!C24+'第27(20)表'!C24</f>
        <v>8838</v>
      </c>
      <c r="E21" s="15"/>
      <c r="F21" s="31">
        <f>'第27(4)表'!D24+'第27(13)表'!D24+'第27(20)表'!D24</f>
        <v>12989</v>
      </c>
      <c r="G21" s="15"/>
    </row>
    <row r="22" spans="1:7" ht="11.45" customHeight="1">
      <c r="A22" s="8" t="s">
        <v>23</v>
      </c>
      <c r="B22" s="30">
        <f>'第27(4)表'!B25+'第27(13)表'!B25+'第27(20)表'!B25</f>
        <v>9577</v>
      </c>
      <c r="C22" s="11"/>
      <c r="D22" s="30">
        <f>'第27(4)表'!C25+'第27(13)表'!C25+'第27(20)表'!C25</f>
        <v>3959</v>
      </c>
      <c r="E22" s="11"/>
      <c r="F22" s="30">
        <f>'第27(4)表'!D25+'第27(13)表'!D25+'第27(20)表'!D25</f>
        <v>5618</v>
      </c>
      <c r="G22" s="11"/>
    </row>
    <row r="23" spans="1:7" ht="11.45" customHeight="1">
      <c r="A23" s="8" t="s">
        <v>24</v>
      </c>
      <c r="B23" s="30">
        <f>'第27(4)表'!B26+'第27(13)表'!B26+'第27(20)表'!B26</f>
        <v>11674</v>
      </c>
      <c r="C23" s="11"/>
      <c r="D23" s="30">
        <f>'第27(4)表'!C26+'第27(13)表'!C26+'第27(20)表'!C26</f>
        <v>4594</v>
      </c>
      <c r="E23" s="11"/>
      <c r="F23" s="30">
        <f>'第27(4)表'!D26+'第27(13)表'!D26+'第27(20)表'!D26</f>
        <v>7080</v>
      </c>
      <c r="G23" s="11"/>
    </row>
    <row r="24" spans="1:7" ht="11.45" customHeight="1">
      <c r="A24" s="8" t="s">
        <v>25</v>
      </c>
      <c r="B24" s="30">
        <f>'第27(4)表'!B27+'第27(13)表'!B27+'第27(20)表'!B27</f>
        <v>6896</v>
      </c>
      <c r="C24" s="11"/>
      <c r="D24" s="30">
        <f>'第27(4)表'!C27+'第27(13)表'!C27+'第27(20)表'!C27</f>
        <v>2707</v>
      </c>
      <c r="E24" s="11"/>
      <c r="F24" s="30">
        <f>'第27(4)表'!D27+'第27(13)表'!D27+'第27(20)表'!D27</f>
        <v>4189</v>
      </c>
      <c r="G24" s="11"/>
    </row>
    <row r="25" spans="1:7" ht="11.45" customHeight="1">
      <c r="A25" s="8" t="s">
        <v>26</v>
      </c>
      <c r="B25" s="30">
        <f>'第27(4)表'!B28+'第27(13)表'!B28+'第27(20)表'!B28</f>
        <v>8076</v>
      </c>
      <c r="C25" s="11"/>
      <c r="D25" s="30">
        <f>'第27(4)表'!C28+'第27(13)表'!C28+'第27(20)表'!C28</f>
        <v>3591</v>
      </c>
      <c r="E25" s="11"/>
      <c r="F25" s="30">
        <f>'第27(4)表'!D28+'第27(13)表'!D28+'第27(20)表'!D28</f>
        <v>4485</v>
      </c>
      <c r="G25" s="11"/>
    </row>
    <row r="26" spans="1:7" ht="11.45" customHeight="1">
      <c r="A26" s="12" t="s">
        <v>27</v>
      </c>
      <c r="B26" s="31">
        <f>'第27(4)表'!B29+'第27(13)表'!B29+'第27(20)表'!B29</f>
        <v>22406</v>
      </c>
      <c r="C26" s="15"/>
      <c r="D26" s="31">
        <f>'第27(4)表'!C29+'第27(13)表'!C29+'第27(20)表'!C29</f>
        <v>9456</v>
      </c>
      <c r="E26" s="15"/>
      <c r="F26" s="31">
        <f>'第27(4)表'!D29+'第27(13)表'!D29+'第27(20)表'!D29</f>
        <v>12950</v>
      </c>
      <c r="G26" s="15"/>
    </row>
    <row r="27" spans="1:7" ht="11.45" customHeight="1">
      <c r="A27" s="8" t="s">
        <v>28</v>
      </c>
      <c r="B27" s="30">
        <f>'第27(4)表'!B30+'第27(13)表'!B30+'第27(20)表'!B30</f>
        <v>19603</v>
      </c>
      <c r="C27" s="11"/>
      <c r="D27" s="30">
        <f>'第27(4)表'!C30+'第27(13)表'!C30+'第27(20)表'!C30</f>
        <v>8466</v>
      </c>
      <c r="E27" s="11"/>
      <c r="F27" s="30">
        <f>'第27(4)表'!D30+'第27(13)表'!D30+'第27(20)表'!D30</f>
        <v>11137</v>
      </c>
      <c r="G27" s="11"/>
    </row>
    <row r="28" spans="1:7" ht="11.45" customHeight="1">
      <c r="A28" s="8" t="s">
        <v>29</v>
      </c>
      <c r="B28" s="30">
        <f>'第27(4)表'!B31+'第27(13)表'!B31+'第27(20)表'!B31</f>
        <v>37930</v>
      </c>
      <c r="C28" s="11"/>
      <c r="D28" s="30">
        <f>'第27(4)表'!C31+'第27(13)表'!C31+'第27(20)表'!C31</f>
        <v>17104</v>
      </c>
      <c r="E28" s="11"/>
      <c r="F28" s="30">
        <f>'第27(4)表'!D31+'第27(13)表'!D31+'第27(20)表'!D31</f>
        <v>20826</v>
      </c>
      <c r="G28" s="11"/>
    </row>
    <row r="29" spans="1:7" ht="11.45" customHeight="1">
      <c r="A29" s="8" t="s">
        <v>30</v>
      </c>
      <c r="B29" s="30">
        <f>'第27(4)表'!B32+'第27(13)表'!B32+'第27(20)表'!B32</f>
        <v>76305</v>
      </c>
      <c r="C29" s="11"/>
      <c r="D29" s="30">
        <f>'第27(4)表'!C32+'第27(13)表'!C32+'第27(20)表'!C32</f>
        <v>32918</v>
      </c>
      <c r="E29" s="11"/>
      <c r="F29" s="30">
        <f>'第27(4)表'!D32+'第27(13)表'!D32+'第27(20)表'!D32</f>
        <v>43387</v>
      </c>
      <c r="G29" s="11"/>
    </row>
    <row r="30" spans="1:7" ht="11.45" customHeight="1">
      <c r="A30" s="8" t="s">
        <v>31</v>
      </c>
      <c r="B30" s="30">
        <f>'第27(4)表'!B33+'第27(13)表'!B33+'第27(20)表'!B33</f>
        <v>18371</v>
      </c>
      <c r="C30" s="11"/>
      <c r="D30" s="30">
        <f>'第27(4)表'!C33+'第27(13)表'!C33+'第27(20)表'!C33</f>
        <v>7822</v>
      </c>
      <c r="E30" s="11"/>
      <c r="F30" s="30">
        <f>'第27(4)表'!D33+'第27(13)表'!D33+'第27(20)表'!D33</f>
        <v>10549</v>
      </c>
      <c r="G30" s="11"/>
    </row>
    <row r="31" spans="1:7" ht="11.45" customHeight="1">
      <c r="A31" s="12" t="s">
        <v>32</v>
      </c>
      <c r="B31" s="31">
        <f>'第27(4)表'!B34+'第27(13)表'!B34+'第27(20)表'!B34</f>
        <v>15416</v>
      </c>
      <c r="C31" s="15"/>
      <c r="D31" s="31">
        <f>'第27(4)表'!C34+'第27(13)表'!C34+'第27(20)表'!C34</f>
        <v>6610</v>
      </c>
      <c r="E31" s="15"/>
      <c r="F31" s="31">
        <f>'第27(4)表'!D34+'第27(13)表'!D34+'第27(20)表'!D34</f>
        <v>8806</v>
      </c>
      <c r="G31" s="15"/>
    </row>
    <row r="32" spans="1:7" ht="11.45" customHeight="1">
      <c r="A32" s="8" t="s">
        <v>33</v>
      </c>
      <c r="B32" s="30">
        <f>'第27(4)表'!B35+'第27(13)表'!B35+'第27(20)表'!B35</f>
        <v>27390</v>
      </c>
      <c r="C32" s="11"/>
      <c r="D32" s="30">
        <f>'第27(4)表'!C35+'第27(13)表'!C35+'第27(20)表'!C35</f>
        <v>10855</v>
      </c>
      <c r="E32" s="11"/>
      <c r="F32" s="30">
        <f>'第27(4)表'!D35+'第27(13)表'!D35+'第27(20)表'!D35</f>
        <v>16535</v>
      </c>
      <c r="G32" s="11"/>
    </row>
    <row r="33" spans="1:7" ht="11.45" customHeight="1">
      <c r="A33" s="8" t="s">
        <v>34</v>
      </c>
      <c r="B33" s="30">
        <f>'第27(4)表'!B36+'第27(13)表'!B36+'第27(20)表'!B36</f>
        <v>97716</v>
      </c>
      <c r="C33" s="11"/>
      <c r="D33" s="30">
        <f>'第27(4)表'!C36+'第27(13)表'!C36+'第27(20)表'!C36</f>
        <v>40109</v>
      </c>
      <c r="E33" s="11"/>
      <c r="F33" s="30">
        <f>'第27(4)表'!D36+'第27(13)表'!D36+'第27(20)表'!D36</f>
        <v>57607</v>
      </c>
      <c r="G33" s="11"/>
    </row>
    <row r="34" spans="1:7" ht="11.45" customHeight="1">
      <c r="A34" s="8" t="s">
        <v>35</v>
      </c>
      <c r="B34" s="30">
        <f>'第27(4)表'!B37+'第27(13)表'!B37+'第27(20)表'!B37</f>
        <v>56521</v>
      </c>
      <c r="C34" s="11"/>
      <c r="D34" s="30">
        <f>'第27(4)表'!C37+'第27(13)表'!C37+'第27(20)表'!C37</f>
        <v>22926</v>
      </c>
      <c r="E34" s="11"/>
      <c r="F34" s="30">
        <f>'第27(4)表'!D37+'第27(13)表'!D37+'第27(20)表'!D37</f>
        <v>33595</v>
      </c>
      <c r="G34" s="11"/>
    </row>
    <row r="35" spans="1:7" ht="11.45" customHeight="1">
      <c r="A35" s="8" t="s">
        <v>36</v>
      </c>
      <c r="B35" s="30">
        <f>'第27(4)表'!B38+'第27(13)表'!B38+'第27(20)表'!B38</f>
        <v>12399</v>
      </c>
      <c r="C35" s="11"/>
      <c r="D35" s="30">
        <f>'第27(4)表'!C38+'第27(13)表'!C38+'第27(20)表'!C38</f>
        <v>5284</v>
      </c>
      <c r="E35" s="11"/>
      <c r="F35" s="30">
        <f>'第27(4)表'!D38+'第27(13)表'!D38+'第27(20)表'!D38</f>
        <v>7115</v>
      </c>
      <c r="G35" s="11"/>
    </row>
    <row r="36" spans="1:7" ht="11.45" customHeight="1">
      <c r="A36" s="12" t="s">
        <v>37</v>
      </c>
      <c r="B36" s="31">
        <f>'第27(4)表'!B39+'第27(13)表'!B39+'第27(20)表'!B39</f>
        <v>9257</v>
      </c>
      <c r="C36" s="15"/>
      <c r="D36" s="31">
        <f>'第27(4)表'!C39+'第27(13)表'!C39+'第27(20)表'!C39</f>
        <v>3707</v>
      </c>
      <c r="E36" s="15"/>
      <c r="F36" s="31">
        <f>'第27(4)表'!D39+'第27(13)表'!D39+'第27(20)表'!D39</f>
        <v>5550</v>
      </c>
      <c r="G36" s="15"/>
    </row>
    <row r="37" spans="1:7" ht="11.45" customHeight="1">
      <c r="A37" s="8" t="s">
        <v>38</v>
      </c>
      <c r="B37" s="30">
        <f>'第27(4)表'!B40+'第27(13)表'!B40+'第27(20)表'!B40</f>
        <v>5836</v>
      </c>
      <c r="C37" s="11"/>
      <c r="D37" s="30">
        <f>'第27(4)表'!C40+'第27(13)表'!C40+'第27(20)表'!C40</f>
        <v>2542</v>
      </c>
      <c r="E37" s="11"/>
      <c r="F37" s="30">
        <f>'第27(4)表'!D40+'第27(13)表'!D40+'第27(20)表'!D40</f>
        <v>3294</v>
      </c>
      <c r="G37" s="11"/>
    </row>
    <row r="38" spans="1:7" ht="11.45" customHeight="1">
      <c r="A38" s="8" t="s">
        <v>39</v>
      </c>
      <c r="B38" s="30">
        <f>'第27(4)表'!B41+'第27(13)表'!B41+'第27(20)表'!B41</f>
        <v>6751</v>
      </c>
      <c r="C38" s="11"/>
      <c r="D38" s="30">
        <f>'第27(4)表'!C41+'第27(13)表'!C41+'第27(20)表'!C41</f>
        <v>2763</v>
      </c>
      <c r="E38" s="11"/>
      <c r="F38" s="30">
        <f>'第27(4)表'!D41+'第27(13)表'!D41+'第27(20)表'!D41</f>
        <v>3988</v>
      </c>
      <c r="G38" s="11"/>
    </row>
    <row r="39" spans="1:7" ht="11.45" customHeight="1">
      <c r="A39" s="8" t="s">
        <v>40</v>
      </c>
      <c r="B39" s="30">
        <f>'第27(4)表'!B42+'第27(13)表'!B42+'第27(20)表'!B42</f>
        <v>18381</v>
      </c>
      <c r="C39" s="11"/>
      <c r="D39" s="30">
        <f>'第27(4)表'!C42+'第27(13)表'!C42+'第27(20)表'!C42</f>
        <v>7441</v>
      </c>
      <c r="E39" s="11"/>
      <c r="F39" s="30">
        <f>'第27(4)表'!D42+'第27(13)表'!D42+'第27(20)表'!D42</f>
        <v>10940</v>
      </c>
      <c r="G39" s="11"/>
    </row>
    <row r="40" spans="1:7" ht="11.45" customHeight="1">
      <c r="A40" s="8" t="s">
        <v>41</v>
      </c>
      <c r="B40" s="30">
        <f>'第27(4)表'!B43+'第27(13)表'!B43+'第27(20)表'!B43</f>
        <v>28870</v>
      </c>
      <c r="C40" s="11"/>
      <c r="D40" s="30">
        <f>'第27(4)表'!C43+'第27(13)表'!C43+'第27(20)表'!C43</f>
        <v>11189</v>
      </c>
      <c r="E40" s="11"/>
      <c r="F40" s="30">
        <f>'第27(4)表'!D43+'第27(13)表'!D43+'第27(20)表'!D43</f>
        <v>17681</v>
      </c>
      <c r="G40" s="11"/>
    </row>
    <row r="41" spans="1:7" ht="11.45" customHeight="1">
      <c r="A41" s="12" t="s">
        <v>42</v>
      </c>
      <c r="B41" s="31">
        <f>'第27(4)表'!B44+'第27(13)表'!B44+'第27(20)表'!B44</f>
        <v>12889</v>
      </c>
      <c r="C41" s="15"/>
      <c r="D41" s="31">
        <f>'第27(4)表'!C44+'第27(13)表'!C44+'第27(20)表'!C44</f>
        <v>4838</v>
      </c>
      <c r="E41" s="15"/>
      <c r="F41" s="31">
        <f>'第27(4)表'!D44+'第27(13)表'!D44+'第27(20)表'!D44</f>
        <v>8051</v>
      </c>
      <c r="G41" s="15"/>
    </row>
    <row r="42" spans="1:7" ht="11.45" customHeight="1">
      <c r="A42" s="8" t="s">
        <v>43</v>
      </c>
      <c r="B42" s="30">
        <f>'第27(4)表'!B45+'第27(13)表'!B45+'第27(20)表'!B45</f>
        <v>7608</v>
      </c>
      <c r="C42" s="11"/>
      <c r="D42" s="30">
        <f>'第27(4)表'!C45+'第27(13)表'!C45+'第27(20)表'!C45</f>
        <v>3050</v>
      </c>
      <c r="E42" s="11"/>
      <c r="F42" s="30">
        <f>'第27(4)表'!D45+'第27(13)表'!D45+'第27(20)表'!D45</f>
        <v>4558</v>
      </c>
      <c r="G42" s="11"/>
    </row>
    <row r="43" spans="1:7" ht="11.45" customHeight="1">
      <c r="A43" s="8" t="s">
        <v>44</v>
      </c>
      <c r="B43" s="30">
        <f>'第27(4)表'!B46+'第27(13)表'!B46+'第27(20)表'!B46</f>
        <v>9116</v>
      </c>
      <c r="C43" s="11"/>
      <c r="D43" s="30">
        <f>'第27(4)表'!C46+'第27(13)表'!C46+'第27(20)表'!C46</f>
        <v>3627</v>
      </c>
      <c r="E43" s="11"/>
      <c r="F43" s="30">
        <f>'第27(4)表'!D46+'第27(13)表'!D46+'第27(20)表'!D46</f>
        <v>5489</v>
      </c>
      <c r="G43" s="11"/>
    </row>
    <row r="44" spans="1:7" ht="11.45" customHeight="1">
      <c r="A44" s="8" t="s">
        <v>45</v>
      </c>
      <c r="B44" s="30">
        <f>'第27(4)表'!B47+'第27(13)表'!B47+'第27(20)表'!B47</f>
        <v>13588</v>
      </c>
      <c r="C44" s="11"/>
      <c r="D44" s="30">
        <f>'第27(4)表'!C47+'第27(13)表'!C47+'第27(20)表'!C47</f>
        <v>5223</v>
      </c>
      <c r="E44" s="11"/>
      <c r="F44" s="30">
        <f>'第27(4)表'!D47+'第27(13)表'!D47+'第27(20)表'!D47</f>
        <v>8365</v>
      </c>
      <c r="G44" s="11"/>
    </row>
    <row r="45" spans="1:7" ht="11.45" customHeight="1">
      <c r="A45" s="8" t="s">
        <v>46</v>
      </c>
      <c r="B45" s="30">
        <f>'第27(4)表'!B48+'第27(13)表'!B48+'第27(20)表'!B48</f>
        <v>7577</v>
      </c>
      <c r="C45" s="11"/>
      <c r="D45" s="30">
        <f>'第27(4)表'!C48+'第27(13)表'!C48+'第27(20)表'!C48</f>
        <v>3087</v>
      </c>
      <c r="E45" s="11"/>
      <c r="F45" s="30">
        <f>'第27(4)表'!D48+'第27(13)表'!D48+'第27(20)表'!D48</f>
        <v>4490</v>
      </c>
      <c r="G45" s="11"/>
    </row>
    <row r="46" spans="1:7" ht="11.45" customHeight="1">
      <c r="A46" s="12" t="s">
        <v>47</v>
      </c>
      <c r="B46" s="31">
        <f>'第27(4)表'!B49+'第27(13)表'!B49+'第27(20)表'!B49</f>
        <v>63733</v>
      </c>
      <c r="C46" s="15"/>
      <c r="D46" s="31">
        <f>'第27(4)表'!C49+'第27(13)表'!C49+'第27(20)表'!C49</f>
        <v>24705</v>
      </c>
      <c r="E46" s="15"/>
      <c r="F46" s="31">
        <f>'第27(4)表'!D49+'第27(13)表'!D49+'第27(20)表'!D49</f>
        <v>39028</v>
      </c>
      <c r="G46" s="15"/>
    </row>
    <row r="47" spans="1:7" ht="11.45" customHeight="1">
      <c r="A47" s="8" t="s">
        <v>48</v>
      </c>
      <c r="B47" s="30">
        <f>'第27(4)表'!B50+'第27(13)表'!B50+'第27(20)表'!B50</f>
        <v>8853</v>
      </c>
      <c r="C47" s="11"/>
      <c r="D47" s="30">
        <f>'第27(4)表'!C50+'第27(13)表'!C50+'第27(20)表'!C50</f>
        <v>3349</v>
      </c>
      <c r="E47" s="11"/>
      <c r="F47" s="30">
        <f>'第27(4)表'!D50+'第27(13)表'!D50+'第27(20)表'!D50</f>
        <v>5504</v>
      </c>
      <c r="G47" s="11"/>
    </row>
    <row r="48" spans="1:7" ht="11.45" customHeight="1">
      <c r="A48" s="8" t="s">
        <v>49</v>
      </c>
      <c r="B48" s="30">
        <f>'第27(4)表'!B51+'第27(13)表'!B51+'第27(20)表'!B51</f>
        <v>15197</v>
      </c>
      <c r="C48" s="11"/>
      <c r="D48" s="30">
        <f>'第27(4)表'!C51+'第27(13)表'!C51+'第27(20)表'!C51</f>
        <v>5770</v>
      </c>
      <c r="E48" s="11"/>
      <c r="F48" s="30">
        <f>'第27(4)表'!D51+'第27(13)表'!D51+'第27(20)表'!D51</f>
        <v>9427</v>
      </c>
      <c r="G48" s="11"/>
    </row>
    <row r="49" spans="1:7" ht="11.45" customHeight="1">
      <c r="A49" s="8" t="s">
        <v>50</v>
      </c>
      <c r="B49" s="30">
        <f>'第27(4)表'!B52+'第27(13)表'!B52+'第27(20)表'!B52</f>
        <v>20981</v>
      </c>
      <c r="C49" s="11"/>
      <c r="D49" s="30">
        <f>'第27(4)表'!C52+'第27(13)表'!C52+'第27(20)表'!C52</f>
        <v>8349</v>
      </c>
      <c r="E49" s="11"/>
      <c r="F49" s="30">
        <f>'第27(4)表'!D52+'第27(13)表'!D52+'第27(20)表'!D52</f>
        <v>12632</v>
      </c>
      <c r="G49" s="11"/>
    </row>
    <row r="50" spans="1:7" ht="11.45" customHeight="1">
      <c r="A50" s="8" t="s">
        <v>51</v>
      </c>
      <c r="B50" s="30">
        <f>'第27(4)表'!B53+'第27(13)表'!B53+'第27(20)表'!B53</f>
        <v>14186</v>
      </c>
      <c r="C50" s="11"/>
      <c r="D50" s="30">
        <f>'第27(4)表'!C53+'第27(13)表'!C53+'第27(20)表'!C53</f>
        <v>5396</v>
      </c>
      <c r="E50" s="11"/>
      <c r="F50" s="30">
        <f>'第27(4)表'!D53+'第27(13)表'!D53+'第27(20)表'!D53</f>
        <v>8790</v>
      </c>
      <c r="G50" s="11"/>
    </row>
    <row r="51" spans="1:7" ht="11.45" customHeight="1">
      <c r="A51" s="12" t="s">
        <v>52</v>
      </c>
      <c r="B51" s="31">
        <f>'第27(4)表'!B54+'第27(13)表'!B54+'第27(20)表'!B54</f>
        <v>12553</v>
      </c>
      <c r="C51" s="15"/>
      <c r="D51" s="31">
        <f>'第27(4)表'!C54+'第27(13)表'!C54+'第27(20)表'!C54</f>
        <v>4686</v>
      </c>
      <c r="E51" s="15"/>
      <c r="F51" s="31">
        <f>'第27(4)表'!D54+'第27(13)表'!D54+'第27(20)表'!D54</f>
        <v>7867</v>
      </c>
      <c r="G51" s="15"/>
    </row>
    <row r="52" spans="1:7" ht="11.45" customHeight="1">
      <c r="A52" s="8" t="s">
        <v>53</v>
      </c>
      <c r="B52" s="30">
        <f>'第27(4)表'!B55+'第27(13)表'!B55+'第27(20)表'!B55</f>
        <v>19528</v>
      </c>
      <c r="C52" s="11"/>
      <c r="D52" s="30">
        <f>'第27(4)表'!C55+'第27(13)表'!C55+'第27(20)表'!C55</f>
        <v>7444</v>
      </c>
      <c r="E52" s="11"/>
      <c r="F52" s="30">
        <f>'第27(4)表'!D55+'第27(13)表'!D55+'第27(20)表'!D55</f>
        <v>12084</v>
      </c>
      <c r="G52" s="11"/>
    </row>
    <row r="53" spans="1:7" ht="11.45" customHeight="1" thickBot="1">
      <c r="A53" s="16" t="s">
        <v>54</v>
      </c>
      <c r="B53" s="29">
        <f>'第27(4)表'!B56+'第27(13)表'!B56+'第27(20)表'!B56</f>
        <v>18109</v>
      </c>
      <c r="C53" s="19"/>
      <c r="D53" s="29">
        <f>'第27(4)表'!C56+'第27(13)表'!C56+'第27(20)表'!C56</f>
        <v>7599</v>
      </c>
      <c r="E53" s="19"/>
      <c r="F53" s="29">
        <f>'第27(4)表'!D56+'第27(13)表'!D56+'第27(20)表'!D56</f>
        <v>10510</v>
      </c>
      <c r="G53" s="19"/>
    </row>
    <row r="54" spans="1:7" ht="16.149999999999999" customHeight="1">
      <c r="A54" s="28"/>
      <c r="B54" s="27"/>
      <c r="C54" s="27"/>
      <c r="D54" s="27"/>
      <c r="E54" s="27"/>
      <c r="F54" s="27"/>
      <c r="G54" s="27"/>
    </row>
    <row r="55" spans="1:7" ht="13.15" customHeight="1">
      <c r="A55" s="24"/>
    </row>
    <row r="56" spans="1:7" ht="11.45" customHeight="1">
      <c r="A56" s="24"/>
    </row>
    <row r="57" spans="1:7" ht="11.45" customHeight="1">
      <c r="A57" s="24"/>
    </row>
    <row r="58" spans="1:7" ht="11.45" customHeight="1">
      <c r="A58" s="24"/>
    </row>
    <row r="59" spans="1:7" ht="11.45" customHeight="1">
      <c r="A59" s="24"/>
    </row>
    <row r="60" spans="1:7" ht="11.45" customHeight="1">
      <c r="A60" s="24"/>
    </row>
    <row r="61" spans="1:7" ht="13.15" customHeight="1">
      <c r="A61" s="24"/>
    </row>
    <row r="62" spans="1:7" ht="10.9" customHeight="1">
      <c r="A62" s="24"/>
    </row>
    <row r="63" spans="1:7" ht="10.9" customHeight="1">
      <c r="A63" s="24"/>
    </row>
    <row r="64" spans="1:7" ht="15" customHeight="1">
      <c r="A64" s="25"/>
    </row>
  </sheetData>
  <mergeCells count="7">
    <mergeCell ref="A1:G1"/>
    <mergeCell ref="F2:G2"/>
    <mergeCell ref="A3:A4"/>
    <mergeCell ref="B3:G3"/>
    <mergeCell ref="B4:C4"/>
    <mergeCell ref="D4:E4"/>
    <mergeCell ref="F4:G4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7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J68"/>
  <sheetViews>
    <sheetView view="pageBreakPreview" zoomScaleNormal="100" zoomScaleSheetLayoutView="100" workbookViewId="0">
      <selection activeCell="F24" sqref="F24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19" t="s">
        <v>110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9.899999999999999" customHeight="1">
      <c r="A2" s="142" t="s">
        <v>165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18.600000000000001" customHeight="1" thickBot="1">
      <c r="I3" s="138" t="s">
        <v>195</v>
      </c>
      <c r="J3" s="138"/>
    </row>
    <row r="4" spans="1:10" ht="22.5" customHeight="1" thickBot="1">
      <c r="A4" s="126" t="s">
        <v>0</v>
      </c>
      <c r="B4" s="139" t="s">
        <v>83</v>
      </c>
      <c r="C4" s="140"/>
      <c r="D4" s="140"/>
      <c r="E4" s="140"/>
      <c r="F4" s="140"/>
      <c r="G4" s="140"/>
      <c r="H4" s="140"/>
      <c r="I4" s="140"/>
      <c r="J4" s="141"/>
    </row>
    <row r="5" spans="1:10" ht="22.5" customHeight="1" thickBot="1">
      <c r="A5" s="127"/>
      <c r="B5" s="132" t="s">
        <v>89</v>
      </c>
      <c r="C5" s="133"/>
      <c r="D5" s="133"/>
      <c r="E5" s="139" t="s">
        <v>102</v>
      </c>
      <c r="F5" s="140"/>
      <c r="G5" s="140"/>
      <c r="H5" s="140"/>
      <c r="I5" s="140"/>
      <c r="J5" s="141"/>
    </row>
    <row r="6" spans="1:10" ht="22.5" customHeight="1" thickBot="1">
      <c r="A6" s="127"/>
      <c r="B6" s="135"/>
      <c r="C6" s="136"/>
      <c r="D6" s="136"/>
      <c r="E6" s="139" t="s">
        <v>89</v>
      </c>
      <c r="F6" s="140"/>
      <c r="G6" s="141"/>
      <c r="H6" s="139" t="s">
        <v>87</v>
      </c>
      <c r="I6" s="140"/>
      <c r="J6" s="141"/>
    </row>
    <row r="7" spans="1:10" ht="42" customHeight="1" thickBot="1">
      <c r="A7" s="128"/>
      <c r="B7" s="26" t="s">
        <v>72</v>
      </c>
      <c r="C7" s="3" t="s">
        <v>79</v>
      </c>
      <c r="D7" s="26" t="s">
        <v>70</v>
      </c>
      <c r="E7" s="26" t="s">
        <v>72</v>
      </c>
      <c r="F7" s="3" t="s">
        <v>79</v>
      </c>
      <c r="G7" s="26" t="s">
        <v>70</v>
      </c>
      <c r="H7" s="108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142850.33333333334</v>
      </c>
      <c r="C8" s="5">
        <v>66225.916666666672</v>
      </c>
      <c r="D8" s="32">
        <v>76624.416666666672</v>
      </c>
      <c r="E8" s="32">
        <v>10845.833333333334</v>
      </c>
      <c r="F8" s="5">
        <v>4677.25</v>
      </c>
      <c r="G8" s="32">
        <v>6168.583333333333</v>
      </c>
      <c r="H8" s="32">
        <v>8157.833333333333</v>
      </c>
      <c r="I8" s="5">
        <v>3588</v>
      </c>
      <c r="J8" s="5">
        <v>4569.8333333333339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6231.916666666667</v>
      </c>
      <c r="C10" s="9">
        <v>2679.6666666666665</v>
      </c>
      <c r="D10" s="30">
        <v>3552.25</v>
      </c>
      <c r="E10" s="30">
        <v>472.91666666666669</v>
      </c>
      <c r="F10" s="9">
        <v>202.41666666666666</v>
      </c>
      <c r="G10" s="30">
        <v>270.5</v>
      </c>
      <c r="H10" s="30">
        <v>352</v>
      </c>
      <c r="I10" s="9">
        <v>158</v>
      </c>
      <c r="J10" s="9">
        <v>193</v>
      </c>
    </row>
    <row r="11" spans="1:10" ht="11.45" customHeight="1">
      <c r="A11" s="8" t="s">
        <v>9</v>
      </c>
      <c r="B11" s="30">
        <v>1717.6666666666667</v>
      </c>
      <c r="C11" s="9">
        <v>732.16666666666663</v>
      </c>
      <c r="D11" s="30">
        <v>985.5</v>
      </c>
      <c r="E11" s="30">
        <v>101.25</v>
      </c>
      <c r="F11" s="9">
        <v>45.666666666666664</v>
      </c>
      <c r="G11" s="30">
        <v>55.583333333333336</v>
      </c>
      <c r="H11" s="30">
        <v>77</v>
      </c>
      <c r="I11" s="9">
        <v>37</v>
      </c>
      <c r="J11" s="9">
        <v>40</v>
      </c>
    </row>
    <row r="12" spans="1:10" ht="11.45" customHeight="1">
      <c r="A12" s="8" t="s">
        <v>10</v>
      </c>
      <c r="B12" s="30">
        <v>1307.5833333333333</v>
      </c>
      <c r="C12" s="9">
        <v>563.75</v>
      </c>
      <c r="D12" s="30">
        <v>743.83333333333337</v>
      </c>
      <c r="E12" s="30">
        <v>81.083333333333329</v>
      </c>
      <c r="F12" s="9">
        <v>35.75</v>
      </c>
      <c r="G12" s="30">
        <v>45.333333333333336</v>
      </c>
      <c r="H12" s="30">
        <v>55</v>
      </c>
      <c r="I12" s="9">
        <v>25</v>
      </c>
      <c r="J12" s="9">
        <v>30</v>
      </c>
    </row>
    <row r="13" spans="1:10" ht="11.45" customHeight="1">
      <c r="A13" s="8" t="s">
        <v>11</v>
      </c>
      <c r="B13" s="30">
        <v>3103.6666666666665</v>
      </c>
      <c r="C13" s="9">
        <v>1387.5</v>
      </c>
      <c r="D13" s="30">
        <v>1716.1666666666667</v>
      </c>
      <c r="E13" s="30">
        <v>220.5</v>
      </c>
      <c r="F13" s="9">
        <v>92.416666666666671</v>
      </c>
      <c r="G13" s="30">
        <v>128.08333333333334</v>
      </c>
      <c r="H13" s="30">
        <v>152</v>
      </c>
      <c r="I13" s="9">
        <v>65</v>
      </c>
      <c r="J13" s="9">
        <v>88</v>
      </c>
    </row>
    <row r="14" spans="1:10" ht="11.45" customHeight="1">
      <c r="A14" s="12" t="s">
        <v>12</v>
      </c>
      <c r="B14" s="31">
        <v>1229.4166666666667</v>
      </c>
      <c r="C14" s="13">
        <v>602.5</v>
      </c>
      <c r="D14" s="31">
        <v>626.91666666666663</v>
      </c>
      <c r="E14" s="31">
        <v>64.583333333333329</v>
      </c>
      <c r="F14" s="13">
        <v>34.083333333333336</v>
      </c>
      <c r="G14" s="31">
        <v>30.5</v>
      </c>
      <c r="H14" s="31">
        <v>43</v>
      </c>
      <c r="I14" s="13">
        <v>22</v>
      </c>
      <c r="J14" s="13">
        <v>22</v>
      </c>
    </row>
    <row r="15" spans="1:10" ht="11.45" customHeight="1">
      <c r="A15" s="8" t="s">
        <v>13</v>
      </c>
      <c r="B15" s="30">
        <v>1210.9166666666667</v>
      </c>
      <c r="C15" s="9">
        <v>524.66666666666663</v>
      </c>
      <c r="D15" s="30">
        <v>686.25</v>
      </c>
      <c r="E15" s="30">
        <v>70.666666666666671</v>
      </c>
      <c r="F15" s="9">
        <v>33.5</v>
      </c>
      <c r="G15" s="30">
        <v>37.166666666666664</v>
      </c>
      <c r="H15" s="30">
        <v>44</v>
      </c>
      <c r="I15" s="9">
        <v>22</v>
      </c>
      <c r="J15" s="9">
        <v>23</v>
      </c>
    </row>
    <row r="16" spans="1:10" ht="11.45" customHeight="1">
      <c r="A16" s="8" t="s">
        <v>14</v>
      </c>
      <c r="B16" s="30">
        <v>2220.6666666666665</v>
      </c>
      <c r="C16" s="9">
        <v>978.58333333333337</v>
      </c>
      <c r="D16" s="30">
        <v>1242.0833333333333</v>
      </c>
      <c r="E16" s="30">
        <v>125.66666666666667</v>
      </c>
      <c r="F16" s="9">
        <v>49.083333333333336</v>
      </c>
      <c r="G16" s="30">
        <v>76.583333333333329</v>
      </c>
      <c r="H16" s="30">
        <v>86</v>
      </c>
      <c r="I16" s="9">
        <v>32</v>
      </c>
      <c r="J16" s="9">
        <v>53</v>
      </c>
    </row>
    <row r="17" spans="1:10" ht="11.45" customHeight="1">
      <c r="A17" s="8" t="s">
        <v>15</v>
      </c>
      <c r="B17" s="30">
        <v>2659.5833333333335</v>
      </c>
      <c r="C17" s="9">
        <v>1313.75</v>
      </c>
      <c r="D17" s="30">
        <v>1345.8333333333333</v>
      </c>
      <c r="E17" s="30">
        <v>170.16666666666666</v>
      </c>
      <c r="F17" s="9">
        <v>72.833333333333329</v>
      </c>
      <c r="G17" s="30">
        <v>97.333333333333329</v>
      </c>
      <c r="H17" s="30">
        <v>126</v>
      </c>
      <c r="I17" s="9">
        <v>51</v>
      </c>
      <c r="J17" s="9">
        <v>75</v>
      </c>
    </row>
    <row r="18" spans="1:10" ht="11.45" customHeight="1">
      <c r="A18" s="8" t="s">
        <v>16</v>
      </c>
      <c r="B18" s="30">
        <v>2110.75</v>
      </c>
      <c r="C18" s="9">
        <v>1039.6666666666667</v>
      </c>
      <c r="D18" s="30">
        <v>1071.0833333333333</v>
      </c>
      <c r="E18" s="30">
        <v>130.25</v>
      </c>
      <c r="F18" s="9">
        <v>60.083333333333336</v>
      </c>
      <c r="G18" s="30">
        <v>70.166666666666671</v>
      </c>
      <c r="H18" s="30">
        <v>91</v>
      </c>
      <c r="I18" s="9">
        <v>46</v>
      </c>
      <c r="J18" s="9">
        <v>46</v>
      </c>
    </row>
    <row r="19" spans="1:10" ht="11.45" customHeight="1">
      <c r="A19" s="12" t="s">
        <v>17</v>
      </c>
      <c r="B19" s="31">
        <v>2515.5833333333335</v>
      </c>
      <c r="C19" s="13">
        <v>1264.0833333333333</v>
      </c>
      <c r="D19" s="31">
        <v>1251.5</v>
      </c>
      <c r="E19" s="31">
        <v>172.25</v>
      </c>
      <c r="F19" s="13">
        <v>83.333333333333329</v>
      </c>
      <c r="G19" s="31">
        <v>88.916666666666671</v>
      </c>
      <c r="H19" s="31">
        <v>137</v>
      </c>
      <c r="I19" s="13">
        <v>66</v>
      </c>
      <c r="J19" s="13">
        <v>71</v>
      </c>
    </row>
    <row r="20" spans="1:10" ht="11.45" customHeight="1">
      <c r="A20" s="8" t="s">
        <v>18</v>
      </c>
      <c r="B20" s="30">
        <v>8411.5</v>
      </c>
      <c r="C20" s="9">
        <v>4420.333333333333</v>
      </c>
      <c r="D20" s="30">
        <v>3991.1666666666665</v>
      </c>
      <c r="E20" s="30">
        <v>613.16666666666663</v>
      </c>
      <c r="F20" s="9">
        <v>263.5</v>
      </c>
      <c r="G20" s="30">
        <v>349.66666666666669</v>
      </c>
      <c r="H20" s="30">
        <v>456</v>
      </c>
      <c r="I20" s="9">
        <v>196</v>
      </c>
      <c r="J20" s="9">
        <v>259</v>
      </c>
    </row>
    <row r="21" spans="1:10" ht="11.45" customHeight="1">
      <c r="A21" s="8" t="s">
        <v>19</v>
      </c>
      <c r="B21" s="30">
        <v>6638.166666666667</v>
      </c>
      <c r="C21" s="9">
        <v>3374.25</v>
      </c>
      <c r="D21" s="30">
        <v>3263.9166666666665</v>
      </c>
      <c r="E21" s="30">
        <v>521.66666666666663</v>
      </c>
      <c r="F21" s="9">
        <v>226.58333333333334</v>
      </c>
      <c r="G21" s="30">
        <v>295.08333333333331</v>
      </c>
      <c r="H21" s="30">
        <v>394</v>
      </c>
      <c r="I21" s="9">
        <v>176</v>
      </c>
      <c r="J21" s="9">
        <v>218</v>
      </c>
    </row>
    <row r="22" spans="1:10" ht="11.45" customHeight="1">
      <c r="A22" s="8" t="s">
        <v>20</v>
      </c>
      <c r="B22" s="30">
        <v>17937.583333333332</v>
      </c>
      <c r="C22" s="9">
        <v>8827.6666666666661</v>
      </c>
      <c r="D22" s="30">
        <v>9109.9166666666661</v>
      </c>
      <c r="E22" s="30">
        <v>1556.25</v>
      </c>
      <c r="F22" s="9">
        <v>673.58333333333337</v>
      </c>
      <c r="G22" s="30">
        <v>882.66666666666663</v>
      </c>
      <c r="H22" s="30">
        <v>1237</v>
      </c>
      <c r="I22" s="9">
        <v>555</v>
      </c>
      <c r="J22" s="9">
        <v>681</v>
      </c>
    </row>
    <row r="23" spans="1:10" ht="11.45" customHeight="1">
      <c r="A23" s="8" t="s">
        <v>21</v>
      </c>
      <c r="B23" s="30">
        <v>10088.666666666666</v>
      </c>
      <c r="C23" s="9">
        <v>5140.75</v>
      </c>
      <c r="D23" s="30">
        <v>4947.916666666667</v>
      </c>
      <c r="E23" s="30">
        <v>748.41666666666663</v>
      </c>
      <c r="F23" s="9">
        <v>329</v>
      </c>
      <c r="G23" s="30">
        <v>419.41666666666669</v>
      </c>
      <c r="H23" s="30">
        <v>569</v>
      </c>
      <c r="I23" s="9">
        <v>255</v>
      </c>
      <c r="J23" s="9">
        <v>313</v>
      </c>
    </row>
    <row r="24" spans="1:10" ht="11.45" customHeight="1">
      <c r="A24" s="12" t="s">
        <v>22</v>
      </c>
      <c r="B24" s="31">
        <v>2433.4166666666665</v>
      </c>
      <c r="C24" s="13">
        <v>933</v>
      </c>
      <c r="D24" s="31">
        <v>1500.4166666666667</v>
      </c>
      <c r="E24" s="31">
        <v>146.16666666666666</v>
      </c>
      <c r="F24" s="13">
        <v>62.25</v>
      </c>
      <c r="G24" s="31">
        <v>83.916666666666671</v>
      </c>
      <c r="H24" s="31">
        <v>103</v>
      </c>
      <c r="I24" s="13">
        <v>44</v>
      </c>
      <c r="J24" s="13">
        <v>59</v>
      </c>
    </row>
    <row r="25" spans="1:10" ht="11.45" customHeight="1">
      <c r="A25" s="8" t="s">
        <v>23</v>
      </c>
      <c r="B25" s="30">
        <v>916.91666666666663</v>
      </c>
      <c r="C25" s="9">
        <v>403.5</v>
      </c>
      <c r="D25" s="30">
        <v>513.41666666666663</v>
      </c>
      <c r="E25" s="30">
        <v>58.916666666666664</v>
      </c>
      <c r="F25" s="9">
        <v>26.5</v>
      </c>
      <c r="G25" s="30">
        <v>32.416666666666664</v>
      </c>
      <c r="H25" s="30">
        <v>41</v>
      </c>
      <c r="I25" s="9">
        <v>20</v>
      </c>
      <c r="J25" s="9">
        <v>21</v>
      </c>
    </row>
    <row r="26" spans="1:10" ht="11.45" customHeight="1">
      <c r="A26" s="8" t="s">
        <v>24</v>
      </c>
      <c r="B26" s="30">
        <v>1294.8333333333333</v>
      </c>
      <c r="C26" s="9">
        <v>550.08333333333337</v>
      </c>
      <c r="D26" s="30">
        <v>744.75</v>
      </c>
      <c r="E26" s="30">
        <v>87.333333333333329</v>
      </c>
      <c r="F26" s="9">
        <v>34.5</v>
      </c>
      <c r="G26" s="30">
        <v>52.833333333333336</v>
      </c>
      <c r="H26" s="30">
        <v>60</v>
      </c>
      <c r="I26" s="9">
        <v>26</v>
      </c>
      <c r="J26" s="9">
        <v>34</v>
      </c>
    </row>
    <row r="27" spans="1:10" ht="11.45" customHeight="1">
      <c r="A27" s="8" t="s">
        <v>25</v>
      </c>
      <c r="B27" s="30">
        <v>619.08333333333337</v>
      </c>
      <c r="C27" s="9">
        <v>233.91666666666666</v>
      </c>
      <c r="D27" s="30">
        <v>385.16666666666669</v>
      </c>
      <c r="E27" s="30">
        <v>47.75</v>
      </c>
      <c r="F27" s="9">
        <v>20.833333333333332</v>
      </c>
      <c r="G27" s="30">
        <v>26.916666666666668</v>
      </c>
      <c r="H27" s="30">
        <v>33</v>
      </c>
      <c r="I27" s="9">
        <v>15</v>
      </c>
      <c r="J27" s="9">
        <v>18</v>
      </c>
    </row>
    <row r="28" spans="1:10" ht="11.45" customHeight="1">
      <c r="A28" s="8" t="s">
        <v>26</v>
      </c>
      <c r="B28" s="30">
        <v>1055.9166666666667</v>
      </c>
      <c r="C28" s="9">
        <v>494.75</v>
      </c>
      <c r="D28" s="30">
        <v>561.16666666666663</v>
      </c>
      <c r="E28" s="30">
        <v>63.666666666666664</v>
      </c>
      <c r="F28" s="9">
        <v>26.916666666666668</v>
      </c>
      <c r="G28" s="30">
        <v>36.75</v>
      </c>
      <c r="H28" s="30">
        <v>49</v>
      </c>
      <c r="I28" s="9">
        <v>23</v>
      </c>
      <c r="J28" s="9">
        <v>28</v>
      </c>
    </row>
    <row r="29" spans="1:10" ht="11.45" customHeight="1">
      <c r="A29" s="12" t="s">
        <v>27</v>
      </c>
      <c r="B29" s="31">
        <v>2379.75</v>
      </c>
      <c r="C29" s="13">
        <v>1069</v>
      </c>
      <c r="D29" s="31">
        <v>1310.75</v>
      </c>
      <c r="E29" s="31">
        <v>146.75</v>
      </c>
      <c r="F29" s="13">
        <v>67.333333333333329</v>
      </c>
      <c r="G29" s="31">
        <v>79.416666666666671</v>
      </c>
      <c r="H29" s="31">
        <v>104</v>
      </c>
      <c r="I29" s="13">
        <v>45</v>
      </c>
      <c r="J29" s="13">
        <v>59</v>
      </c>
    </row>
    <row r="30" spans="1:10" ht="11.45" customHeight="1">
      <c r="A30" s="8" t="s">
        <v>28</v>
      </c>
      <c r="B30" s="30">
        <v>2249.3333333333335</v>
      </c>
      <c r="C30" s="9">
        <v>1025.4166666666667</v>
      </c>
      <c r="D30" s="30">
        <v>1223.9166666666667</v>
      </c>
      <c r="E30" s="30">
        <v>192.41666666666666</v>
      </c>
      <c r="F30" s="9">
        <v>92.083333333333329</v>
      </c>
      <c r="G30" s="30">
        <v>100.33333333333333</v>
      </c>
      <c r="H30" s="30">
        <v>159</v>
      </c>
      <c r="I30" s="9">
        <v>77</v>
      </c>
      <c r="J30" s="9">
        <v>82</v>
      </c>
    </row>
    <row r="31" spans="1:10" ht="11.45" customHeight="1">
      <c r="A31" s="8" t="s">
        <v>29</v>
      </c>
      <c r="B31" s="30">
        <v>4367.666666666667</v>
      </c>
      <c r="C31" s="9">
        <v>2196.0833333333335</v>
      </c>
      <c r="D31" s="30">
        <v>2171.5833333333335</v>
      </c>
      <c r="E31" s="30">
        <v>333.91666666666669</v>
      </c>
      <c r="F31" s="9">
        <v>167</v>
      </c>
      <c r="G31" s="30">
        <v>166.91666666666666</v>
      </c>
      <c r="H31" s="30">
        <v>245</v>
      </c>
      <c r="I31" s="9">
        <v>124</v>
      </c>
      <c r="J31" s="9">
        <v>120</v>
      </c>
    </row>
    <row r="32" spans="1:10" ht="11.45" customHeight="1">
      <c r="A32" s="8" t="s">
        <v>30</v>
      </c>
      <c r="B32" s="30">
        <v>7543.5</v>
      </c>
      <c r="C32" s="9">
        <v>3457.3333333333335</v>
      </c>
      <c r="D32" s="30">
        <v>4086.1666666666665</v>
      </c>
      <c r="E32" s="30">
        <v>653.83333333333337</v>
      </c>
      <c r="F32" s="9">
        <v>290.66666666666669</v>
      </c>
      <c r="G32" s="30">
        <v>363.16666666666669</v>
      </c>
      <c r="H32" s="30">
        <v>500</v>
      </c>
      <c r="I32" s="9">
        <v>230</v>
      </c>
      <c r="J32" s="9">
        <v>270</v>
      </c>
    </row>
    <row r="33" spans="1:10" ht="11.45" customHeight="1">
      <c r="A33" s="8" t="s">
        <v>31</v>
      </c>
      <c r="B33" s="30">
        <v>1954.9166666666667</v>
      </c>
      <c r="C33" s="9">
        <v>851.5</v>
      </c>
      <c r="D33" s="30">
        <v>1103.4166666666667</v>
      </c>
      <c r="E33" s="30">
        <v>163</v>
      </c>
      <c r="F33" s="9">
        <v>73.416666666666671</v>
      </c>
      <c r="G33" s="30">
        <v>89.583333333333329</v>
      </c>
      <c r="H33" s="30">
        <v>128</v>
      </c>
      <c r="I33" s="9">
        <v>61</v>
      </c>
      <c r="J33" s="9">
        <v>68</v>
      </c>
    </row>
    <row r="34" spans="1:10" ht="11.45" customHeight="1">
      <c r="A34" s="12" t="s">
        <v>32</v>
      </c>
      <c r="B34" s="31">
        <v>1585.25</v>
      </c>
      <c r="C34" s="13">
        <v>746</v>
      </c>
      <c r="D34" s="31">
        <v>839.25</v>
      </c>
      <c r="E34" s="31">
        <v>122.91666666666667</v>
      </c>
      <c r="F34" s="13">
        <v>52.916666666666664</v>
      </c>
      <c r="G34" s="31">
        <v>70</v>
      </c>
      <c r="H34" s="31">
        <v>88</v>
      </c>
      <c r="I34" s="13">
        <v>41</v>
      </c>
      <c r="J34" s="13">
        <v>47</v>
      </c>
    </row>
    <row r="35" spans="1:10" ht="11.45" customHeight="1">
      <c r="A35" s="8" t="s">
        <v>33</v>
      </c>
      <c r="B35" s="30">
        <v>3022.6666666666665</v>
      </c>
      <c r="C35" s="9">
        <v>1320.5</v>
      </c>
      <c r="D35" s="30">
        <v>1702.1666666666667</v>
      </c>
      <c r="E35" s="30">
        <v>223</v>
      </c>
      <c r="F35" s="9">
        <v>87.5</v>
      </c>
      <c r="G35" s="30">
        <v>135.5</v>
      </c>
      <c r="H35" s="30">
        <v>169</v>
      </c>
      <c r="I35" s="9">
        <v>69</v>
      </c>
      <c r="J35" s="9">
        <v>100</v>
      </c>
    </row>
    <row r="36" spans="1:10" ht="11.45" customHeight="1">
      <c r="A36" s="8" t="s">
        <v>34</v>
      </c>
      <c r="B36" s="30">
        <v>11055.333333333334</v>
      </c>
      <c r="C36" s="9">
        <v>5052.833333333333</v>
      </c>
      <c r="D36" s="30">
        <v>6002.5</v>
      </c>
      <c r="E36" s="30">
        <v>970.41666666666663</v>
      </c>
      <c r="F36" s="9">
        <v>409.5</v>
      </c>
      <c r="G36" s="30">
        <v>560.91666666666663</v>
      </c>
      <c r="H36" s="30">
        <v>765</v>
      </c>
      <c r="I36" s="9">
        <v>329</v>
      </c>
      <c r="J36" s="9">
        <v>436</v>
      </c>
    </row>
    <row r="37" spans="1:10" ht="11.45" customHeight="1">
      <c r="A37" s="8" t="s">
        <v>35</v>
      </c>
      <c r="B37" s="30">
        <v>5997.833333333333</v>
      </c>
      <c r="C37" s="9">
        <v>2709.1666666666665</v>
      </c>
      <c r="D37" s="30">
        <v>3288.6666666666665</v>
      </c>
      <c r="E37" s="30">
        <v>410.08333333333331</v>
      </c>
      <c r="F37" s="9">
        <v>158.58333333333334</v>
      </c>
      <c r="G37" s="30">
        <v>251.5</v>
      </c>
      <c r="H37" s="30">
        <v>315</v>
      </c>
      <c r="I37" s="9">
        <v>124</v>
      </c>
      <c r="J37" s="9">
        <v>191</v>
      </c>
    </row>
    <row r="38" spans="1:10" ht="11.45" customHeight="1">
      <c r="A38" s="8" t="s">
        <v>36</v>
      </c>
      <c r="B38" s="30">
        <v>1217.5</v>
      </c>
      <c r="C38" s="9">
        <v>560.58333333333337</v>
      </c>
      <c r="D38" s="30">
        <v>656.91666666666663</v>
      </c>
      <c r="E38" s="30">
        <v>76.75</v>
      </c>
      <c r="F38" s="9">
        <v>34</v>
      </c>
      <c r="G38" s="30">
        <v>42.75</v>
      </c>
      <c r="H38" s="30">
        <v>57</v>
      </c>
      <c r="I38" s="9">
        <v>27</v>
      </c>
      <c r="J38" s="9">
        <v>31</v>
      </c>
    </row>
    <row r="39" spans="1:10" ht="11.45" customHeight="1">
      <c r="A39" s="12" t="s">
        <v>37</v>
      </c>
      <c r="B39" s="31">
        <v>922.08333333333337</v>
      </c>
      <c r="C39" s="13">
        <v>382.33333333333331</v>
      </c>
      <c r="D39" s="31">
        <v>539.75</v>
      </c>
      <c r="E39" s="31">
        <v>61.5</v>
      </c>
      <c r="F39" s="13">
        <v>25.416666666666668</v>
      </c>
      <c r="G39" s="31">
        <v>36.083333333333336</v>
      </c>
      <c r="H39" s="31">
        <v>43</v>
      </c>
      <c r="I39" s="13">
        <v>15</v>
      </c>
      <c r="J39" s="13">
        <v>28</v>
      </c>
    </row>
    <row r="40" spans="1:10" ht="11.45" customHeight="1">
      <c r="A40" s="8" t="s">
        <v>38</v>
      </c>
      <c r="B40" s="30">
        <v>538.33333333333337</v>
      </c>
      <c r="C40" s="9">
        <v>238.41666666666666</v>
      </c>
      <c r="D40" s="30">
        <v>299.91666666666669</v>
      </c>
      <c r="E40" s="30">
        <v>33.5</v>
      </c>
      <c r="F40" s="9">
        <v>12.083333333333334</v>
      </c>
      <c r="G40" s="30">
        <v>21.416666666666668</v>
      </c>
      <c r="H40" s="30">
        <v>23</v>
      </c>
      <c r="I40" s="9">
        <v>9</v>
      </c>
      <c r="J40" s="9">
        <v>14</v>
      </c>
    </row>
    <row r="41" spans="1:10" ht="11.45" customHeight="1">
      <c r="A41" s="8" t="s">
        <v>39</v>
      </c>
      <c r="B41" s="30">
        <v>679.33333333333337</v>
      </c>
      <c r="C41" s="9">
        <v>273.75</v>
      </c>
      <c r="D41" s="30">
        <v>405.58333333333331</v>
      </c>
      <c r="E41" s="30">
        <v>42.583333333333336</v>
      </c>
      <c r="F41" s="9">
        <v>17.916666666666668</v>
      </c>
      <c r="G41" s="30">
        <v>24.666666666666668</v>
      </c>
      <c r="H41" s="30">
        <v>32</v>
      </c>
      <c r="I41" s="9">
        <v>13</v>
      </c>
      <c r="J41" s="9">
        <v>18</v>
      </c>
    </row>
    <row r="42" spans="1:10" ht="11.45" customHeight="1">
      <c r="A42" s="8" t="s">
        <v>40</v>
      </c>
      <c r="B42" s="30">
        <v>1597</v>
      </c>
      <c r="C42" s="9">
        <v>703.83333333333337</v>
      </c>
      <c r="D42" s="30">
        <v>893.16666666666663</v>
      </c>
      <c r="E42" s="30">
        <v>115.66666666666667</v>
      </c>
      <c r="F42" s="9">
        <v>50.583333333333336</v>
      </c>
      <c r="G42" s="30">
        <v>65.083333333333329</v>
      </c>
      <c r="H42" s="30">
        <v>85</v>
      </c>
      <c r="I42" s="9">
        <v>37</v>
      </c>
      <c r="J42" s="9">
        <v>47</v>
      </c>
    </row>
    <row r="43" spans="1:10" ht="11.45" customHeight="1">
      <c r="A43" s="8" t="s">
        <v>41</v>
      </c>
      <c r="B43" s="30">
        <v>2781.9166666666665</v>
      </c>
      <c r="C43" s="9">
        <v>1166.6666666666667</v>
      </c>
      <c r="D43" s="30">
        <v>1615.25</v>
      </c>
      <c r="E43" s="30">
        <v>199.75</v>
      </c>
      <c r="F43" s="9">
        <v>87.75</v>
      </c>
      <c r="G43" s="30">
        <v>112</v>
      </c>
      <c r="H43" s="30">
        <v>152</v>
      </c>
      <c r="I43" s="9">
        <v>71</v>
      </c>
      <c r="J43" s="9">
        <v>81</v>
      </c>
    </row>
    <row r="44" spans="1:10" ht="11.45" customHeight="1">
      <c r="A44" s="12" t="s">
        <v>42</v>
      </c>
      <c r="B44" s="31">
        <v>1117.5833333333333</v>
      </c>
      <c r="C44" s="13">
        <v>416.16666666666669</v>
      </c>
      <c r="D44" s="31">
        <v>701.41666666666663</v>
      </c>
      <c r="E44" s="31">
        <v>85.083333333333329</v>
      </c>
      <c r="F44" s="13">
        <v>28.25</v>
      </c>
      <c r="G44" s="31">
        <v>56.833333333333336</v>
      </c>
      <c r="H44" s="31">
        <v>61</v>
      </c>
      <c r="I44" s="13">
        <v>21</v>
      </c>
      <c r="J44" s="13">
        <v>40</v>
      </c>
    </row>
    <row r="45" spans="1:10" ht="11.45" customHeight="1">
      <c r="A45" s="8" t="s">
        <v>43</v>
      </c>
      <c r="B45" s="30">
        <v>824.25</v>
      </c>
      <c r="C45" s="9">
        <v>341.41666666666669</v>
      </c>
      <c r="D45" s="30">
        <v>482.83333333333331</v>
      </c>
      <c r="E45" s="30">
        <v>41.833333333333336</v>
      </c>
      <c r="F45" s="9">
        <v>17.25</v>
      </c>
      <c r="G45" s="30">
        <v>24.583333333333332</v>
      </c>
      <c r="H45" s="30">
        <v>29</v>
      </c>
      <c r="I45" s="9">
        <v>12</v>
      </c>
      <c r="J45" s="9">
        <v>17</v>
      </c>
    </row>
    <row r="46" spans="1:10" ht="11.45" customHeight="1">
      <c r="A46" s="8" t="s">
        <v>44</v>
      </c>
      <c r="B46" s="30">
        <v>854.83333333333337</v>
      </c>
      <c r="C46" s="9">
        <v>379.33333333333331</v>
      </c>
      <c r="D46" s="30">
        <v>475.5</v>
      </c>
      <c r="E46" s="30">
        <v>58.75</v>
      </c>
      <c r="F46" s="9">
        <v>23.75</v>
      </c>
      <c r="G46" s="30">
        <v>35</v>
      </c>
      <c r="H46" s="30">
        <v>41</v>
      </c>
      <c r="I46" s="9">
        <v>16</v>
      </c>
      <c r="J46" s="9">
        <v>26</v>
      </c>
    </row>
    <row r="47" spans="1:10" ht="11.45" customHeight="1">
      <c r="A47" s="8" t="s">
        <v>45</v>
      </c>
      <c r="B47" s="30">
        <v>1278.5</v>
      </c>
      <c r="C47" s="9">
        <v>521.58333333333337</v>
      </c>
      <c r="D47" s="30">
        <v>756.91666666666663</v>
      </c>
      <c r="E47" s="30">
        <v>88.666666666666671</v>
      </c>
      <c r="F47" s="9">
        <v>35.75</v>
      </c>
      <c r="G47" s="30">
        <v>52.916666666666664</v>
      </c>
      <c r="H47" s="30">
        <v>62</v>
      </c>
      <c r="I47" s="9">
        <v>24</v>
      </c>
      <c r="J47" s="9">
        <v>38</v>
      </c>
    </row>
    <row r="48" spans="1:10" ht="11.45" customHeight="1">
      <c r="A48" s="8" t="s">
        <v>46</v>
      </c>
      <c r="B48" s="30">
        <v>742.08333333333337</v>
      </c>
      <c r="C48" s="9">
        <v>345.16666666666669</v>
      </c>
      <c r="D48" s="30">
        <v>396.91666666666669</v>
      </c>
      <c r="E48" s="30">
        <v>47.166666666666664</v>
      </c>
      <c r="F48" s="9">
        <v>24.833333333333332</v>
      </c>
      <c r="G48" s="30">
        <v>22.333333333333332</v>
      </c>
      <c r="H48" s="30">
        <v>34</v>
      </c>
      <c r="I48" s="9">
        <v>20</v>
      </c>
      <c r="J48" s="9">
        <v>15</v>
      </c>
    </row>
    <row r="49" spans="1:10" ht="11.45" customHeight="1">
      <c r="A49" s="12" t="s">
        <v>47</v>
      </c>
      <c r="B49" s="31">
        <v>6208.75</v>
      </c>
      <c r="C49" s="13">
        <v>2696.8333333333335</v>
      </c>
      <c r="D49" s="31">
        <v>3511.9166666666665</v>
      </c>
      <c r="E49" s="31">
        <v>566.08333333333337</v>
      </c>
      <c r="F49" s="13">
        <v>229.5</v>
      </c>
      <c r="G49" s="31">
        <v>336.58333333333331</v>
      </c>
      <c r="H49" s="31">
        <v>420</v>
      </c>
      <c r="I49" s="13">
        <v>167</v>
      </c>
      <c r="J49" s="13">
        <v>252</v>
      </c>
    </row>
    <row r="50" spans="1:10" ht="11.45" customHeight="1">
      <c r="A50" s="8" t="s">
        <v>48</v>
      </c>
      <c r="B50" s="30">
        <v>700.08333333333337</v>
      </c>
      <c r="C50" s="9">
        <v>284.33333333333331</v>
      </c>
      <c r="D50" s="30">
        <v>415.75</v>
      </c>
      <c r="E50" s="30">
        <v>50.583333333333336</v>
      </c>
      <c r="F50" s="9">
        <v>21.166666666666668</v>
      </c>
      <c r="G50" s="30">
        <v>29.416666666666668</v>
      </c>
      <c r="H50" s="30">
        <v>34</v>
      </c>
      <c r="I50" s="9">
        <v>14</v>
      </c>
      <c r="J50" s="9">
        <v>21</v>
      </c>
    </row>
    <row r="51" spans="1:10" ht="11.45" customHeight="1">
      <c r="A51" s="8" t="s">
        <v>49</v>
      </c>
      <c r="B51" s="30">
        <v>1513.5833333333333</v>
      </c>
      <c r="C51" s="9">
        <v>645.91666666666663</v>
      </c>
      <c r="D51" s="30">
        <v>867.66666666666663</v>
      </c>
      <c r="E51" s="30">
        <v>102.16666666666667</v>
      </c>
      <c r="F51" s="9">
        <v>41</v>
      </c>
      <c r="G51" s="30">
        <v>61.166666666666664</v>
      </c>
      <c r="H51" s="30">
        <v>71</v>
      </c>
      <c r="I51" s="9">
        <v>26</v>
      </c>
      <c r="J51" s="9">
        <v>45</v>
      </c>
    </row>
    <row r="52" spans="1:10" ht="11.45" customHeight="1">
      <c r="A52" s="8" t="s">
        <v>50</v>
      </c>
      <c r="B52" s="30">
        <v>1954.9166666666667</v>
      </c>
      <c r="C52" s="9">
        <v>830.16666666666663</v>
      </c>
      <c r="D52" s="30">
        <v>1124.75</v>
      </c>
      <c r="E52" s="30">
        <v>136.41666666666666</v>
      </c>
      <c r="F52" s="9">
        <v>59.083333333333336</v>
      </c>
      <c r="G52" s="30">
        <v>77.333333333333329</v>
      </c>
      <c r="H52" s="30">
        <v>104</v>
      </c>
      <c r="I52" s="9">
        <v>44</v>
      </c>
      <c r="J52" s="9">
        <v>60</v>
      </c>
    </row>
    <row r="53" spans="1:10" ht="11.45" customHeight="1">
      <c r="A53" s="8" t="s">
        <v>51</v>
      </c>
      <c r="B53" s="30">
        <v>1557.0833333333333</v>
      </c>
      <c r="C53" s="9">
        <v>643</v>
      </c>
      <c r="D53" s="30">
        <v>914.08333333333337</v>
      </c>
      <c r="E53" s="30">
        <v>103.08333333333333</v>
      </c>
      <c r="F53" s="9">
        <v>41.416666666666664</v>
      </c>
      <c r="G53" s="30">
        <v>61.666666666666664</v>
      </c>
      <c r="H53" s="30">
        <v>75</v>
      </c>
      <c r="I53" s="9">
        <v>32</v>
      </c>
      <c r="J53" s="9">
        <v>43</v>
      </c>
    </row>
    <row r="54" spans="1:10" ht="11.45" customHeight="1">
      <c r="A54" s="12" t="s">
        <v>52</v>
      </c>
      <c r="B54" s="31">
        <v>1119.75</v>
      </c>
      <c r="C54" s="13">
        <v>454.75</v>
      </c>
      <c r="D54" s="31">
        <v>665</v>
      </c>
      <c r="E54" s="31">
        <v>82.666666666666671</v>
      </c>
      <c r="F54" s="13">
        <v>35.666666666666664</v>
      </c>
      <c r="G54" s="31">
        <v>47</v>
      </c>
      <c r="H54" s="31">
        <v>56</v>
      </c>
      <c r="I54" s="13">
        <v>24</v>
      </c>
      <c r="J54" s="13">
        <v>33</v>
      </c>
    </row>
    <row r="55" spans="1:10" ht="11.45" customHeight="1">
      <c r="A55" s="8" t="s">
        <v>53</v>
      </c>
      <c r="B55" s="30">
        <v>1520.4166666666667</v>
      </c>
      <c r="C55" s="9">
        <v>624.16666666666663</v>
      </c>
      <c r="D55" s="30">
        <v>896.25</v>
      </c>
      <c r="E55" s="30">
        <v>103.83333333333333</v>
      </c>
      <c r="F55" s="9">
        <v>47.916666666666664</v>
      </c>
      <c r="G55" s="30">
        <v>55.916666666666664</v>
      </c>
      <c r="H55" s="30">
        <v>72</v>
      </c>
      <c r="I55" s="9">
        <v>33</v>
      </c>
      <c r="J55" s="9">
        <v>40</v>
      </c>
    </row>
    <row r="56" spans="1:10" ht="11.45" customHeight="1" thickBot="1">
      <c r="A56" s="16" t="s">
        <v>54</v>
      </c>
      <c r="B56" s="29">
        <v>1862.25</v>
      </c>
      <c r="C56" s="17">
        <v>825.08333333333337</v>
      </c>
      <c r="D56" s="29">
        <v>1037.1666666666667</v>
      </c>
      <c r="E56" s="29">
        <v>180.75</v>
      </c>
      <c r="F56" s="17">
        <v>72.083333333333329</v>
      </c>
      <c r="G56" s="29">
        <v>108.66666666666667</v>
      </c>
      <c r="H56" s="29">
        <v>135</v>
      </c>
      <c r="I56" s="17">
        <v>55</v>
      </c>
      <c r="J56" s="17">
        <v>81</v>
      </c>
    </row>
    <row r="57" spans="1:10" s="25" customFormat="1" ht="16.5" customHeight="1">
      <c r="A57" s="35"/>
      <c r="B57" s="10" t="s">
        <v>78</v>
      </c>
      <c r="C57" s="10"/>
      <c r="D57" s="10"/>
      <c r="E57" s="10"/>
      <c r="F57" s="10"/>
      <c r="G57" s="10"/>
      <c r="H57" s="10"/>
      <c r="I57" s="10"/>
      <c r="J57" s="10"/>
    </row>
    <row r="58" spans="1:10" ht="16.149999999999999" customHeight="1">
      <c r="A58" s="24"/>
      <c r="B58" s="36"/>
      <c r="C58" s="36"/>
      <c r="D58" s="36"/>
      <c r="E58" s="36"/>
      <c r="F58" s="36"/>
      <c r="G58" s="36"/>
      <c r="H58" s="36"/>
      <c r="I58" s="36"/>
      <c r="J58" s="36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9">
    <mergeCell ref="A1:J1"/>
    <mergeCell ref="A2:J2"/>
    <mergeCell ref="I3:J3"/>
    <mergeCell ref="A4:A7"/>
    <mergeCell ref="B4:J4"/>
    <mergeCell ref="B5:D6"/>
    <mergeCell ref="E5:J5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J68"/>
  <sheetViews>
    <sheetView view="pageBreakPreview" zoomScaleNormal="100" zoomScaleSheetLayoutView="100" workbookViewId="0">
      <selection activeCell="G10" sqref="G10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19" t="s">
        <v>111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9.899999999999999" customHeight="1">
      <c r="A2" s="142" t="s">
        <v>165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18.600000000000001" customHeight="1" thickBot="1">
      <c r="I3" s="138" t="s">
        <v>195</v>
      </c>
      <c r="J3" s="138"/>
    </row>
    <row r="4" spans="1:10" ht="22.5" customHeight="1" thickBot="1">
      <c r="A4" s="126" t="s">
        <v>0</v>
      </c>
      <c r="B4" s="139" t="s">
        <v>83</v>
      </c>
      <c r="C4" s="140"/>
      <c r="D4" s="140"/>
      <c r="E4" s="140"/>
      <c r="F4" s="140"/>
      <c r="G4" s="140"/>
      <c r="H4" s="140"/>
      <c r="I4" s="140"/>
      <c r="J4" s="141"/>
    </row>
    <row r="5" spans="1:10" ht="22.5" customHeight="1" thickBot="1">
      <c r="A5" s="127"/>
      <c r="B5" s="139" t="s">
        <v>102</v>
      </c>
      <c r="C5" s="140"/>
      <c r="D5" s="140"/>
      <c r="E5" s="140"/>
      <c r="F5" s="140"/>
      <c r="G5" s="141"/>
      <c r="H5" s="139" t="s">
        <v>101</v>
      </c>
      <c r="I5" s="140"/>
      <c r="J5" s="141"/>
    </row>
    <row r="6" spans="1:10" ht="22.5" customHeight="1" thickBot="1">
      <c r="A6" s="127"/>
      <c r="B6" s="139" t="s">
        <v>100</v>
      </c>
      <c r="C6" s="140"/>
      <c r="D6" s="141"/>
      <c r="E6" s="139" t="s">
        <v>85</v>
      </c>
      <c r="F6" s="140"/>
      <c r="G6" s="141"/>
      <c r="H6" s="139" t="s">
        <v>89</v>
      </c>
      <c r="I6" s="140"/>
      <c r="J6" s="141"/>
    </row>
    <row r="7" spans="1:10" ht="42" customHeight="1" thickBot="1">
      <c r="A7" s="128"/>
      <c r="B7" s="108" t="s">
        <v>72</v>
      </c>
      <c r="C7" s="3" t="s">
        <v>79</v>
      </c>
      <c r="D7" s="108" t="s">
        <v>70</v>
      </c>
      <c r="E7" s="108" t="s">
        <v>72</v>
      </c>
      <c r="F7" s="3" t="s">
        <v>79</v>
      </c>
      <c r="G7" s="108" t="s">
        <v>70</v>
      </c>
      <c r="H7" s="26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2552.6666666666665</v>
      </c>
      <c r="C8" s="5">
        <v>1019.5833333333334</v>
      </c>
      <c r="D8" s="32">
        <v>1533.0833333333333</v>
      </c>
      <c r="E8" s="32">
        <v>135.33333333333334</v>
      </c>
      <c r="F8" s="5">
        <v>69.666666666666671</v>
      </c>
      <c r="G8" s="32">
        <v>65.666666666666671</v>
      </c>
      <c r="H8" s="32">
        <v>38988</v>
      </c>
      <c r="I8" s="5">
        <v>17135</v>
      </c>
      <c r="J8" s="5">
        <v>21851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115</v>
      </c>
      <c r="C10" s="9">
        <v>40</v>
      </c>
      <c r="D10" s="30">
        <v>75</v>
      </c>
      <c r="E10" s="30">
        <v>7</v>
      </c>
      <c r="F10" s="9">
        <v>4</v>
      </c>
      <c r="G10" s="30">
        <v>3</v>
      </c>
      <c r="H10" s="30">
        <v>1711.9166666666667</v>
      </c>
      <c r="I10" s="9">
        <v>719.16666666666663</v>
      </c>
      <c r="J10" s="9">
        <v>992.75</v>
      </c>
    </row>
    <row r="11" spans="1:10" ht="11.45" customHeight="1">
      <c r="A11" s="8" t="s">
        <v>9</v>
      </c>
      <c r="B11" s="30">
        <v>24</v>
      </c>
      <c r="C11" s="9">
        <v>9</v>
      </c>
      <c r="D11" s="30">
        <v>15</v>
      </c>
      <c r="E11" s="30">
        <v>1</v>
      </c>
      <c r="F11" s="9">
        <v>1</v>
      </c>
      <c r="G11" s="30">
        <v>0</v>
      </c>
      <c r="H11" s="30">
        <v>438.75</v>
      </c>
      <c r="I11" s="9">
        <v>184.83333333333334</v>
      </c>
      <c r="J11" s="9">
        <v>253.91666666666666</v>
      </c>
    </row>
    <row r="12" spans="1:10" ht="11.45" customHeight="1">
      <c r="A12" s="8" t="s">
        <v>10</v>
      </c>
      <c r="B12" s="30">
        <v>24</v>
      </c>
      <c r="C12" s="9">
        <v>10</v>
      </c>
      <c r="D12" s="30">
        <v>15</v>
      </c>
      <c r="E12" s="30">
        <v>2</v>
      </c>
      <c r="F12" s="9">
        <v>1</v>
      </c>
      <c r="G12" s="30">
        <v>1</v>
      </c>
      <c r="H12" s="30">
        <v>364</v>
      </c>
      <c r="I12" s="9">
        <v>159.75</v>
      </c>
      <c r="J12" s="9">
        <v>204.25</v>
      </c>
    </row>
    <row r="13" spans="1:10" ht="11.45" customHeight="1">
      <c r="A13" s="8" t="s">
        <v>11</v>
      </c>
      <c r="B13" s="30">
        <v>64</v>
      </c>
      <c r="C13" s="9">
        <v>26</v>
      </c>
      <c r="D13" s="30">
        <v>39</v>
      </c>
      <c r="E13" s="30">
        <v>4</v>
      </c>
      <c r="F13" s="9">
        <v>2</v>
      </c>
      <c r="G13" s="30">
        <v>2</v>
      </c>
      <c r="H13" s="30">
        <v>800</v>
      </c>
      <c r="I13" s="9">
        <v>333.25</v>
      </c>
      <c r="J13" s="9">
        <v>466.75</v>
      </c>
    </row>
    <row r="14" spans="1:10" ht="11.45" customHeight="1">
      <c r="A14" s="12" t="s">
        <v>12</v>
      </c>
      <c r="B14" s="31">
        <v>19</v>
      </c>
      <c r="C14" s="13">
        <v>10</v>
      </c>
      <c r="D14" s="31">
        <v>8</v>
      </c>
      <c r="E14" s="31">
        <v>3</v>
      </c>
      <c r="F14" s="13">
        <v>2</v>
      </c>
      <c r="G14" s="31">
        <v>1</v>
      </c>
      <c r="H14" s="31">
        <v>296.83333333333331</v>
      </c>
      <c r="I14" s="13">
        <v>133.16666666666666</v>
      </c>
      <c r="J14" s="13">
        <v>163.66666666666666</v>
      </c>
    </row>
    <row r="15" spans="1:10" ht="11.45" customHeight="1">
      <c r="A15" s="8" t="s">
        <v>13</v>
      </c>
      <c r="B15" s="30">
        <v>24</v>
      </c>
      <c r="C15" s="9">
        <v>11</v>
      </c>
      <c r="D15" s="30">
        <v>13</v>
      </c>
      <c r="E15" s="30">
        <v>3</v>
      </c>
      <c r="F15" s="9">
        <v>1</v>
      </c>
      <c r="G15" s="30">
        <v>2</v>
      </c>
      <c r="H15" s="30">
        <v>284.33333333333331</v>
      </c>
      <c r="I15" s="9">
        <v>116</v>
      </c>
      <c r="J15" s="9">
        <v>168.33333333333334</v>
      </c>
    </row>
    <row r="16" spans="1:10" ht="11.45" customHeight="1">
      <c r="A16" s="8" t="s">
        <v>14</v>
      </c>
      <c r="B16" s="30">
        <v>36</v>
      </c>
      <c r="C16" s="9">
        <v>16</v>
      </c>
      <c r="D16" s="30">
        <v>20</v>
      </c>
      <c r="E16" s="30">
        <v>4</v>
      </c>
      <c r="F16" s="9">
        <v>1</v>
      </c>
      <c r="G16" s="30">
        <v>3</v>
      </c>
      <c r="H16" s="30">
        <v>529.16666666666663</v>
      </c>
      <c r="I16" s="9">
        <v>230.5</v>
      </c>
      <c r="J16" s="9">
        <v>298.66666666666669</v>
      </c>
    </row>
    <row r="17" spans="1:10" ht="11.45" customHeight="1">
      <c r="A17" s="8" t="s">
        <v>15</v>
      </c>
      <c r="B17" s="30">
        <v>40</v>
      </c>
      <c r="C17" s="9">
        <v>20</v>
      </c>
      <c r="D17" s="30">
        <v>20</v>
      </c>
      <c r="E17" s="30">
        <v>4</v>
      </c>
      <c r="F17" s="9">
        <v>2</v>
      </c>
      <c r="G17" s="30">
        <v>2</v>
      </c>
      <c r="H17" s="30">
        <v>666.25</v>
      </c>
      <c r="I17" s="9">
        <v>290.58333333333331</v>
      </c>
      <c r="J17" s="9">
        <v>375.66666666666669</v>
      </c>
    </row>
    <row r="18" spans="1:10" ht="11.45" customHeight="1">
      <c r="A18" s="8" t="s">
        <v>16</v>
      </c>
      <c r="B18" s="30">
        <v>34</v>
      </c>
      <c r="C18" s="9">
        <v>13</v>
      </c>
      <c r="D18" s="30">
        <v>22</v>
      </c>
      <c r="E18" s="30">
        <v>5</v>
      </c>
      <c r="F18" s="9">
        <v>3</v>
      </c>
      <c r="G18" s="30">
        <v>3</v>
      </c>
      <c r="H18" s="30">
        <v>547.75</v>
      </c>
      <c r="I18" s="9">
        <v>254.25</v>
      </c>
      <c r="J18" s="9">
        <v>293.5</v>
      </c>
    </row>
    <row r="19" spans="1:10" ht="11.45" customHeight="1">
      <c r="A19" s="12" t="s">
        <v>17</v>
      </c>
      <c r="B19" s="31">
        <v>32</v>
      </c>
      <c r="C19" s="13">
        <v>15</v>
      </c>
      <c r="D19" s="31">
        <v>17</v>
      </c>
      <c r="E19" s="31">
        <v>3</v>
      </c>
      <c r="F19" s="13">
        <v>2</v>
      </c>
      <c r="G19" s="31">
        <v>1</v>
      </c>
      <c r="H19" s="31">
        <v>638.16666666666663</v>
      </c>
      <c r="I19" s="13">
        <v>293.5</v>
      </c>
      <c r="J19" s="13">
        <v>344.66666666666669</v>
      </c>
    </row>
    <row r="20" spans="1:10" ht="11.45" customHeight="1">
      <c r="A20" s="8" t="s">
        <v>18</v>
      </c>
      <c r="B20" s="30">
        <v>150</v>
      </c>
      <c r="C20" s="9">
        <v>63</v>
      </c>
      <c r="D20" s="30">
        <v>87</v>
      </c>
      <c r="E20" s="30">
        <v>8</v>
      </c>
      <c r="F20" s="9">
        <v>4</v>
      </c>
      <c r="G20" s="30">
        <v>4</v>
      </c>
      <c r="H20" s="30">
        <v>2170.9166666666665</v>
      </c>
      <c r="I20" s="9">
        <v>1053</v>
      </c>
      <c r="J20" s="9">
        <v>1117.9166666666667</v>
      </c>
    </row>
    <row r="21" spans="1:10" ht="11.45" customHeight="1">
      <c r="A21" s="8" t="s">
        <v>19</v>
      </c>
      <c r="B21" s="30">
        <v>123</v>
      </c>
      <c r="C21" s="9">
        <v>47</v>
      </c>
      <c r="D21" s="30">
        <v>76</v>
      </c>
      <c r="E21" s="30">
        <v>5</v>
      </c>
      <c r="F21" s="9">
        <v>4</v>
      </c>
      <c r="G21" s="30">
        <v>1</v>
      </c>
      <c r="H21" s="30">
        <v>1761.4166666666667</v>
      </c>
      <c r="I21" s="9">
        <v>823</v>
      </c>
      <c r="J21" s="9">
        <v>938.41666666666663</v>
      </c>
    </row>
    <row r="22" spans="1:10" ht="11.45" customHeight="1">
      <c r="A22" s="8" t="s">
        <v>20</v>
      </c>
      <c r="B22" s="30">
        <v>313</v>
      </c>
      <c r="C22" s="9">
        <v>115</v>
      </c>
      <c r="D22" s="30">
        <v>198</v>
      </c>
      <c r="E22" s="30">
        <v>6</v>
      </c>
      <c r="F22" s="9">
        <v>3</v>
      </c>
      <c r="G22" s="30">
        <v>3</v>
      </c>
      <c r="H22" s="30">
        <v>5670.083333333333</v>
      </c>
      <c r="I22" s="9">
        <v>2637.9166666666665</v>
      </c>
      <c r="J22" s="9">
        <v>3032.1666666666665</v>
      </c>
    </row>
    <row r="23" spans="1:10" ht="11.45" customHeight="1">
      <c r="A23" s="8" t="s">
        <v>21</v>
      </c>
      <c r="B23" s="30">
        <v>173</v>
      </c>
      <c r="C23" s="9">
        <v>70</v>
      </c>
      <c r="D23" s="30">
        <v>103</v>
      </c>
      <c r="E23" s="30">
        <v>7</v>
      </c>
      <c r="F23" s="9">
        <v>3</v>
      </c>
      <c r="G23" s="30">
        <v>3</v>
      </c>
      <c r="H23" s="30">
        <v>2632.1666666666665</v>
      </c>
      <c r="I23" s="9">
        <v>1229.8333333333333</v>
      </c>
      <c r="J23" s="9">
        <v>1402.3333333333333</v>
      </c>
    </row>
    <row r="24" spans="1:10" ht="11.45" customHeight="1">
      <c r="A24" s="12" t="s">
        <v>22</v>
      </c>
      <c r="B24" s="31">
        <v>43</v>
      </c>
      <c r="C24" s="13">
        <v>18</v>
      </c>
      <c r="D24" s="31">
        <v>25</v>
      </c>
      <c r="E24" s="31">
        <v>1</v>
      </c>
      <c r="F24" s="13">
        <v>1</v>
      </c>
      <c r="G24" s="31">
        <v>1</v>
      </c>
      <c r="H24" s="31">
        <v>613.41666666666663</v>
      </c>
      <c r="I24" s="13">
        <v>213.25</v>
      </c>
      <c r="J24" s="13">
        <v>400.16666666666669</v>
      </c>
    </row>
    <row r="25" spans="1:10" ht="11.45" customHeight="1">
      <c r="A25" s="8" t="s">
        <v>23</v>
      </c>
      <c r="B25" s="30">
        <v>17</v>
      </c>
      <c r="C25" s="9">
        <v>5</v>
      </c>
      <c r="D25" s="30">
        <v>11</v>
      </c>
      <c r="E25" s="30">
        <v>1</v>
      </c>
      <c r="F25" s="9">
        <v>1</v>
      </c>
      <c r="G25" s="30">
        <v>0</v>
      </c>
      <c r="H25" s="30">
        <v>215.83333333333334</v>
      </c>
      <c r="I25" s="9">
        <v>85.416666666666671</v>
      </c>
      <c r="J25" s="9">
        <v>130.41666666666666</v>
      </c>
    </row>
    <row r="26" spans="1:10" ht="11.45" customHeight="1">
      <c r="A26" s="8" t="s">
        <v>24</v>
      </c>
      <c r="B26" s="30">
        <v>25</v>
      </c>
      <c r="C26" s="9">
        <v>8</v>
      </c>
      <c r="D26" s="30">
        <v>17</v>
      </c>
      <c r="E26" s="30">
        <v>2</v>
      </c>
      <c r="F26" s="9">
        <v>0</v>
      </c>
      <c r="G26" s="30">
        <v>1</v>
      </c>
      <c r="H26" s="30">
        <v>325.58333333333331</v>
      </c>
      <c r="I26" s="9">
        <v>127.41666666666667</v>
      </c>
      <c r="J26" s="9">
        <v>198.16666666666666</v>
      </c>
    </row>
    <row r="27" spans="1:10" ht="11.45" customHeight="1">
      <c r="A27" s="8" t="s">
        <v>25</v>
      </c>
      <c r="B27" s="30">
        <v>14</v>
      </c>
      <c r="C27" s="9">
        <v>5</v>
      </c>
      <c r="D27" s="30">
        <v>9</v>
      </c>
      <c r="E27" s="30">
        <v>1</v>
      </c>
      <c r="F27" s="9">
        <v>0</v>
      </c>
      <c r="G27" s="30">
        <v>1</v>
      </c>
      <c r="H27" s="30">
        <v>154.58333333333334</v>
      </c>
      <c r="I27" s="9">
        <v>53.916666666666664</v>
      </c>
      <c r="J27" s="9">
        <v>100.66666666666667</v>
      </c>
    </row>
    <row r="28" spans="1:10" ht="11.45" customHeight="1">
      <c r="A28" s="8" t="s">
        <v>26</v>
      </c>
      <c r="B28" s="30">
        <v>13</v>
      </c>
      <c r="C28" s="9">
        <v>4</v>
      </c>
      <c r="D28" s="30">
        <v>8</v>
      </c>
      <c r="E28" s="30">
        <v>2</v>
      </c>
      <c r="F28" s="9">
        <v>1</v>
      </c>
      <c r="G28" s="30">
        <v>1</v>
      </c>
      <c r="H28" s="30">
        <v>247.16666666666666</v>
      </c>
      <c r="I28" s="9">
        <v>101.91666666666667</v>
      </c>
      <c r="J28" s="9">
        <v>145.25</v>
      </c>
    </row>
    <row r="29" spans="1:10" ht="11.45" customHeight="1">
      <c r="A29" s="12" t="s">
        <v>27</v>
      </c>
      <c r="B29" s="31">
        <v>42</v>
      </c>
      <c r="C29" s="13">
        <v>22</v>
      </c>
      <c r="D29" s="31">
        <v>20</v>
      </c>
      <c r="E29" s="31">
        <v>2</v>
      </c>
      <c r="F29" s="13">
        <v>1</v>
      </c>
      <c r="G29" s="31">
        <v>1</v>
      </c>
      <c r="H29" s="31">
        <v>575.75</v>
      </c>
      <c r="I29" s="13">
        <v>247.83333333333334</v>
      </c>
      <c r="J29" s="13">
        <v>327.91666666666669</v>
      </c>
    </row>
    <row r="30" spans="1:10" ht="11.45" customHeight="1">
      <c r="A30" s="8" t="s">
        <v>28</v>
      </c>
      <c r="B30" s="30">
        <v>32</v>
      </c>
      <c r="C30" s="9">
        <v>14</v>
      </c>
      <c r="D30" s="30">
        <v>18</v>
      </c>
      <c r="E30" s="30">
        <v>2</v>
      </c>
      <c r="F30" s="9">
        <v>1</v>
      </c>
      <c r="G30" s="30">
        <v>1</v>
      </c>
      <c r="H30" s="30">
        <v>579.16666666666663</v>
      </c>
      <c r="I30" s="9">
        <v>252.58333333333334</v>
      </c>
      <c r="J30" s="9">
        <v>326.58333333333331</v>
      </c>
    </row>
    <row r="31" spans="1:10" ht="11.45" customHeight="1">
      <c r="A31" s="8" t="s">
        <v>29</v>
      </c>
      <c r="B31" s="30">
        <v>85</v>
      </c>
      <c r="C31" s="9">
        <v>39</v>
      </c>
      <c r="D31" s="30">
        <v>45</v>
      </c>
      <c r="E31" s="30">
        <v>5</v>
      </c>
      <c r="F31" s="9">
        <v>4</v>
      </c>
      <c r="G31" s="30">
        <v>1</v>
      </c>
      <c r="H31" s="30">
        <v>1187.5</v>
      </c>
      <c r="I31" s="9">
        <v>573.08333333333337</v>
      </c>
      <c r="J31" s="9">
        <v>614.41666666666663</v>
      </c>
    </row>
    <row r="32" spans="1:10" ht="11.45" customHeight="1">
      <c r="A32" s="8" t="s">
        <v>30</v>
      </c>
      <c r="B32" s="30">
        <v>145</v>
      </c>
      <c r="C32" s="9">
        <v>58</v>
      </c>
      <c r="D32" s="30">
        <v>87</v>
      </c>
      <c r="E32" s="30">
        <v>9</v>
      </c>
      <c r="F32" s="9">
        <v>3</v>
      </c>
      <c r="G32" s="30">
        <v>7</v>
      </c>
      <c r="H32" s="30">
        <v>2221.3333333333335</v>
      </c>
      <c r="I32" s="9">
        <v>966.58333333333337</v>
      </c>
      <c r="J32" s="9">
        <v>1254.75</v>
      </c>
    </row>
    <row r="33" spans="1:10" ht="11.45" customHeight="1">
      <c r="A33" s="8" t="s">
        <v>31</v>
      </c>
      <c r="B33" s="30">
        <v>33</v>
      </c>
      <c r="C33" s="9">
        <v>13</v>
      </c>
      <c r="D33" s="30">
        <v>20</v>
      </c>
      <c r="E33" s="30">
        <v>2</v>
      </c>
      <c r="F33" s="9">
        <v>0</v>
      </c>
      <c r="G33" s="30">
        <v>2</v>
      </c>
      <c r="H33" s="30">
        <v>533.08333333333337</v>
      </c>
      <c r="I33" s="9">
        <v>228.91666666666666</v>
      </c>
      <c r="J33" s="9">
        <v>304.16666666666669</v>
      </c>
    </row>
    <row r="34" spans="1:10" ht="11.45" customHeight="1">
      <c r="A34" s="12" t="s">
        <v>32</v>
      </c>
      <c r="B34" s="31">
        <v>33</v>
      </c>
      <c r="C34" s="13">
        <v>12</v>
      </c>
      <c r="D34" s="31">
        <v>21</v>
      </c>
      <c r="E34" s="31">
        <v>3</v>
      </c>
      <c r="F34" s="13">
        <v>1</v>
      </c>
      <c r="G34" s="31">
        <v>2</v>
      </c>
      <c r="H34" s="31">
        <v>428.41666666666669</v>
      </c>
      <c r="I34" s="13">
        <v>202.5</v>
      </c>
      <c r="J34" s="13">
        <v>225.91666666666666</v>
      </c>
    </row>
    <row r="35" spans="1:10" ht="11.45" customHeight="1">
      <c r="A35" s="8" t="s">
        <v>33</v>
      </c>
      <c r="B35" s="30">
        <v>52</v>
      </c>
      <c r="C35" s="9">
        <v>16</v>
      </c>
      <c r="D35" s="30">
        <v>36</v>
      </c>
      <c r="E35" s="30">
        <v>2</v>
      </c>
      <c r="F35" s="9">
        <v>2</v>
      </c>
      <c r="G35" s="30">
        <v>0</v>
      </c>
      <c r="H35" s="30">
        <v>841.66666666666663</v>
      </c>
      <c r="I35" s="9">
        <v>356.5</v>
      </c>
      <c r="J35" s="9">
        <v>485.16666666666669</v>
      </c>
    </row>
    <row r="36" spans="1:10" ht="11.45" customHeight="1">
      <c r="A36" s="8" t="s">
        <v>34</v>
      </c>
      <c r="B36" s="30">
        <v>199</v>
      </c>
      <c r="C36" s="9">
        <v>75</v>
      </c>
      <c r="D36" s="30">
        <v>124</v>
      </c>
      <c r="E36" s="30">
        <v>7</v>
      </c>
      <c r="F36" s="9">
        <v>5</v>
      </c>
      <c r="G36" s="30">
        <v>2</v>
      </c>
      <c r="H36" s="30">
        <v>3057.9166666666665</v>
      </c>
      <c r="I36" s="9">
        <v>1349.9166666666667</v>
      </c>
      <c r="J36" s="9">
        <v>1708</v>
      </c>
    </row>
    <row r="37" spans="1:10" ht="11.45" customHeight="1">
      <c r="A37" s="8" t="s">
        <v>35</v>
      </c>
      <c r="B37" s="30">
        <v>91</v>
      </c>
      <c r="C37" s="9">
        <v>33</v>
      </c>
      <c r="D37" s="30">
        <v>59</v>
      </c>
      <c r="E37" s="30">
        <v>4</v>
      </c>
      <c r="F37" s="9">
        <v>2</v>
      </c>
      <c r="G37" s="30">
        <v>2</v>
      </c>
      <c r="H37" s="30">
        <v>1511.1666666666667</v>
      </c>
      <c r="I37" s="9">
        <v>618.33333333333337</v>
      </c>
      <c r="J37" s="9">
        <v>892.83333333333337</v>
      </c>
    </row>
    <row r="38" spans="1:10" ht="11.45" customHeight="1">
      <c r="A38" s="8" t="s">
        <v>36</v>
      </c>
      <c r="B38" s="30">
        <v>19</v>
      </c>
      <c r="C38" s="9">
        <v>7</v>
      </c>
      <c r="D38" s="30">
        <v>12</v>
      </c>
      <c r="E38" s="30">
        <v>1</v>
      </c>
      <c r="F38" s="9">
        <v>1</v>
      </c>
      <c r="G38" s="30">
        <v>1</v>
      </c>
      <c r="H38" s="30">
        <v>317</v>
      </c>
      <c r="I38" s="9">
        <v>130.58333333333334</v>
      </c>
      <c r="J38" s="9">
        <v>186.41666666666666</v>
      </c>
    </row>
    <row r="39" spans="1:10" ht="11.45" customHeight="1">
      <c r="A39" s="12" t="s">
        <v>37</v>
      </c>
      <c r="B39" s="31">
        <v>18</v>
      </c>
      <c r="C39" s="13">
        <v>10</v>
      </c>
      <c r="D39" s="31">
        <v>9</v>
      </c>
      <c r="E39" s="31">
        <v>0</v>
      </c>
      <c r="F39" s="13">
        <v>0</v>
      </c>
      <c r="G39" s="31">
        <v>0</v>
      </c>
      <c r="H39" s="31">
        <v>221.08333333333334</v>
      </c>
      <c r="I39" s="13">
        <v>91.416666666666671</v>
      </c>
      <c r="J39" s="13">
        <v>129.66666666666666</v>
      </c>
    </row>
    <row r="40" spans="1:10" ht="11.45" customHeight="1">
      <c r="A40" s="8" t="s">
        <v>38</v>
      </c>
      <c r="B40" s="30">
        <v>10</v>
      </c>
      <c r="C40" s="9">
        <v>4</v>
      </c>
      <c r="D40" s="30">
        <v>7</v>
      </c>
      <c r="E40" s="30">
        <v>1</v>
      </c>
      <c r="F40" s="9">
        <v>0</v>
      </c>
      <c r="G40" s="30">
        <v>1</v>
      </c>
      <c r="H40" s="30">
        <v>144.16666666666666</v>
      </c>
      <c r="I40" s="9">
        <v>64.916666666666671</v>
      </c>
      <c r="J40" s="9">
        <v>79.25</v>
      </c>
    </row>
    <row r="41" spans="1:10" ht="11.45" customHeight="1">
      <c r="A41" s="8" t="s">
        <v>39</v>
      </c>
      <c r="B41" s="30">
        <v>10</v>
      </c>
      <c r="C41" s="9">
        <v>4</v>
      </c>
      <c r="D41" s="30">
        <v>6</v>
      </c>
      <c r="E41" s="30">
        <v>1</v>
      </c>
      <c r="F41" s="9">
        <v>1</v>
      </c>
      <c r="G41" s="30">
        <v>1</v>
      </c>
      <c r="H41" s="30">
        <v>164.5</v>
      </c>
      <c r="I41" s="9">
        <v>70.5</v>
      </c>
      <c r="J41" s="9">
        <v>94</v>
      </c>
    </row>
    <row r="42" spans="1:10" ht="11.45" customHeight="1">
      <c r="A42" s="8" t="s">
        <v>40</v>
      </c>
      <c r="B42" s="30">
        <v>29</v>
      </c>
      <c r="C42" s="9">
        <v>11</v>
      </c>
      <c r="D42" s="30">
        <v>17</v>
      </c>
      <c r="E42" s="30">
        <v>2</v>
      </c>
      <c r="F42" s="9">
        <v>1</v>
      </c>
      <c r="G42" s="30">
        <v>0</v>
      </c>
      <c r="H42" s="30">
        <v>435.75</v>
      </c>
      <c r="I42" s="9">
        <v>176</v>
      </c>
      <c r="J42" s="9">
        <v>259.75</v>
      </c>
    </row>
    <row r="43" spans="1:10" ht="11.45" customHeight="1">
      <c r="A43" s="8" t="s">
        <v>41</v>
      </c>
      <c r="B43" s="30">
        <v>45</v>
      </c>
      <c r="C43" s="9">
        <v>16</v>
      </c>
      <c r="D43" s="30">
        <v>29</v>
      </c>
      <c r="E43" s="30">
        <v>3</v>
      </c>
      <c r="F43" s="9">
        <v>1</v>
      </c>
      <c r="G43" s="30">
        <v>1</v>
      </c>
      <c r="H43" s="30">
        <v>771.16666666666663</v>
      </c>
      <c r="I43" s="9">
        <v>309.5</v>
      </c>
      <c r="J43" s="9">
        <v>461.66666666666669</v>
      </c>
    </row>
    <row r="44" spans="1:10" ht="11.45" customHeight="1">
      <c r="A44" s="12" t="s">
        <v>42</v>
      </c>
      <c r="B44" s="31">
        <v>21</v>
      </c>
      <c r="C44" s="13">
        <v>7</v>
      </c>
      <c r="D44" s="31">
        <v>14</v>
      </c>
      <c r="E44" s="31">
        <v>3</v>
      </c>
      <c r="F44" s="13">
        <v>1</v>
      </c>
      <c r="G44" s="31">
        <v>3</v>
      </c>
      <c r="H44" s="31">
        <v>266.5</v>
      </c>
      <c r="I44" s="13">
        <v>93.75</v>
      </c>
      <c r="J44" s="13">
        <v>172.75</v>
      </c>
    </row>
    <row r="45" spans="1:10" ht="11.45" customHeight="1">
      <c r="A45" s="8" t="s">
        <v>43</v>
      </c>
      <c r="B45" s="30">
        <v>13</v>
      </c>
      <c r="C45" s="9">
        <v>6</v>
      </c>
      <c r="D45" s="30">
        <v>7</v>
      </c>
      <c r="E45" s="30">
        <v>0</v>
      </c>
      <c r="F45" s="9">
        <v>0</v>
      </c>
      <c r="G45" s="30">
        <v>0</v>
      </c>
      <c r="H45" s="30">
        <v>191.75</v>
      </c>
      <c r="I45" s="9">
        <v>74</v>
      </c>
      <c r="J45" s="9">
        <v>117.75</v>
      </c>
    </row>
    <row r="46" spans="1:10" ht="11.45" customHeight="1">
      <c r="A46" s="8" t="s">
        <v>44</v>
      </c>
      <c r="B46" s="30">
        <v>16</v>
      </c>
      <c r="C46" s="9">
        <v>7</v>
      </c>
      <c r="D46" s="30">
        <v>9</v>
      </c>
      <c r="E46" s="30">
        <v>2</v>
      </c>
      <c r="F46" s="9">
        <v>1</v>
      </c>
      <c r="G46" s="30">
        <v>1</v>
      </c>
      <c r="H46" s="30">
        <v>240.66666666666666</v>
      </c>
      <c r="I46" s="9">
        <v>96.666666666666671</v>
      </c>
      <c r="J46" s="9">
        <v>144</v>
      </c>
    </row>
    <row r="47" spans="1:10" ht="11.45" customHeight="1">
      <c r="A47" s="8" t="s">
        <v>45</v>
      </c>
      <c r="B47" s="30">
        <v>26</v>
      </c>
      <c r="C47" s="9">
        <v>11</v>
      </c>
      <c r="D47" s="30">
        <v>15</v>
      </c>
      <c r="E47" s="30">
        <v>1</v>
      </c>
      <c r="F47" s="9">
        <v>1</v>
      </c>
      <c r="G47" s="30">
        <v>0</v>
      </c>
      <c r="H47" s="30">
        <v>334.25</v>
      </c>
      <c r="I47" s="9">
        <v>127.5</v>
      </c>
      <c r="J47" s="9">
        <v>206.75</v>
      </c>
    </row>
    <row r="48" spans="1:10" ht="11.45" customHeight="1">
      <c r="A48" s="8" t="s">
        <v>46</v>
      </c>
      <c r="B48" s="30">
        <v>13</v>
      </c>
      <c r="C48" s="9">
        <v>6</v>
      </c>
      <c r="D48" s="30">
        <v>7</v>
      </c>
      <c r="E48" s="30">
        <v>0</v>
      </c>
      <c r="F48" s="9">
        <v>0</v>
      </c>
      <c r="G48" s="30">
        <v>0</v>
      </c>
      <c r="H48" s="30">
        <v>186.16666666666666</v>
      </c>
      <c r="I48" s="9">
        <v>85</v>
      </c>
      <c r="J48" s="9">
        <v>101.16666666666667</v>
      </c>
    </row>
    <row r="49" spans="1:10" ht="11.45" customHeight="1">
      <c r="A49" s="12" t="s">
        <v>47</v>
      </c>
      <c r="B49" s="31">
        <v>137</v>
      </c>
      <c r="C49" s="13">
        <v>56</v>
      </c>
      <c r="D49" s="31">
        <v>81</v>
      </c>
      <c r="E49" s="31">
        <v>10</v>
      </c>
      <c r="F49" s="13">
        <v>6</v>
      </c>
      <c r="G49" s="31">
        <v>3</v>
      </c>
      <c r="H49" s="31">
        <v>1947.5833333333333</v>
      </c>
      <c r="I49" s="13">
        <v>815.58333333333337</v>
      </c>
      <c r="J49" s="13">
        <v>1132</v>
      </c>
    </row>
    <row r="50" spans="1:10" ht="11.45" customHeight="1">
      <c r="A50" s="8" t="s">
        <v>48</v>
      </c>
      <c r="B50" s="30">
        <v>15</v>
      </c>
      <c r="C50" s="9">
        <v>7</v>
      </c>
      <c r="D50" s="30">
        <v>8</v>
      </c>
      <c r="E50" s="30">
        <v>1</v>
      </c>
      <c r="F50" s="9">
        <v>1</v>
      </c>
      <c r="G50" s="30">
        <v>1</v>
      </c>
      <c r="H50" s="30">
        <v>186.16666666666666</v>
      </c>
      <c r="I50" s="9">
        <v>74.083333333333329</v>
      </c>
      <c r="J50" s="9">
        <v>112.08333333333333</v>
      </c>
    </row>
    <row r="51" spans="1:10" ht="11.45" customHeight="1">
      <c r="A51" s="8" t="s">
        <v>49</v>
      </c>
      <c r="B51" s="30">
        <v>29</v>
      </c>
      <c r="C51" s="9">
        <v>13</v>
      </c>
      <c r="D51" s="30">
        <v>16</v>
      </c>
      <c r="E51" s="30">
        <v>3</v>
      </c>
      <c r="F51" s="9">
        <v>2</v>
      </c>
      <c r="G51" s="30">
        <v>1</v>
      </c>
      <c r="H51" s="30">
        <v>375.41666666666669</v>
      </c>
      <c r="I51" s="9">
        <v>159.75</v>
      </c>
      <c r="J51" s="9">
        <v>215.66666666666666</v>
      </c>
    </row>
    <row r="52" spans="1:10" ht="11.45" customHeight="1">
      <c r="A52" s="8" t="s">
        <v>50</v>
      </c>
      <c r="B52" s="30">
        <v>32</v>
      </c>
      <c r="C52" s="9">
        <v>15</v>
      </c>
      <c r="D52" s="30">
        <v>17</v>
      </c>
      <c r="E52" s="30">
        <v>2</v>
      </c>
      <c r="F52" s="9">
        <v>1</v>
      </c>
      <c r="G52" s="30">
        <v>0</v>
      </c>
      <c r="H52" s="30">
        <v>524.33333333333337</v>
      </c>
      <c r="I52" s="9">
        <v>224.66666666666666</v>
      </c>
      <c r="J52" s="9">
        <v>299.66666666666669</v>
      </c>
    </row>
    <row r="53" spans="1:10" ht="11.45" customHeight="1">
      <c r="A53" s="8" t="s">
        <v>51</v>
      </c>
      <c r="B53" s="30">
        <v>28</v>
      </c>
      <c r="C53" s="9">
        <v>9</v>
      </c>
      <c r="D53" s="30">
        <v>19</v>
      </c>
      <c r="E53" s="30">
        <v>1</v>
      </c>
      <c r="F53" s="9">
        <v>1</v>
      </c>
      <c r="G53" s="30">
        <v>0</v>
      </c>
      <c r="H53" s="30">
        <v>388.75</v>
      </c>
      <c r="I53" s="9">
        <v>162.58333333333334</v>
      </c>
      <c r="J53" s="9">
        <v>226.16666666666666</v>
      </c>
    </row>
    <row r="54" spans="1:10" ht="11.45" customHeight="1">
      <c r="A54" s="12" t="s">
        <v>52</v>
      </c>
      <c r="B54" s="31">
        <v>25</v>
      </c>
      <c r="C54" s="13">
        <v>12</v>
      </c>
      <c r="D54" s="31">
        <v>13</v>
      </c>
      <c r="E54" s="31">
        <v>2</v>
      </c>
      <c r="F54" s="13">
        <v>0</v>
      </c>
      <c r="G54" s="31">
        <v>1</v>
      </c>
      <c r="H54" s="31">
        <v>291.25</v>
      </c>
      <c r="I54" s="13">
        <v>118.5</v>
      </c>
      <c r="J54" s="13">
        <v>172.75</v>
      </c>
    </row>
    <row r="55" spans="1:10" ht="11.45" customHeight="1">
      <c r="A55" s="8" t="s">
        <v>53</v>
      </c>
      <c r="B55" s="30">
        <v>31</v>
      </c>
      <c r="C55" s="9">
        <v>15</v>
      </c>
      <c r="D55" s="30">
        <v>17</v>
      </c>
      <c r="E55" s="30">
        <v>1</v>
      </c>
      <c r="F55" s="9">
        <v>1</v>
      </c>
      <c r="G55" s="30">
        <v>0</v>
      </c>
      <c r="H55" s="30">
        <v>400.58333333333331</v>
      </c>
      <c r="I55" s="9">
        <v>162.66666666666666</v>
      </c>
      <c r="J55" s="9">
        <v>237.91666666666666</v>
      </c>
    </row>
    <row r="56" spans="1:10" ht="11.45" customHeight="1" thickBot="1">
      <c r="A56" s="16" t="s">
        <v>54</v>
      </c>
      <c r="B56" s="29">
        <v>45</v>
      </c>
      <c r="C56" s="17">
        <v>18</v>
      </c>
      <c r="D56" s="29">
        <v>27</v>
      </c>
      <c r="E56" s="29">
        <v>1</v>
      </c>
      <c r="F56" s="17">
        <v>0</v>
      </c>
      <c r="G56" s="29">
        <v>1</v>
      </c>
      <c r="H56" s="29">
        <v>595.91666666666663</v>
      </c>
      <c r="I56" s="17">
        <v>261.16666666666669</v>
      </c>
      <c r="J56" s="17">
        <v>334.75</v>
      </c>
    </row>
    <row r="57" spans="1:10" s="25" customFormat="1" ht="16.5" customHeight="1">
      <c r="A57" s="35"/>
      <c r="B57" s="10" t="s">
        <v>78</v>
      </c>
      <c r="C57" s="10"/>
      <c r="D57" s="10"/>
      <c r="E57" s="10"/>
      <c r="F57" s="10"/>
      <c r="G57" s="10"/>
      <c r="H57" s="10"/>
      <c r="I57" s="10"/>
      <c r="J57" s="10"/>
    </row>
    <row r="58" spans="1:10" ht="16.149999999999999" customHeight="1">
      <c r="A58" s="24"/>
      <c r="B58" s="36"/>
      <c r="C58" s="36"/>
      <c r="D58" s="36"/>
      <c r="E58" s="36"/>
      <c r="F58" s="36"/>
      <c r="G58" s="36"/>
      <c r="H58" s="36"/>
      <c r="I58" s="36"/>
      <c r="J58" s="36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10">
    <mergeCell ref="A1:J1"/>
    <mergeCell ref="A2:J2"/>
    <mergeCell ref="I3:J3"/>
    <mergeCell ref="A4:A7"/>
    <mergeCell ref="B4:J4"/>
    <mergeCell ref="B5:G5"/>
    <mergeCell ref="H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J68"/>
  <sheetViews>
    <sheetView view="pageBreakPreview" zoomScaleNormal="100" zoomScaleSheetLayoutView="100" workbookViewId="0">
      <selection activeCell="G10" sqref="G10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19" t="s">
        <v>112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9.899999999999999" customHeight="1">
      <c r="A2" s="142" t="s">
        <v>165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18.600000000000001" customHeight="1" thickBot="1">
      <c r="I3" s="138" t="s">
        <v>195</v>
      </c>
      <c r="J3" s="138"/>
    </row>
    <row r="4" spans="1:10" ht="22.5" customHeight="1" thickBot="1">
      <c r="A4" s="126" t="s">
        <v>0</v>
      </c>
      <c r="B4" s="139" t="s">
        <v>83</v>
      </c>
      <c r="C4" s="140"/>
      <c r="D4" s="140"/>
      <c r="E4" s="140"/>
      <c r="F4" s="140"/>
      <c r="G4" s="140"/>
      <c r="H4" s="140"/>
      <c r="I4" s="140"/>
      <c r="J4" s="141"/>
    </row>
    <row r="5" spans="1:10" ht="22.5" customHeight="1" thickBot="1">
      <c r="A5" s="127"/>
      <c r="B5" s="139" t="s">
        <v>98</v>
      </c>
      <c r="C5" s="140"/>
      <c r="D5" s="140"/>
      <c r="E5" s="140"/>
      <c r="F5" s="140"/>
      <c r="G5" s="140"/>
      <c r="H5" s="140"/>
      <c r="I5" s="140"/>
      <c r="J5" s="141"/>
    </row>
    <row r="6" spans="1:10" ht="22.5" customHeight="1" thickBot="1">
      <c r="A6" s="127"/>
      <c r="B6" s="139" t="s">
        <v>87</v>
      </c>
      <c r="C6" s="140"/>
      <c r="D6" s="141"/>
      <c r="E6" s="139" t="s">
        <v>100</v>
      </c>
      <c r="F6" s="140"/>
      <c r="G6" s="141"/>
      <c r="H6" s="139" t="s">
        <v>86</v>
      </c>
      <c r="I6" s="140"/>
      <c r="J6" s="141"/>
    </row>
    <row r="7" spans="1:10" ht="42" customHeight="1" thickBot="1">
      <c r="A7" s="128"/>
      <c r="B7" s="108" t="s">
        <v>72</v>
      </c>
      <c r="C7" s="3" t="s">
        <v>79</v>
      </c>
      <c r="D7" s="108" t="s">
        <v>70</v>
      </c>
      <c r="E7" s="108" t="s">
        <v>72</v>
      </c>
      <c r="F7" s="3" t="s">
        <v>79</v>
      </c>
      <c r="G7" s="108" t="s">
        <v>70</v>
      </c>
      <c r="H7" s="82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1509</v>
      </c>
      <c r="C8" s="5">
        <v>676</v>
      </c>
      <c r="D8" s="32">
        <v>834</v>
      </c>
      <c r="E8" s="32">
        <v>4376</v>
      </c>
      <c r="F8" s="5">
        <v>1900</v>
      </c>
      <c r="G8" s="32">
        <v>2476</v>
      </c>
      <c r="H8" s="32">
        <v>9986</v>
      </c>
      <c r="I8" s="5">
        <v>4122</v>
      </c>
      <c r="J8" s="5">
        <v>5864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81</v>
      </c>
      <c r="C10" s="9">
        <v>36</v>
      </c>
      <c r="D10" s="30">
        <v>45</v>
      </c>
      <c r="E10" s="30">
        <v>180</v>
      </c>
      <c r="F10" s="9">
        <v>72</v>
      </c>
      <c r="G10" s="30">
        <v>108</v>
      </c>
      <c r="H10" s="30">
        <v>474</v>
      </c>
      <c r="I10" s="9">
        <v>188.83333333333334</v>
      </c>
      <c r="J10" s="9">
        <v>285.16666666666669</v>
      </c>
    </row>
    <row r="11" spans="1:10" ht="11.45" customHeight="1">
      <c r="A11" s="8" t="s">
        <v>9</v>
      </c>
      <c r="B11" s="30">
        <v>17</v>
      </c>
      <c r="C11" s="9">
        <v>6</v>
      </c>
      <c r="D11" s="30">
        <v>12</v>
      </c>
      <c r="E11" s="30">
        <v>48</v>
      </c>
      <c r="F11" s="9">
        <v>19</v>
      </c>
      <c r="G11" s="30">
        <v>28</v>
      </c>
      <c r="H11" s="30">
        <v>109.5</v>
      </c>
      <c r="I11" s="9">
        <v>46.333333333333336</v>
      </c>
      <c r="J11" s="9">
        <v>63.166666666666664</v>
      </c>
    </row>
    <row r="12" spans="1:10" ht="11.45" customHeight="1">
      <c r="A12" s="8" t="s">
        <v>10</v>
      </c>
      <c r="B12" s="30">
        <v>12</v>
      </c>
      <c r="C12" s="9">
        <v>6</v>
      </c>
      <c r="D12" s="30">
        <v>5</v>
      </c>
      <c r="E12" s="30">
        <v>26</v>
      </c>
      <c r="F12" s="9">
        <v>14</v>
      </c>
      <c r="G12" s="30">
        <v>12</v>
      </c>
      <c r="H12" s="30">
        <v>80.666666666666671</v>
      </c>
      <c r="I12" s="9">
        <v>27.666666666666668</v>
      </c>
      <c r="J12" s="9">
        <v>53</v>
      </c>
    </row>
    <row r="13" spans="1:10" ht="11.45" customHeight="1">
      <c r="A13" s="8" t="s">
        <v>11</v>
      </c>
      <c r="B13" s="30">
        <v>22</v>
      </c>
      <c r="C13" s="9">
        <v>12</v>
      </c>
      <c r="D13" s="30">
        <v>10</v>
      </c>
      <c r="E13" s="30">
        <v>82</v>
      </c>
      <c r="F13" s="9">
        <v>31</v>
      </c>
      <c r="G13" s="30">
        <v>51</v>
      </c>
      <c r="H13" s="30">
        <v>172.08333333333334</v>
      </c>
      <c r="I13" s="9">
        <v>65.083333333333329</v>
      </c>
      <c r="J13" s="9">
        <v>107</v>
      </c>
    </row>
    <row r="14" spans="1:10" ht="11.45" customHeight="1">
      <c r="A14" s="12" t="s">
        <v>12</v>
      </c>
      <c r="B14" s="31">
        <v>6</v>
      </c>
      <c r="C14" s="13">
        <v>2</v>
      </c>
      <c r="D14" s="31">
        <v>4</v>
      </c>
      <c r="E14" s="31">
        <v>20</v>
      </c>
      <c r="F14" s="13">
        <v>9</v>
      </c>
      <c r="G14" s="31">
        <v>11</v>
      </c>
      <c r="H14" s="31">
        <v>69.25</v>
      </c>
      <c r="I14" s="13">
        <v>23.833333333333332</v>
      </c>
      <c r="J14" s="13">
        <v>45.416666666666664</v>
      </c>
    </row>
    <row r="15" spans="1:10" ht="11.45" customHeight="1">
      <c r="A15" s="8" t="s">
        <v>13</v>
      </c>
      <c r="B15" s="30">
        <v>7</v>
      </c>
      <c r="C15" s="9">
        <v>3</v>
      </c>
      <c r="D15" s="30">
        <v>4</v>
      </c>
      <c r="E15" s="30">
        <v>28</v>
      </c>
      <c r="F15" s="9">
        <v>10</v>
      </c>
      <c r="G15" s="30">
        <v>18</v>
      </c>
      <c r="H15" s="30">
        <v>57.25</v>
      </c>
      <c r="I15" s="9">
        <v>22.916666666666668</v>
      </c>
      <c r="J15" s="9">
        <v>34.333333333333336</v>
      </c>
    </row>
    <row r="16" spans="1:10" ht="11.45" customHeight="1">
      <c r="A16" s="8" t="s">
        <v>14</v>
      </c>
      <c r="B16" s="30">
        <v>15</v>
      </c>
      <c r="C16" s="9">
        <v>9</v>
      </c>
      <c r="D16" s="30">
        <v>8</v>
      </c>
      <c r="E16" s="30">
        <v>37</v>
      </c>
      <c r="F16" s="9">
        <v>16</v>
      </c>
      <c r="G16" s="30">
        <v>21</v>
      </c>
      <c r="H16" s="30">
        <v>111.91666666666667</v>
      </c>
      <c r="I16" s="9">
        <v>39.75</v>
      </c>
      <c r="J16" s="9">
        <v>72.166666666666671</v>
      </c>
    </row>
    <row r="17" spans="1:10" ht="11.45" customHeight="1">
      <c r="A17" s="8" t="s">
        <v>15</v>
      </c>
      <c r="B17" s="30">
        <v>23</v>
      </c>
      <c r="C17" s="9">
        <v>11</v>
      </c>
      <c r="D17" s="30">
        <v>11</v>
      </c>
      <c r="E17" s="30">
        <v>71</v>
      </c>
      <c r="F17" s="9">
        <v>29</v>
      </c>
      <c r="G17" s="30">
        <v>42</v>
      </c>
      <c r="H17" s="30">
        <v>167.16666666666666</v>
      </c>
      <c r="I17" s="9">
        <v>64.25</v>
      </c>
      <c r="J17" s="9">
        <v>102.91666666666667</v>
      </c>
    </row>
    <row r="18" spans="1:10" ht="11.45" customHeight="1">
      <c r="A18" s="8" t="s">
        <v>16</v>
      </c>
      <c r="B18" s="30">
        <v>22</v>
      </c>
      <c r="C18" s="9">
        <v>11</v>
      </c>
      <c r="D18" s="30">
        <v>11</v>
      </c>
      <c r="E18" s="30">
        <v>52</v>
      </c>
      <c r="F18" s="9">
        <v>24</v>
      </c>
      <c r="G18" s="30">
        <v>28</v>
      </c>
      <c r="H18" s="30">
        <v>142.58333333333334</v>
      </c>
      <c r="I18" s="9">
        <v>56.083333333333336</v>
      </c>
      <c r="J18" s="9">
        <v>86.5</v>
      </c>
    </row>
    <row r="19" spans="1:10" ht="11.45" customHeight="1">
      <c r="A19" s="12" t="s">
        <v>17</v>
      </c>
      <c r="B19" s="31">
        <v>40</v>
      </c>
      <c r="C19" s="13">
        <v>19</v>
      </c>
      <c r="D19" s="31">
        <v>21</v>
      </c>
      <c r="E19" s="31">
        <v>70</v>
      </c>
      <c r="F19" s="13">
        <v>34</v>
      </c>
      <c r="G19" s="31">
        <v>37</v>
      </c>
      <c r="H19" s="31">
        <v>200.83333333333334</v>
      </c>
      <c r="I19" s="13">
        <v>80.5</v>
      </c>
      <c r="J19" s="13">
        <v>120.33333333333333</v>
      </c>
    </row>
    <row r="20" spans="1:10" ht="11.45" customHeight="1">
      <c r="A20" s="8" t="s">
        <v>18</v>
      </c>
      <c r="B20" s="30">
        <v>80</v>
      </c>
      <c r="C20" s="9">
        <v>39</v>
      </c>
      <c r="D20" s="30">
        <v>40</v>
      </c>
      <c r="E20" s="30">
        <v>242</v>
      </c>
      <c r="F20" s="9">
        <v>113</v>
      </c>
      <c r="G20" s="30">
        <v>130</v>
      </c>
      <c r="H20" s="30">
        <v>527.66666666666663</v>
      </c>
      <c r="I20" s="9">
        <v>245.66666666666666</v>
      </c>
      <c r="J20" s="9">
        <v>282</v>
      </c>
    </row>
    <row r="21" spans="1:10" ht="11.45" customHeight="1">
      <c r="A21" s="8" t="s">
        <v>19</v>
      </c>
      <c r="B21" s="30">
        <v>63</v>
      </c>
      <c r="C21" s="9">
        <v>26</v>
      </c>
      <c r="D21" s="30">
        <v>38</v>
      </c>
      <c r="E21" s="30">
        <v>198</v>
      </c>
      <c r="F21" s="9">
        <v>82</v>
      </c>
      <c r="G21" s="30">
        <v>116</v>
      </c>
      <c r="H21" s="30">
        <v>429.33333333333331</v>
      </c>
      <c r="I21" s="9">
        <v>193.41666666666666</v>
      </c>
      <c r="J21" s="9">
        <v>235.91666666666666</v>
      </c>
    </row>
    <row r="22" spans="1:10" ht="11.45" customHeight="1">
      <c r="A22" s="8" t="s">
        <v>20</v>
      </c>
      <c r="B22" s="30">
        <v>241</v>
      </c>
      <c r="C22" s="9">
        <v>121</v>
      </c>
      <c r="D22" s="30">
        <v>120</v>
      </c>
      <c r="E22" s="30">
        <v>691</v>
      </c>
      <c r="F22" s="9">
        <v>324</v>
      </c>
      <c r="G22" s="30">
        <v>367</v>
      </c>
      <c r="H22" s="30">
        <v>1383.9166666666667</v>
      </c>
      <c r="I22" s="9">
        <v>663.83333333333337</v>
      </c>
      <c r="J22" s="9">
        <v>720.08333333333337</v>
      </c>
    </row>
    <row r="23" spans="1:10" ht="11.45" customHeight="1">
      <c r="A23" s="8" t="s">
        <v>21</v>
      </c>
      <c r="B23" s="30">
        <v>87</v>
      </c>
      <c r="C23" s="9">
        <v>43</v>
      </c>
      <c r="D23" s="30">
        <v>44</v>
      </c>
      <c r="E23" s="30">
        <v>300</v>
      </c>
      <c r="F23" s="9">
        <v>138</v>
      </c>
      <c r="G23" s="30">
        <v>162</v>
      </c>
      <c r="H23" s="30">
        <v>636.08333333333337</v>
      </c>
      <c r="I23" s="9">
        <v>284.25</v>
      </c>
      <c r="J23" s="9">
        <v>351.83333333333331</v>
      </c>
    </row>
    <row r="24" spans="1:10" ht="11.45" customHeight="1">
      <c r="A24" s="12" t="s">
        <v>22</v>
      </c>
      <c r="B24" s="31">
        <v>17</v>
      </c>
      <c r="C24" s="13">
        <v>7</v>
      </c>
      <c r="D24" s="31">
        <v>11</v>
      </c>
      <c r="E24" s="31">
        <v>51</v>
      </c>
      <c r="F24" s="13">
        <v>22</v>
      </c>
      <c r="G24" s="31">
        <v>28</v>
      </c>
      <c r="H24" s="31">
        <v>130.91666666666666</v>
      </c>
      <c r="I24" s="13">
        <v>39.25</v>
      </c>
      <c r="J24" s="13">
        <v>91.666666666666671</v>
      </c>
    </row>
    <row r="25" spans="1:10" ht="11.45" customHeight="1">
      <c r="A25" s="8" t="s">
        <v>23</v>
      </c>
      <c r="B25" s="30">
        <v>7</v>
      </c>
      <c r="C25" s="9">
        <v>3</v>
      </c>
      <c r="D25" s="30">
        <v>4</v>
      </c>
      <c r="E25" s="30">
        <v>21</v>
      </c>
      <c r="F25" s="9">
        <v>6</v>
      </c>
      <c r="G25" s="30">
        <v>15</v>
      </c>
      <c r="H25" s="30">
        <v>54.25</v>
      </c>
      <c r="I25" s="9">
        <v>19.083333333333332</v>
      </c>
      <c r="J25" s="9">
        <v>35.166666666666664</v>
      </c>
    </row>
    <row r="26" spans="1:10" ht="11.45" customHeight="1">
      <c r="A26" s="8" t="s">
        <v>24</v>
      </c>
      <c r="B26" s="30">
        <v>10</v>
      </c>
      <c r="C26" s="9">
        <v>3</v>
      </c>
      <c r="D26" s="30">
        <v>6</v>
      </c>
      <c r="E26" s="30">
        <v>28</v>
      </c>
      <c r="F26" s="9">
        <v>9</v>
      </c>
      <c r="G26" s="30">
        <v>18</v>
      </c>
      <c r="H26" s="30">
        <v>68.083333333333329</v>
      </c>
      <c r="I26" s="9">
        <v>24</v>
      </c>
      <c r="J26" s="9">
        <v>44.083333333333336</v>
      </c>
    </row>
    <row r="27" spans="1:10" ht="11.45" customHeight="1">
      <c r="A27" s="8" t="s">
        <v>25</v>
      </c>
      <c r="B27" s="30">
        <v>6</v>
      </c>
      <c r="C27" s="9">
        <v>2</v>
      </c>
      <c r="D27" s="30">
        <v>3</v>
      </c>
      <c r="E27" s="30">
        <v>20</v>
      </c>
      <c r="F27" s="9">
        <v>7</v>
      </c>
      <c r="G27" s="30">
        <v>13</v>
      </c>
      <c r="H27" s="30">
        <v>36.666666666666664</v>
      </c>
      <c r="I27" s="9">
        <v>10.25</v>
      </c>
      <c r="J27" s="9">
        <v>26.416666666666668</v>
      </c>
    </row>
    <row r="28" spans="1:10" ht="11.45" customHeight="1">
      <c r="A28" s="8" t="s">
        <v>26</v>
      </c>
      <c r="B28" s="30">
        <v>9</v>
      </c>
      <c r="C28" s="9">
        <v>3</v>
      </c>
      <c r="D28" s="30">
        <v>6</v>
      </c>
      <c r="E28" s="30">
        <v>18</v>
      </c>
      <c r="F28" s="9">
        <v>10</v>
      </c>
      <c r="G28" s="30">
        <v>8</v>
      </c>
      <c r="H28" s="30">
        <v>62</v>
      </c>
      <c r="I28" s="9">
        <v>21.333333333333332</v>
      </c>
      <c r="J28" s="9">
        <v>40.666666666666664</v>
      </c>
    </row>
    <row r="29" spans="1:10" ht="11.45" customHeight="1">
      <c r="A29" s="12" t="s">
        <v>27</v>
      </c>
      <c r="B29" s="31">
        <v>24</v>
      </c>
      <c r="C29" s="13">
        <v>9</v>
      </c>
      <c r="D29" s="31">
        <v>15</v>
      </c>
      <c r="E29" s="31">
        <v>55</v>
      </c>
      <c r="F29" s="13">
        <v>25</v>
      </c>
      <c r="G29" s="31">
        <v>30</v>
      </c>
      <c r="H29" s="31">
        <v>153.75</v>
      </c>
      <c r="I29" s="13">
        <v>50.083333333333336</v>
      </c>
      <c r="J29" s="13">
        <v>103.66666666666667</v>
      </c>
    </row>
    <row r="30" spans="1:10" ht="11.45" customHeight="1">
      <c r="A30" s="8" t="s">
        <v>28</v>
      </c>
      <c r="B30" s="30">
        <v>32</v>
      </c>
      <c r="C30" s="9">
        <v>14</v>
      </c>
      <c r="D30" s="30">
        <v>18</v>
      </c>
      <c r="E30" s="30">
        <v>71</v>
      </c>
      <c r="F30" s="9">
        <v>33</v>
      </c>
      <c r="G30" s="30">
        <v>38</v>
      </c>
      <c r="H30" s="30">
        <v>192.33333333333334</v>
      </c>
      <c r="I30" s="9">
        <v>75.666666666666671</v>
      </c>
      <c r="J30" s="9">
        <v>116.66666666666667</v>
      </c>
    </row>
    <row r="31" spans="1:10" ht="11.45" customHeight="1">
      <c r="A31" s="8" t="s">
        <v>29</v>
      </c>
      <c r="B31" s="30">
        <v>48</v>
      </c>
      <c r="C31" s="9">
        <v>19</v>
      </c>
      <c r="D31" s="30">
        <v>29</v>
      </c>
      <c r="E31" s="30">
        <v>143</v>
      </c>
      <c r="F31" s="9">
        <v>72</v>
      </c>
      <c r="G31" s="30">
        <v>71</v>
      </c>
      <c r="H31" s="30">
        <v>360.25</v>
      </c>
      <c r="I31" s="9">
        <v>158.66666666666666</v>
      </c>
      <c r="J31" s="9">
        <v>201.58333333333334</v>
      </c>
    </row>
    <row r="32" spans="1:10" ht="11.45" customHeight="1">
      <c r="A32" s="8" t="s">
        <v>30</v>
      </c>
      <c r="B32" s="30">
        <v>102</v>
      </c>
      <c r="C32" s="9">
        <v>46</v>
      </c>
      <c r="D32" s="30">
        <v>56</v>
      </c>
      <c r="E32" s="30">
        <v>293</v>
      </c>
      <c r="F32" s="9">
        <v>134</v>
      </c>
      <c r="G32" s="30">
        <v>159</v>
      </c>
      <c r="H32" s="30">
        <v>672.83333333333337</v>
      </c>
      <c r="I32" s="9">
        <v>266.66666666666669</v>
      </c>
      <c r="J32" s="9">
        <v>406.16666666666669</v>
      </c>
    </row>
    <row r="33" spans="1:10" ht="11.45" customHeight="1">
      <c r="A33" s="8" t="s">
        <v>31</v>
      </c>
      <c r="B33" s="30">
        <v>40</v>
      </c>
      <c r="C33" s="9">
        <v>17</v>
      </c>
      <c r="D33" s="30">
        <v>24</v>
      </c>
      <c r="E33" s="30">
        <v>67</v>
      </c>
      <c r="F33" s="9">
        <v>32</v>
      </c>
      <c r="G33" s="30">
        <v>35</v>
      </c>
      <c r="H33" s="30">
        <v>174.66666666666666</v>
      </c>
      <c r="I33" s="9">
        <v>72.833333333333329</v>
      </c>
      <c r="J33" s="9">
        <v>101.83333333333333</v>
      </c>
    </row>
    <row r="34" spans="1:10" ht="11.45" customHeight="1">
      <c r="A34" s="12" t="s">
        <v>32</v>
      </c>
      <c r="B34" s="31">
        <v>15</v>
      </c>
      <c r="C34" s="13">
        <v>7</v>
      </c>
      <c r="D34" s="31">
        <v>8</v>
      </c>
      <c r="E34" s="31">
        <v>41</v>
      </c>
      <c r="F34" s="13">
        <v>17</v>
      </c>
      <c r="G34" s="31">
        <v>24</v>
      </c>
      <c r="H34" s="31">
        <v>111.41666666666667</v>
      </c>
      <c r="I34" s="13">
        <v>46.75</v>
      </c>
      <c r="J34" s="13">
        <v>64.666666666666671</v>
      </c>
    </row>
    <row r="35" spans="1:10" ht="11.45" customHeight="1">
      <c r="A35" s="8" t="s">
        <v>33</v>
      </c>
      <c r="B35" s="30">
        <v>35</v>
      </c>
      <c r="C35" s="9">
        <v>16</v>
      </c>
      <c r="D35" s="30">
        <v>18</v>
      </c>
      <c r="E35" s="30">
        <v>96</v>
      </c>
      <c r="F35" s="9">
        <v>38</v>
      </c>
      <c r="G35" s="30">
        <v>59</v>
      </c>
      <c r="H35" s="30">
        <v>208.08333333333334</v>
      </c>
      <c r="I35" s="9">
        <v>85.583333333333329</v>
      </c>
      <c r="J35" s="9">
        <v>122.5</v>
      </c>
    </row>
    <row r="36" spans="1:10" ht="11.45" customHeight="1">
      <c r="A36" s="8" t="s">
        <v>34</v>
      </c>
      <c r="B36" s="30">
        <v>134</v>
      </c>
      <c r="C36" s="9">
        <v>64</v>
      </c>
      <c r="D36" s="30">
        <v>70</v>
      </c>
      <c r="E36" s="30">
        <v>409</v>
      </c>
      <c r="F36" s="9">
        <v>175</v>
      </c>
      <c r="G36" s="30">
        <v>233</v>
      </c>
      <c r="H36" s="30">
        <v>770</v>
      </c>
      <c r="I36" s="9">
        <v>326.08333333333331</v>
      </c>
      <c r="J36" s="9">
        <v>443.91666666666669</v>
      </c>
    </row>
    <row r="37" spans="1:10" ht="11.45" customHeight="1">
      <c r="A37" s="8" t="s">
        <v>35</v>
      </c>
      <c r="B37" s="30">
        <v>56</v>
      </c>
      <c r="C37" s="9">
        <v>21</v>
      </c>
      <c r="D37" s="30">
        <v>35</v>
      </c>
      <c r="E37" s="30">
        <v>162</v>
      </c>
      <c r="F37" s="9">
        <v>64</v>
      </c>
      <c r="G37" s="30">
        <v>98</v>
      </c>
      <c r="H37" s="30">
        <v>389.91666666666669</v>
      </c>
      <c r="I37" s="9">
        <v>150.83333333333334</v>
      </c>
      <c r="J37" s="9">
        <v>239.08333333333334</v>
      </c>
    </row>
    <row r="38" spans="1:10" ht="11.45" customHeight="1">
      <c r="A38" s="8" t="s">
        <v>36</v>
      </c>
      <c r="B38" s="30">
        <v>12</v>
      </c>
      <c r="C38" s="9">
        <v>4</v>
      </c>
      <c r="D38" s="30">
        <v>8</v>
      </c>
      <c r="E38" s="30">
        <v>32</v>
      </c>
      <c r="F38" s="9">
        <v>13</v>
      </c>
      <c r="G38" s="30">
        <v>20</v>
      </c>
      <c r="H38" s="30">
        <v>84.75</v>
      </c>
      <c r="I38" s="9">
        <v>29.333333333333332</v>
      </c>
      <c r="J38" s="9">
        <v>55.416666666666664</v>
      </c>
    </row>
    <row r="39" spans="1:10" ht="11.45" customHeight="1">
      <c r="A39" s="12" t="s">
        <v>37</v>
      </c>
      <c r="B39" s="31">
        <v>10</v>
      </c>
      <c r="C39" s="13">
        <v>5</v>
      </c>
      <c r="D39" s="31">
        <v>5</v>
      </c>
      <c r="E39" s="31">
        <v>20</v>
      </c>
      <c r="F39" s="13">
        <v>7</v>
      </c>
      <c r="G39" s="31">
        <v>14</v>
      </c>
      <c r="H39" s="31">
        <v>51.416666666666664</v>
      </c>
      <c r="I39" s="13">
        <v>20.166666666666668</v>
      </c>
      <c r="J39" s="13">
        <v>31.25</v>
      </c>
    </row>
    <row r="40" spans="1:10" ht="11.45" customHeight="1">
      <c r="A40" s="8" t="s">
        <v>38</v>
      </c>
      <c r="B40" s="30">
        <v>6</v>
      </c>
      <c r="C40" s="9">
        <v>2</v>
      </c>
      <c r="D40" s="30">
        <v>4</v>
      </c>
      <c r="E40" s="30">
        <v>10</v>
      </c>
      <c r="F40" s="9">
        <v>5</v>
      </c>
      <c r="G40" s="30">
        <v>5</v>
      </c>
      <c r="H40" s="30">
        <v>36.416666666666664</v>
      </c>
      <c r="I40" s="9">
        <v>16.083333333333332</v>
      </c>
      <c r="J40" s="9">
        <v>20.333333333333332</v>
      </c>
    </row>
    <row r="41" spans="1:10" ht="11.45" customHeight="1">
      <c r="A41" s="8" t="s">
        <v>39</v>
      </c>
      <c r="B41" s="30">
        <v>6</v>
      </c>
      <c r="C41" s="9">
        <v>2</v>
      </c>
      <c r="D41" s="30">
        <v>4</v>
      </c>
      <c r="E41" s="30">
        <v>13</v>
      </c>
      <c r="F41" s="9">
        <v>5</v>
      </c>
      <c r="G41" s="30">
        <v>8</v>
      </c>
      <c r="H41" s="30">
        <v>41.166666666666664</v>
      </c>
      <c r="I41" s="9">
        <v>17.083333333333332</v>
      </c>
      <c r="J41" s="9">
        <v>24.083333333333332</v>
      </c>
    </row>
    <row r="42" spans="1:10" ht="11.45" customHeight="1">
      <c r="A42" s="8" t="s">
        <v>40</v>
      </c>
      <c r="B42" s="30">
        <v>8</v>
      </c>
      <c r="C42" s="9">
        <v>3</v>
      </c>
      <c r="D42" s="30">
        <v>5</v>
      </c>
      <c r="E42" s="30">
        <v>45</v>
      </c>
      <c r="F42" s="9">
        <v>18</v>
      </c>
      <c r="G42" s="30">
        <v>27</v>
      </c>
      <c r="H42" s="30">
        <v>106.5</v>
      </c>
      <c r="I42" s="9">
        <v>40.75</v>
      </c>
      <c r="J42" s="9">
        <v>65.75</v>
      </c>
    </row>
    <row r="43" spans="1:10" ht="11.45" customHeight="1">
      <c r="A43" s="8" t="s">
        <v>41</v>
      </c>
      <c r="B43" s="30">
        <v>26</v>
      </c>
      <c r="C43" s="9">
        <v>11</v>
      </c>
      <c r="D43" s="30">
        <v>14</v>
      </c>
      <c r="E43" s="30">
        <v>81</v>
      </c>
      <c r="F43" s="9">
        <v>33</v>
      </c>
      <c r="G43" s="30">
        <v>48</v>
      </c>
      <c r="H43" s="30">
        <v>184.58333333333334</v>
      </c>
      <c r="I43" s="9">
        <v>59.5</v>
      </c>
      <c r="J43" s="9">
        <v>125.08333333333333</v>
      </c>
    </row>
    <row r="44" spans="1:10" ht="11.45" customHeight="1">
      <c r="A44" s="12" t="s">
        <v>42</v>
      </c>
      <c r="B44" s="31">
        <v>8</v>
      </c>
      <c r="C44" s="13">
        <v>3</v>
      </c>
      <c r="D44" s="31">
        <v>6</v>
      </c>
      <c r="E44" s="31">
        <v>30</v>
      </c>
      <c r="F44" s="13">
        <v>9</v>
      </c>
      <c r="G44" s="31">
        <v>20</v>
      </c>
      <c r="H44" s="31">
        <v>67.333333333333329</v>
      </c>
      <c r="I44" s="13">
        <v>20.5</v>
      </c>
      <c r="J44" s="13">
        <v>46.833333333333336</v>
      </c>
    </row>
    <row r="45" spans="1:10" ht="11.45" customHeight="1">
      <c r="A45" s="8" t="s">
        <v>43</v>
      </c>
      <c r="B45" s="30">
        <v>4</v>
      </c>
      <c r="C45" s="9">
        <v>1</v>
      </c>
      <c r="D45" s="30">
        <v>3</v>
      </c>
      <c r="E45" s="30">
        <v>20</v>
      </c>
      <c r="F45" s="9">
        <v>10</v>
      </c>
      <c r="G45" s="30">
        <v>10</v>
      </c>
      <c r="H45" s="30">
        <v>49.75</v>
      </c>
      <c r="I45" s="9">
        <v>21.083333333333332</v>
      </c>
      <c r="J45" s="9">
        <v>28.666666666666668</v>
      </c>
    </row>
    <row r="46" spans="1:10" ht="11.45" customHeight="1">
      <c r="A46" s="8" t="s">
        <v>44</v>
      </c>
      <c r="B46" s="30">
        <v>10</v>
      </c>
      <c r="C46" s="9">
        <v>4</v>
      </c>
      <c r="D46" s="30">
        <v>6</v>
      </c>
      <c r="E46" s="30">
        <v>19</v>
      </c>
      <c r="F46" s="9">
        <v>6</v>
      </c>
      <c r="G46" s="30">
        <v>13</v>
      </c>
      <c r="H46" s="30">
        <v>61</v>
      </c>
      <c r="I46" s="9">
        <v>21.75</v>
      </c>
      <c r="J46" s="9">
        <v>39.25</v>
      </c>
    </row>
    <row r="47" spans="1:10" ht="11.45" customHeight="1">
      <c r="A47" s="8" t="s">
        <v>45</v>
      </c>
      <c r="B47" s="30">
        <v>7</v>
      </c>
      <c r="C47" s="9">
        <v>3</v>
      </c>
      <c r="D47" s="30">
        <v>4</v>
      </c>
      <c r="E47" s="30">
        <v>30</v>
      </c>
      <c r="F47" s="9">
        <v>11</v>
      </c>
      <c r="G47" s="30">
        <v>19</v>
      </c>
      <c r="H47" s="30">
        <v>89.083333333333329</v>
      </c>
      <c r="I47" s="9">
        <v>31.166666666666668</v>
      </c>
      <c r="J47" s="9">
        <v>57.916666666666664</v>
      </c>
    </row>
    <row r="48" spans="1:10" ht="11.45" customHeight="1">
      <c r="A48" s="8" t="s">
        <v>46</v>
      </c>
      <c r="B48" s="30">
        <v>4</v>
      </c>
      <c r="C48" s="9">
        <v>2</v>
      </c>
      <c r="D48" s="30">
        <v>2</v>
      </c>
      <c r="E48" s="30">
        <v>16</v>
      </c>
      <c r="F48" s="9">
        <v>8</v>
      </c>
      <c r="G48" s="30">
        <v>8</v>
      </c>
      <c r="H48" s="30">
        <v>48</v>
      </c>
      <c r="I48" s="9">
        <v>22.416666666666668</v>
      </c>
      <c r="J48" s="9">
        <v>25.583333333333332</v>
      </c>
    </row>
    <row r="49" spans="1:10" ht="11.45" customHeight="1">
      <c r="A49" s="12" t="s">
        <v>47</v>
      </c>
      <c r="B49" s="31">
        <v>67</v>
      </c>
      <c r="C49" s="13">
        <v>23</v>
      </c>
      <c r="D49" s="31">
        <v>43</v>
      </c>
      <c r="E49" s="31">
        <v>232</v>
      </c>
      <c r="F49" s="13">
        <v>102</v>
      </c>
      <c r="G49" s="31">
        <v>130</v>
      </c>
      <c r="H49" s="31">
        <v>505.5</v>
      </c>
      <c r="I49" s="13">
        <v>189</v>
      </c>
      <c r="J49" s="13">
        <v>316.5</v>
      </c>
    </row>
    <row r="50" spans="1:10" ht="11.45" customHeight="1">
      <c r="A50" s="8" t="s">
        <v>48</v>
      </c>
      <c r="B50" s="30">
        <v>7</v>
      </c>
      <c r="C50" s="9">
        <v>3</v>
      </c>
      <c r="D50" s="30">
        <v>5</v>
      </c>
      <c r="E50" s="30">
        <v>18</v>
      </c>
      <c r="F50" s="9">
        <v>5</v>
      </c>
      <c r="G50" s="30">
        <v>13</v>
      </c>
      <c r="H50" s="30">
        <v>43.5</v>
      </c>
      <c r="I50" s="9">
        <v>17.916666666666668</v>
      </c>
      <c r="J50" s="9">
        <v>25.583333333333332</v>
      </c>
    </row>
    <row r="51" spans="1:10" ht="11.45" customHeight="1">
      <c r="A51" s="8" t="s">
        <v>49</v>
      </c>
      <c r="B51" s="30">
        <v>15</v>
      </c>
      <c r="C51" s="9">
        <v>6</v>
      </c>
      <c r="D51" s="30">
        <v>10</v>
      </c>
      <c r="E51" s="30">
        <v>40</v>
      </c>
      <c r="F51" s="9">
        <v>17</v>
      </c>
      <c r="G51" s="30">
        <v>24</v>
      </c>
      <c r="H51" s="30">
        <v>100.83333333333333</v>
      </c>
      <c r="I51" s="9">
        <v>34.666666666666664</v>
      </c>
      <c r="J51" s="9">
        <v>66.166666666666671</v>
      </c>
    </row>
    <row r="52" spans="1:10" ht="11.45" customHeight="1">
      <c r="A52" s="8" t="s">
        <v>50</v>
      </c>
      <c r="B52" s="30">
        <v>16</v>
      </c>
      <c r="C52" s="9">
        <v>7</v>
      </c>
      <c r="D52" s="30">
        <v>8</v>
      </c>
      <c r="E52" s="30">
        <v>58</v>
      </c>
      <c r="F52" s="9">
        <v>19</v>
      </c>
      <c r="G52" s="30">
        <v>40</v>
      </c>
      <c r="H52" s="30">
        <v>133.58333333333334</v>
      </c>
      <c r="I52" s="9">
        <v>57.916666666666664</v>
      </c>
      <c r="J52" s="9">
        <v>75.666666666666671</v>
      </c>
    </row>
    <row r="53" spans="1:10" ht="11.45" customHeight="1">
      <c r="A53" s="8" t="s">
        <v>51</v>
      </c>
      <c r="B53" s="30">
        <v>9</v>
      </c>
      <c r="C53" s="9">
        <v>3</v>
      </c>
      <c r="D53" s="30">
        <v>6</v>
      </c>
      <c r="E53" s="30">
        <v>38</v>
      </c>
      <c r="F53" s="9">
        <v>13</v>
      </c>
      <c r="G53" s="30">
        <v>25</v>
      </c>
      <c r="H53" s="30">
        <v>95.5</v>
      </c>
      <c r="I53" s="9">
        <v>37.583333333333336</v>
      </c>
      <c r="J53" s="9">
        <v>57.916666666666664</v>
      </c>
    </row>
    <row r="54" spans="1:10" ht="11.45" customHeight="1">
      <c r="A54" s="12" t="s">
        <v>52</v>
      </c>
      <c r="B54" s="31">
        <v>9</v>
      </c>
      <c r="C54" s="13">
        <v>4</v>
      </c>
      <c r="D54" s="31">
        <v>5</v>
      </c>
      <c r="E54" s="31">
        <v>29</v>
      </c>
      <c r="F54" s="13">
        <v>14</v>
      </c>
      <c r="G54" s="31">
        <v>14</v>
      </c>
      <c r="H54" s="31">
        <v>75.666666666666671</v>
      </c>
      <c r="I54" s="13">
        <v>28.083333333333332</v>
      </c>
      <c r="J54" s="13">
        <v>47.583333333333336</v>
      </c>
    </row>
    <row r="55" spans="1:10" ht="11.45" customHeight="1">
      <c r="A55" s="8" t="s">
        <v>53</v>
      </c>
      <c r="B55" s="30">
        <v>13</v>
      </c>
      <c r="C55" s="9">
        <v>5</v>
      </c>
      <c r="D55" s="30">
        <v>8</v>
      </c>
      <c r="E55" s="30">
        <v>45</v>
      </c>
      <c r="F55" s="9">
        <v>17</v>
      </c>
      <c r="G55" s="30">
        <v>27</v>
      </c>
      <c r="H55" s="30">
        <v>99.25</v>
      </c>
      <c r="I55" s="9">
        <v>35.833333333333336</v>
      </c>
      <c r="J55" s="9">
        <v>63.416666666666664</v>
      </c>
    </row>
    <row r="56" spans="1:10" ht="11.45" customHeight="1" thickBot="1">
      <c r="A56" s="16" t="s">
        <v>54</v>
      </c>
      <c r="B56" s="29">
        <v>22</v>
      </c>
      <c r="C56" s="17">
        <v>8</v>
      </c>
      <c r="D56" s="29">
        <v>13</v>
      </c>
      <c r="E56" s="29">
        <v>84</v>
      </c>
      <c r="F56" s="17">
        <v>33</v>
      </c>
      <c r="G56" s="29">
        <v>51</v>
      </c>
      <c r="H56" s="29">
        <v>164.91666666666666</v>
      </c>
      <c r="I56" s="17">
        <v>71.666666666666671</v>
      </c>
      <c r="J56" s="17">
        <v>93.25</v>
      </c>
    </row>
    <row r="57" spans="1:10" s="25" customFormat="1" ht="16.5" customHeight="1">
      <c r="A57" s="35"/>
      <c r="B57" s="10" t="s">
        <v>78</v>
      </c>
      <c r="C57" s="10"/>
      <c r="D57" s="10"/>
      <c r="E57" s="10"/>
      <c r="F57" s="10"/>
      <c r="G57" s="10"/>
      <c r="H57" s="10"/>
      <c r="I57" s="10"/>
      <c r="J57" s="10"/>
    </row>
    <row r="58" spans="1:10" ht="16.149999999999999" customHeight="1">
      <c r="A58" s="24"/>
      <c r="B58" s="36"/>
      <c r="C58" s="36"/>
      <c r="D58" s="36"/>
      <c r="E58" s="36"/>
      <c r="F58" s="36"/>
      <c r="G58" s="36"/>
      <c r="H58" s="36"/>
      <c r="I58" s="36"/>
      <c r="J58" s="36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J68"/>
  <sheetViews>
    <sheetView view="pageBreakPreview" zoomScaleNormal="100" zoomScaleSheetLayoutView="100" workbookViewId="0">
      <selection activeCell="G10" sqref="G10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19" t="s">
        <v>113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9.899999999999999" customHeight="1">
      <c r="A2" s="142" t="s">
        <v>165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18.600000000000001" customHeight="1" thickBot="1">
      <c r="I3" s="138" t="s">
        <v>195</v>
      </c>
      <c r="J3" s="138"/>
    </row>
    <row r="4" spans="1:10" ht="22.5" customHeight="1" thickBot="1">
      <c r="A4" s="126" t="s">
        <v>0</v>
      </c>
      <c r="B4" s="139" t="s">
        <v>83</v>
      </c>
      <c r="C4" s="140"/>
      <c r="D4" s="140"/>
      <c r="E4" s="140"/>
      <c r="F4" s="140"/>
      <c r="G4" s="140"/>
      <c r="H4" s="140"/>
      <c r="I4" s="140"/>
      <c r="J4" s="141"/>
    </row>
    <row r="5" spans="1:10" ht="22.5" customHeight="1" thickBot="1">
      <c r="A5" s="127"/>
      <c r="B5" s="139" t="s">
        <v>98</v>
      </c>
      <c r="C5" s="140"/>
      <c r="D5" s="140"/>
      <c r="E5" s="140"/>
      <c r="F5" s="140"/>
      <c r="G5" s="140"/>
      <c r="H5" s="140"/>
      <c r="I5" s="140"/>
      <c r="J5" s="141"/>
    </row>
    <row r="6" spans="1:10" ht="22.5" customHeight="1" thickBot="1">
      <c r="A6" s="127"/>
      <c r="B6" s="139" t="s">
        <v>85</v>
      </c>
      <c r="C6" s="140"/>
      <c r="D6" s="141"/>
      <c r="E6" s="139" t="s">
        <v>81</v>
      </c>
      <c r="F6" s="140"/>
      <c r="G6" s="141"/>
      <c r="H6" s="139" t="s">
        <v>80</v>
      </c>
      <c r="I6" s="140"/>
      <c r="J6" s="141"/>
    </row>
    <row r="7" spans="1:10" ht="42" customHeight="1" thickBot="1">
      <c r="A7" s="128"/>
      <c r="B7" s="108" t="s">
        <v>72</v>
      </c>
      <c r="C7" s="3" t="s">
        <v>79</v>
      </c>
      <c r="D7" s="108" t="s">
        <v>70</v>
      </c>
      <c r="E7" s="108" t="s">
        <v>72</v>
      </c>
      <c r="F7" s="3" t="s">
        <v>79</v>
      </c>
      <c r="G7" s="3" t="s">
        <v>70</v>
      </c>
      <c r="H7" s="108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11307</v>
      </c>
      <c r="C8" s="5">
        <v>4746</v>
      </c>
      <c r="D8" s="32">
        <v>6561</v>
      </c>
      <c r="E8" s="32">
        <v>1773</v>
      </c>
      <c r="F8" s="5">
        <v>735</v>
      </c>
      <c r="G8" s="5">
        <v>1038</v>
      </c>
      <c r="H8" s="32">
        <v>8421</v>
      </c>
      <c r="I8" s="5">
        <v>4080</v>
      </c>
      <c r="J8" s="5">
        <v>4341</v>
      </c>
    </row>
    <row r="9" spans="1:10" ht="12" customHeight="1">
      <c r="A9" s="8"/>
      <c r="B9" s="30"/>
      <c r="C9" s="9"/>
      <c r="D9" s="30"/>
      <c r="E9" s="30"/>
      <c r="F9" s="9"/>
      <c r="G9" s="9"/>
      <c r="H9" s="30"/>
      <c r="I9" s="9"/>
      <c r="J9" s="9"/>
    </row>
    <row r="10" spans="1:10" ht="11.45" customHeight="1">
      <c r="A10" s="8" t="s">
        <v>8</v>
      </c>
      <c r="B10" s="30">
        <v>494</v>
      </c>
      <c r="C10" s="9">
        <v>196</v>
      </c>
      <c r="D10" s="30">
        <v>298</v>
      </c>
      <c r="E10" s="30">
        <v>76</v>
      </c>
      <c r="F10" s="9">
        <v>29</v>
      </c>
      <c r="G10" s="9">
        <v>46</v>
      </c>
      <c r="H10" s="30">
        <v>346</v>
      </c>
      <c r="I10" s="9">
        <v>166</v>
      </c>
      <c r="J10" s="9">
        <v>181</v>
      </c>
    </row>
    <row r="11" spans="1:10" ht="11.45" customHeight="1">
      <c r="A11" s="8" t="s">
        <v>9</v>
      </c>
      <c r="B11" s="30">
        <v>130</v>
      </c>
      <c r="C11" s="9">
        <v>52</v>
      </c>
      <c r="D11" s="30">
        <v>77</v>
      </c>
      <c r="E11" s="30">
        <v>20</v>
      </c>
      <c r="F11" s="9">
        <v>9</v>
      </c>
      <c r="G11" s="9">
        <v>11</v>
      </c>
      <c r="H11" s="30">
        <v>89</v>
      </c>
      <c r="I11" s="9">
        <v>40</v>
      </c>
      <c r="J11" s="9">
        <v>49</v>
      </c>
    </row>
    <row r="12" spans="1:10" ht="11.45" customHeight="1">
      <c r="A12" s="8" t="s">
        <v>10</v>
      </c>
      <c r="B12" s="30">
        <v>109</v>
      </c>
      <c r="C12" s="9">
        <v>45</v>
      </c>
      <c r="D12" s="30">
        <v>66</v>
      </c>
      <c r="E12" s="30">
        <v>27</v>
      </c>
      <c r="F12" s="9">
        <v>12</v>
      </c>
      <c r="G12" s="9">
        <v>15</v>
      </c>
      <c r="H12" s="30">
        <v>86</v>
      </c>
      <c r="I12" s="9">
        <v>44</v>
      </c>
      <c r="J12" s="9">
        <v>42</v>
      </c>
    </row>
    <row r="13" spans="1:10" ht="11.45" customHeight="1">
      <c r="A13" s="8" t="s">
        <v>11</v>
      </c>
      <c r="B13" s="30">
        <v>242</v>
      </c>
      <c r="C13" s="9">
        <v>101</v>
      </c>
      <c r="D13" s="30">
        <v>141</v>
      </c>
      <c r="E13" s="30">
        <v>52</v>
      </c>
      <c r="F13" s="9">
        <v>22</v>
      </c>
      <c r="G13" s="9">
        <v>31</v>
      </c>
      <c r="H13" s="30">
        <v>178</v>
      </c>
      <c r="I13" s="9">
        <v>79</v>
      </c>
      <c r="J13" s="9">
        <v>99</v>
      </c>
    </row>
    <row r="14" spans="1:10" ht="11.45" customHeight="1">
      <c r="A14" s="12" t="s">
        <v>12</v>
      </c>
      <c r="B14" s="31">
        <v>78</v>
      </c>
      <c r="C14" s="13">
        <v>34</v>
      </c>
      <c r="D14" s="31">
        <v>46</v>
      </c>
      <c r="E14" s="31">
        <v>19</v>
      </c>
      <c r="F14" s="13">
        <v>10</v>
      </c>
      <c r="G14" s="13">
        <v>8</v>
      </c>
      <c r="H14" s="31">
        <v>85</v>
      </c>
      <c r="I14" s="13">
        <v>45</v>
      </c>
      <c r="J14" s="13">
        <v>40</v>
      </c>
    </row>
    <row r="15" spans="1:10" ht="11.45" customHeight="1">
      <c r="A15" s="8" t="s">
        <v>13</v>
      </c>
      <c r="B15" s="30">
        <v>89</v>
      </c>
      <c r="C15" s="9">
        <v>33</v>
      </c>
      <c r="D15" s="30">
        <v>55</v>
      </c>
      <c r="E15" s="30">
        <v>17</v>
      </c>
      <c r="F15" s="9">
        <v>6</v>
      </c>
      <c r="G15" s="9">
        <v>11</v>
      </c>
      <c r="H15" s="30">
        <v>68</v>
      </c>
      <c r="I15" s="9">
        <v>31</v>
      </c>
      <c r="J15" s="9">
        <v>38</v>
      </c>
    </row>
    <row r="16" spans="1:10" ht="11.45" customHeight="1">
      <c r="A16" s="8" t="s">
        <v>14</v>
      </c>
      <c r="B16" s="30">
        <v>166</v>
      </c>
      <c r="C16" s="9">
        <v>72</v>
      </c>
      <c r="D16" s="30">
        <v>94</v>
      </c>
      <c r="E16" s="30">
        <v>35</v>
      </c>
      <c r="F16" s="9">
        <v>15</v>
      </c>
      <c r="G16" s="9">
        <v>20</v>
      </c>
      <c r="H16" s="30">
        <v>121</v>
      </c>
      <c r="I16" s="9">
        <v>56</v>
      </c>
      <c r="J16" s="9">
        <v>66</v>
      </c>
    </row>
    <row r="17" spans="1:10" ht="11.45" customHeight="1">
      <c r="A17" s="8" t="s">
        <v>15</v>
      </c>
      <c r="B17" s="30">
        <v>194</v>
      </c>
      <c r="C17" s="9">
        <v>81</v>
      </c>
      <c r="D17" s="30">
        <v>113</v>
      </c>
      <c r="E17" s="30">
        <v>31</v>
      </c>
      <c r="F17" s="9">
        <v>12</v>
      </c>
      <c r="G17" s="9">
        <v>19</v>
      </c>
      <c r="H17" s="30">
        <v>153</v>
      </c>
      <c r="I17" s="9">
        <v>77</v>
      </c>
      <c r="J17" s="9">
        <v>76</v>
      </c>
    </row>
    <row r="18" spans="1:10" ht="11.45" customHeight="1">
      <c r="A18" s="8" t="s">
        <v>16</v>
      </c>
      <c r="B18" s="30">
        <v>145</v>
      </c>
      <c r="C18" s="9">
        <v>62</v>
      </c>
      <c r="D18" s="30">
        <v>82</v>
      </c>
      <c r="E18" s="30">
        <v>29</v>
      </c>
      <c r="F18" s="9">
        <v>13</v>
      </c>
      <c r="G18" s="9">
        <v>15</v>
      </c>
      <c r="H18" s="30">
        <v>126</v>
      </c>
      <c r="I18" s="9">
        <v>67</v>
      </c>
      <c r="J18" s="9">
        <v>59</v>
      </c>
    </row>
    <row r="19" spans="1:10" ht="11.45" customHeight="1">
      <c r="A19" s="12" t="s">
        <v>17</v>
      </c>
      <c r="B19" s="31">
        <v>165</v>
      </c>
      <c r="C19" s="13">
        <v>73</v>
      </c>
      <c r="D19" s="31">
        <v>92</v>
      </c>
      <c r="E19" s="31">
        <v>23</v>
      </c>
      <c r="F19" s="13">
        <v>10</v>
      </c>
      <c r="G19" s="13">
        <v>13</v>
      </c>
      <c r="H19" s="31">
        <v>116</v>
      </c>
      <c r="I19" s="13">
        <v>66</v>
      </c>
      <c r="J19" s="13">
        <v>50</v>
      </c>
    </row>
    <row r="20" spans="1:10" ht="11.45" customHeight="1">
      <c r="A20" s="8" t="s">
        <v>18</v>
      </c>
      <c r="B20" s="30">
        <v>630</v>
      </c>
      <c r="C20" s="9">
        <v>286</v>
      </c>
      <c r="D20" s="30">
        <v>344</v>
      </c>
      <c r="E20" s="30">
        <v>103</v>
      </c>
      <c r="F20" s="9">
        <v>48</v>
      </c>
      <c r="G20" s="9">
        <v>56</v>
      </c>
      <c r="H20" s="30">
        <v>480</v>
      </c>
      <c r="I20" s="9">
        <v>251</v>
      </c>
      <c r="J20" s="9">
        <v>229</v>
      </c>
    </row>
    <row r="21" spans="1:10" ht="11.45" customHeight="1">
      <c r="A21" s="8" t="s">
        <v>19</v>
      </c>
      <c r="B21" s="30">
        <v>501</v>
      </c>
      <c r="C21" s="9">
        <v>225</v>
      </c>
      <c r="D21" s="30">
        <v>276</v>
      </c>
      <c r="E21" s="30">
        <v>89</v>
      </c>
      <c r="F21" s="9">
        <v>43</v>
      </c>
      <c r="G21" s="9">
        <v>46</v>
      </c>
      <c r="H21" s="30">
        <v>416</v>
      </c>
      <c r="I21" s="9">
        <v>215</v>
      </c>
      <c r="J21" s="9">
        <v>201</v>
      </c>
    </row>
    <row r="22" spans="1:10" ht="11.45" customHeight="1">
      <c r="A22" s="8" t="s">
        <v>20</v>
      </c>
      <c r="B22" s="30">
        <v>1696</v>
      </c>
      <c r="C22" s="9">
        <v>752</v>
      </c>
      <c r="D22" s="30">
        <v>945</v>
      </c>
      <c r="E22" s="30">
        <v>221</v>
      </c>
      <c r="F22" s="9">
        <v>83</v>
      </c>
      <c r="G22" s="9">
        <v>138</v>
      </c>
      <c r="H22" s="30">
        <v>1284</v>
      </c>
      <c r="I22" s="9">
        <v>615</v>
      </c>
      <c r="J22" s="9">
        <v>669</v>
      </c>
    </row>
    <row r="23" spans="1:10" ht="11.45" customHeight="1">
      <c r="A23" s="8" t="s">
        <v>21</v>
      </c>
      <c r="B23" s="30">
        <v>793</v>
      </c>
      <c r="C23" s="9">
        <v>360</v>
      </c>
      <c r="D23" s="30">
        <v>434</v>
      </c>
      <c r="E23" s="30">
        <v>118</v>
      </c>
      <c r="F23" s="9">
        <v>50</v>
      </c>
      <c r="G23" s="9">
        <v>68</v>
      </c>
      <c r="H23" s="30">
        <v>598</v>
      </c>
      <c r="I23" s="9">
        <v>301</v>
      </c>
      <c r="J23" s="9">
        <v>297</v>
      </c>
    </row>
    <row r="24" spans="1:10" ht="11.45" customHeight="1">
      <c r="A24" s="12" t="s">
        <v>22</v>
      </c>
      <c r="B24" s="31">
        <v>164</v>
      </c>
      <c r="C24" s="13">
        <v>54</v>
      </c>
      <c r="D24" s="31">
        <v>109</v>
      </c>
      <c r="E24" s="31">
        <v>42</v>
      </c>
      <c r="F24" s="13">
        <v>12</v>
      </c>
      <c r="G24" s="13">
        <v>30</v>
      </c>
      <c r="H24" s="31">
        <v>168</v>
      </c>
      <c r="I24" s="13">
        <v>61</v>
      </c>
      <c r="J24" s="13">
        <v>107</v>
      </c>
    </row>
    <row r="25" spans="1:10" ht="11.45" customHeight="1">
      <c r="A25" s="8" t="s">
        <v>23</v>
      </c>
      <c r="B25" s="30">
        <v>67</v>
      </c>
      <c r="C25" s="9">
        <v>27</v>
      </c>
      <c r="D25" s="30">
        <v>39</v>
      </c>
      <c r="E25" s="30">
        <v>9</v>
      </c>
      <c r="F25" s="9">
        <v>5</v>
      </c>
      <c r="G25" s="9">
        <v>4</v>
      </c>
      <c r="H25" s="30">
        <v>47</v>
      </c>
      <c r="I25" s="9">
        <v>19</v>
      </c>
      <c r="J25" s="9">
        <v>28</v>
      </c>
    </row>
    <row r="26" spans="1:10" ht="11.45" customHeight="1">
      <c r="A26" s="8" t="s">
        <v>24</v>
      </c>
      <c r="B26" s="30">
        <v>104</v>
      </c>
      <c r="C26" s="9">
        <v>37</v>
      </c>
      <c r="D26" s="30">
        <v>66</v>
      </c>
      <c r="E26" s="30">
        <v>16</v>
      </c>
      <c r="F26" s="9">
        <v>5</v>
      </c>
      <c r="G26" s="9">
        <v>11</v>
      </c>
      <c r="H26" s="30">
        <v>78</v>
      </c>
      <c r="I26" s="9">
        <v>34</v>
      </c>
      <c r="J26" s="9">
        <v>44</v>
      </c>
    </row>
    <row r="27" spans="1:10" ht="11.45" customHeight="1">
      <c r="A27" s="8" t="s">
        <v>25</v>
      </c>
      <c r="B27" s="30">
        <v>43</v>
      </c>
      <c r="C27" s="9">
        <v>16</v>
      </c>
      <c r="D27" s="30">
        <v>27</v>
      </c>
      <c r="E27" s="30">
        <v>8</v>
      </c>
      <c r="F27" s="9">
        <v>3</v>
      </c>
      <c r="G27" s="9">
        <v>5</v>
      </c>
      <c r="H27" s="30">
        <v>33</v>
      </c>
      <c r="I27" s="9">
        <v>14</v>
      </c>
      <c r="J27" s="9">
        <v>19</v>
      </c>
    </row>
    <row r="28" spans="1:10" ht="11.45" customHeight="1">
      <c r="A28" s="8" t="s">
        <v>26</v>
      </c>
      <c r="B28" s="30">
        <v>77</v>
      </c>
      <c r="C28" s="9">
        <v>28</v>
      </c>
      <c r="D28" s="30">
        <v>48</v>
      </c>
      <c r="E28" s="30">
        <v>16</v>
      </c>
      <c r="F28" s="9">
        <v>9</v>
      </c>
      <c r="G28" s="9">
        <v>7</v>
      </c>
      <c r="H28" s="30">
        <v>50</v>
      </c>
      <c r="I28" s="9">
        <v>20</v>
      </c>
      <c r="J28" s="9">
        <v>29</v>
      </c>
    </row>
    <row r="29" spans="1:10" ht="11.45" customHeight="1">
      <c r="A29" s="12" t="s">
        <v>27</v>
      </c>
      <c r="B29" s="31">
        <v>167</v>
      </c>
      <c r="C29" s="13">
        <v>66</v>
      </c>
      <c r="D29" s="31">
        <v>101</v>
      </c>
      <c r="E29" s="31">
        <v>27</v>
      </c>
      <c r="F29" s="13">
        <v>13</v>
      </c>
      <c r="G29" s="13">
        <v>14</v>
      </c>
      <c r="H29" s="31">
        <v>121</v>
      </c>
      <c r="I29" s="13">
        <v>69</v>
      </c>
      <c r="J29" s="13">
        <v>52</v>
      </c>
    </row>
    <row r="30" spans="1:10" ht="11.45" customHeight="1">
      <c r="A30" s="8" t="s">
        <v>28</v>
      </c>
      <c r="B30" s="30">
        <v>163</v>
      </c>
      <c r="C30" s="9">
        <v>72</v>
      </c>
      <c r="D30" s="30">
        <v>91</v>
      </c>
      <c r="E30" s="30">
        <v>20</v>
      </c>
      <c r="F30" s="9">
        <v>8</v>
      </c>
      <c r="G30" s="9">
        <v>12</v>
      </c>
      <c r="H30" s="30">
        <v>87</v>
      </c>
      <c r="I30" s="9">
        <v>44</v>
      </c>
      <c r="J30" s="9">
        <v>43</v>
      </c>
    </row>
    <row r="31" spans="1:10" ht="11.45" customHeight="1">
      <c r="A31" s="8" t="s">
        <v>29</v>
      </c>
      <c r="B31" s="30">
        <v>313</v>
      </c>
      <c r="C31" s="9">
        <v>148</v>
      </c>
      <c r="D31" s="30">
        <v>165</v>
      </c>
      <c r="E31" s="30">
        <v>54</v>
      </c>
      <c r="F31" s="9">
        <v>26</v>
      </c>
      <c r="G31" s="9">
        <v>28</v>
      </c>
      <c r="H31" s="30">
        <v>217</v>
      </c>
      <c r="I31" s="9">
        <v>118</v>
      </c>
      <c r="J31" s="9">
        <v>99</v>
      </c>
    </row>
    <row r="32" spans="1:10" ht="11.45" customHeight="1">
      <c r="A32" s="8" t="s">
        <v>30</v>
      </c>
      <c r="B32" s="30">
        <v>598</v>
      </c>
      <c r="C32" s="9">
        <v>254</v>
      </c>
      <c r="D32" s="30">
        <v>344</v>
      </c>
      <c r="E32" s="30">
        <v>89</v>
      </c>
      <c r="F32" s="9">
        <v>37</v>
      </c>
      <c r="G32" s="9">
        <v>52</v>
      </c>
      <c r="H32" s="30">
        <v>400</v>
      </c>
      <c r="I32" s="9">
        <v>196</v>
      </c>
      <c r="J32" s="9">
        <v>204</v>
      </c>
    </row>
    <row r="33" spans="1:10" ht="11.45" customHeight="1">
      <c r="A33" s="8" t="s">
        <v>31</v>
      </c>
      <c r="B33" s="30">
        <v>126</v>
      </c>
      <c r="C33" s="9">
        <v>50</v>
      </c>
      <c r="D33" s="30">
        <v>77</v>
      </c>
      <c r="E33" s="30">
        <v>24</v>
      </c>
      <c r="F33" s="9">
        <v>11</v>
      </c>
      <c r="G33" s="9">
        <v>13</v>
      </c>
      <c r="H33" s="30">
        <v>91</v>
      </c>
      <c r="I33" s="9">
        <v>43</v>
      </c>
      <c r="J33" s="9">
        <v>48</v>
      </c>
    </row>
    <row r="34" spans="1:10" ht="11.45" customHeight="1">
      <c r="A34" s="12" t="s">
        <v>32</v>
      </c>
      <c r="B34" s="31">
        <v>122</v>
      </c>
      <c r="C34" s="13">
        <v>50</v>
      </c>
      <c r="D34" s="31">
        <v>72</v>
      </c>
      <c r="E34" s="31">
        <v>24</v>
      </c>
      <c r="F34" s="13">
        <v>10</v>
      </c>
      <c r="G34" s="13">
        <v>13</v>
      </c>
      <c r="H34" s="31">
        <v>97</v>
      </c>
      <c r="I34" s="13">
        <v>55</v>
      </c>
      <c r="J34" s="13">
        <v>42</v>
      </c>
    </row>
    <row r="35" spans="1:10" ht="11.45" customHeight="1">
      <c r="A35" s="8" t="s">
        <v>33</v>
      </c>
      <c r="B35" s="30">
        <v>238</v>
      </c>
      <c r="C35" s="9">
        <v>100</v>
      </c>
      <c r="D35" s="30">
        <v>138</v>
      </c>
      <c r="E35" s="30">
        <v>32</v>
      </c>
      <c r="F35" s="9">
        <v>12</v>
      </c>
      <c r="G35" s="9">
        <v>20</v>
      </c>
      <c r="H35" s="30">
        <v>203</v>
      </c>
      <c r="I35" s="9">
        <v>85</v>
      </c>
      <c r="J35" s="9">
        <v>118</v>
      </c>
    </row>
    <row r="36" spans="1:10" ht="11.45" customHeight="1">
      <c r="A36" s="8" t="s">
        <v>34</v>
      </c>
      <c r="B36" s="30">
        <v>873</v>
      </c>
      <c r="C36" s="9">
        <v>370</v>
      </c>
      <c r="D36" s="30">
        <v>503</v>
      </c>
      <c r="E36" s="30">
        <v>120</v>
      </c>
      <c r="F36" s="9">
        <v>51</v>
      </c>
      <c r="G36" s="9">
        <v>69</v>
      </c>
      <c r="H36" s="30">
        <v>635</v>
      </c>
      <c r="I36" s="9">
        <v>305</v>
      </c>
      <c r="J36" s="9">
        <v>330</v>
      </c>
    </row>
    <row r="37" spans="1:10" ht="11.45" customHeight="1">
      <c r="A37" s="8" t="s">
        <v>35</v>
      </c>
      <c r="B37" s="30">
        <v>444</v>
      </c>
      <c r="C37" s="9">
        <v>165</v>
      </c>
      <c r="D37" s="30">
        <v>279</v>
      </c>
      <c r="E37" s="30">
        <v>66</v>
      </c>
      <c r="F37" s="9">
        <v>25</v>
      </c>
      <c r="G37" s="9">
        <v>41</v>
      </c>
      <c r="H37" s="30">
        <v>333</v>
      </c>
      <c r="I37" s="9">
        <v>164</v>
      </c>
      <c r="J37" s="9">
        <v>169</v>
      </c>
    </row>
    <row r="38" spans="1:10" ht="11.45" customHeight="1">
      <c r="A38" s="8" t="s">
        <v>36</v>
      </c>
      <c r="B38" s="30">
        <v>92</v>
      </c>
      <c r="C38" s="9">
        <v>37</v>
      </c>
      <c r="D38" s="30">
        <v>56</v>
      </c>
      <c r="E38" s="30">
        <v>13</v>
      </c>
      <c r="F38" s="9">
        <v>5</v>
      </c>
      <c r="G38" s="9">
        <v>8</v>
      </c>
      <c r="H38" s="30">
        <v>74</v>
      </c>
      <c r="I38" s="9">
        <v>39</v>
      </c>
      <c r="J38" s="9">
        <v>35</v>
      </c>
    </row>
    <row r="39" spans="1:10" ht="11.45" customHeight="1">
      <c r="A39" s="12" t="s">
        <v>37</v>
      </c>
      <c r="B39" s="31">
        <v>69</v>
      </c>
      <c r="C39" s="13">
        <v>22</v>
      </c>
      <c r="D39" s="31">
        <v>47</v>
      </c>
      <c r="E39" s="31">
        <v>9</v>
      </c>
      <c r="F39" s="13">
        <v>3</v>
      </c>
      <c r="G39" s="13">
        <v>6</v>
      </c>
      <c r="H39" s="31">
        <v>48</v>
      </c>
      <c r="I39" s="13">
        <v>26</v>
      </c>
      <c r="J39" s="13">
        <v>22</v>
      </c>
    </row>
    <row r="40" spans="1:10" ht="11.45" customHeight="1">
      <c r="A40" s="8" t="s">
        <v>38</v>
      </c>
      <c r="B40" s="30">
        <v>47</v>
      </c>
      <c r="C40" s="9">
        <v>21</v>
      </c>
      <c r="D40" s="30">
        <v>26</v>
      </c>
      <c r="E40" s="30">
        <v>5</v>
      </c>
      <c r="F40" s="9">
        <v>3</v>
      </c>
      <c r="G40" s="9">
        <v>3</v>
      </c>
      <c r="H40" s="30">
        <v>33</v>
      </c>
      <c r="I40" s="9">
        <v>14</v>
      </c>
      <c r="J40" s="9">
        <v>19</v>
      </c>
    </row>
    <row r="41" spans="1:10" ht="11.45" customHeight="1">
      <c r="A41" s="8" t="s">
        <v>39</v>
      </c>
      <c r="B41" s="30">
        <v>46</v>
      </c>
      <c r="C41" s="9">
        <v>20</v>
      </c>
      <c r="D41" s="30">
        <v>26</v>
      </c>
      <c r="E41" s="30">
        <v>8</v>
      </c>
      <c r="F41" s="9">
        <v>5</v>
      </c>
      <c r="G41" s="9">
        <v>3</v>
      </c>
      <c r="H41" s="30">
        <v>41</v>
      </c>
      <c r="I41" s="9">
        <v>18</v>
      </c>
      <c r="J41" s="9">
        <v>23</v>
      </c>
    </row>
    <row r="42" spans="1:10" ht="11.45" customHeight="1">
      <c r="A42" s="8" t="s">
        <v>40</v>
      </c>
      <c r="B42" s="30">
        <v>126</v>
      </c>
      <c r="C42" s="9">
        <v>53</v>
      </c>
      <c r="D42" s="30">
        <v>74</v>
      </c>
      <c r="E42" s="30">
        <v>21</v>
      </c>
      <c r="F42" s="9">
        <v>6</v>
      </c>
      <c r="G42" s="9">
        <v>15</v>
      </c>
      <c r="H42" s="30">
        <v>108</v>
      </c>
      <c r="I42" s="9">
        <v>43</v>
      </c>
      <c r="J42" s="9">
        <v>65</v>
      </c>
    </row>
    <row r="43" spans="1:10" ht="11.45" customHeight="1">
      <c r="A43" s="8" t="s">
        <v>41</v>
      </c>
      <c r="B43" s="30">
        <v>244</v>
      </c>
      <c r="C43" s="9">
        <v>95</v>
      </c>
      <c r="D43" s="30">
        <v>149</v>
      </c>
      <c r="E43" s="30">
        <v>31</v>
      </c>
      <c r="F43" s="9">
        <v>12</v>
      </c>
      <c r="G43" s="9">
        <v>19</v>
      </c>
      <c r="H43" s="30">
        <v>167</v>
      </c>
      <c r="I43" s="9">
        <v>80</v>
      </c>
      <c r="J43" s="9">
        <v>88</v>
      </c>
    </row>
    <row r="44" spans="1:10" ht="11.45" customHeight="1">
      <c r="A44" s="12" t="s">
        <v>42</v>
      </c>
      <c r="B44" s="31">
        <v>78</v>
      </c>
      <c r="C44" s="13">
        <v>27</v>
      </c>
      <c r="D44" s="31">
        <v>51</v>
      </c>
      <c r="E44" s="31">
        <v>15</v>
      </c>
      <c r="F44" s="13">
        <v>6</v>
      </c>
      <c r="G44" s="13">
        <v>9</v>
      </c>
      <c r="H44" s="31">
        <v>56</v>
      </c>
      <c r="I44" s="13">
        <v>23</v>
      </c>
      <c r="J44" s="13">
        <v>33</v>
      </c>
    </row>
    <row r="45" spans="1:10" ht="11.45" customHeight="1">
      <c r="A45" s="8" t="s">
        <v>43</v>
      </c>
      <c r="B45" s="30">
        <v>59</v>
      </c>
      <c r="C45" s="9">
        <v>19</v>
      </c>
      <c r="D45" s="30">
        <v>39</v>
      </c>
      <c r="E45" s="30">
        <v>9</v>
      </c>
      <c r="F45" s="9">
        <v>2</v>
      </c>
      <c r="G45" s="9">
        <v>7</v>
      </c>
      <c r="H45" s="30">
        <v>35</v>
      </c>
      <c r="I45" s="9">
        <v>12</v>
      </c>
      <c r="J45" s="9">
        <v>23</v>
      </c>
    </row>
    <row r="46" spans="1:10" ht="11.45" customHeight="1">
      <c r="A46" s="8" t="s">
        <v>44</v>
      </c>
      <c r="B46" s="30">
        <v>75</v>
      </c>
      <c r="C46" s="9">
        <v>30</v>
      </c>
      <c r="D46" s="30">
        <v>43</v>
      </c>
      <c r="E46" s="30">
        <v>15</v>
      </c>
      <c r="F46" s="9">
        <v>5</v>
      </c>
      <c r="G46" s="9">
        <v>10</v>
      </c>
      <c r="H46" s="30">
        <v>54</v>
      </c>
      <c r="I46" s="9">
        <v>26</v>
      </c>
      <c r="J46" s="9">
        <v>28</v>
      </c>
    </row>
    <row r="47" spans="1:10" ht="11.45" customHeight="1">
      <c r="A47" s="8" t="s">
        <v>45</v>
      </c>
      <c r="B47" s="30">
        <v>94</v>
      </c>
      <c r="C47" s="9">
        <v>31</v>
      </c>
      <c r="D47" s="30">
        <v>62</v>
      </c>
      <c r="E47" s="30">
        <v>22</v>
      </c>
      <c r="F47" s="9">
        <v>9</v>
      </c>
      <c r="G47" s="9">
        <v>13</v>
      </c>
      <c r="H47" s="30">
        <v>78</v>
      </c>
      <c r="I47" s="9">
        <v>33</v>
      </c>
      <c r="J47" s="9">
        <v>45</v>
      </c>
    </row>
    <row r="48" spans="1:10" ht="11.45" customHeight="1">
      <c r="A48" s="8" t="s">
        <v>46</v>
      </c>
      <c r="B48" s="30">
        <v>62</v>
      </c>
      <c r="C48" s="9">
        <v>27</v>
      </c>
      <c r="D48" s="30">
        <v>35</v>
      </c>
      <c r="E48" s="30">
        <v>9</v>
      </c>
      <c r="F48" s="9">
        <v>5</v>
      </c>
      <c r="G48" s="9">
        <v>4</v>
      </c>
      <c r="H48" s="30">
        <v>39</v>
      </c>
      <c r="I48" s="9">
        <v>17</v>
      </c>
      <c r="J48" s="9">
        <v>22</v>
      </c>
    </row>
    <row r="49" spans="1:10" ht="11.45" customHeight="1">
      <c r="A49" s="12" t="s">
        <v>47</v>
      </c>
      <c r="B49" s="31">
        <v>582</v>
      </c>
      <c r="C49" s="13">
        <v>232</v>
      </c>
      <c r="D49" s="31">
        <v>350</v>
      </c>
      <c r="E49" s="31">
        <v>77</v>
      </c>
      <c r="F49" s="13">
        <v>33</v>
      </c>
      <c r="G49" s="13">
        <v>44</v>
      </c>
      <c r="H49" s="31">
        <v>418</v>
      </c>
      <c r="I49" s="13">
        <v>200</v>
      </c>
      <c r="J49" s="13">
        <v>219</v>
      </c>
    </row>
    <row r="50" spans="1:10" ht="11.45" customHeight="1">
      <c r="A50" s="8" t="s">
        <v>48</v>
      </c>
      <c r="B50" s="30">
        <v>67</v>
      </c>
      <c r="C50" s="9">
        <v>21</v>
      </c>
      <c r="D50" s="30">
        <v>45</v>
      </c>
      <c r="E50" s="30">
        <v>7</v>
      </c>
      <c r="F50" s="9">
        <v>3</v>
      </c>
      <c r="G50" s="9">
        <v>5</v>
      </c>
      <c r="H50" s="30">
        <v>32</v>
      </c>
      <c r="I50" s="9">
        <v>18</v>
      </c>
      <c r="J50" s="9">
        <v>14</v>
      </c>
    </row>
    <row r="51" spans="1:10" ht="11.45" customHeight="1">
      <c r="A51" s="8" t="s">
        <v>49</v>
      </c>
      <c r="B51" s="30">
        <v>111</v>
      </c>
      <c r="C51" s="9">
        <v>49</v>
      </c>
      <c r="D51" s="30">
        <v>62</v>
      </c>
      <c r="E51" s="30">
        <v>15</v>
      </c>
      <c r="F51" s="9">
        <v>7</v>
      </c>
      <c r="G51" s="9">
        <v>8</v>
      </c>
      <c r="H51" s="30">
        <v>73</v>
      </c>
      <c r="I51" s="9">
        <v>36</v>
      </c>
      <c r="J51" s="9">
        <v>37</v>
      </c>
    </row>
    <row r="52" spans="1:10" ht="11.45" customHeight="1">
      <c r="A52" s="8" t="s">
        <v>50</v>
      </c>
      <c r="B52" s="30">
        <v>145</v>
      </c>
      <c r="C52" s="9">
        <v>56</v>
      </c>
      <c r="D52" s="30">
        <v>88</v>
      </c>
      <c r="E52" s="30">
        <v>29</v>
      </c>
      <c r="F52" s="9">
        <v>13</v>
      </c>
      <c r="G52" s="9">
        <v>17</v>
      </c>
      <c r="H52" s="30">
        <v>108</v>
      </c>
      <c r="I52" s="9">
        <v>54</v>
      </c>
      <c r="J52" s="9">
        <v>54</v>
      </c>
    </row>
    <row r="53" spans="1:10" ht="11.45" customHeight="1">
      <c r="A53" s="8" t="s">
        <v>51</v>
      </c>
      <c r="B53" s="30">
        <v>112</v>
      </c>
      <c r="C53" s="9">
        <v>44</v>
      </c>
      <c r="D53" s="30">
        <v>69</v>
      </c>
      <c r="E53" s="30">
        <v>21</v>
      </c>
      <c r="F53" s="9">
        <v>9</v>
      </c>
      <c r="G53" s="9">
        <v>11</v>
      </c>
      <c r="H53" s="30">
        <v>82</v>
      </c>
      <c r="I53" s="9">
        <v>40</v>
      </c>
      <c r="J53" s="9">
        <v>42</v>
      </c>
    </row>
    <row r="54" spans="1:10" ht="11.45" customHeight="1">
      <c r="A54" s="12" t="s">
        <v>52</v>
      </c>
      <c r="B54" s="31">
        <v>82</v>
      </c>
      <c r="C54" s="13">
        <v>32</v>
      </c>
      <c r="D54" s="31">
        <v>49</v>
      </c>
      <c r="E54" s="31">
        <v>19</v>
      </c>
      <c r="F54" s="13">
        <v>5</v>
      </c>
      <c r="G54" s="13">
        <v>14</v>
      </c>
      <c r="H54" s="31">
        <v>67</v>
      </c>
      <c r="I54" s="13">
        <v>30</v>
      </c>
      <c r="J54" s="13">
        <v>37</v>
      </c>
    </row>
    <row r="55" spans="1:10" ht="11.45" customHeight="1">
      <c r="A55" s="8" t="s">
        <v>53</v>
      </c>
      <c r="B55" s="30">
        <v>121</v>
      </c>
      <c r="C55" s="9">
        <v>45</v>
      </c>
      <c r="D55" s="30">
        <v>77</v>
      </c>
      <c r="E55" s="30">
        <v>17</v>
      </c>
      <c r="F55" s="9">
        <v>7</v>
      </c>
      <c r="G55" s="9">
        <v>11</v>
      </c>
      <c r="H55" s="30">
        <v>90</v>
      </c>
      <c r="I55" s="9">
        <v>44</v>
      </c>
      <c r="J55" s="9">
        <v>46</v>
      </c>
    </row>
    <row r="56" spans="1:10" ht="11.45" customHeight="1" thickBot="1">
      <c r="A56" s="16" t="s">
        <v>54</v>
      </c>
      <c r="B56" s="29">
        <v>171</v>
      </c>
      <c r="C56" s="17">
        <v>79</v>
      </c>
      <c r="D56" s="29">
        <v>94</v>
      </c>
      <c r="E56" s="29">
        <v>26</v>
      </c>
      <c r="F56" s="17">
        <v>10</v>
      </c>
      <c r="G56" s="17">
        <v>16</v>
      </c>
      <c r="H56" s="29">
        <v>114</v>
      </c>
      <c r="I56" s="17">
        <v>52</v>
      </c>
      <c r="J56" s="17">
        <v>62</v>
      </c>
    </row>
    <row r="57" spans="1:10" s="25" customFormat="1" ht="16.5" customHeight="1">
      <c r="A57" s="35"/>
      <c r="B57" s="10" t="s">
        <v>78</v>
      </c>
      <c r="C57" s="10"/>
      <c r="D57" s="10"/>
      <c r="E57" s="10"/>
      <c r="F57" s="10"/>
      <c r="G57" s="10"/>
      <c r="H57" s="10"/>
      <c r="I57" s="10"/>
      <c r="J57" s="10"/>
    </row>
    <row r="58" spans="1:10" ht="16.149999999999999" customHeight="1">
      <c r="A58" s="24"/>
      <c r="B58" s="36"/>
      <c r="C58" s="36"/>
      <c r="D58" s="36"/>
      <c r="E58" s="36"/>
      <c r="F58" s="36"/>
      <c r="G58" s="36"/>
      <c r="H58" s="36"/>
      <c r="I58" s="36"/>
      <c r="J58" s="36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J68"/>
  <sheetViews>
    <sheetView view="pageBreakPreview" zoomScaleNormal="100" zoomScaleSheetLayoutView="100" workbookViewId="0">
      <selection activeCell="G10" sqref="G10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19" t="s">
        <v>114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9.899999999999999" customHeight="1">
      <c r="A2" s="142" t="s">
        <v>165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18.600000000000001" customHeight="1" thickBot="1">
      <c r="I3" s="138" t="s">
        <v>195</v>
      </c>
      <c r="J3" s="138"/>
    </row>
    <row r="4" spans="1:10" ht="22.5" customHeight="1" thickBot="1">
      <c r="A4" s="126" t="s">
        <v>0</v>
      </c>
      <c r="B4" s="139" t="s">
        <v>83</v>
      </c>
      <c r="C4" s="140"/>
      <c r="D4" s="140"/>
      <c r="E4" s="140"/>
      <c r="F4" s="140"/>
      <c r="G4" s="140"/>
      <c r="H4" s="140"/>
      <c r="I4" s="140"/>
      <c r="J4" s="141"/>
    </row>
    <row r="5" spans="1:10" ht="22.5" customHeight="1" thickBot="1">
      <c r="A5" s="127"/>
      <c r="B5" s="139" t="s">
        <v>101</v>
      </c>
      <c r="C5" s="140"/>
      <c r="D5" s="140"/>
      <c r="E5" s="139" t="s">
        <v>96</v>
      </c>
      <c r="F5" s="140"/>
      <c r="G5" s="140"/>
      <c r="H5" s="140"/>
      <c r="I5" s="140"/>
      <c r="J5" s="141"/>
    </row>
    <row r="6" spans="1:10" ht="22.5" customHeight="1" thickBot="1">
      <c r="A6" s="127"/>
      <c r="B6" s="139" t="s">
        <v>91</v>
      </c>
      <c r="C6" s="140"/>
      <c r="D6" s="141"/>
      <c r="E6" s="139" t="s">
        <v>89</v>
      </c>
      <c r="F6" s="140"/>
      <c r="G6" s="141"/>
      <c r="H6" s="139" t="s">
        <v>87</v>
      </c>
      <c r="I6" s="140"/>
      <c r="J6" s="141"/>
    </row>
    <row r="7" spans="1:10" ht="42" customHeight="1" thickBot="1">
      <c r="A7" s="128"/>
      <c r="B7" s="108" t="s">
        <v>72</v>
      </c>
      <c r="C7" s="3" t="s">
        <v>79</v>
      </c>
      <c r="D7" s="108" t="s">
        <v>70</v>
      </c>
      <c r="E7" s="82" t="s">
        <v>72</v>
      </c>
      <c r="F7" s="3" t="s">
        <v>79</v>
      </c>
      <c r="G7" s="3" t="s">
        <v>70</v>
      </c>
      <c r="H7" s="108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1615</v>
      </c>
      <c r="C8" s="5">
        <v>877</v>
      </c>
      <c r="D8" s="32">
        <v>738</v>
      </c>
      <c r="E8" s="32">
        <v>69680.333333333328</v>
      </c>
      <c r="F8" s="5">
        <v>32291.916666666668</v>
      </c>
      <c r="G8" s="5">
        <v>37388.416666666664</v>
      </c>
      <c r="H8" s="32">
        <v>1494</v>
      </c>
      <c r="I8" s="5">
        <v>698.5</v>
      </c>
      <c r="J8" s="5">
        <v>795.5</v>
      </c>
    </row>
    <row r="9" spans="1:10" ht="12" customHeight="1">
      <c r="A9" s="8"/>
      <c r="B9" s="30"/>
      <c r="C9" s="9"/>
      <c r="D9" s="30"/>
      <c r="E9" s="30"/>
      <c r="F9" s="9"/>
      <c r="G9" s="9"/>
      <c r="H9" s="30"/>
      <c r="I9" s="9"/>
      <c r="J9" s="9"/>
    </row>
    <row r="10" spans="1:10" ht="11.45" customHeight="1">
      <c r="A10" s="8" t="s">
        <v>8</v>
      </c>
      <c r="B10" s="30">
        <v>62</v>
      </c>
      <c r="C10" s="9">
        <v>32</v>
      </c>
      <c r="D10" s="30">
        <v>30</v>
      </c>
      <c r="E10" s="30">
        <v>2967.4166666666665</v>
      </c>
      <c r="F10" s="9">
        <v>1238</v>
      </c>
      <c r="G10" s="9">
        <v>1729.4166666666667</v>
      </c>
      <c r="H10" s="30">
        <v>71</v>
      </c>
      <c r="I10" s="9">
        <v>34</v>
      </c>
      <c r="J10" s="9">
        <v>36</v>
      </c>
    </row>
    <row r="11" spans="1:10" ht="11.45" customHeight="1">
      <c r="A11" s="8" t="s">
        <v>9</v>
      </c>
      <c r="B11" s="30">
        <v>25</v>
      </c>
      <c r="C11" s="9">
        <v>12</v>
      </c>
      <c r="D11" s="30">
        <v>14</v>
      </c>
      <c r="E11" s="30">
        <v>832.58333333333337</v>
      </c>
      <c r="F11" s="9">
        <v>341</v>
      </c>
      <c r="G11" s="9">
        <v>491.58333333333331</v>
      </c>
      <c r="H11" s="30">
        <v>18</v>
      </c>
      <c r="I11" s="9">
        <v>9</v>
      </c>
      <c r="J11" s="9">
        <v>9</v>
      </c>
    </row>
    <row r="12" spans="1:10" ht="11.45" customHeight="1">
      <c r="A12" s="8" t="s">
        <v>10</v>
      </c>
      <c r="B12" s="30">
        <v>23</v>
      </c>
      <c r="C12" s="9">
        <v>12</v>
      </c>
      <c r="D12" s="30">
        <v>11</v>
      </c>
      <c r="E12" s="30">
        <v>619.66666666666663</v>
      </c>
      <c r="F12" s="9">
        <v>247.5</v>
      </c>
      <c r="G12" s="9">
        <v>372.16666666666669</v>
      </c>
      <c r="H12" s="30">
        <v>10</v>
      </c>
      <c r="I12" s="9">
        <v>7</v>
      </c>
      <c r="J12" s="9">
        <v>4</v>
      </c>
    </row>
    <row r="13" spans="1:10" ht="11.45" customHeight="1">
      <c r="A13" s="8" t="s">
        <v>11</v>
      </c>
      <c r="B13" s="30">
        <v>52</v>
      </c>
      <c r="C13" s="9">
        <v>24</v>
      </c>
      <c r="D13" s="30">
        <v>28</v>
      </c>
      <c r="E13" s="30">
        <v>1480.5</v>
      </c>
      <c r="F13" s="9">
        <v>662.41666666666663</v>
      </c>
      <c r="G13" s="9">
        <v>818.08333333333337</v>
      </c>
      <c r="H13" s="30">
        <v>30</v>
      </c>
      <c r="I13" s="9">
        <v>13</v>
      </c>
      <c r="J13" s="9">
        <v>17</v>
      </c>
    </row>
    <row r="14" spans="1:10" ht="11.45" customHeight="1">
      <c r="A14" s="12" t="s">
        <v>12</v>
      </c>
      <c r="B14" s="31">
        <v>20</v>
      </c>
      <c r="C14" s="13">
        <v>11</v>
      </c>
      <c r="D14" s="31">
        <v>9</v>
      </c>
      <c r="E14" s="31">
        <v>605.75</v>
      </c>
      <c r="F14" s="13">
        <v>301.33333333333331</v>
      </c>
      <c r="G14" s="13">
        <v>304.41666666666669</v>
      </c>
      <c r="H14" s="31">
        <v>11</v>
      </c>
      <c r="I14" s="13">
        <v>4</v>
      </c>
      <c r="J14" s="13">
        <v>7</v>
      </c>
    </row>
    <row r="15" spans="1:10" ht="11.45" customHeight="1">
      <c r="A15" s="8" t="s">
        <v>13</v>
      </c>
      <c r="B15" s="30">
        <v>18</v>
      </c>
      <c r="C15" s="9">
        <v>11</v>
      </c>
      <c r="D15" s="30">
        <v>7</v>
      </c>
      <c r="E15" s="30">
        <v>596.25</v>
      </c>
      <c r="F15" s="9">
        <v>255.16666666666666</v>
      </c>
      <c r="G15" s="9">
        <v>341.08333333333331</v>
      </c>
      <c r="H15" s="30">
        <v>9</v>
      </c>
      <c r="I15" s="9">
        <v>4</v>
      </c>
      <c r="J15" s="9">
        <v>5</v>
      </c>
    </row>
    <row r="16" spans="1:10" ht="11.45" customHeight="1">
      <c r="A16" s="8" t="s">
        <v>14</v>
      </c>
      <c r="B16" s="30">
        <v>42</v>
      </c>
      <c r="C16" s="9">
        <v>23</v>
      </c>
      <c r="D16" s="30">
        <v>19</v>
      </c>
      <c r="E16" s="30">
        <v>1133</v>
      </c>
      <c r="F16" s="9">
        <v>492.41666666666669</v>
      </c>
      <c r="G16" s="9">
        <v>640.58333333333337</v>
      </c>
      <c r="H16" s="30">
        <v>17</v>
      </c>
      <c r="I16" s="9">
        <v>9</v>
      </c>
      <c r="J16" s="9">
        <v>9</v>
      </c>
    </row>
    <row r="17" spans="1:10" ht="11.45" customHeight="1">
      <c r="A17" s="8" t="s">
        <v>15</v>
      </c>
      <c r="B17" s="30">
        <v>28</v>
      </c>
      <c r="C17" s="9">
        <v>16</v>
      </c>
      <c r="D17" s="30">
        <v>13</v>
      </c>
      <c r="E17" s="30">
        <v>1376.5</v>
      </c>
      <c r="F17" s="9">
        <v>706.41666666666663</v>
      </c>
      <c r="G17" s="9">
        <v>670.08333333333337</v>
      </c>
      <c r="H17" s="30">
        <v>24</v>
      </c>
      <c r="I17" s="9">
        <v>12</v>
      </c>
      <c r="J17" s="9">
        <v>12</v>
      </c>
    </row>
    <row r="18" spans="1:10" ht="11.45" customHeight="1">
      <c r="A18" s="8" t="s">
        <v>16</v>
      </c>
      <c r="B18" s="30">
        <v>33</v>
      </c>
      <c r="C18" s="9">
        <v>21</v>
      </c>
      <c r="D18" s="30">
        <v>12</v>
      </c>
      <c r="E18" s="30">
        <v>1075.9166666666667</v>
      </c>
      <c r="F18" s="9">
        <v>533.75</v>
      </c>
      <c r="G18" s="9">
        <v>542.16666666666663</v>
      </c>
      <c r="H18" s="30">
        <v>18</v>
      </c>
      <c r="I18" s="9">
        <v>6</v>
      </c>
      <c r="J18" s="9">
        <v>12</v>
      </c>
    </row>
    <row r="19" spans="1:10" ht="11.45" customHeight="1">
      <c r="A19" s="12" t="s">
        <v>17</v>
      </c>
      <c r="B19" s="31">
        <v>23</v>
      </c>
      <c r="C19" s="13">
        <v>11</v>
      </c>
      <c r="D19" s="31">
        <v>12</v>
      </c>
      <c r="E19" s="31">
        <v>1277.6666666666667</v>
      </c>
      <c r="F19" s="13">
        <v>649.16666666666663</v>
      </c>
      <c r="G19" s="13">
        <v>628.5</v>
      </c>
      <c r="H19" s="31">
        <v>32</v>
      </c>
      <c r="I19" s="13">
        <v>14</v>
      </c>
      <c r="J19" s="13">
        <v>17</v>
      </c>
    </row>
    <row r="20" spans="1:10" ht="11.45" customHeight="1">
      <c r="A20" s="8" t="s">
        <v>18</v>
      </c>
      <c r="B20" s="30">
        <v>109</v>
      </c>
      <c r="C20" s="9">
        <v>72</v>
      </c>
      <c r="D20" s="30">
        <v>37</v>
      </c>
      <c r="E20" s="30">
        <v>4259.416666666667</v>
      </c>
      <c r="F20" s="9">
        <v>2310</v>
      </c>
      <c r="G20" s="9">
        <v>1949.4166666666667</v>
      </c>
      <c r="H20" s="30">
        <v>81</v>
      </c>
      <c r="I20" s="9">
        <v>39</v>
      </c>
      <c r="J20" s="9">
        <v>42</v>
      </c>
    </row>
    <row r="21" spans="1:10" ht="11.45" customHeight="1">
      <c r="A21" s="8" t="s">
        <v>19</v>
      </c>
      <c r="B21" s="30">
        <v>65</v>
      </c>
      <c r="C21" s="9">
        <v>39</v>
      </c>
      <c r="D21" s="30">
        <v>25</v>
      </c>
      <c r="E21" s="30">
        <v>3360.3333333333335</v>
      </c>
      <c r="F21" s="9">
        <v>1753.6666666666667</v>
      </c>
      <c r="G21" s="9">
        <v>1606.6666666666667</v>
      </c>
      <c r="H21" s="30">
        <v>77</v>
      </c>
      <c r="I21" s="9">
        <v>39</v>
      </c>
      <c r="J21" s="9">
        <v>38</v>
      </c>
    </row>
    <row r="22" spans="1:10" ht="11.45" customHeight="1">
      <c r="A22" s="8" t="s">
        <v>20</v>
      </c>
      <c r="B22" s="30">
        <v>154</v>
      </c>
      <c r="C22" s="9">
        <v>81</v>
      </c>
      <c r="D22" s="30">
        <v>73</v>
      </c>
      <c r="E22" s="30">
        <v>8506.6666666666661</v>
      </c>
      <c r="F22" s="9">
        <v>4304.5</v>
      </c>
      <c r="G22" s="9">
        <v>4202.166666666667</v>
      </c>
      <c r="H22" s="30">
        <v>202</v>
      </c>
      <c r="I22" s="9">
        <v>105</v>
      </c>
      <c r="J22" s="9">
        <v>97</v>
      </c>
    </row>
    <row r="23" spans="1:10" ht="11.45" customHeight="1">
      <c r="A23" s="8" t="s">
        <v>21</v>
      </c>
      <c r="B23" s="30">
        <v>100</v>
      </c>
      <c r="C23" s="9">
        <v>54</v>
      </c>
      <c r="D23" s="30">
        <v>46</v>
      </c>
      <c r="E23" s="30">
        <v>5207.916666666667</v>
      </c>
      <c r="F23" s="9">
        <v>2697.6666666666665</v>
      </c>
      <c r="G23" s="9">
        <v>2510.25</v>
      </c>
      <c r="H23" s="30">
        <v>110</v>
      </c>
      <c r="I23" s="9">
        <v>53</v>
      </c>
      <c r="J23" s="9">
        <v>57</v>
      </c>
    </row>
    <row r="24" spans="1:10" ht="11.45" customHeight="1">
      <c r="A24" s="12" t="s">
        <v>22</v>
      </c>
      <c r="B24" s="31">
        <v>41</v>
      </c>
      <c r="C24" s="13">
        <v>18</v>
      </c>
      <c r="D24" s="31">
        <v>24</v>
      </c>
      <c r="E24" s="31">
        <v>1163.6666666666667</v>
      </c>
      <c r="F24" s="13">
        <v>435.33333333333331</v>
      </c>
      <c r="G24" s="13">
        <v>728.33333333333337</v>
      </c>
      <c r="H24" s="31">
        <v>20</v>
      </c>
      <c r="I24" s="13">
        <v>9</v>
      </c>
      <c r="J24" s="13">
        <v>11</v>
      </c>
    </row>
    <row r="25" spans="1:10" ht="11.45" customHeight="1">
      <c r="A25" s="8" t="s">
        <v>23</v>
      </c>
      <c r="B25" s="30">
        <v>11</v>
      </c>
      <c r="C25" s="9">
        <v>7</v>
      </c>
      <c r="D25" s="30">
        <v>4</v>
      </c>
      <c r="E25" s="30">
        <v>467</v>
      </c>
      <c r="F25" s="9">
        <v>206.83333333333334</v>
      </c>
      <c r="G25" s="9">
        <v>260.16666666666669</v>
      </c>
      <c r="H25" s="30">
        <v>7</v>
      </c>
      <c r="I25" s="9">
        <v>4</v>
      </c>
      <c r="J25" s="9">
        <v>4</v>
      </c>
    </row>
    <row r="26" spans="1:10" ht="11.45" customHeight="1">
      <c r="A26" s="8" t="s">
        <v>24</v>
      </c>
      <c r="B26" s="30">
        <v>22</v>
      </c>
      <c r="C26" s="9">
        <v>14</v>
      </c>
      <c r="D26" s="30">
        <v>8</v>
      </c>
      <c r="E26" s="30">
        <v>650.75</v>
      </c>
      <c r="F26" s="9">
        <v>278.58333333333331</v>
      </c>
      <c r="G26" s="9">
        <v>372.16666666666669</v>
      </c>
      <c r="H26" s="30">
        <v>12</v>
      </c>
      <c r="I26" s="9">
        <v>6</v>
      </c>
      <c r="J26" s="9">
        <v>6</v>
      </c>
    </row>
    <row r="27" spans="1:10" ht="11.45" customHeight="1">
      <c r="A27" s="8" t="s">
        <v>25</v>
      </c>
      <c r="B27" s="30">
        <v>9</v>
      </c>
      <c r="C27" s="9">
        <v>2</v>
      </c>
      <c r="D27" s="30">
        <v>7</v>
      </c>
      <c r="E27" s="30">
        <v>280.75</v>
      </c>
      <c r="F27" s="9">
        <v>99.083333333333329</v>
      </c>
      <c r="G27" s="9">
        <v>181.66666666666666</v>
      </c>
      <c r="H27" s="30">
        <v>5</v>
      </c>
      <c r="I27" s="9">
        <v>2</v>
      </c>
      <c r="J27" s="9">
        <v>3</v>
      </c>
    </row>
    <row r="28" spans="1:10" ht="11.45" customHeight="1">
      <c r="A28" s="8" t="s">
        <v>26</v>
      </c>
      <c r="B28" s="30">
        <v>16</v>
      </c>
      <c r="C28" s="9">
        <v>10</v>
      </c>
      <c r="D28" s="30">
        <v>7</v>
      </c>
      <c r="E28" s="30">
        <v>560.25</v>
      </c>
      <c r="F28" s="9">
        <v>273.75</v>
      </c>
      <c r="G28" s="9">
        <v>286.5</v>
      </c>
      <c r="H28" s="30">
        <v>10</v>
      </c>
      <c r="I28" s="9">
        <v>5</v>
      </c>
      <c r="J28" s="9">
        <v>5</v>
      </c>
    </row>
    <row r="29" spans="1:10" ht="11.45" customHeight="1">
      <c r="A29" s="12" t="s">
        <v>27</v>
      </c>
      <c r="B29" s="31">
        <v>30</v>
      </c>
      <c r="C29" s="13">
        <v>16</v>
      </c>
      <c r="D29" s="31">
        <v>13</v>
      </c>
      <c r="E29" s="31">
        <v>1173.1666666666667</v>
      </c>
      <c r="F29" s="13">
        <v>500.83333333333331</v>
      </c>
      <c r="G29" s="13">
        <v>672.33333333333337</v>
      </c>
      <c r="H29" s="31">
        <v>23</v>
      </c>
      <c r="I29" s="13">
        <v>8</v>
      </c>
      <c r="J29" s="13">
        <v>15</v>
      </c>
    </row>
    <row r="30" spans="1:10" ht="11.45" customHeight="1">
      <c r="A30" s="8" t="s">
        <v>28</v>
      </c>
      <c r="B30" s="30">
        <v>15</v>
      </c>
      <c r="C30" s="9">
        <v>7</v>
      </c>
      <c r="D30" s="30">
        <v>8</v>
      </c>
      <c r="E30" s="30">
        <v>1081.4166666666667</v>
      </c>
      <c r="F30" s="9">
        <v>465.41666666666669</v>
      </c>
      <c r="G30" s="9">
        <v>616</v>
      </c>
      <c r="H30" s="30">
        <v>23</v>
      </c>
      <c r="I30" s="9">
        <v>11</v>
      </c>
      <c r="J30" s="9">
        <v>12</v>
      </c>
    </row>
    <row r="31" spans="1:10" ht="11.45" customHeight="1">
      <c r="A31" s="8" t="s">
        <v>29</v>
      </c>
      <c r="B31" s="30">
        <v>53</v>
      </c>
      <c r="C31" s="9">
        <v>31</v>
      </c>
      <c r="D31" s="30">
        <v>21</v>
      </c>
      <c r="E31" s="30">
        <v>2152.5</v>
      </c>
      <c r="F31" s="9">
        <v>1071.4166666666667</v>
      </c>
      <c r="G31" s="9">
        <v>1081.0833333333333</v>
      </c>
      <c r="H31" s="30">
        <v>42</v>
      </c>
      <c r="I31" s="9">
        <v>20</v>
      </c>
      <c r="J31" s="9">
        <v>21</v>
      </c>
    </row>
    <row r="32" spans="1:10" ht="11.45" customHeight="1">
      <c r="A32" s="8" t="s">
        <v>30</v>
      </c>
      <c r="B32" s="30">
        <v>67</v>
      </c>
      <c r="C32" s="9">
        <v>34</v>
      </c>
      <c r="D32" s="30">
        <v>33</v>
      </c>
      <c r="E32" s="30">
        <v>3677.4166666666665</v>
      </c>
      <c r="F32" s="9">
        <v>1682.3333333333333</v>
      </c>
      <c r="G32" s="9">
        <v>1995.0833333333333</v>
      </c>
      <c r="H32" s="30">
        <v>91</v>
      </c>
      <c r="I32" s="9">
        <v>44</v>
      </c>
      <c r="J32" s="9">
        <v>47</v>
      </c>
    </row>
    <row r="33" spans="1:10" ht="11.45" customHeight="1">
      <c r="A33" s="8" t="s">
        <v>31</v>
      </c>
      <c r="B33" s="30">
        <v>11</v>
      </c>
      <c r="C33" s="9">
        <v>5</v>
      </c>
      <c r="D33" s="30">
        <v>6</v>
      </c>
      <c r="E33" s="30">
        <v>908.66666666666663</v>
      </c>
      <c r="F33" s="9">
        <v>372.5</v>
      </c>
      <c r="G33" s="9">
        <v>536.16666666666663</v>
      </c>
      <c r="H33" s="30">
        <v>33</v>
      </c>
      <c r="I33" s="9">
        <v>15</v>
      </c>
      <c r="J33" s="9">
        <v>19</v>
      </c>
    </row>
    <row r="34" spans="1:10" ht="11.45" customHeight="1">
      <c r="A34" s="12" t="s">
        <v>32</v>
      </c>
      <c r="B34" s="31">
        <v>18</v>
      </c>
      <c r="C34" s="13">
        <v>15</v>
      </c>
      <c r="D34" s="31">
        <v>3</v>
      </c>
      <c r="E34" s="31">
        <v>761.75</v>
      </c>
      <c r="F34" s="13">
        <v>339</v>
      </c>
      <c r="G34" s="13">
        <v>422.75</v>
      </c>
      <c r="H34" s="31">
        <v>16</v>
      </c>
      <c r="I34" s="13">
        <v>5</v>
      </c>
      <c r="J34" s="13">
        <v>11</v>
      </c>
    </row>
    <row r="35" spans="1:10" ht="11.45" customHeight="1">
      <c r="A35" s="8" t="s">
        <v>33</v>
      </c>
      <c r="B35" s="30">
        <v>29</v>
      </c>
      <c r="C35" s="9">
        <v>19</v>
      </c>
      <c r="D35" s="30">
        <v>10</v>
      </c>
      <c r="E35" s="30">
        <v>1521.75</v>
      </c>
      <c r="F35" s="9">
        <v>653.83333333333337</v>
      </c>
      <c r="G35" s="9">
        <v>867.91666666666663</v>
      </c>
      <c r="H35" s="30">
        <v>41</v>
      </c>
      <c r="I35" s="9">
        <v>18</v>
      </c>
      <c r="J35" s="9">
        <v>23</v>
      </c>
    </row>
    <row r="36" spans="1:10" ht="11.45" customHeight="1">
      <c r="A36" s="8" t="s">
        <v>34</v>
      </c>
      <c r="B36" s="30">
        <v>118</v>
      </c>
      <c r="C36" s="9">
        <v>59</v>
      </c>
      <c r="D36" s="30">
        <v>59</v>
      </c>
      <c r="E36" s="30">
        <v>5427.916666666667</v>
      </c>
      <c r="F36" s="9">
        <v>2460.25</v>
      </c>
      <c r="G36" s="9">
        <v>2967.6666666666665</v>
      </c>
      <c r="H36" s="30">
        <v>120</v>
      </c>
      <c r="I36" s="9">
        <v>52</v>
      </c>
      <c r="J36" s="9">
        <v>67</v>
      </c>
    </row>
    <row r="37" spans="1:10" ht="11.45" customHeight="1">
      <c r="A37" s="8" t="s">
        <v>35</v>
      </c>
      <c r="B37" s="30">
        <v>60</v>
      </c>
      <c r="C37" s="9">
        <v>28</v>
      </c>
      <c r="D37" s="30">
        <v>32</v>
      </c>
      <c r="E37" s="30">
        <v>3052.8333333333335</v>
      </c>
      <c r="F37" s="9">
        <v>1363.4166666666667</v>
      </c>
      <c r="G37" s="9">
        <v>1689.4166666666667</v>
      </c>
      <c r="H37" s="30">
        <v>55</v>
      </c>
      <c r="I37" s="9">
        <v>25</v>
      </c>
      <c r="J37" s="9">
        <v>29</v>
      </c>
    </row>
    <row r="38" spans="1:10" ht="11.45" customHeight="1">
      <c r="A38" s="8" t="s">
        <v>36</v>
      </c>
      <c r="B38" s="30">
        <v>8</v>
      </c>
      <c r="C38" s="9">
        <v>4</v>
      </c>
      <c r="D38" s="30">
        <v>4</v>
      </c>
      <c r="E38" s="30">
        <v>610</v>
      </c>
      <c r="F38" s="9">
        <v>276.58333333333331</v>
      </c>
      <c r="G38" s="9">
        <v>333.41666666666669</v>
      </c>
      <c r="H38" s="30">
        <v>11</v>
      </c>
      <c r="I38" s="9">
        <v>5</v>
      </c>
      <c r="J38" s="9">
        <v>7</v>
      </c>
    </row>
    <row r="39" spans="1:10" ht="11.45" customHeight="1">
      <c r="A39" s="12" t="s">
        <v>37</v>
      </c>
      <c r="B39" s="31">
        <v>13</v>
      </c>
      <c r="C39" s="13">
        <v>9</v>
      </c>
      <c r="D39" s="31">
        <v>5</v>
      </c>
      <c r="E39" s="31">
        <v>469.25</v>
      </c>
      <c r="F39" s="13">
        <v>185.66666666666666</v>
      </c>
      <c r="G39" s="13">
        <v>283.58333333333331</v>
      </c>
      <c r="H39" s="31">
        <v>10</v>
      </c>
      <c r="I39" s="13">
        <v>4</v>
      </c>
      <c r="J39" s="13">
        <v>6</v>
      </c>
    </row>
    <row r="40" spans="1:10" ht="11.45" customHeight="1">
      <c r="A40" s="8" t="s">
        <v>38</v>
      </c>
      <c r="B40" s="30">
        <v>6</v>
      </c>
      <c r="C40" s="9">
        <v>4</v>
      </c>
      <c r="D40" s="30">
        <v>2</v>
      </c>
      <c r="E40" s="30">
        <v>258.91666666666669</v>
      </c>
      <c r="F40" s="9">
        <v>118.25</v>
      </c>
      <c r="G40" s="9">
        <v>140.66666666666666</v>
      </c>
      <c r="H40" s="30">
        <v>6</v>
      </c>
      <c r="I40" s="9">
        <v>2</v>
      </c>
      <c r="J40" s="9">
        <v>3</v>
      </c>
    </row>
    <row r="41" spans="1:10" ht="11.45" customHeight="1">
      <c r="A41" s="8" t="s">
        <v>39</v>
      </c>
      <c r="B41" s="30">
        <v>10</v>
      </c>
      <c r="C41" s="9">
        <v>4</v>
      </c>
      <c r="D41" s="30">
        <v>7</v>
      </c>
      <c r="E41" s="30">
        <v>306.25</v>
      </c>
      <c r="F41" s="9">
        <v>109.66666666666667</v>
      </c>
      <c r="G41" s="9">
        <v>196.58333333333334</v>
      </c>
      <c r="H41" s="30">
        <v>6</v>
      </c>
      <c r="I41" s="9">
        <v>3</v>
      </c>
      <c r="J41" s="9">
        <v>2</v>
      </c>
    </row>
    <row r="42" spans="1:10" ht="11.45" customHeight="1">
      <c r="A42" s="8" t="s">
        <v>40</v>
      </c>
      <c r="B42" s="30">
        <v>22</v>
      </c>
      <c r="C42" s="9">
        <v>12</v>
      </c>
      <c r="D42" s="30">
        <v>9</v>
      </c>
      <c r="E42" s="30">
        <v>754.58333333333337</v>
      </c>
      <c r="F42" s="9">
        <v>325.25</v>
      </c>
      <c r="G42" s="9">
        <v>429.33333333333331</v>
      </c>
      <c r="H42" s="30">
        <v>14</v>
      </c>
      <c r="I42" s="9">
        <v>6</v>
      </c>
      <c r="J42" s="9">
        <v>8</v>
      </c>
    </row>
    <row r="43" spans="1:10" ht="11.45" customHeight="1">
      <c r="A43" s="8" t="s">
        <v>41</v>
      </c>
      <c r="B43" s="30">
        <v>38</v>
      </c>
      <c r="C43" s="9">
        <v>19</v>
      </c>
      <c r="D43" s="30">
        <v>19</v>
      </c>
      <c r="E43" s="30">
        <v>1356</v>
      </c>
      <c r="F43" s="9">
        <v>534.08333333333337</v>
      </c>
      <c r="G43" s="9">
        <v>821.91666666666663</v>
      </c>
      <c r="H43" s="30">
        <v>30</v>
      </c>
      <c r="I43" s="9">
        <v>15</v>
      </c>
      <c r="J43" s="9">
        <v>15</v>
      </c>
    </row>
    <row r="44" spans="1:10" ht="11.45" customHeight="1">
      <c r="A44" s="12" t="s">
        <v>42</v>
      </c>
      <c r="B44" s="31">
        <v>13</v>
      </c>
      <c r="C44" s="13">
        <v>6</v>
      </c>
      <c r="D44" s="31">
        <v>7</v>
      </c>
      <c r="E44" s="31">
        <v>561.91666666666663</v>
      </c>
      <c r="F44" s="13">
        <v>200.25</v>
      </c>
      <c r="G44" s="13">
        <v>361.66666666666669</v>
      </c>
      <c r="H44" s="31">
        <v>9</v>
      </c>
      <c r="I44" s="13">
        <v>4</v>
      </c>
      <c r="J44" s="13">
        <v>6</v>
      </c>
    </row>
    <row r="45" spans="1:10" ht="11.45" customHeight="1">
      <c r="A45" s="8" t="s">
        <v>43</v>
      </c>
      <c r="B45" s="30">
        <v>16</v>
      </c>
      <c r="C45" s="9">
        <v>8</v>
      </c>
      <c r="D45" s="30">
        <v>7</v>
      </c>
      <c r="E45" s="30">
        <v>401.83333333333331</v>
      </c>
      <c r="F45" s="9">
        <v>155.58333333333334</v>
      </c>
      <c r="G45" s="9">
        <v>246.25</v>
      </c>
      <c r="H45" s="30">
        <v>8</v>
      </c>
      <c r="I45" s="9">
        <v>3</v>
      </c>
      <c r="J45" s="9">
        <v>5</v>
      </c>
    </row>
    <row r="46" spans="1:10" ht="11.45" customHeight="1">
      <c r="A46" s="8" t="s">
        <v>44</v>
      </c>
      <c r="B46" s="30">
        <v>9</v>
      </c>
      <c r="C46" s="9">
        <v>4</v>
      </c>
      <c r="D46" s="30">
        <v>5</v>
      </c>
      <c r="E46" s="30">
        <v>387.41666666666669</v>
      </c>
      <c r="F46" s="9">
        <v>174.5</v>
      </c>
      <c r="G46" s="9">
        <v>212.91666666666666</v>
      </c>
      <c r="H46" s="30">
        <v>10</v>
      </c>
      <c r="I46" s="9">
        <v>5</v>
      </c>
      <c r="J46" s="9">
        <v>4</v>
      </c>
    </row>
    <row r="47" spans="1:10" ht="11.45" customHeight="1">
      <c r="A47" s="8" t="s">
        <v>45</v>
      </c>
      <c r="B47" s="30">
        <v>14</v>
      </c>
      <c r="C47" s="9">
        <v>9</v>
      </c>
      <c r="D47" s="30">
        <v>5</v>
      </c>
      <c r="E47" s="30">
        <v>616.5</v>
      </c>
      <c r="F47" s="9">
        <v>253.75</v>
      </c>
      <c r="G47" s="9">
        <v>362.75</v>
      </c>
      <c r="H47" s="30">
        <v>12</v>
      </c>
      <c r="I47" s="9">
        <v>5</v>
      </c>
      <c r="J47" s="9">
        <v>7</v>
      </c>
    </row>
    <row r="48" spans="1:10" ht="11.45" customHeight="1">
      <c r="A48" s="8" t="s">
        <v>46</v>
      </c>
      <c r="B48" s="30">
        <v>8</v>
      </c>
      <c r="C48" s="9">
        <v>4</v>
      </c>
      <c r="D48" s="30">
        <v>4</v>
      </c>
      <c r="E48" s="30">
        <v>349.91666666666669</v>
      </c>
      <c r="F48" s="9">
        <v>149.25</v>
      </c>
      <c r="G48" s="9">
        <v>200.66666666666666</v>
      </c>
      <c r="H48" s="30">
        <v>5</v>
      </c>
      <c r="I48" s="9">
        <v>4</v>
      </c>
      <c r="J48" s="9">
        <v>2</v>
      </c>
    </row>
    <row r="49" spans="1:10" ht="11.45" customHeight="1">
      <c r="A49" s="12" t="s">
        <v>47</v>
      </c>
      <c r="B49" s="31">
        <v>66</v>
      </c>
      <c r="C49" s="13">
        <v>36</v>
      </c>
      <c r="D49" s="31">
        <v>30</v>
      </c>
      <c r="E49" s="31">
        <v>2754.25</v>
      </c>
      <c r="F49" s="13">
        <v>1187.25</v>
      </c>
      <c r="G49" s="13">
        <v>1567</v>
      </c>
      <c r="H49" s="31">
        <v>68</v>
      </c>
      <c r="I49" s="13">
        <v>29</v>
      </c>
      <c r="J49" s="13">
        <v>39</v>
      </c>
    </row>
    <row r="50" spans="1:10" ht="11.45" customHeight="1">
      <c r="A50" s="8" t="s">
        <v>48</v>
      </c>
      <c r="B50" s="30">
        <v>11</v>
      </c>
      <c r="C50" s="9">
        <v>6</v>
      </c>
      <c r="D50" s="30">
        <v>5</v>
      </c>
      <c r="E50" s="30">
        <v>307.91666666666669</v>
      </c>
      <c r="F50" s="9">
        <v>123.5</v>
      </c>
      <c r="G50" s="9">
        <v>184.41666666666666</v>
      </c>
      <c r="H50" s="30">
        <v>5</v>
      </c>
      <c r="I50" s="9">
        <v>2</v>
      </c>
      <c r="J50" s="9">
        <v>4</v>
      </c>
    </row>
    <row r="51" spans="1:10" ht="11.45" customHeight="1">
      <c r="A51" s="8" t="s">
        <v>49</v>
      </c>
      <c r="B51" s="30">
        <v>20</v>
      </c>
      <c r="C51" s="9">
        <v>11</v>
      </c>
      <c r="D51" s="30">
        <v>9</v>
      </c>
      <c r="E51" s="30">
        <v>708.08333333333337</v>
      </c>
      <c r="F51" s="9">
        <v>289.75</v>
      </c>
      <c r="G51" s="9">
        <v>418.33333333333331</v>
      </c>
      <c r="H51" s="30">
        <v>15</v>
      </c>
      <c r="I51" s="9">
        <v>7</v>
      </c>
      <c r="J51" s="9">
        <v>8</v>
      </c>
    </row>
    <row r="52" spans="1:10" ht="11.45" customHeight="1">
      <c r="A52" s="8" t="s">
        <v>50</v>
      </c>
      <c r="B52" s="30">
        <v>35</v>
      </c>
      <c r="C52" s="9">
        <v>18</v>
      </c>
      <c r="D52" s="30">
        <v>17</v>
      </c>
      <c r="E52" s="30">
        <v>901.91666666666663</v>
      </c>
      <c r="F52" s="9">
        <v>363.33333333333331</v>
      </c>
      <c r="G52" s="9">
        <v>538.58333333333337</v>
      </c>
      <c r="H52" s="30">
        <v>20</v>
      </c>
      <c r="I52" s="9">
        <v>9</v>
      </c>
      <c r="J52" s="9">
        <v>11</v>
      </c>
    </row>
    <row r="53" spans="1:10" ht="11.45" customHeight="1">
      <c r="A53" s="8" t="s">
        <v>51</v>
      </c>
      <c r="B53" s="30">
        <v>32</v>
      </c>
      <c r="C53" s="9">
        <v>17</v>
      </c>
      <c r="D53" s="30">
        <v>15</v>
      </c>
      <c r="E53" s="30">
        <v>743</v>
      </c>
      <c r="F53" s="9">
        <v>305.33333333333331</v>
      </c>
      <c r="G53" s="9">
        <v>437.66666666666669</v>
      </c>
      <c r="H53" s="30">
        <v>11</v>
      </c>
      <c r="I53" s="9">
        <v>4</v>
      </c>
      <c r="J53" s="9">
        <v>7</v>
      </c>
    </row>
    <row r="54" spans="1:10" ht="11.45" customHeight="1">
      <c r="A54" s="12" t="s">
        <v>52</v>
      </c>
      <c r="B54" s="31">
        <v>11</v>
      </c>
      <c r="C54" s="13">
        <v>5</v>
      </c>
      <c r="D54" s="31">
        <v>7</v>
      </c>
      <c r="E54" s="31">
        <v>512.5</v>
      </c>
      <c r="F54" s="13">
        <v>199.41666666666666</v>
      </c>
      <c r="G54" s="13">
        <v>313.08333333333331</v>
      </c>
      <c r="H54" s="31">
        <v>9</v>
      </c>
      <c r="I54" s="13">
        <v>4</v>
      </c>
      <c r="J54" s="13">
        <v>6</v>
      </c>
    </row>
    <row r="55" spans="1:10" ht="11.45" customHeight="1">
      <c r="A55" s="8" t="s">
        <v>53</v>
      </c>
      <c r="B55" s="30">
        <v>14</v>
      </c>
      <c r="C55" s="9">
        <v>9</v>
      </c>
      <c r="D55" s="30">
        <v>5</v>
      </c>
      <c r="E55" s="30">
        <v>704.41666666666663</v>
      </c>
      <c r="F55" s="9">
        <v>280.16666666666669</v>
      </c>
      <c r="G55" s="9">
        <v>424.25</v>
      </c>
      <c r="H55" s="30">
        <v>14</v>
      </c>
      <c r="I55" s="9">
        <v>7</v>
      </c>
      <c r="J55" s="9">
        <v>6</v>
      </c>
    </row>
    <row r="56" spans="1:10" ht="11.45" customHeight="1" thickBot="1">
      <c r="A56" s="16" t="s">
        <v>54</v>
      </c>
      <c r="B56" s="29">
        <v>14</v>
      </c>
      <c r="C56" s="17">
        <v>8</v>
      </c>
      <c r="D56" s="29">
        <v>6</v>
      </c>
      <c r="E56" s="29">
        <v>796.25</v>
      </c>
      <c r="F56" s="17">
        <v>364.75</v>
      </c>
      <c r="G56" s="17">
        <v>431.5</v>
      </c>
      <c r="H56" s="29">
        <v>25</v>
      </c>
      <c r="I56" s="17">
        <v>10</v>
      </c>
      <c r="J56" s="17">
        <v>15</v>
      </c>
    </row>
    <row r="57" spans="1:10" s="25" customFormat="1" ht="16.5" customHeight="1">
      <c r="A57" s="35"/>
      <c r="B57" s="10" t="s">
        <v>78</v>
      </c>
      <c r="C57" s="10"/>
      <c r="D57" s="10"/>
      <c r="E57" s="10"/>
      <c r="F57" s="10"/>
      <c r="G57" s="10"/>
      <c r="H57" s="10"/>
      <c r="I57" s="10"/>
      <c r="J57" s="10"/>
    </row>
    <row r="58" spans="1:10" ht="16.149999999999999" customHeight="1">
      <c r="A58" s="24"/>
      <c r="B58" s="36"/>
      <c r="C58" s="36"/>
      <c r="D58" s="36"/>
      <c r="E58" s="36"/>
      <c r="F58" s="36"/>
      <c r="G58" s="36"/>
      <c r="H58" s="36"/>
      <c r="I58" s="36"/>
      <c r="J58" s="36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10">
    <mergeCell ref="A1:J1"/>
    <mergeCell ref="A2:J2"/>
    <mergeCell ref="I3:J3"/>
    <mergeCell ref="A4:A7"/>
    <mergeCell ref="B4:J4"/>
    <mergeCell ref="B6:D6"/>
    <mergeCell ref="E6:G6"/>
    <mergeCell ref="H6:J6"/>
    <mergeCell ref="B5:D5"/>
    <mergeCell ref="E5:J5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J68"/>
  <sheetViews>
    <sheetView view="pageBreakPreview" zoomScaleNormal="100" zoomScaleSheetLayoutView="100" workbookViewId="0">
      <selection activeCell="J21" sqref="J21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19" t="s">
        <v>115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9.899999999999999" customHeight="1">
      <c r="A2" s="142" t="s">
        <v>165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18.600000000000001" customHeight="1" thickBot="1">
      <c r="I3" s="138" t="s">
        <v>195</v>
      </c>
      <c r="J3" s="138"/>
    </row>
    <row r="4" spans="1:10" ht="22.5" customHeight="1" thickBot="1">
      <c r="A4" s="126" t="s">
        <v>0</v>
      </c>
      <c r="B4" s="139" t="s">
        <v>83</v>
      </c>
      <c r="C4" s="140"/>
      <c r="D4" s="140"/>
      <c r="E4" s="140"/>
      <c r="F4" s="140"/>
      <c r="G4" s="140"/>
      <c r="H4" s="140"/>
      <c r="I4" s="140"/>
      <c r="J4" s="141"/>
    </row>
    <row r="5" spans="1:10" ht="22.5" customHeight="1" thickBot="1">
      <c r="A5" s="127"/>
      <c r="B5" s="139" t="s">
        <v>94</v>
      </c>
      <c r="C5" s="140"/>
      <c r="D5" s="140"/>
      <c r="E5" s="140"/>
      <c r="F5" s="140"/>
      <c r="G5" s="140"/>
      <c r="H5" s="140"/>
      <c r="I5" s="140"/>
      <c r="J5" s="141"/>
    </row>
    <row r="6" spans="1:10" ht="22.5" customHeight="1" thickBot="1">
      <c r="A6" s="127"/>
      <c r="B6" s="139" t="s">
        <v>85</v>
      </c>
      <c r="C6" s="140"/>
      <c r="D6" s="141"/>
      <c r="E6" s="139" t="s">
        <v>80</v>
      </c>
      <c r="F6" s="140"/>
      <c r="G6" s="141"/>
      <c r="H6" s="139" t="s">
        <v>91</v>
      </c>
      <c r="I6" s="140"/>
      <c r="J6" s="141"/>
    </row>
    <row r="7" spans="1:10" ht="42" customHeight="1" thickBot="1">
      <c r="A7" s="128"/>
      <c r="B7" s="108" t="s">
        <v>72</v>
      </c>
      <c r="C7" s="3" t="s">
        <v>79</v>
      </c>
      <c r="D7" s="108" t="s">
        <v>70</v>
      </c>
      <c r="E7" s="108" t="s">
        <v>72</v>
      </c>
      <c r="F7" s="3" t="s">
        <v>79</v>
      </c>
      <c r="G7" s="3" t="s">
        <v>70</v>
      </c>
      <c r="H7" s="108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18029.666666666668</v>
      </c>
      <c r="C8" s="5">
        <v>7396.916666666667</v>
      </c>
      <c r="D8" s="32">
        <v>10632.75</v>
      </c>
      <c r="E8" s="32">
        <v>15776.75</v>
      </c>
      <c r="F8" s="5">
        <v>5937.333333333333</v>
      </c>
      <c r="G8" s="5">
        <v>9839.4166666666661</v>
      </c>
      <c r="H8" s="32">
        <v>15917</v>
      </c>
      <c r="I8" s="5">
        <v>5980</v>
      </c>
      <c r="J8" s="5">
        <v>9937</v>
      </c>
    </row>
    <row r="9" spans="1:10" ht="12" customHeight="1">
      <c r="A9" s="8"/>
      <c r="B9" s="30"/>
      <c r="C9" s="9"/>
      <c r="D9" s="30"/>
      <c r="E9" s="30"/>
      <c r="F9" s="9"/>
      <c r="G9" s="9"/>
      <c r="H9" s="30"/>
      <c r="I9" s="9"/>
      <c r="J9" s="9"/>
    </row>
    <row r="10" spans="1:10" ht="11.45" customHeight="1">
      <c r="A10" s="8" t="s">
        <v>8</v>
      </c>
      <c r="B10" s="30">
        <v>871</v>
      </c>
      <c r="C10" s="9">
        <v>344</v>
      </c>
      <c r="D10" s="30">
        <v>526</v>
      </c>
      <c r="E10" s="30">
        <v>738</v>
      </c>
      <c r="F10" s="9">
        <v>251</v>
      </c>
      <c r="G10" s="9">
        <v>487</v>
      </c>
      <c r="H10" s="30">
        <v>693</v>
      </c>
      <c r="I10" s="9">
        <v>234</v>
      </c>
      <c r="J10" s="9">
        <v>458</v>
      </c>
    </row>
    <row r="11" spans="1:10" ht="11.45" customHeight="1">
      <c r="A11" s="8" t="s">
        <v>9</v>
      </c>
      <c r="B11" s="30">
        <v>207</v>
      </c>
      <c r="C11" s="9">
        <v>91</v>
      </c>
      <c r="D11" s="30">
        <v>116</v>
      </c>
      <c r="E11" s="30">
        <v>176</v>
      </c>
      <c r="F11" s="9">
        <v>66</v>
      </c>
      <c r="G11" s="9">
        <v>110</v>
      </c>
      <c r="H11" s="30">
        <v>214</v>
      </c>
      <c r="I11" s="9">
        <v>67</v>
      </c>
      <c r="J11" s="9">
        <v>147</v>
      </c>
    </row>
    <row r="12" spans="1:10" ht="11.45" customHeight="1">
      <c r="A12" s="8" t="s">
        <v>10</v>
      </c>
      <c r="B12" s="30">
        <v>128</v>
      </c>
      <c r="C12" s="9">
        <v>51</v>
      </c>
      <c r="D12" s="30">
        <v>77</v>
      </c>
      <c r="E12" s="30">
        <v>168</v>
      </c>
      <c r="F12" s="9">
        <v>62</v>
      </c>
      <c r="G12" s="9">
        <v>105</v>
      </c>
      <c r="H12" s="30">
        <v>139</v>
      </c>
      <c r="I12" s="9">
        <v>42</v>
      </c>
      <c r="J12" s="9">
        <v>97</v>
      </c>
    </row>
    <row r="13" spans="1:10" ht="11.45" customHeight="1">
      <c r="A13" s="8" t="s">
        <v>11</v>
      </c>
      <c r="B13" s="30">
        <v>348</v>
      </c>
      <c r="C13" s="9">
        <v>137</v>
      </c>
      <c r="D13" s="30">
        <v>211</v>
      </c>
      <c r="E13" s="30">
        <v>375</v>
      </c>
      <c r="F13" s="9">
        <v>135</v>
      </c>
      <c r="G13" s="9">
        <v>240</v>
      </c>
      <c r="H13" s="30">
        <v>313</v>
      </c>
      <c r="I13" s="9">
        <v>109</v>
      </c>
      <c r="J13" s="9">
        <v>204</v>
      </c>
    </row>
    <row r="14" spans="1:10" ht="11.45" customHeight="1">
      <c r="A14" s="12" t="s">
        <v>12</v>
      </c>
      <c r="B14" s="31">
        <v>112</v>
      </c>
      <c r="C14" s="13">
        <v>50</v>
      </c>
      <c r="D14" s="31">
        <v>63</v>
      </c>
      <c r="E14" s="31">
        <v>118</v>
      </c>
      <c r="F14" s="13">
        <v>49</v>
      </c>
      <c r="G14" s="13">
        <v>70</v>
      </c>
      <c r="H14" s="31">
        <v>147</v>
      </c>
      <c r="I14" s="13">
        <v>57</v>
      </c>
      <c r="J14" s="13">
        <v>91</v>
      </c>
    </row>
    <row r="15" spans="1:10" ht="11.45" customHeight="1">
      <c r="A15" s="8" t="s">
        <v>13</v>
      </c>
      <c r="B15" s="30">
        <v>114</v>
      </c>
      <c r="C15" s="9">
        <v>48</v>
      </c>
      <c r="D15" s="30">
        <v>67</v>
      </c>
      <c r="E15" s="30">
        <v>112</v>
      </c>
      <c r="F15" s="9">
        <v>39</v>
      </c>
      <c r="G15" s="9">
        <v>73</v>
      </c>
      <c r="H15" s="30">
        <v>127</v>
      </c>
      <c r="I15" s="9">
        <v>42</v>
      </c>
      <c r="J15" s="9">
        <v>84</v>
      </c>
    </row>
    <row r="16" spans="1:10" ht="11.45" customHeight="1">
      <c r="A16" s="8" t="s">
        <v>14</v>
      </c>
      <c r="B16" s="30">
        <v>232</v>
      </c>
      <c r="C16" s="9">
        <v>95</v>
      </c>
      <c r="D16" s="30">
        <v>137</v>
      </c>
      <c r="E16" s="30">
        <v>247</v>
      </c>
      <c r="F16" s="9">
        <v>86</v>
      </c>
      <c r="G16" s="9">
        <v>161</v>
      </c>
      <c r="H16" s="30">
        <v>230</v>
      </c>
      <c r="I16" s="9">
        <v>86</v>
      </c>
      <c r="J16" s="9">
        <v>144</v>
      </c>
    </row>
    <row r="17" spans="1:10" ht="11.45" customHeight="1">
      <c r="A17" s="8" t="s">
        <v>15</v>
      </c>
      <c r="B17" s="30">
        <v>314</v>
      </c>
      <c r="C17" s="9">
        <v>131</v>
      </c>
      <c r="D17" s="30">
        <v>183</v>
      </c>
      <c r="E17" s="30">
        <v>291</v>
      </c>
      <c r="F17" s="9">
        <v>121</v>
      </c>
      <c r="G17" s="9">
        <v>170</v>
      </c>
      <c r="H17" s="30">
        <v>301</v>
      </c>
      <c r="I17" s="9">
        <v>120</v>
      </c>
      <c r="J17" s="9">
        <v>181</v>
      </c>
    </row>
    <row r="18" spans="1:10" ht="11.45" customHeight="1">
      <c r="A18" s="8" t="s">
        <v>16</v>
      </c>
      <c r="B18" s="30">
        <v>247</v>
      </c>
      <c r="C18" s="9">
        <v>102</v>
      </c>
      <c r="D18" s="30">
        <v>145</v>
      </c>
      <c r="E18" s="30">
        <v>244</v>
      </c>
      <c r="F18" s="9">
        <v>95</v>
      </c>
      <c r="G18" s="9">
        <v>149</v>
      </c>
      <c r="H18" s="30">
        <v>243</v>
      </c>
      <c r="I18" s="9">
        <v>92</v>
      </c>
      <c r="J18" s="9">
        <v>151</v>
      </c>
    </row>
    <row r="19" spans="1:10" ht="11.45" customHeight="1">
      <c r="A19" s="12" t="s">
        <v>17</v>
      </c>
      <c r="B19" s="31">
        <v>332</v>
      </c>
      <c r="C19" s="13">
        <v>138</v>
      </c>
      <c r="D19" s="31">
        <v>194</v>
      </c>
      <c r="E19" s="31">
        <v>257</v>
      </c>
      <c r="F19" s="13">
        <v>113</v>
      </c>
      <c r="G19" s="13">
        <v>144</v>
      </c>
      <c r="H19" s="31">
        <v>243</v>
      </c>
      <c r="I19" s="13">
        <v>97</v>
      </c>
      <c r="J19" s="13">
        <v>146</v>
      </c>
    </row>
    <row r="20" spans="1:10" ht="11.45" customHeight="1">
      <c r="A20" s="8" t="s">
        <v>18</v>
      </c>
      <c r="B20" s="30">
        <v>991</v>
      </c>
      <c r="C20" s="9">
        <v>440</v>
      </c>
      <c r="D20" s="30">
        <v>551</v>
      </c>
      <c r="E20" s="30">
        <v>879</v>
      </c>
      <c r="F20" s="9">
        <v>361</v>
      </c>
      <c r="G20" s="9">
        <v>518</v>
      </c>
      <c r="H20" s="30">
        <v>930</v>
      </c>
      <c r="I20" s="9">
        <v>403</v>
      </c>
      <c r="J20" s="9">
        <v>527</v>
      </c>
    </row>
    <row r="21" spans="1:10" ht="11.45" customHeight="1">
      <c r="A21" s="8" t="s">
        <v>19</v>
      </c>
      <c r="B21" s="30">
        <v>855</v>
      </c>
      <c r="C21" s="9">
        <v>378</v>
      </c>
      <c r="D21" s="30">
        <v>477</v>
      </c>
      <c r="E21" s="30">
        <v>739</v>
      </c>
      <c r="F21" s="9">
        <v>312</v>
      </c>
      <c r="G21" s="9">
        <v>427</v>
      </c>
      <c r="H21" s="30">
        <v>751</v>
      </c>
      <c r="I21" s="9">
        <v>313</v>
      </c>
      <c r="J21" s="9">
        <v>438</v>
      </c>
    </row>
    <row r="22" spans="1:10" ht="11.45" customHeight="1">
      <c r="A22" s="8" t="s">
        <v>20</v>
      </c>
      <c r="B22" s="30">
        <v>2217</v>
      </c>
      <c r="C22" s="9">
        <v>1015</v>
      </c>
      <c r="D22" s="30">
        <v>1202</v>
      </c>
      <c r="E22" s="30">
        <v>1833</v>
      </c>
      <c r="F22" s="9">
        <v>733</v>
      </c>
      <c r="G22" s="9">
        <v>1100</v>
      </c>
      <c r="H22" s="30">
        <v>1878</v>
      </c>
      <c r="I22" s="9">
        <v>834</v>
      </c>
      <c r="J22" s="9">
        <v>1044</v>
      </c>
    </row>
    <row r="23" spans="1:10" ht="11.45" customHeight="1">
      <c r="A23" s="8" t="s">
        <v>21</v>
      </c>
      <c r="B23" s="30">
        <v>1352</v>
      </c>
      <c r="C23" s="9">
        <v>592</v>
      </c>
      <c r="D23" s="30">
        <v>760</v>
      </c>
      <c r="E23" s="30">
        <v>1142</v>
      </c>
      <c r="F23" s="9">
        <v>469</v>
      </c>
      <c r="G23" s="9">
        <v>673</v>
      </c>
      <c r="H23" s="30">
        <v>1118</v>
      </c>
      <c r="I23" s="9">
        <v>463</v>
      </c>
      <c r="J23" s="9">
        <v>655</v>
      </c>
    </row>
    <row r="24" spans="1:10" ht="11.45" customHeight="1">
      <c r="A24" s="12" t="s">
        <v>22</v>
      </c>
      <c r="B24" s="31">
        <v>223</v>
      </c>
      <c r="C24" s="13">
        <v>85</v>
      </c>
      <c r="D24" s="31">
        <v>138</v>
      </c>
      <c r="E24" s="31">
        <v>213</v>
      </c>
      <c r="F24" s="13">
        <v>74</v>
      </c>
      <c r="G24" s="13">
        <v>139</v>
      </c>
      <c r="H24" s="31">
        <v>294</v>
      </c>
      <c r="I24" s="13">
        <v>74</v>
      </c>
      <c r="J24" s="13">
        <v>220</v>
      </c>
    </row>
    <row r="25" spans="1:10" ht="11.45" customHeight="1">
      <c r="A25" s="8" t="s">
        <v>23</v>
      </c>
      <c r="B25" s="30">
        <v>114</v>
      </c>
      <c r="C25" s="9">
        <v>43</v>
      </c>
      <c r="D25" s="30">
        <v>71</v>
      </c>
      <c r="E25" s="30">
        <v>114</v>
      </c>
      <c r="F25" s="9">
        <v>53</v>
      </c>
      <c r="G25" s="9">
        <v>61</v>
      </c>
      <c r="H25" s="30">
        <v>109</v>
      </c>
      <c r="I25" s="9">
        <v>40</v>
      </c>
      <c r="J25" s="9">
        <v>69</v>
      </c>
    </row>
    <row r="26" spans="1:10" ht="11.45" customHeight="1">
      <c r="A26" s="8" t="s">
        <v>24</v>
      </c>
      <c r="B26" s="30">
        <v>135</v>
      </c>
      <c r="C26" s="9">
        <v>53</v>
      </c>
      <c r="D26" s="30">
        <v>81</v>
      </c>
      <c r="E26" s="30">
        <v>149</v>
      </c>
      <c r="F26" s="9">
        <v>57</v>
      </c>
      <c r="G26" s="9">
        <v>92</v>
      </c>
      <c r="H26" s="30">
        <v>158</v>
      </c>
      <c r="I26" s="9">
        <v>50</v>
      </c>
      <c r="J26" s="9">
        <v>108</v>
      </c>
    </row>
    <row r="27" spans="1:10" ht="11.45" customHeight="1">
      <c r="A27" s="8" t="s">
        <v>25</v>
      </c>
      <c r="B27" s="30">
        <v>66</v>
      </c>
      <c r="C27" s="9">
        <v>28</v>
      </c>
      <c r="D27" s="30">
        <v>38</v>
      </c>
      <c r="E27" s="30">
        <v>60</v>
      </c>
      <c r="F27" s="9">
        <v>19</v>
      </c>
      <c r="G27" s="9">
        <v>42</v>
      </c>
      <c r="H27" s="30">
        <v>65</v>
      </c>
      <c r="I27" s="9">
        <v>16</v>
      </c>
      <c r="J27" s="9">
        <v>49</v>
      </c>
    </row>
    <row r="28" spans="1:10" ht="11.45" customHeight="1">
      <c r="A28" s="8" t="s">
        <v>26</v>
      </c>
      <c r="B28" s="30">
        <v>123</v>
      </c>
      <c r="C28" s="9">
        <v>52</v>
      </c>
      <c r="D28" s="30">
        <v>71</v>
      </c>
      <c r="E28" s="30">
        <v>115</v>
      </c>
      <c r="F28" s="9">
        <v>47</v>
      </c>
      <c r="G28" s="9">
        <v>69</v>
      </c>
      <c r="H28" s="30">
        <v>141</v>
      </c>
      <c r="I28" s="9">
        <v>53</v>
      </c>
      <c r="J28" s="9">
        <v>89</v>
      </c>
    </row>
    <row r="29" spans="1:10" ht="11.45" customHeight="1">
      <c r="A29" s="12" t="s">
        <v>27</v>
      </c>
      <c r="B29" s="31">
        <v>302</v>
      </c>
      <c r="C29" s="13">
        <v>104</v>
      </c>
      <c r="D29" s="31">
        <v>198</v>
      </c>
      <c r="E29" s="31">
        <v>272</v>
      </c>
      <c r="F29" s="13">
        <v>92</v>
      </c>
      <c r="G29" s="13">
        <v>180</v>
      </c>
      <c r="H29" s="31">
        <v>288</v>
      </c>
      <c r="I29" s="13">
        <v>100</v>
      </c>
      <c r="J29" s="13">
        <v>188</v>
      </c>
    </row>
    <row r="30" spans="1:10" ht="11.45" customHeight="1">
      <c r="A30" s="8" t="s">
        <v>28</v>
      </c>
      <c r="B30" s="30">
        <v>316</v>
      </c>
      <c r="C30" s="9">
        <v>118</v>
      </c>
      <c r="D30" s="30">
        <v>198</v>
      </c>
      <c r="E30" s="30">
        <v>271</v>
      </c>
      <c r="F30" s="9">
        <v>101</v>
      </c>
      <c r="G30" s="9">
        <v>171</v>
      </c>
      <c r="H30" s="30">
        <v>267</v>
      </c>
      <c r="I30" s="9">
        <v>93</v>
      </c>
      <c r="J30" s="9">
        <v>175</v>
      </c>
    </row>
    <row r="31" spans="1:10" ht="11.45" customHeight="1">
      <c r="A31" s="8" t="s">
        <v>29</v>
      </c>
      <c r="B31" s="30">
        <v>599</v>
      </c>
      <c r="C31" s="9">
        <v>266</v>
      </c>
      <c r="D31" s="30">
        <v>333</v>
      </c>
      <c r="E31" s="30">
        <v>512</v>
      </c>
      <c r="F31" s="9">
        <v>213</v>
      </c>
      <c r="G31" s="9">
        <v>299</v>
      </c>
      <c r="H31" s="30">
        <v>435</v>
      </c>
      <c r="I31" s="9">
        <v>180</v>
      </c>
      <c r="J31" s="9">
        <v>255</v>
      </c>
    </row>
    <row r="32" spans="1:10" ht="11.45" customHeight="1">
      <c r="A32" s="8" t="s">
        <v>30</v>
      </c>
      <c r="B32" s="30">
        <v>1124</v>
      </c>
      <c r="C32" s="9">
        <v>446</v>
      </c>
      <c r="D32" s="30">
        <v>678</v>
      </c>
      <c r="E32" s="30">
        <v>905</v>
      </c>
      <c r="F32" s="9">
        <v>345</v>
      </c>
      <c r="G32" s="9">
        <v>560</v>
      </c>
      <c r="H32" s="30">
        <v>798</v>
      </c>
      <c r="I32" s="9">
        <v>304</v>
      </c>
      <c r="J32" s="9">
        <v>494</v>
      </c>
    </row>
    <row r="33" spans="1:10" ht="11.45" customHeight="1">
      <c r="A33" s="8" t="s">
        <v>31</v>
      </c>
      <c r="B33" s="30">
        <v>294</v>
      </c>
      <c r="C33" s="9">
        <v>113</v>
      </c>
      <c r="D33" s="30">
        <v>181</v>
      </c>
      <c r="E33" s="30">
        <v>204</v>
      </c>
      <c r="F33" s="9">
        <v>67</v>
      </c>
      <c r="G33" s="9">
        <v>137</v>
      </c>
      <c r="H33" s="30">
        <v>219</v>
      </c>
      <c r="I33" s="9">
        <v>72</v>
      </c>
      <c r="J33" s="9">
        <v>147</v>
      </c>
    </row>
    <row r="34" spans="1:10" ht="11.45" customHeight="1">
      <c r="A34" s="12" t="s">
        <v>32</v>
      </c>
      <c r="B34" s="31">
        <v>199</v>
      </c>
      <c r="C34" s="13">
        <v>77</v>
      </c>
      <c r="D34" s="31">
        <v>122</v>
      </c>
      <c r="E34" s="31">
        <v>191</v>
      </c>
      <c r="F34" s="13">
        <v>73</v>
      </c>
      <c r="G34" s="13">
        <v>118</v>
      </c>
      <c r="H34" s="31">
        <v>184</v>
      </c>
      <c r="I34" s="13">
        <v>70</v>
      </c>
      <c r="J34" s="13">
        <v>114</v>
      </c>
    </row>
    <row r="35" spans="1:10" ht="11.45" customHeight="1">
      <c r="A35" s="8" t="s">
        <v>33</v>
      </c>
      <c r="B35" s="30">
        <v>399</v>
      </c>
      <c r="C35" s="9">
        <v>142</v>
      </c>
      <c r="D35" s="30">
        <v>257</v>
      </c>
      <c r="E35" s="30">
        <v>340</v>
      </c>
      <c r="F35" s="9">
        <v>122</v>
      </c>
      <c r="G35" s="9">
        <v>218</v>
      </c>
      <c r="H35" s="30">
        <v>370</v>
      </c>
      <c r="I35" s="9">
        <v>135</v>
      </c>
      <c r="J35" s="9">
        <v>235</v>
      </c>
    </row>
    <row r="36" spans="1:10" ht="11.45" customHeight="1">
      <c r="A36" s="8" t="s">
        <v>34</v>
      </c>
      <c r="B36" s="30">
        <v>1540</v>
      </c>
      <c r="C36" s="9">
        <v>611</v>
      </c>
      <c r="D36" s="30">
        <v>928</v>
      </c>
      <c r="E36" s="30">
        <v>1263</v>
      </c>
      <c r="F36" s="9">
        <v>452</v>
      </c>
      <c r="G36" s="9">
        <v>811</v>
      </c>
      <c r="H36" s="30">
        <v>1264</v>
      </c>
      <c r="I36" s="9">
        <v>505</v>
      </c>
      <c r="J36" s="9">
        <v>759</v>
      </c>
    </row>
    <row r="37" spans="1:10" ht="11.45" customHeight="1">
      <c r="A37" s="8" t="s">
        <v>35</v>
      </c>
      <c r="B37" s="30">
        <v>745</v>
      </c>
      <c r="C37" s="9">
        <v>275</v>
      </c>
      <c r="D37" s="30">
        <v>470</v>
      </c>
      <c r="E37" s="30">
        <v>677</v>
      </c>
      <c r="F37" s="9">
        <v>233</v>
      </c>
      <c r="G37" s="9">
        <v>444</v>
      </c>
      <c r="H37" s="30">
        <v>678</v>
      </c>
      <c r="I37" s="9">
        <v>236</v>
      </c>
      <c r="J37" s="9">
        <v>442</v>
      </c>
    </row>
    <row r="38" spans="1:10" ht="11.45" customHeight="1">
      <c r="A38" s="8" t="s">
        <v>36</v>
      </c>
      <c r="B38" s="30">
        <v>162</v>
      </c>
      <c r="C38" s="9">
        <v>59</v>
      </c>
      <c r="D38" s="30">
        <v>104</v>
      </c>
      <c r="E38" s="30">
        <v>139</v>
      </c>
      <c r="F38" s="9">
        <v>52</v>
      </c>
      <c r="G38" s="9">
        <v>87</v>
      </c>
      <c r="H38" s="30">
        <v>148</v>
      </c>
      <c r="I38" s="9">
        <v>51</v>
      </c>
      <c r="J38" s="9">
        <v>97</v>
      </c>
    </row>
    <row r="39" spans="1:10" ht="11.45" customHeight="1">
      <c r="A39" s="12" t="s">
        <v>37</v>
      </c>
      <c r="B39" s="31">
        <v>121</v>
      </c>
      <c r="C39" s="13">
        <v>46</v>
      </c>
      <c r="D39" s="31">
        <v>75</v>
      </c>
      <c r="E39" s="31">
        <v>97</v>
      </c>
      <c r="F39" s="13">
        <v>30</v>
      </c>
      <c r="G39" s="13">
        <v>67</v>
      </c>
      <c r="H39" s="31">
        <v>133</v>
      </c>
      <c r="I39" s="13">
        <v>38</v>
      </c>
      <c r="J39" s="13">
        <v>95</v>
      </c>
    </row>
    <row r="40" spans="1:10" ht="11.45" customHeight="1">
      <c r="A40" s="8" t="s">
        <v>38</v>
      </c>
      <c r="B40" s="30">
        <v>54</v>
      </c>
      <c r="C40" s="9">
        <v>27</v>
      </c>
      <c r="D40" s="30">
        <v>27</v>
      </c>
      <c r="E40" s="30">
        <v>49</v>
      </c>
      <c r="F40" s="9">
        <v>20</v>
      </c>
      <c r="G40" s="9">
        <v>29</v>
      </c>
      <c r="H40" s="30">
        <v>66</v>
      </c>
      <c r="I40" s="9">
        <v>21</v>
      </c>
      <c r="J40" s="9">
        <v>45</v>
      </c>
    </row>
    <row r="41" spans="1:10" ht="11.45" customHeight="1">
      <c r="A41" s="8" t="s">
        <v>39</v>
      </c>
      <c r="B41" s="30">
        <v>71</v>
      </c>
      <c r="C41" s="9">
        <v>21</v>
      </c>
      <c r="D41" s="30">
        <v>50</v>
      </c>
      <c r="E41" s="30">
        <v>72</v>
      </c>
      <c r="F41" s="9">
        <v>20</v>
      </c>
      <c r="G41" s="9">
        <v>52</v>
      </c>
      <c r="H41" s="30">
        <v>75</v>
      </c>
      <c r="I41" s="9">
        <v>21</v>
      </c>
      <c r="J41" s="9">
        <v>54</v>
      </c>
    </row>
    <row r="42" spans="1:10" ht="11.45" customHeight="1">
      <c r="A42" s="8" t="s">
        <v>40</v>
      </c>
      <c r="B42" s="30">
        <v>192</v>
      </c>
      <c r="C42" s="9">
        <v>71</v>
      </c>
      <c r="D42" s="30">
        <v>121</v>
      </c>
      <c r="E42" s="30">
        <v>164</v>
      </c>
      <c r="F42" s="9">
        <v>59</v>
      </c>
      <c r="G42" s="9">
        <v>106</v>
      </c>
      <c r="H42" s="30">
        <v>176</v>
      </c>
      <c r="I42" s="9">
        <v>59</v>
      </c>
      <c r="J42" s="9">
        <v>117</v>
      </c>
    </row>
    <row r="43" spans="1:10" ht="11.45" customHeight="1">
      <c r="A43" s="8" t="s">
        <v>41</v>
      </c>
      <c r="B43" s="30">
        <v>345</v>
      </c>
      <c r="C43" s="9">
        <v>115</v>
      </c>
      <c r="D43" s="30">
        <v>229</v>
      </c>
      <c r="E43" s="30">
        <v>340</v>
      </c>
      <c r="F43" s="9">
        <v>117</v>
      </c>
      <c r="G43" s="9">
        <v>224</v>
      </c>
      <c r="H43" s="30">
        <v>329</v>
      </c>
      <c r="I43" s="9">
        <v>108</v>
      </c>
      <c r="J43" s="9">
        <v>221</v>
      </c>
    </row>
    <row r="44" spans="1:10" ht="11.45" customHeight="1">
      <c r="A44" s="12" t="s">
        <v>42</v>
      </c>
      <c r="B44" s="31">
        <v>150</v>
      </c>
      <c r="C44" s="13">
        <v>52</v>
      </c>
      <c r="D44" s="31">
        <v>98</v>
      </c>
      <c r="E44" s="31">
        <v>130</v>
      </c>
      <c r="F44" s="13">
        <v>41</v>
      </c>
      <c r="G44" s="13">
        <v>89</v>
      </c>
      <c r="H44" s="31">
        <v>138</v>
      </c>
      <c r="I44" s="13">
        <v>35</v>
      </c>
      <c r="J44" s="13">
        <v>104</v>
      </c>
    </row>
    <row r="45" spans="1:10" ht="11.45" customHeight="1">
      <c r="A45" s="8" t="s">
        <v>43</v>
      </c>
      <c r="B45" s="30">
        <v>84</v>
      </c>
      <c r="C45" s="9">
        <v>32</v>
      </c>
      <c r="D45" s="30">
        <v>52</v>
      </c>
      <c r="E45" s="30">
        <v>88</v>
      </c>
      <c r="F45" s="9">
        <v>34</v>
      </c>
      <c r="G45" s="9">
        <v>53</v>
      </c>
      <c r="H45" s="30">
        <v>106</v>
      </c>
      <c r="I45" s="9">
        <v>29</v>
      </c>
      <c r="J45" s="9">
        <v>77</v>
      </c>
    </row>
    <row r="46" spans="1:10" ht="11.45" customHeight="1">
      <c r="A46" s="8" t="s">
        <v>44</v>
      </c>
      <c r="B46" s="30">
        <v>93</v>
      </c>
      <c r="C46" s="9">
        <v>41</v>
      </c>
      <c r="D46" s="30">
        <v>52</v>
      </c>
      <c r="E46" s="30">
        <v>80</v>
      </c>
      <c r="F46" s="9">
        <v>25</v>
      </c>
      <c r="G46" s="9">
        <v>54</v>
      </c>
      <c r="H46" s="30">
        <v>94</v>
      </c>
      <c r="I46" s="9">
        <v>35</v>
      </c>
      <c r="J46" s="9">
        <v>59</v>
      </c>
    </row>
    <row r="47" spans="1:10" ht="11.45" customHeight="1">
      <c r="A47" s="8" t="s">
        <v>45</v>
      </c>
      <c r="B47" s="30">
        <v>147</v>
      </c>
      <c r="C47" s="9">
        <v>53</v>
      </c>
      <c r="D47" s="30">
        <v>94</v>
      </c>
      <c r="E47" s="30">
        <v>140</v>
      </c>
      <c r="F47" s="9">
        <v>47</v>
      </c>
      <c r="G47" s="9">
        <v>93</v>
      </c>
      <c r="H47" s="30">
        <v>152</v>
      </c>
      <c r="I47" s="9">
        <v>47</v>
      </c>
      <c r="J47" s="9">
        <v>106</v>
      </c>
    </row>
    <row r="48" spans="1:10" ht="11.45" customHeight="1">
      <c r="A48" s="8" t="s">
        <v>46</v>
      </c>
      <c r="B48" s="30">
        <v>84</v>
      </c>
      <c r="C48" s="9">
        <v>42</v>
      </c>
      <c r="D48" s="30">
        <v>42</v>
      </c>
      <c r="E48" s="30">
        <v>76</v>
      </c>
      <c r="F48" s="9">
        <v>29</v>
      </c>
      <c r="G48" s="9">
        <v>47</v>
      </c>
      <c r="H48" s="30">
        <v>99</v>
      </c>
      <c r="I48" s="9">
        <v>36</v>
      </c>
      <c r="J48" s="9">
        <v>63</v>
      </c>
    </row>
    <row r="49" spans="1:10" ht="11.45" customHeight="1">
      <c r="A49" s="12" t="s">
        <v>47</v>
      </c>
      <c r="B49" s="31">
        <v>786</v>
      </c>
      <c r="C49" s="13">
        <v>309</v>
      </c>
      <c r="D49" s="31">
        <v>477</v>
      </c>
      <c r="E49" s="31">
        <v>680</v>
      </c>
      <c r="F49" s="13">
        <v>233</v>
      </c>
      <c r="G49" s="13">
        <v>447</v>
      </c>
      <c r="H49" s="31">
        <v>647</v>
      </c>
      <c r="I49" s="13">
        <v>240</v>
      </c>
      <c r="J49" s="13">
        <v>407</v>
      </c>
    </row>
    <row r="50" spans="1:10" ht="11.45" customHeight="1">
      <c r="A50" s="8" t="s">
        <v>48</v>
      </c>
      <c r="B50" s="30">
        <v>71</v>
      </c>
      <c r="C50" s="9">
        <v>24</v>
      </c>
      <c r="D50" s="30">
        <v>47</v>
      </c>
      <c r="E50" s="30">
        <v>78</v>
      </c>
      <c r="F50" s="9">
        <v>25</v>
      </c>
      <c r="G50" s="9">
        <v>53</v>
      </c>
      <c r="H50" s="30">
        <v>84</v>
      </c>
      <c r="I50" s="9">
        <v>24</v>
      </c>
      <c r="J50" s="9">
        <v>60</v>
      </c>
    </row>
    <row r="51" spans="1:10" ht="11.45" customHeight="1">
      <c r="A51" s="8" t="s">
        <v>49</v>
      </c>
      <c r="B51" s="30">
        <v>181</v>
      </c>
      <c r="C51" s="9">
        <v>77</v>
      </c>
      <c r="D51" s="30">
        <v>104</v>
      </c>
      <c r="E51" s="30">
        <v>151</v>
      </c>
      <c r="F51" s="9">
        <v>59</v>
      </c>
      <c r="G51" s="9">
        <v>92</v>
      </c>
      <c r="H51" s="30">
        <v>197</v>
      </c>
      <c r="I51" s="9">
        <v>64</v>
      </c>
      <c r="J51" s="9">
        <v>133</v>
      </c>
    </row>
    <row r="52" spans="1:10" ht="11.45" customHeight="1">
      <c r="A52" s="8" t="s">
        <v>50</v>
      </c>
      <c r="B52" s="30">
        <v>230</v>
      </c>
      <c r="C52" s="9">
        <v>91</v>
      </c>
      <c r="D52" s="30">
        <v>139</v>
      </c>
      <c r="E52" s="30">
        <v>222</v>
      </c>
      <c r="F52" s="9">
        <v>76</v>
      </c>
      <c r="G52" s="9">
        <v>146</v>
      </c>
      <c r="H52" s="30">
        <v>220</v>
      </c>
      <c r="I52" s="9">
        <v>60</v>
      </c>
      <c r="J52" s="9">
        <v>160</v>
      </c>
    </row>
    <row r="53" spans="1:10" ht="11.45" customHeight="1">
      <c r="A53" s="8" t="s">
        <v>51</v>
      </c>
      <c r="B53" s="30">
        <v>206</v>
      </c>
      <c r="C53" s="9">
        <v>77</v>
      </c>
      <c r="D53" s="30">
        <v>129</v>
      </c>
      <c r="E53" s="30">
        <v>182</v>
      </c>
      <c r="F53" s="9">
        <v>61</v>
      </c>
      <c r="G53" s="9">
        <v>121</v>
      </c>
      <c r="H53" s="30">
        <v>159</v>
      </c>
      <c r="I53" s="9">
        <v>53</v>
      </c>
      <c r="J53" s="9">
        <v>106</v>
      </c>
    </row>
    <row r="54" spans="1:10" ht="11.45" customHeight="1">
      <c r="A54" s="12" t="s">
        <v>52</v>
      </c>
      <c r="B54" s="31">
        <v>135</v>
      </c>
      <c r="C54" s="13">
        <v>50</v>
      </c>
      <c r="D54" s="31">
        <v>85</v>
      </c>
      <c r="E54" s="31">
        <v>118</v>
      </c>
      <c r="F54" s="13">
        <v>40</v>
      </c>
      <c r="G54" s="13">
        <v>77</v>
      </c>
      <c r="H54" s="31">
        <v>127</v>
      </c>
      <c r="I54" s="13">
        <v>36</v>
      </c>
      <c r="J54" s="13">
        <v>91</v>
      </c>
    </row>
    <row r="55" spans="1:10" ht="11.45" customHeight="1">
      <c r="A55" s="8" t="s">
        <v>53</v>
      </c>
      <c r="B55" s="30">
        <v>165</v>
      </c>
      <c r="C55" s="9">
        <v>62</v>
      </c>
      <c r="D55" s="30">
        <v>102</v>
      </c>
      <c r="E55" s="30">
        <v>166</v>
      </c>
      <c r="F55" s="9">
        <v>47</v>
      </c>
      <c r="G55" s="9">
        <v>119</v>
      </c>
      <c r="H55" s="30">
        <v>181</v>
      </c>
      <c r="I55" s="9">
        <v>59</v>
      </c>
      <c r="J55" s="9">
        <v>123</v>
      </c>
    </row>
    <row r="56" spans="1:10" ht="11.45" customHeight="1" thickBot="1">
      <c r="A56" s="16" t="s">
        <v>54</v>
      </c>
      <c r="B56" s="29">
        <v>255</v>
      </c>
      <c r="C56" s="17">
        <v>120</v>
      </c>
      <c r="D56" s="29">
        <v>135</v>
      </c>
      <c r="E56" s="29">
        <v>203</v>
      </c>
      <c r="F56" s="17">
        <v>85</v>
      </c>
      <c r="G56" s="17">
        <v>118</v>
      </c>
      <c r="H56" s="29">
        <v>189</v>
      </c>
      <c r="I56" s="17">
        <v>78</v>
      </c>
      <c r="J56" s="17">
        <v>111</v>
      </c>
    </row>
    <row r="57" spans="1:10" s="25" customFormat="1" ht="16.5" customHeight="1">
      <c r="A57" s="35"/>
      <c r="B57" s="10" t="s">
        <v>78</v>
      </c>
      <c r="C57" s="10"/>
      <c r="D57" s="10"/>
      <c r="E57" s="10"/>
      <c r="F57" s="10"/>
      <c r="G57" s="10"/>
      <c r="H57" s="10"/>
      <c r="I57" s="10"/>
      <c r="J57" s="10"/>
    </row>
    <row r="58" spans="1:10" ht="16.149999999999999" customHeight="1">
      <c r="A58" s="24"/>
      <c r="B58" s="36"/>
      <c r="C58" s="36"/>
      <c r="D58" s="36"/>
      <c r="E58" s="36"/>
      <c r="F58" s="36"/>
      <c r="G58" s="36"/>
      <c r="H58" s="36"/>
      <c r="I58" s="36"/>
      <c r="J58" s="36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J68"/>
  <sheetViews>
    <sheetView view="pageBreakPreview" zoomScaleNormal="100" zoomScaleSheetLayoutView="100" workbookViewId="0">
      <selection activeCell="J23" sqref="J23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19" t="s">
        <v>116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9.899999999999999" customHeight="1">
      <c r="A2" s="142" t="s">
        <v>165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18.600000000000001" customHeight="1" thickBot="1">
      <c r="I3" s="138" t="s">
        <v>195</v>
      </c>
      <c r="J3" s="138"/>
    </row>
    <row r="4" spans="1:10" ht="22.5" customHeight="1" thickBot="1">
      <c r="A4" s="126" t="s">
        <v>0</v>
      </c>
      <c r="B4" s="139" t="s">
        <v>83</v>
      </c>
      <c r="C4" s="140"/>
      <c r="D4" s="140"/>
      <c r="E4" s="140"/>
      <c r="F4" s="140"/>
      <c r="G4" s="140"/>
      <c r="H4" s="140"/>
      <c r="I4" s="140"/>
      <c r="J4" s="141"/>
    </row>
    <row r="5" spans="1:10" ht="22.5" customHeight="1" thickBot="1">
      <c r="A5" s="127"/>
      <c r="B5" s="139" t="s">
        <v>96</v>
      </c>
      <c r="C5" s="140"/>
      <c r="D5" s="141"/>
      <c r="E5" s="139" t="s">
        <v>92</v>
      </c>
      <c r="F5" s="140"/>
      <c r="G5" s="140"/>
      <c r="H5" s="140"/>
      <c r="I5" s="140"/>
      <c r="J5" s="141"/>
    </row>
    <row r="6" spans="1:10" ht="22.5" customHeight="1" thickBot="1">
      <c r="A6" s="127"/>
      <c r="B6" s="139" t="s">
        <v>90</v>
      </c>
      <c r="C6" s="140"/>
      <c r="D6" s="141"/>
      <c r="E6" s="139" t="s">
        <v>89</v>
      </c>
      <c r="F6" s="140"/>
      <c r="G6" s="141"/>
      <c r="H6" s="139" t="s">
        <v>87</v>
      </c>
      <c r="I6" s="140"/>
      <c r="J6" s="141"/>
    </row>
    <row r="7" spans="1:10" ht="42" customHeight="1" thickBot="1">
      <c r="A7" s="128"/>
      <c r="B7" s="82" t="s">
        <v>72</v>
      </c>
      <c r="C7" s="3" t="s">
        <v>79</v>
      </c>
      <c r="D7" s="82" t="s">
        <v>70</v>
      </c>
      <c r="E7" s="82" t="s">
        <v>72</v>
      </c>
      <c r="F7" s="3" t="s">
        <v>79</v>
      </c>
      <c r="G7" s="3" t="s">
        <v>70</v>
      </c>
      <c r="H7" s="108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18462.916666666668</v>
      </c>
      <c r="C8" s="5">
        <v>12279.25</v>
      </c>
      <c r="D8" s="32">
        <v>6183.666666666667</v>
      </c>
      <c r="E8" s="32">
        <v>23336.833333333332</v>
      </c>
      <c r="F8" s="5">
        <v>12121</v>
      </c>
      <c r="G8" s="5">
        <v>11215.833333333334</v>
      </c>
      <c r="H8" s="32">
        <v>338.5</v>
      </c>
      <c r="I8" s="5">
        <v>201.75</v>
      </c>
      <c r="J8" s="5">
        <v>136.75</v>
      </c>
    </row>
    <row r="9" spans="1:10" ht="12" customHeight="1">
      <c r="A9" s="8"/>
      <c r="B9" s="30"/>
      <c r="C9" s="9"/>
      <c r="D9" s="30"/>
      <c r="E9" s="30"/>
      <c r="F9" s="9"/>
      <c r="G9" s="9"/>
      <c r="H9" s="30"/>
      <c r="I9" s="9"/>
      <c r="J9" s="9"/>
    </row>
    <row r="10" spans="1:10" ht="11.45" customHeight="1">
      <c r="A10" s="8" t="s">
        <v>8</v>
      </c>
      <c r="B10" s="30">
        <v>595.83333333333337</v>
      </c>
      <c r="C10" s="9">
        <v>374.41666666666669</v>
      </c>
      <c r="D10" s="30">
        <v>221.41666666666666</v>
      </c>
      <c r="E10" s="30">
        <v>1079.6666666666667</v>
      </c>
      <c r="F10" s="9">
        <v>520.08333333333337</v>
      </c>
      <c r="G10" s="9">
        <v>559.58333333333337</v>
      </c>
      <c r="H10" s="30">
        <v>20</v>
      </c>
      <c r="I10" s="9">
        <v>13</v>
      </c>
      <c r="J10" s="9">
        <v>7</v>
      </c>
    </row>
    <row r="11" spans="1:10" ht="11.45" customHeight="1">
      <c r="A11" s="8" t="s">
        <v>9</v>
      </c>
      <c r="B11" s="30">
        <v>217.58333333333334</v>
      </c>
      <c r="C11" s="9">
        <v>107.83333333333333</v>
      </c>
      <c r="D11" s="30">
        <v>109.75</v>
      </c>
      <c r="E11" s="30">
        <v>345.08333333333331</v>
      </c>
      <c r="F11" s="9">
        <v>160.66666666666666</v>
      </c>
      <c r="G11" s="9">
        <v>184.41666666666666</v>
      </c>
      <c r="H11" s="30">
        <v>7</v>
      </c>
      <c r="I11" s="9">
        <v>5</v>
      </c>
      <c r="J11" s="9">
        <v>2</v>
      </c>
    </row>
    <row r="12" spans="1:10" ht="11.45" customHeight="1">
      <c r="A12" s="8" t="s">
        <v>10</v>
      </c>
      <c r="B12" s="30">
        <v>175.41666666666666</v>
      </c>
      <c r="C12" s="9">
        <v>85.833333333333329</v>
      </c>
      <c r="D12" s="30">
        <v>89.583333333333329</v>
      </c>
      <c r="E12" s="30">
        <v>242.83333333333334</v>
      </c>
      <c r="F12" s="9">
        <v>120.75</v>
      </c>
      <c r="G12" s="9">
        <v>122.08333333333333</v>
      </c>
      <c r="H12" s="30">
        <v>4</v>
      </c>
      <c r="I12" s="9">
        <v>3</v>
      </c>
      <c r="J12" s="9">
        <v>1</v>
      </c>
    </row>
    <row r="13" spans="1:10" ht="11.45" customHeight="1">
      <c r="A13" s="8" t="s">
        <v>11</v>
      </c>
      <c r="B13" s="30">
        <v>414.33333333333331</v>
      </c>
      <c r="C13" s="9">
        <v>268.08333333333331</v>
      </c>
      <c r="D13" s="30">
        <v>146.25</v>
      </c>
      <c r="E13" s="30">
        <v>602.66666666666663</v>
      </c>
      <c r="F13" s="9">
        <v>299.41666666666669</v>
      </c>
      <c r="G13" s="9">
        <v>303.25</v>
      </c>
      <c r="H13" s="30">
        <v>8</v>
      </c>
      <c r="I13" s="9">
        <v>4</v>
      </c>
      <c r="J13" s="9">
        <v>4</v>
      </c>
    </row>
    <row r="14" spans="1:10" ht="11.45" customHeight="1">
      <c r="A14" s="12" t="s">
        <v>12</v>
      </c>
      <c r="B14" s="31">
        <v>216.83333333333334</v>
      </c>
      <c r="C14" s="13">
        <v>142</v>
      </c>
      <c r="D14" s="31">
        <v>74.833333333333329</v>
      </c>
      <c r="E14" s="31">
        <v>262.25</v>
      </c>
      <c r="F14" s="13">
        <v>133.91666666666666</v>
      </c>
      <c r="G14" s="13">
        <v>128.33333333333334</v>
      </c>
      <c r="H14" s="31">
        <v>4</v>
      </c>
      <c r="I14" s="13">
        <v>2</v>
      </c>
      <c r="J14" s="13">
        <v>2</v>
      </c>
    </row>
    <row r="15" spans="1:10" ht="11.45" customHeight="1">
      <c r="A15" s="8" t="s">
        <v>13</v>
      </c>
      <c r="B15" s="30">
        <v>234.16666666666666</v>
      </c>
      <c r="C15" s="9">
        <v>121.91666666666667</v>
      </c>
      <c r="D15" s="30">
        <v>112.25</v>
      </c>
      <c r="E15" s="30">
        <v>259.66666666666669</v>
      </c>
      <c r="F15" s="9">
        <v>120</v>
      </c>
      <c r="G15" s="9">
        <v>139.66666666666666</v>
      </c>
      <c r="H15" s="30">
        <v>2</v>
      </c>
      <c r="I15" s="9">
        <v>2</v>
      </c>
      <c r="J15" s="9">
        <v>1</v>
      </c>
    </row>
    <row r="16" spans="1:10" ht="11.45" customHeight="1">
      <c r="A16" s="8" t="s">
        <v>14</v>
      </c>
      <c r="B16" s="30">
        <v>406.33333333333331</v>
      </c>
      <c r="C16" s="9">
        <v>216.25</v>
      </c>
      <c r="D16" s="30">
        <v>190.08333333333334</v>
      </c>
      <c r="E16" s="30">
        <v>432.83333333333331</v>
      </c>
      <c r="F16" s="9">
        <v>206.58333333333334</v>
      </c>
      <c r="G16" s="9">
        <v>226.25</v>
      </c>
      <c r="H16" s="30">
        <v>4</v>
      </c>
      <c r="I16" s="9">
        <v>2</v>
      </c>
      <c r="J16" s="9">
        <v>2</v>
      </c>
    </row>
    <row r="17" spans="1:10" ht="11.45" customHeight="1">
      <c r="A17" s="8" t="s">
        <v>15</v>
      </c>
      <c r="B17" s="30">
        <v>446.5</v>
      </c>
      <c r="C17" s="9">
        <v>321.66666666666669</v>
      </c>
      <c r="D17" s="30">
        <v>124.83333333333333</v>
      </c>
      <c r="E17" s="30">
        <v>446.66666666666669</v>
      </c>
      <c r="F17" s="9">
        <v>243.91666666666666</v>
      </c>
      <c r="G17" s="9">
        <v>202.75</v>
      </c>
      <c r="H17" s="30">
        <v>6</v>
      </c>
      <c r="I17" s="9">
        <v>4</v>
      </c>
      <c r="J17" s="9">
        <v>2</v>
      </c>
    </row>
    <row r="18" spans="1:10" ht="11.45" customHeight="1">
      <c r="A18" s="8" t="s">
        <v>16</v>
      </c>
      <c r="B18" s="30">
        <v>324.16666666666669</v>
      </c>
      <c r="C18" s="9">
        <v>238.91666666666666</v>
      </c>
      <c r="D18" s="30">
        <v>85.25</v>
      </c>
      <c r="E18" s="30">
        <v>356.83333333333331</v>
      </c>
      <c r="F18" s="9">
        <v>191.58333333333334</v>
      </c>
      <c r="G18" s="9">
        <v>165.25</v>
      </c>
      <c r="H18" s="30">
        <v>3</v>
      </c>
      <c r="I18" s="9">
        <v>2</v>
      </c>
      <c r="J18" s="9">
        <v>1</v>
      </c>
    </row>
    <row r="19" spans="1:10" ht="11.45" customHeight="1">
      <c r="A19" s="12" t="s">
        <v>17</v>
      </c>
      <c r="B19" s="31">
        <v>413.91666666666669</v>
      </c>
      <c r="C19" s="13">
        <v>286.75</v>
      </c>
      <c r="D19" s="31">
        <v>127.16666666666667</v>
      </c>
      <c r="E19" s="31">
        <v>427.5</v>
      </c>
      <c r="F19" s="13">
        <v>238.08333333333334</v>
      </c>
      <c r="G19" s="13">
        <v>189.41666666666666</v>
      </c>
      <c r="H19" s="31">
        <v>7</v>
      </c>
      <c r="I19" s="13">
        <v>3</v>
      </c>
      <c r="J19" s="13">
        <v>3</v>
      </c>
    </row>
    <row r="20" spans="1:10" ht="11.45" customHeight="1">
      <c r="A20" s="8" t="s">
        <v>18</v>
      </c>
      <c r="B20" s="30">
        <v>1379</v>
      </c>
      <c r="C20" s="9">
        <v>1067.1666666666667</v>
      </c>
      <c r="D20" s="30">
        <v>311.83333333333331</v>
      </c>
      <c r="E20" s="30">
        <v>1368</v>
      </c>
      <c r="F20" s="9">
        <v>793.83333333333337</v>
      </c>
      <c r="G20" s="9">
        <v>574.16666666666663</v>
      </c>
      <c r="H20" s="30">
        <v>17</v>
      </c>
      <c r="I20" s="9">
        <v>11</v>
      </c>
      <c r="J20" s="9">
        <v>7</v>
      </c>
    </row>
    <row r="21" spans="1:10" ht="11.45" customHeight="1">
      <c r="A21" s="8" t="s">
        <v>19</v>
      </c>
      <c r="B21" s="30">
        <v>938.83333333333337</v>
      </c>
      <c r="C21" s="9">
        <v>711.08333333333337</v>
      </c>
      <c r="D21" s="30">
        <v>227.75</v>
      </c>
      <c r="E21" s="30">
        <v>994.75</v>
      </c>
      <c r="F21" s="9">
        <v>571</v>
      </c>
      <c r="G21" s="9">
        <v>423.75</v>
      </c>
      <c r="H21" s="30">
        <v>16</v>
      </c>
      <c r="I21" s="9">
        <v>10</v>
      </c>
      <c r="J21" s="9">
        <v>6</v>
      </c>
    </row>
    <row r="22" spans="1:10" ht="11.45" customHeight="1">
      <c r="A22" s="8" t="s">
        <v>20</v>
      </c>
      <c r="B22" s="30">
        <v>2376.8333333333335</v>
      </c>
      <c r="C22" s="9">
        <v>1617.75</v>
      </c>
      <c r="D22" s="30">
        <v>759.08333333333337</v>
      </c>
      <c r="E22" s="30">
        <v>2204.5833333333335</v>
      </c>
      <c r="F22" s="9">
        <v>1211.6666666666667</v>
      </c>
      <c r="G22" s="9">
        <v>992.91666666666663</v>
      </c>
      <c r="H22" s="30">
        <v>35</v>
      </c>
      <c r="I22" s="9">
        <v>21</v>
      </c>
      <c r="J22" s="9">
        <v>14</v>
      </c>
    </row>
    <row r="23" spans="1:10" ht="11.45" customHeight="1">
      <c r="A23" s="8" t="s">
        <v>21</v>
      </c>
      <c r="B23" s="30">
        <v>1486.5833333333333</v>
      </c>
      <c r="C23" s="9">
        <v>1121.5</v>
      </c>
      <c r="D23" s="30">
        <v>365.08333333333331</v>
      </c>
      <c r="E23" s="30">
        <v>1500.1666666666667</v>
      </c>
      <c r="F23" s="9">
        <v>884.25</v>
      </c>
      <c r="G23" s="9">
        <v>615.91666666666663</v>
      </c>
      <c r="H23" s="30">
        <v>24</v>
      </c>
      <c r="I23" s="9">
        <v>15</v>
      </c>
      <c r="J23" s="9">
        <v>8</v>
      </c>
    </row>
    <row r="24" spans="1:10" ht="11.45" customHeight="1">
      <c r="A24" s="12" t="s">
        <v>22</v>
      </c>
      <c r="B24" s="31">
        <v>414.16666666666669</v>
      </c>
      <c r="C24" s="13">
        <v>193.83333333333334</v>
      </c>
      <c r="D24" s="31">
        <v>220.33333333333334</v>
      </c>
      <c r="E24" s="31">
        <v>510.16666666666669</v>
      </c>
      <c r="F24" s="13">
        <v>222.16666666666666</v>
      </c>
      <c r="G24" s="13">
        <v>288</v>
      </c>
      <c r="H24" s="31">
        <v>5</v>
      </c>
      <c r="I24" s="13">
        <v>4</v>
      </c>
      <c r="J24" s="13">
        <v>1</v>
      </c>
    </row>
    <row r="25" spans="1:10" ht="11.45" customHeight="1">
      <c r="A25" s="8" t="s">
        <v>23</v>
      </c>
      <c r="B25" s="30">
        <v>123.66666666666667</v>
      </c>
      <c r="C25" s="9">
        <v>67.75</v>
      </c>
      <c r="D25" s="30">
        <v>55.916666666666664</v>
      </c>
      <c r="E25" s="30">
        <v>175.16666666666666</v>
      </c>
      <c r="F25" s="9">
        <v>84.75</v>
      </c>
      <c r="G25" s="9">
        <v>90.416666666666671</v>
      </c>
      <c r="H25" s="30">
        <v>2</v>
      </c>
      <c r="I25" s="9">
        <v>2</v>
      </c>
      <c r="J25" s="9">
        <v>1</v>
      </c>
    </row>
    <row r="26" spans="1:10" ht="11.45" customHeight="1">
      <c r="A26" s="8" t="s">
        <v>24</v>
      </c>
      <c r="B26" s="30">
        <v>197.91666666666666</v>
      </c>
      <c r="C26" s="9">
        <v>113.41666666666667</v>
      </c>
      <c r="D26" s="30">
        <v>84.5</v>
      </c>
      <c r="E26" s="30">
        <v>231.16666666666666</v>
      </c>
      <c r="F26" s="9">
        <v>109.58333333333333</v>
      </c>
      <c r="G26" s="9">
        <v>121.58333333333333</v>
      </c>
      <c r="H26" s="30">
        <v>2</v>
      </c>
      <c r="I26" s="9">
        <v>1</v>
      </c>
      <c r="J26" s="9">
        <v>1</v>
      </c>
    </row>
    <row r="27" spans="1:10" ht="11.45" customHeight="1">
      <c r="A27" s="8" t="s">
        <v>25</v>
      </c>
      <c r="B27" s="30">
        <v>83.75</v>
      </c>
      <c r="C27" s="9">
        <v>34.25</v>
      </c>
      <c r="D27" s="30">
        <v>49.5</v>
      </c>
      <c r="E27" s="30">
        <v>136</v>
      </c>
      <c r="F27" s="9">
        <v>60.083333333333336</v>
      </c>
      <c r="G27" s="9">
        <v>75.916666666666671</v>
      </c>
      <c r="H27" s="30">
        <v>1</v>
      </c>
      <c r="I27" s="9">
        <v>1</v>
      </c>
      <c r="J27" s="9">
        <v>1</v>
      </c>
    </row>
    <row r="28" spans="1:10" ht="11.45" customHeight="1">
      <c r="A28" s="8" t="s">
        <v>26</v>
      </c>
      <c r="B28" s="30">
        <v>170</v>
      </c>
      <c r="C28" s="9">
        <v>117.41666666666667</v>
      </c>
      <c r="D28" s="30">
        <v>52.583333333333336</v>
      </c>
      <c r="E28" s="30">
        <v>184.83333333333334</v>
      </c>
      <c r="F28" s="9">
        <v>92.166666666666671</v>
      </c>
      <c r="G28" s="9">
        <v>92.666666666666671</v>
      </c>
      <c r="H28" s="30">
        <v>2</v>
      </c>
      <c r="I28" s="9">
        <v>1</v>
      </c>
      <c r="J28" s="9">
        <v>1</v>
      </c>
    </row>
    <row r="29" spans="1:10" ht="11.45" customHeight="1">
      <c r="A29" s="12" t="s">
        <v>27</v>
      </c>
      <c r="B29" s="31">
        <v>288.58333333333331</v>
      </c>
      <c r="C29" s="13">
        <v>197.16666666666666</v>
      </c>
      <c r="D29" s="31">
        <v>91.416666666666671</v>
      </c>
      <c r="E29" s="31">
        <v>484.08333333333331</v>
      </c>
      <c r="F29" s="13">
        <v>253</v>
      </c>
      <c r="G29" s="13">
        <v>231.08333333333334</v>
      </c>
      <c r="H29" s="31">
        <v>5</v>
      </c>
      <c r="I29" s="13">
        <v>3</v>
      </c>
      <c r="J29" s="13">
        <v>2</v>
      </c>
    </row>
    <row r="30" spans="1:10" ht="11.45" customHeight="1">
      <c r="A30" s="8" t="s">
        <v>28</v>
      </c>
      <c r="B30" s="30">
        <v>204.25</v>
      </c>
      <c r="C30" s="9">
        <v>143.33333333333334</v>
      </c>
      <c r="D30" s="30">
        <v>60.916666666666664</v>
      </c>
      <c r="E30" s="30">
        <v>396.33333333333331</v>
      </c>
      <c r="F30" s="9">
        <v>215.33333333333334</v>
      </c>
      <c r="G30" s="9">
        <v>181</v>
      </c>
      <c r="H30" s="30">
        <v>6</v>
      </c>
      <c r="I30" s="9">
        <v>4</v>
      </c>
      <c r="J30" s="9">
        <v>2</v>
      </c>
    </row>
    <row r="31" spans="1:10" ht="11.45" customHeight="1">
      <c r="A31" s="8" t="s">
        <v>29</v>
      </c>
      <c r="B31" s="30">
        <v>564.58333333333337</v>
      </c>
      <c r="C31" s="9">
        <v>391.83333333333331</v>
      </c>
      <c r="D31" s="30">
        <v>172.75</v>
      </c>
      <c r="E31" s="30">
        <v>693.75</v>
      </c>
      <c r="F31" s="9">
        <v>384.58333333333331</v>
      </c>
      <c r="G31" s="9">
        <v>309.16666666666669</v>
      </c>
      <c r="H31" s="30">
        <v>10</v>
      </c>
      <c r="I31" s="9">
        <v>5</v>
      </c>
      <c r="J31" s="9">
        <v>5</v>
      </c>
    </row>
    <row r="32" spans="1:10" ht="11.45" customHeight="1">
      <c r="A32" s="8" t="s">
        <v>30</v>
      </c>
      <c r="B32" s="30">
        <v>760.08333333333337</v>
      </c>
      <c r="C32" s="9">
        <v>544.25</v>
      </c>
      <c r="D32" s="30">
        <v>215.83333333333334</v>
      </c>
      <c r="E32" s="30">
        <v>990.91666666666663</v>
      </c>
      <c r="F32" s="9">
        <v>517.75</v>
      </c>
      <c r="G32" s="9">
        <v>473.16666666666669</v>
      </c>
      <c r="H32" s="30">
        <v>14</v>
      </c>
      <c r="I32" s="9">
        <v>8</v>
      </c>
      <c r="J32" s="9">
        <v>6</v>
      </c>
    </row>
    <row r="33" spans="1:10" ht="11.45" customHeight="1">
      <c r="A33" s="8" t="s">
        <v>31</v>
      </c>
      <c r="B33" s="30">
        <v>158.5</v>
      </c>
      <c r="C33" s="9">
        <v>105.66666666666667</v>
      </c>
      <c r="D33" s="30">
        <v>52.833333333333336</v>
      </c>
      <c r="E33" s="30">
        <v>350.16666666666669</v>
      </c>
      <c r="F33" s="9">
        <v>176.66666666666666</v>
      </c>
      <c r="G33" s="9">
        <v>173.5</v>
      </c>
      <c r="H33" s="30">
        <v>7</v>
      </c>
      <c r="I33" s="9">
        <v>4</v>
      </c>
      <c r="J33" s="9">
        <v>3</v>
      </c>
    </row>
    <row r="34" spans="1:10" ht="11.45" customHeight="1">
      <c r="A34" s="12" t="s">
        <v>32</v>
      </c>
      <c r="B34" s="31">
        <v>171.33333333333334</v>
      </c>
      <c r="C34" s="13">
        <v>114.16666666666667</v>
      </c>
      <c r="D34" s="31">
        <v>57.166666666666664</v>
      </c>
      <c r="E34" s="31">
        <v>272.16666666666669</v>
      </c>
      <c r="F34" s="13">
        <v>151.58333333333334</v>
      </c>
      <c r="G34" s="13">
        <v>120.58333333333333</v>
      </c>
      <c r="H34" s="31">
        <v>4</v>
      </c>
      <c r="I34" s="13">
        <v>3</v>
      </c>
      <c r="J34" s="13">
        <v>1</v>
      </c>
    </row>
    <row r="35" spans="1:10" ht="11.45" customHeight="1">
      <c r="A35" s="8" t="s">
        <v>33</v>
      </c>
      <c r="B35" s="30">
        <v>371.83333333333331</v>
      </c>
      <c r="C35" s="9">
        <v>237.33333333333334</v>
      </c>
      <c r="D35" s="30">
        <v>134.5</v>
      </c>
      <c r="E35" s="30">
        <v>436.25</v>
      </c>
      <c r="F35" s="9">
        <v>222.66666666666666</v>
      </c>
      <c r="G35" s="9">
        <v>213.58333333333334</v>
      </c>
      <c r="H35" s="30">
        <v>5</v>
      </c>
      <c r="I35" s="9">
        <v>3</v>
      </c>
      <c r="J35" s="9">
        <v>2</v>
      </c>
    </row>
    <row r="36" spans="1:10" ht="11.45" customHeight="1">
      <c r="A36" s="8" t="s">
        <v>34</v>
      </c>
      <c r="B36" s="30">
        <v>1241.5833333333333</v>
      </c>
      <c r="C36" s="9">
        <v>839.08333333333337</v>
      </c>
      <c r="D36" s="30">
        <v>402.5</v>
      </c>
      <c r="E36" s="30">
        <v>1599.0833333333333</v>
      </c>
      <c r="F36" s="9">
        <v>833.16666666666663</v>
      </c>
      <c r="G36" s="9">
        <v>765.91666666666663</v>
      </c>
      <c r="H36" s="30">
        <v>29</v>
      </c>
      <c r="I36" s="9">
        <v>13</v>
      </c>
      <c r="J36" s="9">
        <v>16</v>
      </c>
    </row>
    <row r="37" spans="1:10" ht="11.45" customHeight="1">
      <c r="A37" s="8" t="s">
        <v>35</v>
      </c>
      <c r="B37" s="30">
        <v>897.91666666666663</v>
      </c>
      <c r="C37" s="9">
        <v>593.83333333333337</v>
      </c>
      <c r="D37" s="30">
        <v>304.08333333333331</v>
      </c>
      <c r="E37" s="30">
        <v>1023.75</v>
      </c>
      <c r="F37" s="9">
        <v>568.83333333333337</v>
      </c>
      <c r="G37" s="9">
        <v>454.91666666666669</v>
      </c>
      <c r="H37" s="30">
        <v>15</v>
      </c>
      <c r="I37" s="9">
        <v>11</v>
      </c>
      <c r="J37" s="9">
        <v>4</v>
      </c>
    </row>
    <row r="38" spans="1:10" ht="11.45" customHeight="1">
      <c r="A38" s="8" t="s">
        <v>36</v>
      </c>
      <c r="B38" s="30">
        <v>149.33333333333334</v>
      </c>
      <c r="C38" s="9">
        <v>109.41666666666667</v>
      </c>
      <c r="D38" s="30">
        <v>39.916666666666664</v>
      </c>
      <c r="E38" s="30">
        <v>213.75</v>
      </c>
      <c r="F38" s="9">
        <v>119.41666666666667</v>
      </c>
      <c r="G38" s="9">
        <v>94.333333333333329</v>
      </c>
      <c r="H38" s="30">
        <v>4</v>
      </c>
      <c r="I38" s="9">
        <v>2</v>
      </c>
      <c r="J38" s="9">
        <v>2</v>
      </c>
    </row>
    <row r="39" spans="1:10" ht="11.45" customHeight="1">
      <c r="A39" s="12" t="s">
        <v>37</v>
      </c>
      <c r="B39" s="31">
        <v>108.58333333333333</v>
      </c>
      <c r="C39" s="13">
        <v>67.75</v>
      </c>
      <c r="D39" s="31">
        <v>40.833333333333336</v>
      </c>
      <c r="E39" s="31">
        <v>170.25</v>
      </c>
      <c r="F39" s="13">
        <v>79.833333333333329</v>
      </c>
      <c r="G39" s="13">
        <v>90.416666666666671</v>
      </c>
      <c r="H39" s="31">
        <v>2</v>
      </c>
      <c r="I39" s="13">
        <v>1</v>
      </c>
      <c r="J39" s="13">
        <v>0</v>
      </c>
    </row>
    <row r="40" spans="1:10" ht="11.45" customHeight="1">
      <c r="A40" s="8" t="s">
        <v>38</v>
      </c>
      <c r="B40" s="30">
        <v>83.75</v>
      </c>
      <c r="C40" s="9">
        <v>47.666666666666664</v>
      </c>
      <c r="D40" s="30">
        <v>36.083333333333336</v>
      </c>
      <c r="E40" s="30">
        <v>101.75</v>
      </c>
      <c r="F40" s="9">
        <v>43.166666666666664</v>
      </c>
      <c r="G40" s="9">
        <v>58.583333333333336</v>
      </c>
      <c r="H40" s="30">
        <v>1</v>
      </c>
      <c r="I40" s="9">
        <v>0</v>
      </c>
      <c r="J40" s="9">
        <v>1</v>
      </c>
    </row>
    <row r="41" spans="1:10" ht="11.45" customHeight="1">
      <c r="A41" s="8" t="s">
        <v>39</v>
      </c>
      <c r="B41" s="30">
        <v>83.583333333333329</v>
      </c>
      <c r="C41" s="9">
        <v>44.75</v>
      </c>
      <c r="D41" s="30">
        <v>38.833333333333336</v>
      </c>
      <c r="E41" s="30">
        <v>166</v>
      </c>
      <c r="F41" s="9">
        <v>75.666666666666671</v>
      </c>
      <c r="G41" s="9">
        <v>90.333333333333329</v>
      </c>
      <c r="H41" s="30">
        <v>4</v>
      </c>
      <c r="I41" s="9">
        <v>2</v>
      </c>
      <c r="J41" s="9">
        <v>2</v>
      </c>
    </row>
    <row r="42" spans="1:10" ht="11.45" customHeight="1">
      <c r="A42" s="8" t="s">
        <v>40</v>
      </c>
      <c r="B42" s="30">
        <v>208.5</v>
      </c>
      <c r="C42" s="9">
        <v>130.5</v>
      </c>
      <c r="D42" s="30">
        <v>78</v>
      </c>
      <c r="E42" s="30">
        <v>291</v>
      </c>
      <c r="F42" s="9">
        <v>152</v>
      </c>
      <c r="G42" s="9">
        <v>139</v>
      </c>
      <c r="H42" s="30">
        <v>3</v>
      </c>
      <c r="I42" s="9">
        <v>2</v>
      </c>
      <c r="J42" s="9">
        <v>1</v>
      </c>
    </row>
    <row r="43" spans="1:10" ht="11.45" customHeight="1">
      <c r="A43" s="8" t="s">
        <v>41</v>
      </c>
      <c r="B43" s="30">
        <v>312.16666666666669</v>
      </c>
      <c r="C43" s="9">
        <v>178.91666666666666</v>
      </c>
      <c r="D43" s="30">
        <v>133.25</v>
      </c>
      <c r="E43" s="30">
        <v>455</v>
      </c>
      <c r="F43" s="9">
        <v>235.33333333333334</v>
      </c>
      <c r="G43" s="9">
        <v>219.66666666666666</v>
      </c>
      <c r="H43" s="30">
        <v>6</v>
      </c>
      <c r="I43" s="9">
        <v>3</v>
      </c>
      <c r="J43" s="9">
        <v>3</v>
      </c>
    </row>
    <row r="44" spans="1:10" ht="11.45" customHeight="1">
      <c r="A44" s="12" t="s">
        <v>42</v>
      </c>
      <c r="B44" s="31">
        <v>134</v>
      </c>
      <c r="C44" s="13">
        <v>68.75</v>
      </c>
      <c r="D44" s="31">
        <v>65.25</v>
      </c>
      <c r="E44" s="31">
        <v>204.08333333333334</v>
      </c>
      <c r="F44" s="13">
        <v>93.916666666666671</v>
      </c>
      <c r="G44" s="13">
        <v>110.16666666666667</v>
      </c>
      <c r="H44" s="31">
        <v>2</v>
      </c>
      <c r="I44" s="13">
        <v>1</v>
      </c>
      <c r="J44" s="13">
        <v>1</v>
      </c>
    </row>
    <row r="45" spans="1:10" ht="11.45" customHeight="1">
      <c r="A45" s="8" t="s">
        <v>43</v>
      </c>
      <c r="B45" s="30">
        <v>116.25</v>
      </c>
      <c r="C45" s="9">
        <v>56.75</v>
      </c>
      <c r="D45" s="30">
        <v>59.5</v>
      </c>
      <c r="E45" s="30">
        <v>188.83333333333334</v>
      </c>
      <c r="F45" s="9">
        <v>94.583333333333329</v>
      </c>
      <c r="G45" s="9">
        <v>94.25</v>
      </c>
      <c r="H45" s="30">
        <v>1</v>
      </c>
      <c r="I45" s="9">
        <v>0</v>
      </c>
      <c r="J45" s="9">
        <v>1</v>
      </c>
    </row>
    <row r="46" spans="1:10" ht="11.45" customHeight="1">
      <c r="A46" s="8" t="s">
        <v>44</v>
      </c>
      <c r="B46" s="30">
        <v>111.16666666666667</v>
      </c>
      <c r="C46" s="9">
        <v>68.416666666666671</v>
      </c>
      <c r="D46" s="30">
        <v>42.75</v>
      </c>
      <c r="E46" s="30">
        <v>168</v>
      </c>
      <c r="F46" s="9">
        <v>84.416666666666671</v>
      </c>
      <c r="G46" s="9">
        <v>83.583333333333329</v>
      </c>
      <c r="H46" s="30">
        <v>2</v>
      </c>
      <c r="I46" s="9">
        <v>2</v>
      </c>
      <c r="J46" s="9">
        <v>1</v>
      </c>
    </row>
    <row r="47" spans="1:10" ht="11.45" customHeight="1">
      <c r="A47" s="8" t="s">
        <v>45</v>
      </c>
      <c r="B47" s="30">
        <v>165</v>
      </c>
      <c r="C47" s="9">
        <v>102.25</v>
      </c>
      <c r="D47" s="30">
        <v>62.75</v>
      </c>
      <c r="E47" s="30">
        <v>239.08333333333334</v>
      </c>
      <c r="F47" s="9">
        <v>104.58333333333333</v>
      </c>
      <c r="G47" s="9">
        <v>134.5</v>
      </c>
      <c r="H47" s="30">
        <v>2</v>
      </c>
      <c r="I47" s="9">
        <v>0</v>
      </c>
      <c r="J47" s="9">
        <v>1</v>
      </c>
    </row>
    <row r="48" spans="1:10" ht="11.45" customHeight="1">
      <c r="A48" s="8" t="s">
        <v>46</v>
      </c>
      <c r="B48" s="30">
        <v>86.666666666666671</v>
      </c>
      <c r="C48" s="9">
        <v>39.083333333333336</v>
      </c>
      <c r="D48" s="30">
        <v>47.583333333333336</v>
      </c>
      <c r="E48" s="30">
        <v>158.83333333333334</v>
      </c>
      <c r="F48" s="9">
        <v>86.083333333333329</v>
      </c>
      <c r="G48" s="9">
        <v>72.75</v>
      </c>
      <c r="H48" s="30">
        <v>3</v>
      </c>
      <c r="I48" s="9">
        <v>2</v>
      </c>
      <c r="J48" s="9">
        <v>1</v>
      </c>
    </row>
    <row r="49" spans="1:10" ht="11.45" customHeight="1">
      <c r="A49" s="12" t="s">
        <v>47</v>
      </c>
      <c r="B49" s="31">
        <v>573.91666666666663</v>
      </c>
      <c r="C49" s="13">
        <v>377.33333333333331</v>
      </c>
      <c r="D49" s="31">
        <v>196.58333333333334</v>
      </c>
      <c r="E49" s="31">
        <v>940.83333333333337</v>
      </c>
      <c r="F49" s="13">
        <v>464.5</v>
      </c>
      <c r="G49" s="13">
        <v>476.33333333333331</v>
      </c>
      <c r="H49" s="31">
        <v>18</v>
      </c>
      <c r="I49" s="13">
        <v>10</v>
      </c>
      <c r="J49" s="13">
        <v>8</v>
      </c>
    </row>
    <row r="50" spans="1:10" ht="11.45" customHeight="1">
      <c r="A50" s="8" t="s">
        <v>48</v>
      </c>
      <c r="B50" s="30">
        <v>70.166666666666671</v>
      </c>
      <c r="C50" s="9">
        <v>48.083333333333336</v>
      </c>
      <c r="D50" s="30">
        <v>22.083333333333332</v>
      </c>
      <c r="E50" s="30">
        <v>155.41666666666666</v>
      </c>
      <c r="F50" s="9">
        <v>65.583333333333329</v>
      </c>
      <c r="G50" s="9">
        <v>89.833333333333329</v>
      </c>
      <c r="H50" s="30">
        <v>3</v>
      </c>
      <c r="I50" s="9">
        <v>1</v>
      </c>
      <c r="J50" s="9">
        <v>2</v>
      </c>
    </row>
    <row r="51" spans="1:10" ht="11.45" customHeight="1">
      <c r="A51" s="8" t="s">
        <v>49</v>
      </c>
      <c r="B51" s="30">
        <v>162.91666666666666</v>
      </c>
      <c r="C51" s="9">
        <v>82</v>
      </c>
      <c r="D51" s="30">
        <v>80.916666666666671</v>
      </c>
      <c r="E51" s="30">
        <v>327.91666666666669</v>
      </c>
      <c r="F51" s="9">
        <v>155.41666666666666</v>
      </c>
      <c r="G51" s="9">
        <v>172.5</v>
      </c>
      <c r="H51" s="30">
        <v>4</v>
      </c>
      <c r="I51" s="9">
        <v>3</v>
      </c>
      <c r="J51" s="9">
        <v>1</v>
      </c>
    </row>
    <row r="52" spans="1:10" ht="11.45" customHeight="1">
      <c r="A52" s="8" t="s">
        <v>50</v>
      </c>
      <c r="B52" s="30">
        <v>210.25</v>
      </c>
      <c r="C52" s="9">
        <v>127.41666666666667</v>
      </c>
      <c r="D52" s="30">
        <v>82.833333333333329</v>
      </c>
      <c r="E52" s="30">
        <v>392.25</v>
      </c>
      <c r="F52" s="9">
        <v>183.08333333333334</v>
      </c>
      <c r="G52" s="9">
        <v>209.16666666666666</v>
      </c>
      <c r="H52" s="30">
        <v>4</v>
      </c>
      <c r="I52" s="9">
        <v>3</v>
      </c>
      <c r="J52" s="9">
        <v>2</v>
      </c>
    </row>
    <row r="53" spans="1:10" ht="11.45" customHeight="1">
      <c r="A53" s="8" t="s">
        <v>51</v>
      </c>
      <c r="B53" s="30">
        <v>184.66666666666666</v>
      </c>
      <c r="C53" s="9">
        <v>109.75</v>
      </c>
      <c r="D53" s="30">
        <v>74.916666666666671</v>
      </c>
      <c r="E53" s="30">
        <v>322.25</v>
      </c>
      <c r="F53" s="9">
        <v>133.66666666666666</v>
      </c>
      <c r="G53" s="9">
        <v>188.58333333333334</v>
      </c>
      <c r="H53" s="30">
        <v>4</v>
      </c>
      <c r="I53" s="9">
        <v>3</v>
      </c>
      <c r="J53" s="9">
        <v>1</v>
      </c>
    </row>
    <row r="54" spans="1:10" ht="11.45" customHeight="1">
      <c r="A54" s="12" t="s">
        <v>52</v>
      </c>
      <c r="B54" s="31">
        <v>124.41666666666667</v>
      </c>
      <c r="C54" s="13">
        <v>69.583333333333329</v>
      </c>
      <c r="D54" s="31">
        <v>54.833333333333336</v>
      </c>
      <c r="E54" s="31">
        <v>233.33333333333334</v>
      </c>
      <c r="F54" s="13">
        <v>101.16666666666667</v>
      </c>
      <c r="G54" s="13">
        <v>132.16666666666666</v>
      </c>
      <c r="H54" s="31">
        <v>5</v>
      </c>
      <c r="I54" s="13">
        <v>3</v>
      </c>
      <c r="J54" s="13">
        <v>2</v>
      </c>
    </row>
    <row r="55" spans="1:10" ht="11.45" customHeight="1">
      <c r="A55" s="8" t="s">
        <v>53</v>
      </c>
      <c r="B55" s="30">
        <v>178.91666666666666</v>
      </c>
      <c r="C55" s="9">
        <v>104.5</v>
      </c>
      <c r="D55" s="30">
        <v>74.416666666666671</v>
      </c>
      <c r="E55" s="30">
        <v>311.58333333333331</v>
      </c>
      <c r="F55" s="9">
        <v>133.41666666666666</v>
      </c>
      <c r="G55" s="9">
        <v>178.16666666666666</v>
      </c>
      <c r="H55" s="30">
        <v>6</v>
      </c>
      <c r="I55" s="9">
        <v>3</v>
      </c>
      <c r="J55" s="9">
        <v>3</v>
      </c>
    </row>
    <row r="56" spans="1:10" ht="11.45" customHeight="1" thickBot="1">
      <c r="A56" s="16" t="s">
        <v>54</v>
      </c>
      <c r="B56" s="29">
        <v>124.16666666666667</v>
      </c>
      <c r="C56" s="17">
        <v>71.833333333333329</v>
      </c>
      <c r="D56" s="29">
        <v>52.333333333333336</v>
      </c>
      <c r="E56" s="29">
        <v>289.33333333333331</v>
      </c>
      <c r="F56" s="17">
        <v>127.08333333333333</v>
      </c>
      <c r="G56" s="17">
        <v>162.25</v>
      </c>
      <c r="H56" s="29">
        <v>6</v>
      </c>
      <c r="I56" s="17">
        <v>2</v>
      </c>
      <c r="J56" s="17">
        <v>4</v>
      </c>
    </row>
    <row r="57" spans="1:10" s="25" customFormat="1" ht="16.5" customHeight="1">
      <c r="A57" s="35"/>
      <c r="B57" s="10" t="s">
        <v>78</v>
      </c>
      <c r="C57" s="10"/>
      <c r="D57" s="10"/>
      <c r="E57" s="10"/>
      <c r="F57" s="10"/>
      <c r="G57" s="10"/>
      <c r="H57" s="10"/>
      <c r="I57" s="10"/>
      <c r="J57" s="10"/>
    </row>
    <row r="58" spans="1:10" ht="16.149999999999999" customHeight="1">
      <c r="A58" s="24"/>
      <c r="B58" s="36"/>
      <c r="C58" s="36"/>
      <c r="D58" s="36"/>
      <c r="E58" s="36"/>
      <c r="F58" s="36"/>
      <c r="G58" s="36"/>
      <c r="H58" s="36"/>
      <c r="I58" s="36"/>
      <c r="J58" s="36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10">
    <mergeCell ref="A1:J1"/>
    <mergeCell ref="A2:J2"/>
    <mergeCell ref="I3:J3"/>
    <mergeCell ref="A4:A7"/>
    <mergeCell ref="B4:J4"/>
    <mergeCell ref="B6:D6"/>
    <mergeCell ref="E6:G6"/>
    <mergeCell ref="H6:J6"/>
    <mergeCell ref="B5:D5"/>
    <mergeCell ref="E5:J5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G68"/>
  <sheetViews>
    <sheetView view="pageBreakPreview" zoomScaleNormal="100" zoomScaleSheetLayoutView="100" workbookViewId="0">
      <selection activeCell="M31" sqref="M31"/>
    </sheetView>
  </sheetViews>
  <sheetFormatPr defaultColWidth="8.875" defaultRowHeight="13.5"/>
  <cols>
    <col min="1" max="1" width="12" style="1" customWidth="1"/>
    <col min="2" max="2" width="18.75" style="1" customWidth="1"/>
    <col min="3" max="3" width="18.875" style="25" customWidth="1"/>
    <col min="4" max="4" width="18.875" style="1" customWidth="1"/>
    <col min="5" max="5" width="21.5" style="1" customWidth="1"/>
    <col min="6" max="6" width="21.5" style="25" customWidth="1"/>
    <col min="7" max="7" width="21.5" style="1" customWidth="1"/>
    <col min="8" max="16384" width="8.875" style="1"/>
  </cols>
  <sheetData>
    <row r="1" spans="1:7" ht="29.45" customHeight="1">
      <c r="A1" s="119" t="s">
        <v>118</v>
      </c>
      <c r="B1" s="119"/>
      <c r="C1" s="119"/>
      <c r="D1" s="119"/>
      <c r="E1" s="119"/>
      <c r="F1" s="119"/>
      <c r="G1" s="119"/>
    </row>
    <row r="2" spans="1:7" ht="19.899999999999999" customHeight="1">
      <c r="A2" s="142" t="s">
        <v>165</v>
      </c>
      <c r="B2" s="142"/>
      <c r="C2" s="142"/>
      <c r="D2" s="142"/>
      <c r="E2" s="142"/>
      <c r="F2" s="142"/>
      <c r="G2" s="142"/>
    </row>
    <row r="3" spans="1:7" ht="18.600000000000001" customHeight="1" thickBot="1">
      <c r="F3" s="138" t="s">
        <v>195</v>
      </c>
      <c r="G3" s="138"/>
    </row>
    <row r="4" spans="1:7" ht="22.5" customHeight="1" thickBot="1">
      <c r="A4" s="126" t="s">
        <v>0</v>
      </c>
      <c r="B4" s="139" t="s">
        <v>83</v>
      </c>
      <c r="C4" s="140"/>
      <c r="D4" s="140"/>
      <c r="E4" s="140"/>
      <c r="F4" s="140"/>
      <c r="G4" s="141"/>
    </row>
    <row r="5" spans="1:7" ht="22.5" customHeight="1" thickBot="1">
      <c r="A5" s="127"/>
      <c r="B5" s="139" t="s">
        <v>82</v>
      </c>
      <c r="C5" s="140"/>
      <c r="D5" s="140"/>
      <c r="E5" s="140"/>
      <c r="F5" s="140"/>
      <c r="G5" s="141"/>
    </row>
    <row r="6" spans="1:7" ht="22.5" customHeight="1" thickBot="1">
      <c r="A6" s="127"/>
      <c r="B6" s="139" t="s">
        <v>86</v>
      </c>
      <c r="C6" s="140"/>
      <c r="D6" s="141"/>
      <c r="E6" s="139" t="s">
        <v>85</v>
      </c>
      <c r="F6" s="140"/>
      <c r="G6" s="141"/>
    </row>
    <row r="7" spans="1:7" ht="42" customHeight="1" thickBot="1">
      <c r="A7" s="128"/>
      <c r="B7" s="108" t="s">
        <v>72</v>
      </c>
      <c r="C7" s="3" t="s">
        <v>79</v>
      </c>
      <c r="D7" s="108" t="s">
        <v>70</v>
      </c>
      <c r="E7" s="108" t="s">
        <v>72</v>
      </c>
      <c r="F7" s="3" t="s">
        <v>79</v>
      </c>
      <c r="G7" s="3" t="s">
        <v>70</v>
      </c>
    </row>
    <row r="8" spans="1:7" ht="20.25" customHeight="1">
      <c r="A8" s="4" t="s">
        <v>7</v>
      </c>
      <c r="B8" s="32">
        <v>4256.416666666667</v>
      </c>
      <c r="C8" s="5">
        <v>2261</v>
      </c>
      <c r="D8" s="32">
        <v>1995.4166666666667</v>
      </c>
      <c r="E8" s="32">
        <v>3999.75</v>
      </c>
      <c r="F8" s="5">
        <v>1892.25</v>
      </c>
      <c r="G8" s="5">
        <v>2107.5</v>
      </c>
    </row>
    <row r="9" spans="1:7" ht="12" customHeight="1">
      <c r="A9" s="8"/>
      <c r="B9" s="30"/>
      <c r="C9" s="9"/>
      <c r="D9" s="30"/>
      <c r="E9" s="30"/>
      <c r="F9" s="9"/>
      <c r="G9" s="9"/>
    </row>
    <row r="10" spans="1:7" ht="11.45" customHeight="1">
      <c r="A10" s="8" t="s">
        <v>8</v>
      </c>
      <c r="B10" s="30">
        <v>220</v>
      </c>
      <c r="C10" s="9">
        <v>112</v>
      </c>
      <c r="D10" s="30">
        <v>108</v>
      </c>
      <c r="E10" s="30">
        <v>203</v>
      </c>
      <c r="F10" s="9">
        <v>96</v>
      </c>
      <c r="G10" s="9">
        <v>107</v>
      </c>
    </row>
    <row r="11" spans="1:7" ht="11.45" customHeight="1">
      <c r="A11" s="8" t="s">
        <v>9</v>
      </c>
      <c r="B11" s="30">
        <v>64</v>
      </c>
      <c r="C11" s="9">
        <v>34</v>
      </c>
      <c r="D11" s="30">
        <v>31</v>
      </c>
      <c r="E11" s="30">
        <v>61</v>
      </c>
      <c r="F11" s="9">
        <v>30</v>
      </c>
      <c r="G11" s="9">
        <v>31</v>
      </c>
    </row>
    <row r="12" spans="1:7" ht="11.45" customHeight="1">
      <c r="A12" s="8" t="s">
        <v>10</v>
      </c>
      <c r="B12" s="30">
        <v>43</v>
      </c>
      <c r="C12" s="9">
        <v>29</v>
      </c>
      <c r="D12" s="30">
        <v>14</v>
      </c>
      <c r="E12" s="30">
        <v>53</v>
      </c>
      <c r="F12" s="9">
        <v>30</v>
      </c>
      <c r="G12" s="9">
        <v>23</v>
      </c>
    </row>
    <row r="13" spans="1:7" ht="11.45" customHeight="1">
      <c r="A13" s="8" t="s">
        <v>11</v>
      </c>
      <c r="B13" s="30">
        <v>112</v>
      </c>
      <c r="C13" s="9">
        <v>61</v>
      </c>
      <c r="D13" s="30">
        <v>51</v>
      </c>
      <c r="E13" s="30">
        <v>125</v>
      </c>
      <c r="F13" s="9">
        <v>52</v>
      </c>
      <c r="G13" s="9">
        <v>72</v>
      </c>
    </row>
    <row r="14" spans="1:7" ht="11.45" customHeight="1">
      <c r="A14" s="12" t="s">
        <v>12</v>
      </c>
      <c r="B14" s="31">
        <v>40</v>
      </c>
      <c r="C14" s="13">
        <v>28</v>
      </c>
      <c r="D14" s="31">
        <v>13</v>
      </c>
      <c r="E14" s="31">
        <v>37</v>
      </c>
      <c r="F14" s="13">
        <v>19</v>
      </c>
      <c r="G14" s="13">
        <v>17</v>
      </c>
    </row>
    <row r="15" spans="1:7" ht="11.45" customHeight="1">
      <c r="A15" s="8" t="s">
        <v>13</v>
      </c>
      <c r="B15" s="30">
        <v>35</v>
      </c>
      <c r="C15" s="9">
        <v>21</v>
      </c>
      <c r="D15" s="30">
        <v>14</v>
      </c>
      <c r="E15" s="30">
        <v>47</v>
      </c>
      <c r="F15" s="9">
        <v>25</v>
      </c>
      <c r="G15" s="9">
        <v>22</v>
      </c>
    </row>
    <row r="16" spans="1:7" ht="11.45" customHeight="1">
      <c r="A16" s="8" t="s">
        <v>14</v>
      </c>
      <c r="B16" s="30">
        <v>65</v>
      </c>
      <c r="C16" s="9">
        <v>33</v>
      </c>
      <c r="D16" s="30">
        <v>32</v>
      </c>
      <c r="E16" s="30">
        <v>78</v>
      </c>
      <c r="F16" s="9">
        <v>33</v>
      </c>
      <c r="G16" s="9">
        <v>45</v>
      </c>
    </row>
    <row r="17" spans="1:7" ht="11.45" customHeight="1">
      <c r="A17" s="8" t="s">
        <v>15</v>
      </c>
      <c r="B17" s="30">
        <v>83</v>
      </c>
      <c r="C17" s="9">
        <v>47</v>
      </c>
      <c r="D17" s="30">
        <v>36</v>
      </c>
      <c r="E17" s="30">
        <v>77</v>
      </c>
      <c r="F17" s="9">
        <v>39</v>
      </c>
      <c r="G17" s="9">
        <v>38</v>
      </c>
    </row>
    <row r="18" spans="1:7" ht="11.45" customHeight="1">
      <c r="A18" s="8" t="s">
        <v>16</v>
      </c>
      <c r="B18" s="30">
        <v>62</v>
      </c>
      <c r="C18" s="9">
        <v>30</v>
      </c>
      <c r="D18" s="30">
        <v>32</v>
      </c>
      <c r="E18" s="30">
        <v>52</v>
      </c>
      <c r="F18" s="9">
        <v>26</v>
      </c>
      <c r="G18" s="9">
        <v>26</v>
      </c>
    </row>
    <row r="19" spans="1:7" ht="11.45" customHeight="1">
      <c r="A19" s="12" t="s">
        <v>17</v>
      </c>
      <c r="B19" s="31">
        <v>75</v>
      </c>
      <c r="C19" s="13">
        <v>41</v>
      </c>
      <c r="D19" s="31">
        <v>34</v>
      </c>
      <c r="E19" s="31">
        <v>80</v>
      </c>
      <c r="F19" s="13">
        <v>43</v>
      </c>
      <c r="G19" s="13">
        <v>38</v>
      </c>
    </row>
    <row r="20" spans="1:7" ht="11.45" customHeight="1">
      <c r="A20" s="8" t="s">
        <v>18</v>
      </c>
      <c r="B20" s="30">
        <v>213</v>
      </c>
      <c r="C20" s="9">
        <v>120</v>
      </c>
      <c r="D20" s="30">
        <v>93</v>
      </c>
      <c r="E20" s="30">
        <v>215</v>
      </c>
      <c r="F20" s="9">
        <v>106</v>
      </c>
      <c r="G20" s="9">
        <v>110</v>
      </c>
    </row>
    <row r="21" spans="1:7" ht="11.45" customHeight="1">
      <c r="A21" s="8" t="s">
        <v>19</v>
      </c>
      <c r="B21" s="30">
        <v>175</v>
      </c>
      <c r="C21" s="9">
        <v>103</v>
      </c>
      <c r="D21" s="30">
        <v>72</v>
      </c>
      <c r="E21" s="30">
        <v>166</v>
      </c>
      <c r="F21" s="9">
        <v>86</v>
      </c>
      <c r="G21" s="9">
        <v>81</v>
      </c>
    </row>
    <row r="22" spans="1:7" ht="11.45" customHeight="1">
      <c r="A22" s="8" t="s">
        <v>20</v>
      </c>
      <c r="B22" s="30">
        <v>440</v>
      </c>
      <c r="C22" s="9">
        <v>231</v>
      </c>
      <c r="D22" s="30">
        <v>209</v>
      </c>
      <c r="E22" s="30">
        <v>377</v>
      </c>
      <c r="F22" s="9">
        <v>190</v>
      </c>
      <c r="G22" s="9">
        <v>187</v>
      </c>
    </row>
    <row r="23" spans="1:7" ht="11.45" customHeight="1">
      <c r="A23" s="8" t="s">
        <v>21</v>
      </c>
      <c r="B23" s="30">
        <v>263</v>
      </c>
      <c r="C23" s="9">
        <v>156</v>
      </c>
      <c r="D23" s="30">
        <v>107</v>
      </c>
      <c r="E23" s="30">
        <v>255</v>
      </c>
      <c r="F23" s="9">
        <v>126</v>
      </c>
      <c r="G23" s="9">
        <v>129</v>
      </c>
    </row>
    <row r="24" spans="1:7" ht="11.45" customHeight="1">
      <c r="A24" s="12" t="s">
        <v>22</v>
      </c>
      <c r="B24" s="31">
        <v>67</v>
      </c>
      <c r="C24" s="13">
        <v>34</v>
      </c>
      <c r="D24" s="31">
        <v>33</v>
      </c>
      <c r="E24" s="31">
        <v>76</v>
      </c>
      <c r="F24" s="13">
        <v>31</v>
      </c>
      <c r="G24" s="13">
        <v>46</v>
      </c>
    </row>
    <row r="25" spans="1:7" ht="11.45" customHeight="1">
      <c r="A25" s="8" t="s">
        <v>23</v>
      </c>
      <c r="B25" s="30">
        <v>30</v>
      </c>
      <c r="C25" s="9">
        <v>17</v>
      </c>
      <c r="D25" s="30">
        <v>14</v>
      </c>
      <c r="E25" s="30">
        <v>31</v>
      </c>
      <c r="F25" s="9">
        <v>13</v>
      </c>
      <c r="G25" s="9">
        <v>18</v>
      </c>
    </row>
    <row r="26" spans="1:7" ht="11.45" customHeight="1">
      <c r="A26" s="8" t="s">
        <v>24</v>
      </c>
      <c r="B26" s="30">
        <v>41</v>
      </c>
      <c r="C26" s="9">
        <v>22</v>
      </c>
      <c r="D26" s="30">
        <v>18</v>
      </c>
      <c r="E26" s="30">
        <v>41</v>
      </c>
      <c r="F26" s="9">
        <v>19</v>
      </c>
      <c r="G26" s="9">
        <v>23</v>
      </c>
    </row>
    <row r="27" spans="1:7" ht="11.45" customHeight="1">
      <c r="A27" s="8" t="s">
        <v>25</v>
      </c>
      <c r="B27" s="30">
        <v>18</v>
      </c>
      <c r="C27" s="9">
        <v>10</v>
      </c>
      <c r="D27" s="30">
        <v>8</v>
      </c>
      <c r="E27" s="30">
        <v>16</v>
      </c>
      <c r="F27" s="9">
        <v>8</v>
      </c>
      <c r="G27" s="9">
        <v>8</v>
      </c>
    </row>
    <row r="28" spans="1:7" ht="11.45" customHeight="1">
      <c r="A28" s="8" t="s">
        <v>26</v>
      </c>
      <c r="B28" s="30">
        <v>31</v>
      </c>
      <c r="C28" s="9">
        <v>17</v>
      </c>
      <c r="D28" s="30">
        <v>14</v>
      </c>
      <c r="E28" s="30">
        <v>34</v>
      </c>
      <c r="F28" s="9">
        <v>15</v>
      </c>
      <c r="G28" s="9">
        <v>19</v>
      </c>
    </row>
    <row r="29" spans="1:7" ht="11.45" customHeight="1">
      <c r="A29" s="12" t="s">
        <v>27</v>
      </c>
      <c r="B29" s="31">
        <v>67</v>
      </c>
      <c r="C29" s="13">
        <v>30</v>
      </c>
      <c r="D29" s="31">
        <v>37</v>
      </c>
      <c r="E29" s="31">
        <v>79</v>
      </c>
      <c r="F29" s="13">
        <v>43</v>
      </c>
      <c r="G29" s="13">
        <v>36</v>
      </c>
    </row>
    <row r="30" spans="1:7" ht="11.45" customHeight="1">
      <c r="A30" s="8" t="s">
        <v>28</v>
      </c>
      <c r="B30" s="30">
        <v>75</v>
      </c>
      <c r="C30" s="9">
        <v>42</v>
      </c>
      <c r="D30" s="30">
        <v>33</v>
      </c>
      <c r="E30" s="30">
        <v>62</v>
      </c>
      <c r="F30" s="9">
        <v>35</v>
      </c>
      <c r="G30" s="9">
        <v>27</v>
      </c>
    </row>
    <row r="31" spans="1:7" ht="11.45" customHeight="1">
      <c r="A31" s="8" t="s">
        <v>29</v>
      </c>
      <c r="B31" s="30">
        <v>139</v>
      </c>
      <c r="C31" s="9">
        <v>74</v>
      </c>
      <c r="D31" s="30">
        <v>65</v>
      </c>
      <c r="E31" s="30">
        <v>114</v>
      </c>
      <c r="F31" s="9">
        <v>62</v>
      </c>
      <c r="G31" s="9">
        <v>52</v>
      </c>
    </row>
    <row r="32" spans="1:7" ht="11.45" customHeight="1">
      <c r="A32" s="8" t="s">
        <v>30</v>
      </c>
      <c r="B32" s="30">
        <v>185</v>
      </c>
      <c r="C32" s="9">
        <v>98</v>
      </c>
      <c r="D32" s="30">
        <v>87</v>
      </c>
      <c r="E32" s="30">
        <v>171</v>
      </c>
      <c r="F32" s="9">
        <v>78</v>
      </c>
      <c r="G32" s="9">
        <v>93</v>
      </c>
    </row>
    <row r="33" spans="1:7" ht="11.45" customHeight="1">
      <c r="A33" s="8" t="s">
        <v>31</v>
      </c>
      <c r="B33" s="30">
        <v>70</v>
      </c>
      <c r="C33" s="9">
        <v>40</v>
      </c>
      <c r="D33" s="30">
        <v>30</v>
      </c>
      <c r="E33" s="30">
        <v>55</v>
      </c>
      <c r="F33" s="9">
        <v>23</v>
      </c>
      <c r="G33" s="9">
        <v>32</v>
      </c>
    </row>
    <row r="34" spans="1:7" ht="11.45" customHeight="1">
      <c r="A34" s="12" t="s">
        <v>32</v>
      </c>
      <c r="B34" s="31">
        <v>43</v>
      </c>
      <c r="C34" s="13">
        <v>24</v>
      </c>
      <c r="D34" s="31">
        <v>19</v>
      </c>
      <c r="E34" s="31">
        <v>48</v>
      </c>
      <c r="F34" s="13">
        <v>28</v>
      </c>
      <c r="G34" s="13">
        <v>20</v>
      </c>
    </row>
    <row r="35" spans="1:7" ht="11.45" customHeight="1">
      <c r="A35" s="8" t="s">
        <v>33</v>
      </c>
      <c r="B35" s="30">
        <v>70</v>
      </c>
      <c r="C35" s="9">
        <v>38</v>
      </c>
      <c r="D35" s="30">
        <v>33</v>
      </c>
      <c r="E35" s="30">
        <v>66</v>
      </c>
      <c r="F35" s="9">
        <v>31</v>
      </c>
      <c r="G35" s="9">
        <v>36</v>
      </c>
    </row>
    <row r="36" spans="1:7" ht="11.45" customHeight="1">
      <c r="A36" s="8" t="s">
        <v>34</v>
      </c>
      <c r="B36" s="30">
        <v>325</v>
      </c>
      <c r="C36" s="9">
        <v>166</v>
      </c>
      <c r="D36" s="30">
        <v>159</v>
      </c>
      <c r="E36" s="30">
        <v>294</v>
      </c>
      <c r="F36" s="9">
        <v>133</v>
      </c>
      <c r="G36" s="9">
        <v>162</v>
      </c>
    </row>
    <row r="37" spans="1:7" ht="11.45" customHeight="1">
      <c r="A37" s="8" t="s">
        <v>35</v>
      </c>
      <c r="B37" s="30">
        <v>180</v>
      </c>
      <c r="C37" s="9">
        <v>90</v>
      </c>
      <c r="D37" s="30">
        <v>90</v>
      </c>
      <c r="E37" s="30">
        <v>156</v>
      </c>
      <c r="F37" s="9">
        <v>73</v>
      </c>
      <c r="G37" s="9">
        <v>83</v>
      </c>
    </row>
    <row r="38" spans="1:7" ht="11.45" customHeight="1">
      <c r="A38" s="8" t="s">
        <v>36</v>
      </c>
      <c r="B38" s="30">
        <v>44</v>
      </c>
      <c r="C38" s="9">
        <v>21</v>
      </c>
      <c r="D38" s="30">
        <v>23</v>
      </c>
      <c r="E38" s="30">
        <v>32</v>
      </c>
      <c r="F38" s="9">
        <v>15</v>
      </c>
      <c r="G38" s="9">
        <v>17</v>
      </c>
    </row>
    <row r="39" spans="1:7" ht="11.45" customHeight="1">
      <c r="A39" s="12" t="s">
        <v>37</v>
      </c>
      <c r="B39" s="31">
        <v>30</v>
      </c>
      <c r="C39" s="13">
        <v>14</v>
      </c>
      <c r="D39" s="31">
        <v>16</v>
      </c>
      <c r="E39" s="31">
        <v>27</v>
      </c>
      <c r="F39" s="13">
        <v>14</v>
      </c>
      <c r="G39" s="13">
        <v>14</v>
      </c>
    </row>
    <row r="40" spans="1:7" ht="11.45" customHeight="1">
      <c r="A40" s="8" t="s">
        <v>38</v>
      </c>
      <c r="B40" s="30">
        <v>13</v>
      </c>
      <c r="C40" s="9">
        <v>7</v>
      </c>
      <c r="D40" s="30">
        <v>6</v>
      </c>
      <c r="E40" s="30">
        <v>17</v>
      </c>
      <c r="F40" s="9">
        <v>7</v>
      </c>
      <c r="G40" s="9">
        <v>10</v>
      </c>
    </row>
    <row r="41" spans="1:7" ht="11.45" customHeight="1">
      <c r="A41" s="8" t="s">
        <v>39</v>
      </c>
      <c r="B41" s="30">
        <v>27</v>
      </c>
      <c r="C41" s="9">
        <v>17</v>
      </c>
      <c r="D41" s="30">
        <v>11</v>
      </c>
      <c r="E41" s="30">
        <v>25</v>
      </c>
      <c r="F41" s="9">
        <v>9</v>
      </c>
      <c r="G41" s="9">
        <v>16</v>
      </c>
    </row>
    <row r="42" spans="1:7" ht="11.45" customHeight="1">
      <c r="A42" s="8" t="s">
        <v>40</v>
      </c>
      <c r="B42" s="30">
        <v>45</v>
      </c>
      <c r="C42" s="9">
        <v>27</v>
      </c>
      <c r="D42" s="30">
        <v>19</v>
      </c>
      <c r="E42" s="30">
        <v>60</v>
      </c>
      <c r="F42" s="9">
        <v>31</v>
      </c>
      <c r="G42" s="9">
        <v>30</v>
      </c>
    </row>
    <row r="43" spans="1:7" ht="11.45" customHeight="1">
      <c r="A43" s="8" t="s">
        <v>41</v>
      </c>
      <c r="B43" s="30">
        <v>76</v>
      </c>
      <c r="C43" s="9">
        <v>39</v>
      </c>
      <c r="D43" s="30">
        <v>37</v>
      </c>
      <c r="E43" s="30">
        <v>70</v>
      </c>
      <c r="F43" s="9">
        <v>30</v>
      </c>
      <c r="G43" s="9">
        <v>40</v>
      </c>
    </row>
    <row r="44" spans="1:7" ht="11.45" customHeight="1">
      <c r="A44" s="12" t="s">
        <v>42</v>
      </c>
      <c r="B44" s="31">
        <v>37</v>
      </c>
      <c r="C44" s="13">
        <v>18</v>
      </c>
      <c r="D44" s="31">
        <v>19</v>
      </c>
      <c r="E44" s="31">
        <v>35</v>
      </c>
      <c r="F44" s="13">
        <v>12</v>
      </c>
      <c r="G44" s="13">
        <v>23</v>
      </c>
    </row>
    <row r="45" spans="1:7" ht="11.45" customHeight="1">
      <c r="A45" s="8" t="s">
        <v>43</v>
      </c>
      <c r="B45" s="30">
        <v>26</v>
      </c>
      <c r="C45" s="9">
        <v>14</v>
      </c>
      <c r="D45" s="30">
        <v>12</v>
      </c>
      <c r="E45" s="30">
        <v>28</v>
      </c>
      <c r="F45" s="9">
        <v>10</v>
      </c>
      <c r="G45" s="9">
        <v>17</v>
      </c>
    </row>
    <row r="46" spans="1:7" ht="11.45" customHeight="1">
      <c r="A46" s="8" t="s">
        <v>44</v>
      </c>
      <c r="B46" s="30">
        <v>30</v>
      </c>
      <c r="C46" s="9">
        <v>16</v>
      </c>
      <c r="D46" s="30">
        <v>15</v>
      </c>
      <c r="E46" s="30">
        <v>22</v>
      </c>
      <c r="F46" s="9">
        <v>10</v>
      </c>
      <c r="G46" s="9">
        <v>11</v>
      </c>
    </row>
    <row r="47" spans="1:7" ht="11.45" customHeight="1">
      <c r="A47" s="8" t="s">
        <v>45</v>
      </c>
      <c r="B47" s="30">
        <v>43</v>
      </c>
      <c r="C47" s="9">
        <v>20</v>
      </c>
      <c r="D47" s="30">
        <v>23</v>
      </c>
      <c r="E47" s="30">
        <v>42</v>
      </c>
      <c r="F47" s="9">
        <v>18</v>
      </c>
      <c r="G47" s="9">
        <v>24</v>
      </c>
    </row>
    <row r="48" spans="1:7" ht="11.45" customHeight="1">
      <c r="A48" s="8" t="s">
        <v>46</v>
      </c>
      <c r="B48" s="30">
        <v>26</v>
      </c>
      <c r="C48" s="9">
        <v>17</v>
      </c>
      <c r="D48" s="30">
        <v>10</v>
      </c>
      <c r="E48" s="30">
        <v>28</v>
      </c>
      <c r="F48" s="9">
        <v>12</v>
      </c>
      <c r="G48" s="9">
        <v>15</v>
      </c>
    </row>
    <row r="49" spans="1:7" ht="11.45" customHeight="1">
      <c r="A49" s="12" t="s">
        <v>47</v>
      </c>
      <c r="B49" s="31">
        <v>194</v>
      </c>
      <c r="C49" s="13">
        <v>103</v>
      </c>
      <c r="D49" s="31">
        <v>92</v>
      </c>
      <c r="E49" s="31">
        <v>173</v>
      </c>
      <c r="F49" s="13">
        <v>70</v>
      </c>
      <c r="G49" s="13">
        <v>103</v>
      </c>
    </row>
    <row r="50" spans="1:7" ht="11.45" customHeight="1">
      <c r="A50" s="8" t="s">
        <v>48</v>
      </c>
      <c r="B50" s="30">
        <v>30</v>
      </c>
      <c r="C50" s="9">
        <v>14</v>
      </c>
      <c r="D50" s="30">
        <v>17</v>
      </c>
      <c r="E50" s="30">
        <v>29</v>
      </c>
      <c r="F50" s="9">
        <v>13</v>
      </c>
      <c r="G50" s="9">
        <v>16</v>
      </c>
    </row>
    <row r="51" spans="1:7" ht="11.45" customHeight="1">
      <c r="A51" s="8" t="s">
        <v>49</v>
      </c>
      <c r="B51" s="30">
        <v>58</v>
      </c>
      <c r="C51" s="9">
        <v>30</v>
      </c>
      <c r="D51" s="30">
        <v>27</v>
      </c>
      <c r="E51" s="30">
        <v>57</v>
      </c>
      <c r="F51" s="9">
        <v>27</v>
      </c>
      <c r="G51" s="9">
        <v>29</v>
      </c>
    </row>
    <row r="52" spans="1:7" ht="11.45" customHeight="1">
      <c r="A52" s="8" t="s">
        <v>50</v>
      </c>
      <c r="B52" s="30">
        <v>82</v>
      </c>
      <c r="C52" s="9">
        <v>39</v>
      </c>
      <c r="D52" s="30">
        <v>43</v>
      </c>
      <c r="E52" s="30">
        <v>64</v>
      </c>
      <c r="F52" s="9">
        <v>27</v>
      </c>
      <c r="G52" s="9">
        <v>37</v>
      </c>
    </row>
    <row r="53" spans="1:7" ht="11.45" customHeight="1">
      <c r="A53" s="8" t="s">
        <v>51</v>
      </c>
      <c r="B53" s="30">
        <v>79</v>
      </c>
      <c r="C53" s="9">
        <v>34</v>
      </c>
      <c r="D53" s="30">
        <v>46</v>
      </c>
      <c r="E53" s="30">
        <v>53</v>
      </c>
      <c r="F53" s="9">
        <v>24</v>
      </c>
      <c r="G53" s="9">
        <v>29</v>
      </c>
    </row>
    <row r="54" spans="1:7" ht="11.45" customHeight="1">
      <c r="A54" s="12" t="s">
        <v>52</v>
      </c>
      <c r="B54" s="31">
        <v>46</v>
      </c>
      <c r="C54" s="13">
        <v>24</v>
      </c>
      <c r="D54" s="31">
        <v>22</v>
      </c>
      <c r="E54" s="31">
        <v>43</v>
      </c>
      <c r="F54" s="13">
        <v>18</v>
      </c>
      <c r="G54" s="13">
        <v>25</v>
      </c>
    </row>
    <row r="55" spans="1:7" ht="11.45" customHeight="1">
      <c r="A55" s="8" t="s">
        <v>53</v>
      </c>
      <c r="B55" s="30">
        <v>60</v>
      </c>
      <c r="C55" s="9">
        <v>27</v>
      </c>
      <c r="D55" s="30">
        <v>33</v>
      </c>
      <c r="E55" s="30">
        <v>63</v>
      </c>
      <c r="F55" s="9">
        <v>27</v>
      </c>
      <c r="G55" s="9">
        <v>37</v>
      </c>
    </row>
    <row r="56" spans="1:7" ht="11.45" customHeight="1" thickBot="1">
      <c r="A56" s="16" t="s">
        <v>54</v>
      </c>
      <c r="B56" s="29">
        <v>78</v>
      </c>
      <c r="C56" s="17">
        <v>37</v>
      </c>
      <c r="D56" s="29">
        <v>41</v>
      </c>
      <c r="E56" s="29">
        <v>63</v>
      </c>
      <c r="F56" s="17">
        <v>28</v>
      </c>
      <c r="G56" s="17">
        <v>35</v>
      </c>
    </row>
    <row r="57" spans="1:7" ht="16.5" customHeight="1">
      <c r="A57" s="38"/>
      <c r="B57" s="37" t="s">
        <v>78</v>
      </c>
      <c r="C57" s="37"/>
      <c r="D57" s="37"/>
      <c r="E57" s="37"/>
      <c r="F57" s="37"/>
      <c r="G57" s="37"/>
    </row>
    <row r="58" spans="1:7" ht="16.149999999999999" customHeight="1">
      <c r="A58" s="24"/>
      <c r="B58" s="36"/>
      <c r="C58" s="36"/>
      <c r="D58" s="36"/>
      <c r="E58" s="36"/>
      <c r="F58" s="36"/>
      <c r="G58" s="36"/>
    </row>
    <row r="59" spans="1:7" ht="13.15" customHeight="1">
      <c r="A59" s="24"/>
    </row>
    <row r="60" spans="1:7" ht="11.45" customHeight="1">
      <c r="A60" s="24"/>
    </row>
    <row r="61" spans="1:7" ht="11.45" customHeight="1">
      <c r="A61" s="24"/>
    </row>
    <row r="62" spans="1:7" ht="11.45" customHeight="1">
      <c r="A62" s="24"/>
    </row>
    <row r="63" spans="1:7" ht="11.45" customHeight="1">
      <c r="A63" s="24"/>
    </row>
    <row r="64" spans="1:7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8">
    <mergeCell ref="A1:G1"/>
    <mergeCell ref="A2:G2"/>
    <mergeCell ref="F3:G3"/>
    <mergeCell ref="A4:A7"/>
    <mergeCell ref="B4:G4"/>
    <mergeCell ref="B5:G5"/>
    <mergeCell ref="B6:D6"/>
    <mergeCell ref="E6:G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G68"/>
  <sheetViews>
    <sheetView view="pageBreakPreview" zoomScaleNormal="100" zoomScaleSheetLayoutView="100" workbookViewId="0">
      <selection activeCell="F21" sqref="F21"/>
    </sheetView>
  </sheetViews>
  <sheetFormatPr defaultColWidth="8.875" defaultRowHeight="13.5"/>
  <cols>
    <col min="1" max="1" width="12" style="1" customWidth="1"/>
    <col min="2" max="2" width="18.75" style="1" customWidth="1"/>
    <col min="3" max="3" width="18.875" style="25" customWidth="1"/>
    <col min="4" max="4" width="18.875" style="1" customWidth="1"/>
    <col min="5" max="5" width="21.5" style="1" customWidth="1"/>
    <col min="6" max="6" width="21.5" style="25" customWidth="1"/>
    <col min="7" max="7" width="21.5" style="1" customWidth="1"/>
    <col min="8" max="16384" width="8.875" style="1"/>
  </cols>
  <sheetData>
    <row r="1" spans="1:7" ht="29.45" customHeight="1">
      <c r="A1" s="119" t="s">
        <v>119</v>
      </c>
      <c r="B1" s="119"/>
      <c r="C1" s="119"/>
      <c r="D1" s="119"/>
      <c r="E1" s="119"/>
      <c r="F1" s="119"/>
      <c r="G1" s="119"/>
    </row>
    <row r="2" spans="1:7" ht="19.899999999999999" customHeight="1">
      <c r="A2" s="142" t="s">
        <v>165</v>
      </c>
      <c r="B2" s="142"/>
      <c r="C2" s="142"/>
      <c r="D2" s="142"/>
      <c r="E2" s="142"/>
      <c r="F2" s="142"/>
      <c r="G2" s="142"/>
    </row>
    <row r="3" spans="1:7" ht="18.600000000000001" customHeight="1" thickBot="1">
      <c r="F3" s="138" t="s">
        <v>195</v>
      </c>
      <c r="G3" s="138"/>
    </row>
    <row r="4" spans="1:7" ht="22.5" customHeight="1" thickBot="1">
      <c r="A4" s="126" t="s">
        <v>0</v>
      </c>
      <c r="B4" s="139" t="s">
        <v>83</v>
      </c>
      <c r="C4" s="140"/>
      <c r="D4" s="140"/>
      <c r="E4" s="140"/>
      <c r="F4" s="140"/>
      <c r="G4" s="141"/>
    </row>
    <row r="5" spans="1:7" ht="22.5" customHeight="1" thickBot="1">
      <c r="A5" s="127"/>
      <c r="B5" s="139" t="s">
        <v>82</v>
      </c>
      <c r="C5" s="140"/>
      <c r="D5" s="140"/>
      <c r="E5" s="140"/>
      <c r="F5" s="140"/>
      <c r="G5" s="141"/>
    </row>
    <row r="6" spans="1:7" ht="22.5" customHeight="1" thickBot="1">
      <c r="A6" s="127"/>
      <c r="B6" s="139" t="s">
        <v>81</v>
      </c>
      <c r="C6" s="140"/>
      <c r="D6" s="141"/>
      <c r="E6" s="139" t="s">
        <v>80</v>
      </c>
      <c r="F6" s="140"/>
      <c r="G6" s="141"/>
    </row>
    <row r="7" spans="1:7" ht="42" customHeight="1" thickBot="1">
      <c r="A7" s="128"/>
      <c r="B7" s="108" t="s">
        <v>72</v>
      </c>
      <c r="C7" s="3" t="s">
        <v>79</v>
      </c>
      <c r="D7" s="3" t="s">
        <v>70</v>
      </c>
      <c r="E7" s="108" t="s">
        <v>72</v>
      </c>
      <c r="F7" s="3" t="s">
        <v>79</v>
      </c>
      <c r="G7" s="3" t="s">
        <v>70</v>
      </c>
    </row>
    <row r="8" spans="1:7" ht="20.25" customHeight="1">
      <c r="A8" s="4" t="s">
        <v>7</v>
      </c>
      <c r="B8" s="32">
        <v>5889.583333333333</v>
      </c>
      <c r="C8" s="5">
        <v>2069.75</v>
      </c>
      <c r="D8" s="5">
        <v>3819.8333333333335</v>
      </c>
      <c r="E8" s="32">
        <v>8852.5833333333339</v>
      </c>
      <c r="F8" s="5">
        <v>5696.25</v>
      </c>
      <c r="G8" s="5">
        <v>3156.3333333333335</v>
      </c>
    </row>
    <row r="9" spans="1:7" ht="12" customHeight="1">
      <c r="A9" s="8"/>
      <c r="B9" s="30"/>
      <c r="C9" s="9"/>
      <c r="D9" s="9"/>
      <c r="E9" s="30"/>
      <c r="F9" s="9"/>
      <c r="G9" s="9"/>
    </row>
    <row r="10" spans="1:7" ht="11.45" customHeight="1">
      <c r="A10" s="8" t="s">
        <v>8</v>
      </c>
      <c r="B10" s="30">
        <v>288</v>
      </c>
      <c r="C10" s="9">
        <v>90</v>
      </c>
      <c r="D10" s="9">
        <v>198</v>
      </c>
      <c r="E10" s="30">
        <v>348</v>
      </c>
      <c r="F10" s="9">
        <v>209</v>
      </c>
      <c r="G10" s="9">
        <v>139</v>
      </c>
    </row>
    <row r="11" spans="1:7" ht="11.45" customHeight="1">
      <c r="A11" s="8" t="s">
        <v>9</v>
      </c>
      <c r="B11" s="30">
        <v>84</v>
      </c>
      <c r="C11" s="9">
        <v>27</v>
      </c>
      <c r="D11" s="9">
        <v>57</v>
      </c>
      <c r="E11" s="30">
        <v>128</v>
      </c>
      <c r="F11" s="9">
        <v>65</v>
      </c>
      <c r="G11" s="9">
        <v>63</v>
      </c>
    </row>
    <row r="12" spans="1:7" ht="11.45" customHeight="1">
      <c r="A12" s="8" t="s">
        <v>10</v>
      </c>
      <c r="B12" s="30">
        <v>50</v>
      </c>
      <c r="C12" s="9">
        <v>15</v>
      </c>
      <c r="D12" s="9">
        <v>35</v>
      </c>
      <c r="E12" s="30">
        <v>94</v>
      </c>
      <c r="F12" s="9">
        <v>43</v>
      </c>
      <c r="G12" s="9">
        <v>51</v>
      </c>
    </row>
    <row r="13" spans="1:7" ht="11.45" customHeight="1">
      <c r="A13" s="8" t="s">
        <v>11</v>
      </c>
      <c r="B13" s="30">
        <v>126</v>
      </c>
      <c r="C13" s="9">
        <v>37</v>
      </c>
      <c r="D13" s="9">
        <v>90</v>
      </c>
      <c r="E13" s="30">
        <v>231</v>
      </c>
      <c r="F13" s="9">
        <v>145</v>
      </c>
      <c r="G13" s="9">
        <v>87</v>
      </c>
    </row>
    <row r="14" spans="1:7" ht="11.45" customHeight="1">
      <c r="A14" s="12" t="s">
        <v>12</v>
      </c>
      <c r="B14" s="31">
        <v>58</v>
      </c>
      <c r="C14" s="13">
        <v>20</v>
      </c>
      <c r="D14" s="13">
        <v>37</v>
      </c>
      <c r="E14" s="31">
        <v>124</v>
      </c>
      <c r="F14" s="13">
        <v>65</v>
      </c>
      <c r="G14" s="13">
        <v>59</v>
      </c>
    </row>
    <row r="15" spans="1:7" ht="11.45" customHeight="1">
      <c r="A15" s="8" t="s">
        <v>13</v>
      </c>
      <c r="B15" s="30">
        <v>57</v>
      </c>
      <c r="C15" s="9">
        <v>18</v>
      </c>
      <c r="D15" s="9">
        <v>40</v>
      </c>
      <c r="E15" s="30">
        <v>119</v>
      </c>
      <c r="F15" s="9">
        <v>56</v>
      </c>
      <c r="G15" s="9">
        <v>63</v>
      </c>
    </row>
    <row r="16" spans="1:7" ht="11.45" customHeight="1">
      <c r="A16" s="8" t="s">
        <v>14</v>
      </c>
      <c r="B16" s="30">
        <v>91</v>
      </c>
      <c r="C16" s="9">
        <v>33</v>
      </c>
      <c r="D16" s="9">
        <v>58</v>
      </c>
      <c r="E16" s="30">
        <v>195</v>
      </c>
      <c r="F16" s="9">
        <v>106</v>
      </c>
      <c r="G16" s="9">
        <v>89</v>
      </c>
    </row>
    <row r="17" spans="1:7" ht="11.45" customHeight="1">
      <c r="A17" s="8" t="s">
        <v>15</v>
      </c>
      <c r="B17" s="30">
        <v>120</v>
      </c>
      <c r="C17" s="9">
        <v>46</v>
      </c>
      <c r="D17" s="9">
        <v>73</v>
      </c>
      <c r="E17" s="30">
        <v>162</v>
      </c>
      <c r="F17" s="9">
        <v>108</v>
      </c>
      <c r="G17" s="9">
        <v>54</v>
      </c>
    </row>
    <row r="18" spans="1:7" ht="11.45" customHeight="1">
      <c r="A18" s="8" t="s">
        <v>16</v>
      </c>
      <c r="B18" s="30">
        <v>95</v>
      </c>
      <c r="C18" s="9">
        <v>31</v>
      </c>
      <c r="D18" s="9">
        <v>64</v>
      </c>
      <c r="E18" s="30">
        <v>144</v>
      </c>
      <c r="F18" s="9">
        <v>103</v>
      </c>
      <c r="G18" s="9">
        <v>42</v>
      </c>
    </row>
    <row r="19" spans="1:7" ht="11.45" customHeight="1">
      <c r="A19" s="12" t="s">
        <v>17</v>
      </c>
      <c r="B19" s="31">
        <v>93</v>
      </c>
      <c r="C19" s="13">
        <v>36</v>
      </c>
      <c r="D19" s="13">
        <v>57</v>
      </c>
      <c r="E19" s="31">
        <v>172</v>
      </c>
      <c r="F19" s="13">
        <v>115</v>
      </c>
      <c r="G19" s="13">
        <v>58</v>
      </c>
    </row>
    <row r="20" spans="1:7" ht="11.45" customHeight="1">
      <c r="A20" s="8" t="s">
        <v>18</v>
      </c>
      <c r="B20" s="30">
        <v>343</v>
      </c>
      <c r="C20" s="9">
        <v>125</v>
      </c>
      <c r="D20" s="9">
        <v>218</v>
      </c>
      <c r="E20" s="30">
        <v>581</v>
      </c>
      <c r="F20" s="9">
        <v>433</v>
      </c>
      <c r="G20" s="9">
        <v>148</v>
      </c>
    </row>
    <row r="21" spans="1:7" ht="11.45" customHeight="1">
      <c r="A21" s="8" t="s">
        <v>19</v>
      </c>
      <c r="B21" s="30">
        <v>260</v>
      </c>
      <c r="C21" s="9">
        <v>102</v>
      </c>
      <c r="D21" s="9">
        <v>158</v>
      </c>
      <c r="E21" s="30">
        <v>377</v>
      </c>
      <c r="F21" s="9">
        <v>271</v>
      </c>
      <c r="G21" s="9">
        <v>107</v>
      </c>
    </row>
    <row r="22" spans="1:7" ht="11.45" customHeight="1">
      <c r="A22" s="8" t="s">
        <v>20</v>
      </c>
      <c r="B22" s="30">
        <v>529</v>
      </c>
      <c r="C22" s="9">
        <v>198</v>
      </c>
      <c r="D22" s="9">
        <v>332</v>
      </c>
      <c r="E22" s="30">
        <v>824</v>
      </c>
      <c r="F22" s="9">
        <v>573</v>
      </c>
      <c r="G22" s="9">
        <v>251</v>
      </c>
    </row>
    <row r="23" spans="1:7" ht="11.45" customHeight="1">
      <c r="A23" s="8" t="s">
        <v>21</v>
      </c>
      <c r="B23" s="30">
        <v>361</v>
      </c>
      <c r="C23" s="9">
        <v>139</v>
      </c>
      <c r="D23" s="9">
        <v>223</v>
      </c>
      <c r="E23" s="30">
        <v>597</v>
      </c>
      <c r="F23" s="9">
        <v>448</v>
      </c>
      <c r="G23" s="9">
        <v>149</v>
      </c>
    </row>
    <row r="24" spans="1:7" ht="11.45" customHeight="1">
      <c r="A24" s="12" t="s">
        <v>22</v>
      </c>
      <c r="B24" s="31">
        <v>144</v>
      </c>
      <c r="C24" s="13">
        <v>46</v>
      </c>
      <c r="D24" s="13">
        <v>99</v>
      </c>
      <c r="E24" s="31">
        <v>218</v>
      </c>
      <c r="F24" s="13">
        <v>108</v>
      </c>
      <c r="G24" s="13">
        <v>110</v>
      </c>
    </row>
    <row r="25" spans="1:7" ht="11.45" customHeight="1">
      <c r="A25" s="8" t="s">
        <v>23</v>
      </c>
      <c r="B25" s="30">
        <v>33</v>
      </c>
      <c r="C25" s="9">
        <v>13</v>
      </c>
      <c r="D25" s="9">
        <v>20</v>
      </c>
      <c r="E25" s="30">
        <v>78</v>
      </c>
      <c r="F25" s="9">
        <v>41</v>
      </c>
      <c r="G25" s="9">
        <v>37</v>
      </c>
    </row>
    <row r="26" spans="1:7" ht="11.45" customHeight="1">
      <c r="A26" s="8" t="s">
        <v>24</v>
      </c>
      <c r="B26" s="30">
        <v>52</v>
      </c>
      <c r="C26" s="9">
        <v>20</v>
      </c>
      <c r="D26" s="9">
        <v>32</v>
      </c>
      <c r="E26" s="30">
        <v>96</v>
      </c>
      <c r="F26" s="9">
        <v>48</v>
      </c>
      <c r="G26" s="9">
        <v>48</v>
      </c>
    </row>
    <row r="27" spans="1:7" ht="11.45" customHeight="1">
      <c r="A27" s="8" t="s">
        <v>25</v>
      </c>
      <c r="B27" s="30">
        <v>29</v>
      </c>
      <c r="C27" s="9">
        <v>11</v>
      </c>
      <c r="D27" s="9">
        <v>18</v>
      </c>
      <c r="E27" s="30">
        <v>72</v>
      </c>
      <c r="F27" s="9">
        <v>30</v>
      </c>
      <c r="G27" s="9">
        <v>41</v>
      </c>
    </row>
    <row r="28" spans="1:7" ht="11.45" customHeight="1">
      <c r="A28" s="8" t="s">
        <v>26</v>
      </c>
      <c r="B28" s="30">
        <v>58</v>
      </c>
      <c r="C28" s="9">
        <v>24</v>
      </c>
      <c r="D28" s="9">
        <v>34</v>
      </c>
      <c r="E28" s="30">
        <v>61</v>
      </c>
      <c r="F28" s="9">
        <v>36</v>
      </c>
      <c r="G28" s="9">
        <v>25</v>
      </c>
    </row>
    <row r="29" spans="1:7" ht="11.45" customHeight="1">
      <c r="A29" s="12" t="s">
        <v>27</v>
      </c>
      <c r="B29" s="31">
        <v>126</v>
      </c>
      <c r="C29" s="13">
        <v>44</v>
      </c>
      <c r="D29" s="13">
        <v>82</v>
      </c>
      <c r="E29" s="31">
        <v>207</v>
      </c>
      <c r="F29" s="13">
        <v>133</v>
      </c>
      <c r="G29" s="13">
        <v>74</v>
      </c>
    </row>
    <row r="30" spans="1:7" ht="11.45" customHeight="1">
      <c r="A30" s="8" t="s">
        <v>28</v>
      </c>
      <c r="B30" s="30">
        <v>95</v>
      </c>
      <c r="C30" s="9">
        <v>35</v>
      </c>
      <c r="D30" s="9">
        <v>60</v>
      </c>
      <c r="E30" s="30">
        <v>159</v>
      </c>
      <c r="F30" s="9">
        <v>100</v>
      </c>
      <c r="G30" s="9">
        <v>59</v>
      </c>
    </row>
    <row r="31" spans="1:7" ht="11.45" customHeight="1">
      <c r="A31" s="8" t="s">
        <v>29</v>
      </c>
      <c r="B31" s="30">
        <v>173</v>
      </c>
      <c r="C31" s="9">
        <v>69</v>
      </c>
      <c r="D31" s="9">
        <v>103</v>
      </c>
      <c r="E31" s="30">
        <v>258</v>
      </c>
      <c r="F31" s="9">
        <v>174</v>
      </c>
      <c r="G31" s="9">
        <v>84</v>
      </c>
    </row>
    <row r="32" spans="1:7" ht="11.45" customHeight="1">
      <c r="A32" s="8" t="s">
        <v>30</v>
      </c>
      <c r="B32" s="30">
        <v>262</v>
      </c>
      <c r="C32" s="9">
        <v>88</v>
      </c>
      <c r="D32" s="9">
        <v>174</v>
      </c>
      <c r="E32" s="30">
        <v>359</v>
      </c>
      <c r="F32" s="9">
        <v>246</v>
      </c>
      <c r="G32" s="9">
        <v>113</v>
      </c>
    </row>
    <row r="33" spans="1:7" ht="11.45" customHeight="1">
      <c r="A33" s="8" t="s">
        <v>31</v>
      </c>
      <c r="B33" s="30">
        <v>98</v>
      </c>
      <c r="C33" s="9">
        <v>31</v>
      </c>
      <c r="D33" s="9">
        <v>67</v>
      </c>
      <c r="E33" s="30">
        <v>120</v>
      </c>
      <c r="F33" s="9">
        <v>78</v>
      </c>
      <c r="G33" s="9">
        <v>42</v>
      </c>
    </row>
    <row r="34" spans="1:7" ht="11.45" customHeight="1">
      <c r="A34" s="12" t="s">
        <v>32</v>
      </c>
      <c r="B34" s="31">
        <v>75</v>
      </c>
      <c r="C34" s="13">
        <v>26</v>
      </c>
      <c r="D34" s="13">
        <v>49</v>
      </c>
      <c r="E34" s="31">
        <v>103</v>
      </c>
      <c r="F34" s="13">
        <v>71</v>
      </c>
      <c r="G34" s="13">
        <v>32</v>
      </c>
    </row>
    <row r="35" spans="1:7" ht="11.45" customHeight="1">
      <c r="A35" s="8" t="s">
        <v>33</v>
      </c>
      <c r="B35" s="30">
        <v>132</v>
      </c>
      <c r="C35" s="9">
        <v>44</v>
      </c>
      <c r="D35" s="9">
        <v>88</v>
      </c>
      <c r="E35" s="30">
        <v>162</v>
      </c>
      <c r="F35" s="9">
        <v>108</v>
      </c>
      <c r="G35" s="9">
        <v>55</v>
      </c>
    </row>
    <row r="36" spans="1:7" ht="11.45" customHeight="1">
      <c r="A36" s="8" t="s">
        <v>34</v>
      </c>
      <c r="B36" s="30">
        <v>409</v>
      </c>
      <c r="C36" s="9">
        <v>144</v>
      </c>
      <c r="D36" s="9">
        <v>265</v>
      </c>
      <c r="E36" s="30">
        <v>541</v>
      </c>
      <c r="F36" s="9">
        <v>377</v>
      </c>
      <c r="G36" s="9">
        <v>165</v>
      </c>
    </row>
    <row r="37" spans="1:7" ht="11.45" customHeight="1">
      <c r="A37" s="8" t="s">
        <v>35</v>
      </c>
      <c r="B37" s="30">
        <v>247</v>
      </c>
      <c r="C37" s="9">
        <v>91</v>
      </c>
      <c r="D37" s="9">
        <v>156</v>
      </c>
      <c r="E37" s="30">
        <v>425</v>
      </c>
      <c r="F37" s="9">
        <v>304</v>
      </c>
      <c r="G37" s="9">
        <v>121</v>
      </c>
    </row>
    <row r="38" spans="1:7" ht="11.45" customHeight="1">
      <c r="A38" s="8" t="s">
        <v>36</v>
      </c>
      <c r="B38" s="30">
        <v>57</v>
      </c>
      <c r="C38" s="9">
        <v>23</v>
      </c>
      <c r="D38" s="9">
        <v>34</v>
      </c>
      <c r="E38" s="30">
        <v>76</v>
      </c>
      <c r="F38" s="9">
        <v>58</v>
      </c>
      <c r="G38" s="9">
        <v>18</v>
      </c>
    </row>
    <row r="39" spans="1:7" ht="11.45" customHeight="1">
      <c r="A39" s="12" t="s">
        <v>37</v>
      </c>
      <c r="B39" s="31">
        <v>52</v>
      </c>
      <c r="C39" s="13">
        <v>17</v>
      </c>
      <c r="D39" s="13">
        <v>35</v>
      </c>
      <c r="E39" s="31">
        <v>59</v>
      </c>
      <c r="F39" s="13">
        <v>34</v>
      </c>
      <c r="G39" s="13">
        <v>25</v>
      </c>
    </row>
    <row r="40" spans="1:7" ht="11.45" customHeight="1">
      <c r="A40" s="8" t="s">
        <v>38</v>
      </c>
      <c r="B40" s="30">
        <v>27</v>
      </c>
      <c r="C40" s="9">
        <v>5</v>
      </c>
      <c r="D40" s="9">
        <v>21</v>
      </c>
      <c r="E40" s="30">
        <v>45</v>
      </c>
      <c r="F40" s="9">
        <v>24</v>
      </c>
      <c r="G40" s="9">
        <v>21</v>
      </c>
    </row>
    <row r="41" spans="1:7" ht="11.45" customHeight="1">
      <c r="A41" s="8" t="s">
        <v>39</v>
      </c>
      <c r="B41" s="30">
        <v>39</v>
      </c>
      <c r="C41" s="9">
        <v>11</v>
      </c>
      <c r="D41" s="9">
        <v>28</v>
      </c>
      <c r="E41" s="30">
        <v>71</v>
      </c>
      <c r="F41" s="9">
        <v>37</v>
      </c>
      <c r="G41" s="9">
        <v>34</v>
      </c>
    </row>
    <row r="42" spans="1:7" ht="11.45" customHeight="1">
      <c r="A42" s="8" t="s">
        <v>40</v>
      </c>
      <c r="B42" s="30">
        <v>77</v>
      </c>
      <c r="C42" s="9">
        <v>26</v>
      </c>
      <c r="D42" s="9">
        <v>51</v>
      </c>
      <c r="E42" s="30">
        <v>105</v>
      </c>
      <c r="F42" s="9">
        <v>66</v>
      </c>
      <c r="G42" s="9">
        <v>39</v>
      </c>
    </row>
    <row r="43" spans="1:7" ht="11.45" customHeight="1">
      <c r="A43" s="8" t="s">
        <v>41</v>
      </c>
      <c r="B43" s="30">
        <v>121</v>
      </c>
      <c r="C43" s="9">
        <v>42</v>
      </c>
      <c r="D43" s="9">
        <v>79</v>
      </c>
      <c r="E43" s="30">
        <v>183</v>
      </c>
      <c r="F43" s="9">
        <v>121</v>
      </c>
      <c r="G43" s="9">
        <v>61</v>
      </c>
    </row>
    <row r="44" spans="1:7" ht="11.45" customHeight="1">
      <c r="A44" s="12" t="s">
        <v>42</v>
      </c>
      <c r="B44" s="31">
        <v>53</v>
      </c>
      <c r="C44" s="13">
        <v>16</v>
      </c>
      <c r="D44" s="13">
        <v>37</v>
      </c>
      <c r="E44" s="31">
        <v>78</v>
      </c>
      <c r="F44" s="13">
        <v>48</v>
      </c>
      <c r="G44" s="13">
        <v>30</v>
      </c>
    </row>
    <row r="45" spans="1:7" ht="11.45" customHeight="1">
      <c r="A45" s="8" t="s">
        <v>43</v>
      </c>
      <c r="B45" s="30">
        <v>45</v>
      </c>
      <c r="C45" s="9">
        <v>19</v>
      </c>
      <c r="D45" s="9">
        <v>26</v>
      </c>
      <c r="E45" s="30">
        <v>90</v>
      </c>
      <c r="F45" s="9">
        <v>52</v>
      </c>
      <c r="G45" s="9">
        <v>39</v>
      </c>
    </row>
    <row r="46" spans="1:7" ht="11.45" customHeight="1">
      <c r="A46" s="8" t="s">
        <v>44</v>
      </c>
      <c r="B46" s="30">
        <v>45</v>
      </c>
      <c r="C46" s="9">
        <v>22</v>
      </c>
      <c r="D46" s="9">
        <v>23</v>
      </c>
      <c r="E46" s="30">
        <v>69</v>
      </c>
      <c r="F46" s="9">
        <v>35</v>
      </c>
      <c r="G46" s="9">
        <v>34</v>
      </c>
    </row>
    <row r="47" spans="1:7" ht="11.45" customHeight="1">
      <c r="A47" s="8" t="s">
        <v>45</v>
      </c>
      <c r="B47" s="30">
        <v>60</v>
      </c>
      <c r="C47" s="9">
        <v>16</v>
      </c>
      <c r="D47" s="9">
        <v>45</v>
      </c>
      <c r="E47" s="30">
        <v>93</v>
      </c>
      <c r="F47" s="9">
        <v>51</v>
      </c>
      <c r="G47" s="9">
        <v>42</v>
      </c>
    </row>
    <row r="48" spans="1:7" ht="11.45" customHeight="1">
      <c r="A48" s="8" t="s">
        <v>46</v>
      </c>
      <c r="B48" s="30">
        <v>40</v>
      </c>
      <c r="C48" s="9">
        <v>19</v>
      </c>
      <c r="D48" s="9">
        <v>22</v>
      </c>
      <c r="E48" s="30">
        <v>62</v>
      </c>
      <c r="F48" s="9">
        <v>36</v>
      </c>
      <c r="G48" s="9">
        <v>26</v>
      </c>
    </row>
    <row r="49" spans="1:7" ht="11.45" customHeight="1">
      <c r="A49" s="12" t="s">
        <v>47</v>
      </c>
      <c r="B49" s="31">
        <v>248</v>
      </c>
      <c r="C49" s="13">
        <v>87</v>
      </c>
      <c r="D49" s="13">
        <v>162</v>
      </c>
      <c r="E49" s="31">
        <v>307</v>
      </c>
      <c r="F49" s="13">
        <v>195</v>
      </c>
      <c r="G49" s="13">
        <v>112</v>
      </c>
    </row>
    <row r="50" spans="1:7" ht="11.45" customHeight="1">
      <c r="A50" s="8" t="s">
        <v>48</v>
      </c>
      <c r="B50" s="30">
        <v>33</v>
      </c>
      <c r="C50" s="9">
        <v>9</v>
      </c>
      <c r="D50" s="9">
        <v>24</v>
      </c>
      <c r="E50" s="30">
        <v>60</v>
      </c>
      <c r="F50" s="9">
        <v>29</v>
      </c>
      <c r="G50" s="9">
        <v>31</v>
      </c>
    </row>
    <row r="51" spans="1:7" ht="11.45" customHeight="1">
      <c r="A51" s="8" t="s">
        <v>49</v>
      </c>
      <c r="B51" s="30">
        <v>95</v>
      </c>
      <c r="C51" s="9">
        <v>37</v>
      </c>
      <c r="D51" s="9">
        <v>59</v>
      </c>
      <c r="E51" s="30">
        <v>115</v>
      </c>
      <c r="F51" s="9">
        <v>58</v>
      </c>
      <c r="G51" s="9">
        <v>57</v>
      </c>
    </row>
    <row r="52" spans="1:7" ht="11.45" customHeight="1">
      <c r="A52" s="8" t="s">
        <v>50</v>
      </c>
      <c r="B52" s="30">
        <v>97</v>
      </c>
      <c r="C52" s="9">
        <v>25</v>
      </c>
      <c r="D52" s="9">
        <v>72</v>
      </c>
      <c r="E52" s="30">
        <v>145</v>
      </c>
      <c r="F52" s="9">
        <v>89</v>
      </c>
      <c r="G52" s="9">
        <v>56</v>
      </c>
    </row>
    <row r="53" spans="1:7" ht="11.45" customHeight="1">
      <c r="A53" s="8" t="s">
        <v>51</v>
      </c>
      <c r="B53" s="30">
        <v>93</v>
      </c>
      <c r="C53" s="9">
        <v>24</v>
      </c>
      <c r="D53" s="9">
        <v>69</v>
      </c>
      <c r="E53" s="30">
        <v>93</v>
      </c>
      <c r="F53" s="9">
        <v>49</v>
      </c>
      <c r="G53" s="9">
        <v>44</v>
      </c>
    </row>
    <row r="54" spans="1:7" ht="11.45" customHeight="1">
      <c r="A54" s="12" t="s">
        <v>52</v>
      </c>
      <c r="B54" s="31">
        <v>56</v>
      </c>
      <c r="C54" s="13">
        <v>18</v>
      </c>
      <c r="D54" s="13">
        <v>38</v>
      </c>
      <c r="E54" s="31">
        <v>84</v>
      </c>
      <c r="F54" s="13">
        <v>38</v>
      </c>
      <c r="G54" s="13">
        <v>46</v>
      </c>
    </row>
    <row r="55" spans="1:7" ht="11.45" customHeight="1">
      <c r="A55" s="8" t="s">
        <v>53</v>
      </c>
      <c r="B55" s="30">
        <v>82</v>
      </c>
      <c r="C55" s="9">
        <v>24</v>
      </c>
      <c r="D55" s="9">
        <v>58</v>
      </c>
      <c r="E55" s="30">
        <v>101</v>
      </c>
      <c r="F55" s="9">
        <v>52</v>
      </c>
      <c r="G55" s="9">
        <v>48</v>
      </c>
    </row>
    <row r="56" spans="1:7" ht="11.45" customHeight="1" thickBot="1">
      <c r="A56" s="16" t="s">
        <v>54</v>
      </c>
      <c r="B56" s="29">
        <v>82</v>
      </c>
      <c r="C56" s="17">
        <v>30</v>
      </c>
      <c r="D56" s="17">
        <v>52</v>
      </c>
      <c r="E56" s="29">
        <v>61</v>
      </c>
      <c r="F56" s="17">
        <v>31</v>
      </c>
      <c r="G56" s="17">
        <v>30</v>
      </c>
    </row>
    <row r="57" spans="1:7" ht="16.5" customHeight="1">
      <c r="A57" s="38"/>
      <c r="B57" s="37" t="s">
        <v>78</v>
      </c>
      <c r="C57" s="37"/>
      <c r="D57" s="37"/>
      <c r="E57" s="37"/>
      <c r="F57" s="37"/>
      <c r="G57" s="37"/>
    </row>
    <row r="58" spans="1:7" ht="16.149999999999999" customHeight="1">
      <c r="A58" s="24"/>
      <c r="B58" s="36"/>
      <c r="C58" s="36"/>
      <c r="D58" s="36"/>
      <c r="E58" s="36"/>
      <c r="F58" s="36"/>
      <c r="G58" s="36"/>
    </row>
    <row r="59" spans="1:7" ht="13.15" customHeight="1">
      <c r="A59" s="24"/>
    </row>
    <row r="60" spans="1:7" ht="11.45" customHeight="1">
      <c r="A60" s="24"/>
    </row>
    <row r="61" spans="1:7" ht="11.45" customHeight="1">
      <c r="A61" s="24"/>
    </row>
    <row r="62" spans="1:7" ht="11.45" customHeight="1">
      <c r="A62" s="24"/>
    </row>
    <row r="63" spans="1:7" ht="11.45" customHeight="1">
      <c r="A63" s="24"/>
    </row>
    <row r="64" spans="1:7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8">
    <mergeCell ref="A1:G1"/>
    <mergeCell ref="A2:G2"/>
    <mergeCell ref="F3:G3"/>
    <mergeCell ref="A4:A7"/>
    <mergeCell ref="B4:G4"/>
    <mergeCell ref="B6:D6"/>
    <mergeCell ref="E6:G6"/>
    <mergeCell ref="B5:G5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J68"/>
  <sheetViews>
    <sheetView view="pageBreakPreview" topLeftCell="A16" zoomScaleNormal="100" zoomScaleSheetLayoutView="100" workbookViewId="0">
      <selection activeCell="H39" sqref="H39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19" t="s">
        <v>120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9.899999999999999" customHeight="1">
      <c r="A2" s="142" t="s">
        <v>166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18.600000000000001" customHeight="1" thickBot="1">
      <c r="I3" s="138" t="s">
        <v>195</v>
      </c>
      <c r="J3" s="138"/>
    </row>
    <row r="4" spans="1:10" ht="22.5" customHeight="1" thickBot="1">
      <c r="A4" s="126" t="s">
        <v>0</v>
      </c>
      <c r="B4" s="139" t="s">
        <v>83</v>
      </c>
      <c r="C4" s="140"/>
      <c r="D4" s="140"/>
      <c r="E4" s="140"/>
      <c r="F4" s="140"/>
      <c r="G4" s="140"/>
      <c r="H4" s="140"/>
      <c r="I4" s="140"/>
      <c r="J4" s="141"/>
    </row>
    <row r="5" spans="1:10" ht="22.5" customHeight="1" thickBot="1">
      <c r="A5" s="127"/>
      <c r="B5" s="132" t="s">
        <v>89</v>
      </c>
      <c r="C5" s="133"/>
      <c r="D5" s="133"/>
      <c r="E5" s="139" t="s">
        <v>102</v>
      </c>
      <c r="F5" s="140"/>
      <c r="G5" s="140"/>
      <c r="H5" s="140"/>
      <c r="I5" s="140"/>
      <c r="J5" s="141"/>
    </row>
    <row r="6" spans="1:10" ht="22.5" customHeight="1" thickBot="1">
      <c r="A6" s="127"/>
      <c r="B6" s="135"/>
      <c r="C6" s="136"/>
      <c r="D6" s="136"/>
      <c r="E6" s="139" t="s">
        <v>89</v>
      </c>
      <c r="F6" s="140"/>
      <c r="G6" s="141"/>
      <c r="H6" s="139" t="s">
        <v>87</v>
      </c>
      <c r="I6" s="140"/>
      <c r="J6" s="141"/>
    </row>
    <row r="7" spans="1:10" ht="42" customHeight="1" thickBot="1">
      <c r="A7" s="128"/>
      <c r="B7" s="26" t="s">
        <v>72</v>
      </c>
      <c r="C7" s="3" t="s">
        <v>79</v>
      </c>
      <c r="D7" s="26" t="s">
        <v>70</v>
      </c>
      <c r="E7" s="26" t="s">
        <v>72</v>
      </c>
      <c r="F7" s="3" t="s">
        <v>79</v>
      </c>
      <c r="G7" s="26" t="s">
        <v>70</v>
      </c>
      <c r="H7" s="105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296325.08333333331</v>
      </c>
      <c r="C8" s="5">
        <v>126490.41666666667</v>
      </c>
      <c r="D8" s="32">
        <v>169834.66666666666</v>
      </c>
      <c r="E8" s="32">
        <v>56349.666666666664</v>
      </c>
      <c r="F8" s="5">
        <v>20752.583333333332</v>
      </c>
      <c r="G8" s="32">
        <v>35597.083333333336</v>
      </c>
      <c r="H8" s="32">
        <v>47913</v>
      </c>
      <c r="I8" s="5">
        <v>16429</v>
      </c>
      <c r="J8" s="5">
        <v>31484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13976.333333333334</v>
      </c>
      <c r="C10" s="9">
        <v>5251.75</v>
      </c>
      <c r="D10" s="30">
        <v>8724.5833333333339</v>
      </c>
      <c r="E10" s="30">
        <v>2484.9166666666665</v>
      </c>
      <c r="F10" s="9">
        <v>825.5</v>
      </c>
      <c r="G10" s="30">
        <v>1659.4166666666667</v>
      </c>
      <c r="H10" s="30">
        <v>2072</v>
      </c>
      <c r="I10" s="9">
        <v>626</v>
      </c>
      <c r="J10" s="9">
        <v>1446</v>
      </c>
    </row>
    <row r="11" spans="1:10" ht="11.45" customHeight="1">
      <c r="A11" s="8" t="s">
        <v>9</v>
      </c>
      <c r="B11" s="30">
        <v>3602.9166666666665</v>
      </c>
      <c r="C11" s="9">
        <v>1498.8333333333333</v>
      </c>
      <c r="D11" s="30">
        <v>2104.0833333333335</v>
      </c>
      <c r="E11" s="30">
        <v>644.33333333333337</v>
      </c>
      <c r="F11" s="9">
        <v>251</v>
      </c>
      <c r="G11" s="30">
        <v>393.33333333333331</v>
      </c>
      <c r="H11" s="30">
        <v>539</v>
      </c>
      <c r="I11" s="9">
        <v>197</v>
      </c>
      <c r="J11" s="9">
        <v>343</v>
      </c>
    </row>
    <row r="12" spans="1:10" ht="11.45" customHeight="1">
      <c r="A12" s="8" t="s">
        <v>10</v>
      </c>
      <c r="B12" s="30">
        <v>3048.75</v>
      </c>
      <c r="C12" s="9">
        <v>1363.4166666666667</v>
      </c>
      <c r="D12" s="30">
        <v>1685.3333333333333</v>
      </c>
      <c r="E12" s="30">
        <v>540</v>
      </c>
      <c r="F12" s="9">
        <v>212.91666666666666</v>
      </c>
      <c r="G12" s="30">
        <v>327.08333333333331</v>
      </c>
      <c r="H12" s="30">
        <v>434</v>
      </c>
      <c r="I12" s="9">
        <v>154</v>
      </c>
      <c r="J12" s="9">
        <v>281</v>
      </c>
    </row>
    <row r="13" spans="1:10" ht="11.45" customHeight="1">
      <c r="A13" s="8" t="s">
        <v>11</v>
      </c>
      <c r="B13" s="30">
        <v>5571.25</v>
      </c>
      <c r="C13" s="9">
        <v>2381.8333333333335</v>
      </c>
      <c r="D13" s="30">
        <v>3189.4166666666665</v>
      </c>
      <c r="E13" s="30">
        <v>1108</v>
      </c>
      <c r="F13" s="9">
        <v>429.83333333333331</v>
      </c>
      <c r="G13" s="30">
        <v>678.16666666666663</v>
      </c>
      <c r="H13" s="30">
        <v>930</v>
      </c>
      <c r="I13" s="9">
        <v>341</v>
      </c>
      <c r="J13" s="9">
        <v>589</v>
      </c>
    </row>
    <row r="14" spans="1:10" ht="11.45" customHeight="1">
      <c r="A14" s="12" t="s">
        <v>12</v>
      </c>
      <c r="B14" s="31">
        <v>2485.5833333333335</v>
      </c>
      <c r="C14" s="13">
        <v>1064.0833333333333</v>
      </c>
      <c r="D14" s="31">
        <v>1421.5</v>
      </c>
      <c r="E14" s="31">
        <v>369</v>
      </c>
      <c r="F14" s="13">
        <v>142.25</v>
      </c>
      <c r="G14" s="31">
        <v>226.75</v>
      </c>
      <c r="H14" s="31">
        <v>300</v>
      </c>
      <c r="I14" s="13">
        <v>105</v>
      </c>
      <c r="J14" s="13">
        <v>196</v>
      </c>
    </row>
    <row r="15" spans="1:10" ht="11.45" customHeight="1">
      <c r="A15" s="8" t="s">
        <v>13</v>
      </c>
      <c r="B15" s="30">
        <v>2653.75</v>
      </c>
      <c r="C15" s="9">
        <v>1133.5</v>
      </c>
      <c r="D15" s="30">
        <v>1520.25</v>
      </c>
      <c r="E15" s="30">
        <v>422.5</v>
      </c>
      <c r="F15" s="9">
        <v>169.16666666666666</v>
      </c>
      <c r="G15" s="30">
        <v>253.33333333333334</v>
      </c>
      <c r="H15" s="30">
        <v>365</v>
      </c>
      <c r="I15" s="9">
        <v>139</v>
      </c>
      <c r="J15" s="9">
        <v>226</v>
      </c>
    </row>
    <row r="16" spans="1:10" ht="11.45" customHeight="1">
      <c r="A16" s="8" t="s">
        <v>14</v>
      </c>
      <c r="B16" s="30">
        <v>4733.666666666667</v>
      </c>
      <c r="C16" s="9">
        <v>2121.1666666666665</v>
      </c>
      <c r="D16" s="30">
        <v>2612.5</v>
      </c>
      <c r="E16" s="30">
        <v>872.08333333333337</v>
      </c>
      <c r="F16" s="9">
        <v>338.83333333333331</v>
      </c>
      <c r="G16" s="30">
        <v>533.25</v>
      </c>
      <c r="H16" s="30">
        <v>757</v>
      </c>
      <c r="I16" s="9">
        <v>279</v>
      </c>
      <c r="J16" s="9">
        <v>479</v>
      </c>
    </row>
    <row r="17" spans="1:10" ht="11.45" customHeight="1">
      <c r="A17" s="8" t="s">
        <v>15</v>
      </c>
      <c r="B17" s="30">
        <v>5859.75</v>
      </c>
      <c r="C17" s="9">
        <v>2731.75</v>
      </c>
      <c r="D17" s="30">
        <v>3128</v>
      </c>
      <c r="E17" s="30">
        <v>1057.4166666666667</v>
      </c>
      <c r="F17" s="9">
        <v>432.66666666666669</v>
      </c>
      <c r="G17" s="30">
        <v>624.75</v>
      </c>
      <c r="H17" s="30">
        <v>932</v>
      </c>
      <c r="I17" s="9">
        <v>359</v>
      </c>
      <c r="J17" s="9">
        <v>572</v>
      </c>
    </row>
    <row r="18" spans="1:10" ht="11.45" customHeight="1">
      <c r="A18" s="8" t="s">
        <v>16</v>
      </c>
      <c r="B18" s="30">
        <v>4549.416666666667</v>
      </c>
      <c r="C18" s="9">
        <v>2072.4166666666665</v>
      </c>
      <c r="D18" s="30">
        <v>2477</v>
      </c>
      <c r="E18" s="30">
        <v>841.66666666666663</v>
      </c>
      <c r="F18" s="9">
        <v>317.41666666666669</v>
      </c>
      <c r="G18" s="30">
        <v>524.25</v>
      </c>
      <c r="H18" s="30">
        <v>732</v>
      </c>
      <c r="I18" s="9">
        <v>261</v>
      </c>
      <c r="J18" s="9">
        <v>471</v>
      </c>
    </row>
    <row r="19" spans="1:10" ht="11.45" customHeight="1">
      <c r="A19" s="12" t="s">
        <v>17</v>
      </c>
      <c r="B19" s="31">
        <v>4254.166666666667</v>
      </c>
      <c r="C19" s="13">
        <v>1960.9166666666667</v>
      </c>
      <c r="D19" s="31">
        <v>2293.25</v>
      </c>
      <c r="E19" s="31">
        <v>799.75</v>
      </c>
      <c r="F19" s="13">
        <v>326.25</v>
      </c>
      <c r="G19" s="31">
        <v>473.5</v>
      </c>
      <c r="H19" s="31">
        <v>713</v>
      </c>
      <c r="I19" s="13">
        <v>277</v>
      </c>
      <c r="J19" s="13">
        <v>436</v>
      </c>
    </row>
    <row r="20" spans="1:10" ht="11.45" customHeight="1">
      <c r="A20" s="8" t="s">
        <v>18</v>
      </c>
      <c r="B20" s="30">
        <v>15762.75</v>
      </c>
      <c r="C20" s="9">
        <v>7491.25</v>
      </c>
      <c r="D20" s="30">
        <v>8271.5</v>
      </c>
      <c r="E20" s="30">
        <v>3173</v>
      </c>
      <c r="F20" s="9">
        <v>1263.75</v>
      </c>
      <c r="G20" s="30">
        <v>1909.25</v>
      </c>
      <c r="H20" s="30">
        <v>2728</v>
      </c>
      <c r="I20" s="9">
        <v>1033</v>
      </c>
      <c r="J20" s="9">
        <v>1695</v>
      </c>
    </row>
    <row r="21" spans="1:10" ht="11.45" customHeight="1">
      <c r="A21" s="8" t="s">
        <v>19</v>
      </c>
      <c r="B21" s="30">
        <v>12035.916666666666</v>
      </c>
      <c r="C21" s="9">
        <v>5501.666666666667</v>
      </c>
      <c r="D21" s="30">
        <v>6534.25</v>
      </c>
      <c r="E21" s="30">
        <v>2285</v>
      </c>
      <c r="F21" s="9">
        <v>848.91666666666663</v>
      </c>
      <c r="G21" s="30">
        <v>1436.0833333333333</v>
      </c>
      <c r="H21" s="30">
        <v>1922</v>
      </c>
      <c r="I21" s="9">
        <v>671</v>
      </c>
      <c r="J21" s="9">
        <v>1252</v>
      </c>
    </row>
    <row r="22" spans="1:10" ht="11.45" customHeight="1">
      <c r="A22" s="8" t="s">
        <v>20</v>
      </c>
      <c r="B22" s="30">
        <v>27145.833333333332</v>
      </c>
      <c r="C22" s="9">
        <v>11906.25</v>
      </c>
      <c r="D22" s="30">
        <v>15239.583333333334</v>
      </c>
      <c r="E22" s="30">
        <v>5636.083333333333</v>
      </c>
      <c r="F22" s="9">
        <v>2160.5</v>
      </c>
      <c r="G22" s="30">
        <v>3475.5833333333335</v>
      </c>
      <c r="H22" s="30">
        <v>4833</v>
      </c>
      <c r="I22" s="9">
        <v>1762</v>
      </c>
      <c r="J22" s="9">
        <v>3073</v>
      </c>
    </row>
    <row r="23" spans="1:10" ht="11.45" customHeight="1">
      <c r="A23" s="8" t="s">
        <v>21</v>
      </c>
      <c r="B23" s="30">
        <v>17926.833333333332</v>
      </c>
      <c r="C23" s="9">
        <v>8210.4166666666661</v>
      </c>
      <c r="D23" s="30">
        <v>9716.4166666666661</v>
      </c>
      <c r="E23" s="30">
        <v>3427.5</v>
      </c>
      <c r="F23" s="9">
        <v>1302.5833333333333</v>
      </c>
      <c r="G23" s="30">
        <v>2124.9166666666665</v>
      </c>
      <c r="H23" s="30">
        <v>2840</v>
      </c>
      <c r="I23" s="9">
        <v>1003</v>
      </c>
      <c r="J23" s="9">
        <v>1836</v>
      </c>
    </row>
    <row r="24" spans="1:10" ht="11.45" customHeight="1">
      <c r="A24" s="12" t="s">
        <v>22</v>
      </c>
      <c r="B24" s="31">
        <v>4961.916666666667</v>
      </c>
      <c r="C24" s="13">
        <v>2093.5833333333335</v>
      </c>
      <c r="D24" s="31">
        <v>2868.3333333333335</v>
      </c>
      <c r="E24" s="31">
        <v>863.08333333333337</v>
      </c>
      <c r="F24" s="13">
        <v>328.08333333333331</v>
      </c>
      <c r="G24" s="31">
        <v>535</v>
      </c>
      <c r="H24" s="31">
        <v>732</v>
      </c>
      <c r="I24" s="13">
        <v>260</v>
      </c>
      <c r="J24" s="13">
        <v>473</v>
      </c>
    </row>
    <row r="25" spans="1:10" ht="11.45" customHeight="1">
      <c r="A25" s="8" t="s">
        <v>23</v>
      </c>
      <c r="B25" s="30">
        <v>2327.9166666666665</v>
      </c>
      <c r="C25" s="9">
        <v>976.5</v>
      </c>
      <c r="D25" s="30">
        <v>1351.4166666666667</v>
      </c>
      <c r="E25" s="30">
        <v>351.08333333333331</v>
      </c>
      <c r="F25" s="9">
        <v>127.75</v>
      </c>
      <c r="G25" s="30">
        <v>223.33333333333334</v>
      </c>
      <c r="H25" s="30">
        <v>298</v>
      </c>
      <c r="I25" s="9">
        <v>99</v>
      </c>
      <c r="J25" s="9">
        <v>201</v>
      </c>
    </row>
    <row r="26" spans="1:10" ht="11.45" customHeight="1">
      <c r="A26" s="8" t="s">
        <v>24</v>
      </c>
      <c r="B26" s="30">
        <v>2758.5833333333335</v>
      </c>
      <c r="C26" s="9">
        <v>1109.1666666666667</v>
      </c>
      <c r="D26" s="30">
        <v>1649.4166666666667</v>
      </c>
      <c r="E26" s="30">
        <v>491.66666666666669</v>
      </c>
      <c r="F26" s="9">
        <v>170.33333333333334</v>
      </c>
      <c r="G26" s="30">
        <v>321.33333333333331</v>
      </c>
      <c r="H26" s="30">
        <v>414</v>
      </c>
      <c r="I26" s="9">
        <v>131</v>
      </c>
      <c r="J26" s="9">
        <v>282</v>
      </c>
    </row>
    <row r="27" spans="1:10" ht="11.45" customHeight="1">
      <c r="A27" s="8" t="s">
        <v>25</v>
      </c>
      <c r="B27" s="30">
        <v>1782.4166666666667</v>
      </c>
      <c r="C27" s="9">
        <v>736.83333333333337</v>
      </c>
      <c r="D27" s="30">
        <v>1045.5833333333333</v>
      </c>
      <c r="E27" s="30">
        <v>315.33333333333331</v>
      </c>
      <c r="F27" s="9">
        <v>125.25</v>
      </c>
      <c r="G27" s="30">
        <v>190.08333333333334</v>
      </c>
      <c r="H27" s="30">
        <v>253</v>
      </c>
      <c r="I27" s="9">
        <v>90</v>
      </c>
      <c r="J27" s="9">
        <v>163</v>
      </c>
    </row>
    <row r="28" spans="1:10" ht="11.45" customHeight="1">
      <c r="A28" s="8" t="s">
        <v>26</v>
      </c>
      <c r="B28" s="30">
        <v>1831.8333333333333</v>
      </c>
      <c r="C28" s="9">
        <v>841.25</v>
      </c>
      <c r="D28" s="30">
        <v>990.58333333333337</v>
      </c>
      <c r="E28" s="30">
        <v>347.08333333333331</v>
      </c>
      <c r="F28" s="9">
        <v>143.58333333333334</v>
      </c>
      <c r="G28" s="30">
        <v>203.5</v>
      </c>
      <c r="H28" s="30">
        <v>288</v>
      </c>
      <c r="I28" s="9">
        <v>112</v>
      </c>
      <c r="J28" s="9">
        <v>176</v>
      </c>
    </row>
    <row r="29" spans="1:10" ht="11.45" customHeight="1">
      <c r="A29" s="12" t="s">
        <v>27</v>
      </c>
      <c r="B29" s="31">
        <v>5426.5</v>
      </c>
      <c r="C29" s="13">
        <v>2366.1666666666665</v>
      </c>
      <c r="D29" s="31">
        <v>3060.3333333333335</v>
      </c>
      <c r="E29" s="31">
        <v>991.08333333333337</v>
      </c>
      <c r="F29" s="13">
        <v>370.91666666666669</v>
      </c>
      <c r="G29" s="31">
        <v>620.16666666666663</v>
      </c>
      <c r="H29" s="31">
        <v>822</v>
      </c>
      <c r="I29" s="13">
        <v>282</v>
      </c>
      <c r="J29" s="13">
        <v>540</v>
      </c>
    </row>
    <row r="30" spans="1:10" ht="11.45" customHeight="1">
      <c r="A30" s="8" t="s">
        <v>28</v>
      </c>
      <c r="B30" s="30">
        <v>4331.333333333333</v>
      </c>
      <c r="C30" s="9">
        <v>1863.5</v>
      </c>
      <c r="D30" s="30">
        <v>2467.8333333333335</v>
      </c>
      <c r="E30" s="30">
        <v>849.75</v>
      </c>
      <c r="F30" s="9">
        <v>316</v>
      </c>
      <c r="G30" s="30">
        <v>533.75</v>
      </c>
      <c r="H30" s="30">
        <v>708</v>
      </c>
      <c r="I30" s="9">
        <v>238</v>
      </c>
      <c r="J30" s="9">
        <v>469</v>
      </c>
    </row>
    <row r="31" spans="1:10" ht="11.45" customHeight="1">
      <c r="A31" s="8" t="s">
        <v>29</v>
      </c>
      <c r="B31" s="30">
        <v>8391.5833333333339</v>
      </c>
      <c r="C31" s="9">
        <v>3764.5</v>
      </c>
      <c r="D31" s="30">
        <v>4627.083333333333</v>
      </c>
      <c r="E31" s="30">
        <v>1427.9166666666667</v>
      </c>
      <c r="F31" s="9">
        <v>505.33333333333331</v>
      </c>
      <c r="G31" s="30">
        <v>922.58333333333337</v>
      </c>
      <c r="H31" s="30">
        <v>1203</v>
      </c>
      <c r="I31" s="9">
        <v>390</v>
      </c>
      <c r="J31" s="9">
        <v>813</v>
      </c>
    </row>
    <row r="32" spans="1:10" ht="11.45" customHeight="1">
      <c r="A32" s="8" t="s">
        <v>30</v>
      </c>
      <c r="B32" s="30">
        <v>16766.833333333332</v>
      </c>
      <c r="C32" s="9">
        <v>7406.166666666667</v>
      </c>
      <c r="D32" s="30">
        <v>9360.6666666666661</v>
      </c>
      <c r="E32" s="30">
        <v>3549.5833333333335</v>
      </c>
      <c r="F32" s="9">
        <v>1213.3333333333333</v>
      </c>
      <c r="G32" s="30">
        <v>2336.25</v>
      </c>
      <c r="H32" s="30">
        <v>2916</v>
      </c>
      <c r="I32" s="9">
        <v>910</v>
      </c>
      <c r="J32" s="9">
        <v>2006</v>
      </c>
    </row>
    <row r="33" spans="1:10" ht="11.45" customHeight="1">
      <c r="A33" s="8" t="s">
        <v>31</v>
      </c>
      <c r="B33" s="30">
        <v>4476.583333333333</v>
      </c>
      <c r="C33" s="9">
        <v>1951.75</v>
      </c>
      <c r="D33" s="30">
        <v>2524.8333333333335</v>
      </c>
      <c r="E33" s="30">
        <v>818</v>
      </c>
      <c r="F33" s="9">
        <v>290.91666666666669</v>
      </c>
      <c r="G33" s="30">
        <v>527.08333333333337</v>
      </c>
      <c r="H33" s="30">
        <v>694</v>
      </c>
      <c r="I33" s="9">
        <v>226</v>
      </c>
      <c r="J33" s="9">
        <v>467</v>
      </c>
    </row>
    <row r="34" spans="1:10" ht="11.45" customHeight="1">
      <c r="A34" s="12" t="s">
        <v>32</v>
      </c>
      <c r="B34" s="31">
        <v>3686.3333333333335</v>
      </c>
      <c r="C34" s="13">
        <v>1607.25</v>
      </c>
      <c r="D34" s="31">
        <v>2079.0833333333335</v>
      </c>
      <c r="E34" s="31">
        <v>670.08333333333337</v>
      </c>
      <c r="F34" s="13">
        <v>257.08333333333331</v>
      </c>
      <c r="G34" s="31">
        <v>413</v>
      </c>
      <c r="H34" s="31">
        <v>561</v>
      </c>
      <c r="I34" s="13">
        <v>198</v>
      </c>
      <c r="J34" s="13">
        <v>362</v>
      </c>
    </row>
    <row r="35" spans="1:10" ht="11.45" customHeight="1">
      <c r="A35" s="8" t="s">
        <v>33</v>
      </c>
      <c r="B35" s="30">
        <v>6226.5</v>
      </c>
      <c r="C35" s="9">
        <v>2494.25</v>
      </c>
      <c r="D35" s="30">
        <v>3732.25</v>
      </c>
      <c r="E35" s="30">
        <v>1172.4166666666667</v>
      </c>
      <c r="F35" s="9">
        <v>400.41666666666669</v>
      </c>
      <c r="G35" s="30">
        <v>772</v>
      </c>
      <c r="H35" s="30">
        <v>1031</v>
      </c>
      <c r="I35" s="9">
        <v>327</v>
      </c>
      <c r="J35" s="9">
        <v>703</v>
      </c>
    </row>
    <row r="36" spans="1:10" ht="11.45" customHeight="1">
      <c r="A36" s="8" t="s">
        <v>34</v>
      </c>
      <c r="B36" s="30">
        <v>20992.083333333332</v>
      </c>
      <c r="C36" s="9">
        <v>8753.0833333333339</v>
      </c>
      <c r="D36" s="30">
        <v>12239</v>
      </c>
      <c r="E36" s="30">
        <v>4440.916666666667</v>
      </c>
      <c r="F36" s="9">
        <v>1635.4166666666667</v>
      </c>
      <c r="G36" s="30">
        <v>2805.5</v>
      </c>
      <c r="H36" s="30">
        <v>3874</v>
      </c>
      <c r="I36" s="9">
        <v>1335</v>
      </c>
      <c r="J36" s="9">
        <v>2540</v>
      </c>
    </row>
    <row r="37" spans="1:10" ht="11.45" customHeight="1">
      <c r="A37" s="8" t="s">
        <v>35</v>
      </c>
      <c r="B37" s="30">
        <v>13544.333333333334</v>
      </c>
      <c r="C37" s="9">
        <v>5645.666666666667</v>
      </c>
      <c r="D37" s="30">
        <v>7898.666666666667</v>
      </c>
      <c r="E37" s="30">
        <v>2512.6666666666665</v>
      </c>
      <c r="F37" s="9">
        <v>892.16666666666663</v>
      </c>
      <c r="G37" s="30">
        <v>1620.5</v>
      </c>
      <c r="H37" s="30">
        <v>2176</v>
      </c>
      <c r="I37" s="9">
        <v>707</v>
      </c>
      <c r="J37" s="9">
        <v>1470</v>
      </c>
    </row>
    <row r="38" spans="1:10" ht="11.45" customHeight="1">
      <c r="A38" s="8" t="s">
        <v>36</v>
      </c>
      <c r="B38" s="30">
        <v>2916.4166666666665</v>
      </c>
      <c r="C38" s="9">
        <v>1266.9166666666667</v>
      </c>
      <c r="D38" s="30">
        <v>1649.5</v>
      </c>
      <c r="E38" s="30">
        <v>544.5</v>
      </c>
      <c r="F38" s="9">
        <v>202.58333333333334</v>
      </c>
      <c r="G38" s="30">
        <v>341.91666666666669</v>
      </c>
      <c r="H38" s="30">
        <v>490</v>
      </c>
      <c r="I38" s="9">
        <v>172</v>
      </c>
      <c r="J38" s="9">
        <v>318</v>
      </c>
    </row>
    <row r="39" spans="1:10" ht="11.45" customHeight="1">
      <c r="A39" s="12" t="s">
        <v>37</v>
      </c>
      <c r="B39" s="31">
        <v>2365.75</v>
      </c>
      <c r="C39" s="13">
        <v>997.41666666666663</v>
      </c>
      <c r="D39" s="31">
        <v>1368.3333333333333</v>
      </c>
      <c r="E39" s="31">
        <v>447.25</v>
      </c>
      <c r="F39" s="13">
        <v>164.16666666666666</v>
      </c>
      <c r="G39" s="31">
        <v>283.08333333333331</v>
      </c>
      <c r="H39" s="31">
        <v>392</v>
      </c>
      <c r="I39" s="13">
        <v>132</v>
      </c>
      <c r="J39" s="13">
        <v>260</v>
      </c>
    </row>
    <row r="40" spans="1:10" ht="11.45" customHeight="1">
      <c r="A40" s="8" t="s">
        <v>38</v>
      </c>
      <c r="B40" s="30">
        <v>1471.5833333333333</v>
      </c>
      <c r="C40" s="9">
        <v>664.58333333333337</v>
      </c>
      <c r="D40" s="30">
        <v>807</v>
      </c>
      <c r="E40" s="30">
        <v>259.91666666666669</v>
      </c>
      <c r="F40" s="9">
        <v>108.83333333333333</v>
      </c>
      <c r="G40" s="30">
        <v>151.08333333333334</v>
      </c>
      <c r="H40" s="30">
        <v>219</v>
      </c>
      <c r="I40" s="9">
        <v>89</v>
      </c>
      <c r="J40" s="9">
        <v>131</v>
      </c>
    </row>
    <row r="41" spans="1:10" ht="11.45" customHeight="1">
      <c r="A41" s="8" t="s">
        <v>39</v>
      </c>
      <c r="B41" s="30">
        <v>1763</v>
      </c>
      <c r="C41" s="9">
        <v>757</v>
      </c>
      <c r="D41" s="30">
        <v>1006</v>
      </c>
      <c r="E41" s="30">
        <v>296.41666666666669</v>
      </c>
      <c r="F41" s="9">
        <v>119.83333333333333</v>
      </c>
      <c r="G41" s="30">
        <v>176.58333333333334</v>
      </c>
      <c r="H41" s="30">
        <v>228</v>
      </c>
      <c r="I41" s="9">
        <v>82</v>
      </c>
      <c r="J41" s="9">
        <v>146</v>
      </c>
    </row>
    <row r="42" spans="1:10" ht="11.45" customHeight="1">
      <c r="A42" s="8" t="s">
        <v>40</v>
      </c>
      <c r="B42" s="30">
        <v>4542.25</v>
      </c>
      <c r="C42" s="9">
        <v>1905.0833333333333</v>
      </c>
      <c r="D42" s="30">
        <v>2637.1666666666665</v>
      </c>
      <c r="E42" s="30">
        <v>877.66666666666663</v>
      </c>
      <c r="F42" s="9">
        <v>311.75</v>
      </c>
      <c r="G42" s="30">
        <v>565.91666666666663</v>
      </c>
      <c r="H42" s="30">
        <v>764</v>
      </c>
      <c r="I42" s="9">
        <v>248</v>
      </c>
      <c r="J42" s="9">
        <v>516</v>
      </c>
    </row>
    <row r="43" spans="1:10" ht="11.45" customHeight="1">
      <c r="A43" s="8" t="s">
        <v>41</v>
      </c>
      <c r="B43" s="30">
        <v>6827.916666666667</v>
      </c>
      <c r="C43" s="9">
        <v>2737.25</v>
      </c>
      <c r="D43" s="30">
        <v>4090.6666666666665</v>
      </c>
      <c r="E43" s="30">
        <v>1318</v>
      </c>
      <c r="F43" s="9">
        <v>445.58333333333331</v>
      </c>
      <c r="G43" s="30">
        <v>872.41666666666663</v>
      </c>
      <c r="H43" s="30">
        <v>1109</v>
      </c>
      <c r="I43" s="9">
        <v>335</v>
      </c>
      <c r="J43" s="9">
        <v>775</v>
      </c>
    </row>
    <row r="44" spans="1:10" ht="11.45" customHeight="1">
      <c r="A44" s="12" t="s">
        <v>42</v>
      </c>
      <c r="B44" s="31">
        <v>3297.9166666666665</v>
      </c>
      <c r="C44" s="13">
        <v>1288</v>
      </c>
      <c r="D44" s="31">
        <v>2009.9166666666667</v>
      </c>
      <c r="E44" s="31">
        <v>595.41666666666663</v>
      </c>
      <c r="F44" s="13">
        <v>186.5</v>
      </c>
      <c r="G44" s="31">
        <v>408.91666666666669</v>
      </c>
      <c r="H44" s="31">
        <v>522</v>
      </c>
      <c r="I44" s="13">
        <v>150</v>
      </c>
      <c r="J44" s="13">
        <v>373</v>
      </c>
    </row>
    <row r="45" spans="1:10" ht="11.45" customHeight="1">
      <c r="A45" s="8" t="s">
        <v>43</v>
      </c>
      <c r="B45" s="30">
        <v>1816.5</v>
      </c>
      <c r="C45" s="9">
        <v>764.91666666666663</v>
      </c>
      <c r="D45" s="30">
        <v>1051.5833333333333</v>
      </c>
      <c r="E45" s="30">
        <v>324.25</v>
      </c>
      <c r="F45" s="9">
        <v>127.33333333333333</v>
      </c>
      <c r="G45" s="30">
        <v>196.91666666666666</v>
      </c>
      <c r="H45" s="30">
        <v>283</v>
      </c>
      <c r="I45" s="9">
        <v>104</v>
      </c>
      <c r="J45" s="9">
        <v>180</v>
      </c>
    </row>
    <row r="46" spans="1:10" ht="11.45" customHeight="1">
      <c r="A46" s="8" t="s">
        <v>44</v>
      </c>
      <c r="B46" s="30">
        <v>2357.6666666666665</v>
      </c>
      <c r="C46" s="9">
        <v>972.83333333333337</v>
      </c>
      <c r="D46" s="30">
        <v>1384.8333333333333</v>
      </c>
      <c r="E46" s="30">
        <v>402.41666666666669</v>
      </c>
      <c r="F46" s="9">
        <v>142</v>
      </c>
      <c r="G46" s="30">
        <v>260.41666666666669</v>
      </c>
      <c r="H46" s="30">
        <v>355</v>
      </c>
      <c r="I46" s="9">
        <v>112</v>
      </c>
      <c r="J46" s="9">
        <v>243</v>
      </c>
    </row>
    <row r="47" spans="1:10" ht="11.45" customHeight="1">
      <c r="A47" s="8" t="s">
        <v>45</v>
      </c>
      <c r="B47" s="30">
        <v>3331.6666666666665</v>
      </c>
      <c r="C47" s="9">
        <v>1336.25</v>
      </c>
      <c r="D47" s="30">
        <v>1995.4166666666667</v>
      </c>
      <c r="E47" s="30">
        <v>599.66666666666663</v>
      </c>
      <c r="F47" s="9">
        <v>205.83333333333334</v>
      </c>
      <c r="G47" s="30">
        <v>393.83333333333331</v>
      </c>
      <c r="H47" s="30">
        <v>516</v>
      </c>
      <c r="I47" s="9">
        <v>163</v>
      </c>
      <c r="J47" s="9">
        <v>355</v>
      </c>
    </row>
    <row r="48" spans="1:10" ht="11.45" customHeight="1">
      <c r="A48" s="8" t="s">
        <v>46</v>
      </c>
      <c r="B48" s="30">
        <v>2061.4166666666665</v>
      </c>
      <c r="C48" s="9">
        <v>823.5</v>
      </c>
      <c r="D48" s="30">
        <v>1237.9166666666667</v>
      </c>
      <c r="E48" s="30">
        <v>334.91666666666669</v>
      </c>
      <c r="F48" s="9">
        <v>136.41666666666666</v>
      </c>
      <c r="G48" s="30">
        <v>198.5</v>
      </c>
      <c r="H48" s="30">
        <v>287</v>
      </c>
      <c r="I48" s="9">
        <v>110</v>
      </c>
      <c r="J48" s="9">
        <v>177</v>
      </c>
    </row>
    <row r="49" spans="1:10" ht="11.45" customHeight="1">
      <c r="A49" s="12" t="s">
        <v>47</v>
      </c>
      <c r="B49" s="31">
        <v>15035.916666666666</v>
      </c>
      <c r="C49" s="13">
        <v>5924.75</v>
      </c>
      <c r="D49" s="31">
        <v>9111.1666666666661</v>
      </c>
      <c r="E49" s="31">
        <v>2936.3333333333335</v>
      </c>
      <c r="F49" s="13">
        <v>1016.8333333333334</v>
      </c>
      <c r="G49" s="31">
        <v>1919.5</v>
      </c>
      <c r="H49" s="31">
        <v>2511</v>
      </c>
      <c r="I49" s="13">
        <v>816</v>
      </c>
      <c r="J49" s="13">
        <v>1696</v>
      </c>
    </row>
    <row r="50" spans="1:10" ht="11.45" customHeight="1">
      <c r="A50" s="8" t="s">
        <v>48</v>
      </c>
      <c r="B50" s="30">
        <v>2353.9166666666665</v>
      </c>
      <c r="C50" s="9">
        <v>908.83333333333337</v>
      </c>
      <c r="D50" s="30">
        <v>1445.0833333333333</v>
      </c>
      <c r="E50" s="30">
        <v>425.66666666666669</v>
      </c>
      <c r="F50" s="9">
        <v>150.33333333333334</v>
      </c>
      <c r="G50" s="30">
        <v>275.33333333333331</v>
      </c>
      <c r="H50" s="30">
        <v>351</v>
      </c>
      <c r="I50" s="9">
        <v>115</v>
      </c>
      <c r="J50" s="9">
        <v>235</v>
      </c>
    </row>
    <row r="51" spans="1:10" ht="11.45" customHeight="1">
      <c r="A51" s="8" t="s">
        <v>49</v>
      </c>
      <c r="B51" s="30">
        <v>3947.0833333333335</v>
      </c>
      <c r="C51" s="9">
        <v>1502.4166666666667</v>
      </c>
      <c r="D51" s="30">
        <v>2444.6666666666665</v>
      </c>
      <c r="E51" s="30">
        <v>726.83333333333337</v>
      </c>
      <c r="F51" s="9">
        <v>245.08333333333334</v>
      </c>
      <c r="G51" s="30">
        <v>481.75</v>
      </c>
      <c r="H51" s="30">
        <v>597</v>
      </c>
      <c r="I51" s="9">
        <v>178</v>
      </c>
      <c r="J51" s="9">
        <v>419</v>
      </c>
    </row>
    <row r="52" spans="1:10" ht="11.45" customHeight="1">
      <c r="A52" s="8" t="s">
        <v>50</v>
      </c>
      <c r="B52" s="30">
        <v>5388.333333333333</v>
      </c>
      <c r="C52" s="9">
        <v>2170.8333333333335</v>
      </c>
      <c r="D52" s="30">
        <v>3217.5</v>
      </c>
      <c r="E52" s="30">
        <v>920.33333333333337</v>
      </c>
      <c r="F52" s="9">
        <v>353.5</v>
      </c>
      <c r="G52" s="30">
        <v>566.83333333333337</v>
      </c>
      <c r="H52" s="30">
        <v>751</v>
      </c>
      <c r="I52" s="9">
        <v>277</v>
      </c>
      <c r="J52" s="9">
        <v>474</v>
      </c>
    </row>
    <row r="53" spans="1:10" ht="11.45" customHeight="1">
      <c r="A53" s="8" t="s">
        <v>51</v>
      </c>
      <c r="B53" s="30">
        <v>3490.0833333333335</v>
      </c>
      <c r="C53" s="9">
        <v>1320.75</v>
      </c>
      <c r="D53" s="30">
        <v>2169.3333333333335</v>
      </c>
      <c r="E53" s="30">
        <v>628.66666666666663</v>
      </c>
      <c r="F53" s="9">
        <v>211.66666666666666</v>
      </c>
      <c r="G53" s="30">
        <v>417</v>
      </c>
      <c r="H53" s="30">
        <v>532</v>
      </c>
      <c r="I53" s="9">
        <v>170</v>
      </c>
      <c r="J53" s="9">
        <v>363</v>
      </c>
    </row>
    <row r="54" spans="1:10" ht="11.45" customHeight="1">
      <c r="A54" s="12" t="s">
        <v>52</v>
      </c>
      <c r="B54" s="31">
        <v>3240.5</v>
      </c>
      <c r="C54" s="13">
        <v>1242.0833333333333</v>
      </c>
      <c r="D54" s="31">
        <v>1998.4166666666667</v>
      </c>
      <c r="E54" s="31">
        <v>541.91666666666663</v>
      </c>
      <c r="F54" s="13">
        <v>204.75</v>
      </c>
      <c r="G54" s="31">
        <v>337.16666666666669</v>
      </c>
      <c r="H54" s="31">
        <v>459</v>
      </c>
      <c r="I54" s="13">
        <v>160</v>
      </c>
      <c r="J54" s="13">
        <v>299</v>
      </c>
    </row>
    <row r="55" spans="1:10" ht="11.45" customHeight="1">
      <c r="A55" s="8" t="s">
        <v>53</v>
      </c>
      <c r="B55" s="30">
        <v>5085.916666666667</v>
      </c>
      <c r="C55" s="9">
        <v>1955.8333333333333</v>
      </c>
      <c r="D55" s="30">
        <v>3130.0833333333335</v>
      </c>
      <c r="E55" s="30">
        <v>911.25</v>
      </c>
      <c r="F55" s="9">
        <v>302.33333333333331</v>
      </c>
      <c r="G55" s="30">
        <v>608.91666666666663</v>
      </c>
      <c r="H55" s="30">
        <v>795</v>
      </c>
      <c r="I55" s="9">
        <v>243</v>
      </c>
      <c r="J55" s="9">
        <v>551</v>
      </c>
    </row>
    <row r="56" spans="1:10" ht="11.45" customHeight="1" thickBot="1">
      <c r="A56" s="16" t="s">
        <v>54</v>
      </c>
      <c r="B56" s="29">
        <v>3919.5833333333335</v>
      </c>
      <c r="C56" s="17">
        <v>1652.25</v>
      </c>
      <c r="D56" s="29">
        <v>2267.3333333333335</v>
      </c>
      <c r="E56" s="29">
        <v>796.33333333333337</v>
      </c>
      <c r="F56" s="17">
        <v>319.08333333333331</v>
      </c>
      <c r="G56" s="29">
        <v>477.25</v>
      </c>
      <c r="H56" s="29">
        <v>692</v>
      </c>
      <c r="I56" s="17">
        <v>274</v>
      </c>
      <c r="J56" s="17">
        <v>418</v>
      </c>
    </row>
    <row r="57" spans="1:10" ht="16.5" customHeight="1">
      <c r="A57" s="38"/>
      <c r="B57" s="37" t="s">
        <v>78</v>
      </c>
      <c r="C57" s="37"/>
      <c r="D57" s="37"/>
      <c r="E57" s="37"/>
      <c r="F57" s="37"/>
      <c r="G57" s="37"/>
      <c r="H57" s="37"/>
      <c r="I57" s="37"/>
      <c r="J57" s="37"/>
    </row>
    <row r="58" spans="1:10" ht="16.149999999999999" customHeight="1">
      <c r="A58" s="24"/>
      <c r="B58" s="36"/>
      <c r="C58" s="36"/>
      <c r="D58" s="36"/>
      <c r="E58" s="36"/>
      <c r="F58" s="36"/>
      <c r="G58" s="36"/>
      <c r="H58" s="36"/>
      <c r="I58" s="36"/>
      <c r="J58" s="36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9">
    <mergeCell ref="A1:J1"/>
    <mergeCell ref="A2:J2"/>
    <mergeCell ref="I3:J3"/>
    <mergeCell ref="A4:A7"/>
    <mergeCell ref="B4:J4"/>
    <mergeCell ref="B5:D6"/>
    <mergeCell ref="E5:J5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67"/>
  <sheetViews>
    <sheetView view="pageBreakPreview" zoomScaleNormal="100" zoomScaleSheetLayoutView="100" workbookViewId="0">
      <selection activeCell="J10" sqref="J10:J56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19" t="s">
        <v>151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9.899999999999999" customHeight="1">
      <c r="A2" s="142" t="s">
        <v>165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18.600000000000001" customHeight="1" thickBot="1">
      <c r="I3" s="138" t="s">
        <v>195</v>
      </c>
      <c r="J3" s="138"/>
    </row>
    <row r="4" spans="1:10" ht="22.5" customHeight="1" thickBot="1">
      <c r="A4" s="126" t="s">
        <v>0</v>
      </c>
      <c r="B4" s="139" t="s">
        <v>123</v>
      </c>
      <c r="C4" s="140"/>
      <c r="D4" s="140"/>
      <c r="E4" s="140"/>
      <c r="F4" s="140"/>
      <c r="G4" s="140"/>
      <c r="H4" s="140"/>
      <c r="I4" s="140"/>
      <c r="J4" s="141"/>
    </row>
    <row r="5" spans="1:10" ht="22.5" customHeight="1" thickBot="1">
      <c r="A5" s="127"/>
      <c r="B5" s="132" t="s">
        <v>89</v>
      </c>
      <c r="C5" s="133"/>
      <c r="D5" s="133"/>
      <c r="E5" s="139" t="s">
        <v>102</v>
      </c>
      <c r="F5" s="140"/>
      <c r="G5" s="140"/>
      <c r="H5" s="140"/>
      <c r="I5" s="140"/>
      <c r="J5" s="141"/>
    </row>
    <row r="6" spans="1:10" ht="22.5" customHeight="1" thickBot="1">
      <c r="A6" s="127"/>
      <c r="B6" s="135"/>
      <c r="C6" s="136"/>
      <c r="D6" s="136"/>
      <c r="E6" s="139" t="s">
        <v>89</v>
      </c>
      <c r="F6" s="140"/>
      <c r="G6" s="141"/>
      <c r="H6" s="139" t="s">
        <v>87</v>
      </c>
      <c r="I6" s="140"/>
      <c r="J6" s="141"/>
    </row>
    <row r="7" spans="1:10" ht="42" customHeight="1" thickBot="1">
      <c r="A7" s="128"/>
      <c r="B7" s="105" t="s">
        <v>72</v>
      </c>
      <c r="C7" s="3" t="s">
        <v>79</v>
      </c>
      <c r="D7" s="105" t="s">
        <v>70</v>
      </c>
      <c r="E7" s="105" t="s">
        <v>72</v>
      </c>
      <c r="F7" s="3" t="s">
        <v>79</v>
      </c>
      <c r="G7" s="105" t="s">
        <v>70</v>
      </c>
      <c r="H7" s="105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106">
        <f>E8+'第27(5)表'!H8+'第27(8)表'!E8+'第27(10)表'!E8</f>
        <v>343208</v>
      </c>
      <c r="C8" s="107">
        <f>F8+'第27(5)表'!I8+'第27(8)表'!F8+'第27(10)表'!F8</f>
        <v>164907</v>
      </c>
      <c r="D8" s="106">
        <f>G8+'第27(5)表'!J8+'第27(8)表'!G8+'第27(10)表'!G8</f>
        <v>178301</v>
      </c>
      <c r="E8" s="32">
        <f>H8+'第27(5)表'!B8+'第27(5)表'!E8</f>
        <v>41617</v>
      </c>
      <c r="F8" s="5">
        <f>I8+'第27(5)表'!C8+'第27(5)表'!F8</f>
        <v>18379</v>
      </c>
      <c r="G8" s="32">
        <f>J8+'第27(5)表'!D8+'第27(5)表'!G8</f>
        <v>23238</v>
      </c>
      <c r="H8" s="32">
        <v>32430</v>
      </c>
      <c r="I8" s="5">
        <v>14466</v>
      </c>
      <c r="J8" s="5">
        <v>17964</v>
      </c>
    </row>
    <row r="9" spans="1:10" ht="12" customHeight="1">
      <c r="A9" s="8"/>
      <c r="B9" s="109"/>
      <c r="C9" s="110"/>
      <c r="D9" s="11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80">
        <f>E10+'第27(5)表'!H10+'第27(8)表'!E10+'第27(10)表'!E10</f>
        <v>15014</v>
      </c>
      <c r="C10" s="79">
        <f>F10+'第27(5)表'!I10+'第27(8)表'!F10+'第27(10)表'!F10</f>
        <v>6883</v>
      </c>
      <c r="D10" s="79">
        <f>G10+'第27(5)表'!J10+'第27(8)表'!G10+'第27(10)表'!G10</f>
        <v>8131</v>
      </c>
      <c r="E10" s="30">
        <f>H10+'第27(5)表'!B10+'第27(5)表'!E10</f>
        <v>1785</v>
      </c>
      <c r="F10" s="9">
        <f>I10+'第27(5)表'!C10+'第27(5)表'!F10</f>
        <v>777</v>
      </c>
      <c r="G10" s="30">
        <f>J10+'第27(5)表'!D10+'第27(5)表'!G10</f>
        <v>1008</v>
      </c>
      <c r="H10" s="30">
        <v>1371</v>
      </c>
      <c r="I10" s="9">
        <v>615</v>
      </c>
      <c r="J10" s="9">
        <v>756</v>
      </c>
    </row>
    <row r="11" spans="1:10" ht="11.45" customHeight="1">
      <c r="A11" s="8" t="s">
        <v>9</v>
      </c>
      <c r="B11" s="80">
        <f>E11+'第27(5)表'!H11+'第27(8)表'!E11+'第27(10)表'!E11</f>
        <v>4195</v>
      </c>
      <c r="C11" s="79">
        <f>F11+'第27(5)表'!I11+'第27(8)表'!F11+'第27(10)表'!F11</f>
        <v>1910</v>
      </c>
      <c r="D11" s="79">
        <f>G11+'第27(5)表'!J11+'第27(8)表'!G11+'第27(10)表'!G11</f>
        <v>2285</v>
      </c>
      <c r="E11" s="30">
        <f>H11+'第27(5)表'!B11+'第27(5)表'!E11</f>
        <v>402</v>
      </c>
      <c r="F11" s="9">
        <f>I11+'第27(5)表'!C11+'第27(5)表'!F11</f>
        <v>182</v>
      </c>
      <c r="G11" s="30">
        <f>J11+'第27(5)表'!D11+'第27(5)表'!G11</f>
        <v>220</v>
      </c>
      <c r="H11" s="30">
        <v>308</v>
      </c>
      <c r="I11" s="9">
        <v>144</v>
      </c>
      <c r="J11" s="9">
        <v>164</v>
      </c>
    </row>
    <row r="12" spans="1:10" ht="11.45" customHeight="1">
      <c r="A12" s="8" t="s">
        <v>10</v>
      </c>
      <c r="B12" s="80">
        <f>E12+'第27(5)表'!H12+'第27(8)表'!E12+'第27(10)表'!E12</f>
        <v>3141</v>
      </c>
      <c r="C12" s="79">
        <f>F12+'第27(5)表'!I12+'第27(8)表'!F12+'第27(10)表'!F12</f>
        <v>1474</v>
      </c>
      <c r="D12" s="79">
        <f>G12+'第27(5)表'!J12+'第27(8)表'!G12+'第27(10)表'!G12</f>
        <v>1667</v>
      </c>
      <c r="E12" s="30">
        <f>H12+'第27(5)表'!B12+'第27(5)表'!E12</f>
        <v>321</v>
      </c>
      <c r="F12" s="9">
        <f>I12+'第27(5)表'!C12+'第27(5)表'!F12</f>
        <v>145</v>
      </c>
      <c r="G12" s="30">
        <f>J12+'第27(5)表'!D12+'第27(5)表'!G12</f>
        <v>176</v>
      </c>
      <c r="H12" s="30">
        <v>223</v>
      </c>
      <c r="I12" s="9">
        <v>102</v>
      </c>
      <c r="J12" s="9">
        <v>121</v>
      </c>
    </row>
    <row r="13" spans="1:10" ht="11.45" customHeight="1">
      <c r="A13" s="8" t="s">
        <v>11</v>
      </c>
      <c r="B13" s="80">
        <f>E13+'第27(5)表'!H13+'第27(8)表'!E13+'第27(10)表'!E13</f>
        <v>7603</v>
      </c>
      <c r="C13" s="79">
        <f>F13+'第27(5)表'!I13+'第27(8)表'!F13+'第27(10)表'!F13</f>
        <v>3478</v>
      </c>
      <c r="D13" s="79">
        <f>G13+'第27(5)表'!J13+'第27(8)表'!G13+'第27(10)表'!G13</f>
        <v>4125</v>
      </c>
      <c r="E13" s="30">
        <f>H13+'第27(5)表'!B13+'第27(5)表'!E13</f>
        <v>868</v>
      </c>
      <c r="F13" s="9">
        <f>I13+'第27(5)表'!C13+'第27(5)表'!F13</f>
        <v>386</v>
      </c>
      <c r="G13" s="30">
        <f>J13+'第27(5)表'!D13+'第27(5)表'!G13</f>
        <v>482</v>
      </c>
      <c r="H13" s="30">
        <v>634</v>
      </c>
      <c r="I13" s="9">
        <v>281</v>
      </c>
      <c r="J13" s="9">
        <v>353</v>
      </c>
    </row>
    <row r="14" spans="1:10" ht="11.45" customHeight="1">
      <c r="A14" s="12" t="s">
        <v>12</v>
      </c>
      <c r="B14" s="111">
        <f>E14+'第27(5)表'!H14+'第27(8)表'!E14+'第27(10)表'!E14</f>
        <v>2866</v>
      </c>
      <c r="C14" s="111">
        <f>F14+'第27(5)表'!I14+'第27(8)表'!F14+'第27(10)表'!F14</f>
        <v>1446</v>
      </c>
      <c r="D14" s="111">
        <f>G14+'第27(5)表'!J14+'第27(8)表'!G14+'第27(10)表'!G14</f>
        <v>1420</v>
      </c>
      <c r="E14" s="30">
        <f>H14+'第27(5)表'!B14+'第27(5)表'!E14</f>
        <v>253</v>
      </c>
      <c r="F14" s="13">
        <f>I14+'第27(5)表'!C14+'第27(5)表'!F14</f>
        <v>131</v>
      </c>
      <c r="G14" s="13">
        <f>J14+'第27(5)表'!D14+'第27(5)表'!G14</f>
        <v>122</v>
      </c>
      <c r="H14" s="13">
        <v>174</v>
      </c>
      <c r="I14" s="13">
        <v>86</v>
      </c>
      <c r="J14" s="13">
        <v>88</v>
      </c>
    </row>
    <row r="15" spans="1:10" ht="11.45" customHeight="1">
      <c r="A15" s="8" t="s">
        <v>13</v>
      </c>
      <c r="B15" s="80">
        <f>E15+'第27(5)表'!H15+'第27(8)表'!E15+'第27(10)表'!E15</f>
        <v>2609</v>
      </c>
      <c r="C15" s="79">
        <f>F15+'第27(5)表'!I15+'第27(8)表'!F15+'第27(10)表'!F15</f>
        <v>1231</v>
      </c>
      <c r="D15" s="79">
        <f>G15+'第27(5)表'!J15+'第27(8)表'!G15+'第27(10)表'!G15</f>
        <v>1378</v>
      </c>
      <c r="E15" s="84">
        <f>H15+'第27(5)表'!B15+'第27(5)表'!E15</f>
        <v>266</v>
      </c>
      <c r="F15" s="9">
        <f>I15+'第27(5)表'!C15+'第27(5)表'!F15</f>
        <v>136</v>
      </c>
      <c r="G15" s="30">
        <f>J15+'第27(5)表'!D15+'第27(5)表'!G15</f>
        <v>130</v>
      </c>
      <c r="H15" s="30">
        <v>179</v>
      </c>
      <c r="I15" s="9">
        <v>92</v>
      </c>
      <c r="J15" s="9">
        <v>87</v>
      </c>
    </row>
    <row r="16" spans="1:10" ht="11.45" customHeight="1">
      <c r="A16" s="8" t="s">
        <v>14</v>
      </c>
      <c r="B16" s="80">
        <f>E16+'第27(5)表'!H16+'第27(8)表'!E16+'第27(10)表'!E16</f>
        <v>5030</v>
      </c>
      <c r="C16" s="79">
        <f>F16+'第27(5)表'!I16+'第27(8)表'!F16+'第27(10)表'!F16</f>
        <v>2291</v>
      </c>
      <c r="D16" s="79">
        <f>G16+'第27(5)表'!J16+'第27(8)表'!G16+'第27(10)表'!G16</f>
        <v>2739</v>
      </c>
      <c r="E16" s="30">
        <f>H16+'第27(5)表'!B16+'第27(5)表'!E16</f>
        <v>490</v>
      </c>
      <c r="F16" s="9">
        <f>I16+'第27(5)表'!C16+'第27(5)表'!F16</f>
        <v>204</v>
      </c>
      <c r="G16" s="30">
        <f>J16+'第27(5)表'!D16+'第27(5)表'!G16</f>
        <v>286</v>
      </c>
      <c r="H16" s="30">
        <v>350</v>
      </c>
      <c r="I16" s="9">
        <v>139</v>
      </c>
      <c r="J16" s="9">
        <v>211</v>
      </c>
    </row>
    <row r="17" spans="1:10" ht="11.45" customHeight="1">
      <c r="A17" s="8" t="s">
        <v>15</v>
      </c>
      <c r="B17" s="80">
        <f>E17+'第27(5)表'!H17+'第27(8)表'!E17+'第27(10)表'!E17</f>
        <v>6211</v>
      </c>
      <c r="C17" s="79">
        <f>F17+'第27(5)表'!I17+'第27(8)表'!F17+'第27(10)表'!F17</f>
        <v>3132</v>
      </c>
      <c r="D17" s="79">
        <f>G17+'第27(5)表'!J17+'第27(8)表'!G17+'第27(10)表'!G17</f>
        <v>3079</v>
      </c>
      <c r="E17" s="30">
        <f>H17+'第27(5)表'!B17+'第27(5)表'!E17</f>
        <v>637</v>
      </c>
      <c r="F17" s="9">
        <f>I17+'第27(5)表'!C17+'第27(5)表'!F17</f>
        <v>272</v>
      </c>
      <c r="G17" s="30">
        <f>J17+'第27(5)表'!D17+'第27(5)表'!G17</f>
        <v>365</v>
      </c>
      <c r="H17" s="30">
        <v>494</v>
      </c>
      <c r="I17" s="9">
        <v>193</v>
      </c>
      <c r="J17" s="9">
        <v>301</v>
      </c>
    </row>
    <row r="18" spans="1:10" ht="11.45" customHeight="1">
      <c r="A18" s="8" t="s">
        <v>16</v>
      </c>
      <c r="B18" s="80">
        <f>E18+'第27(5)表'!H18+'第27(8)表'!E18+'第27(10)表'!E18</f>
        <v>4881</v>
      </c>
      <c r="C18" s="79">
        <f>F18+'第27(5)表'!I18+'第27(8)表'!F18+'第27(10)表'!F18</f>
        <v>2463</v>
      </c>
      <c r="D18" s="79">
        <f>G18+'第27(5)表'!J18+'第27(8)表'!G18+'第27(10)表'!G18</f>
        <v>2418</v>
      </c>
      <c r="E18" s="30">
        <f>H18+'第27(5)表'!B18+'第27(5)表'!E18</f>
        <v>502</v>
      </c>
      <c r="F18" s="9">
        <f>I18+'第27(5)表'!C18+'第27(5)表'!F18</f>
        <v>233</v>
      </c>
      <c r="G18" s="30">
        <f>J18+'第27(5)表'!D18+'第27(5)表'!G18</f>
        <v>269</v>
      </c>
      <c r="H18" s="30">
        <v>365</v>
      </c>
      <c r="I18" s="9">
        <v>183</v>
      </c>
      <c r="J18" s="9">
        <v>182</v>
      </c>
    </row>
    <row r="19" spans="1:10" ht="11.45" customHeight="1">
      <c r="A19" s="12" t="s">
        <v>17</v>
      </c>
      <c r="B19" s="111">
        <f>E19+'第27(5)表'!H19+'第27(8)表'!E19+'第27(10)表'!E19</f>
        <v>5953</v>
      </c>
      <c r="C19" s="111">
        <f>F19+'第27(5)表'!I19+'第27(8)表'!F19+'第27(10)表'!F19</f>
        <v>3023</v>
      </c>
      <c r="D19" s="111">
        <f>G19+'第27(5)表'!J19+'第27(8)表'!G19+'第27(10)表'!G19</f>
        <v>2930</v>
      </c>
      <c r="E19" s="30">
        <f>H19+'第27(5)表'!B19+'第27(5)表'!E19</f>
        <v>660</v>
      </c>
      <c r="F19" s="13">
        <f>I19+'第27(5)表'!C19+'第27(5)表'!F19</f>
        <v>322</v>
      </c>
      <c r="G19" s="13">
        <f>J19+'第27(5)表'!D19+'第27(5)表'!G19</f>
        <v>338</v>
      </c>
      <c r="H19" s="13">
        <v>539</v>
      </c>
      <c r="I19" s="13">
        <v>262</v>
      </c>
      <c r="J19" s="13">
        <v>277</v>
      </c>
    </row>
    <row r="20" spans="1:10" ht="11.45" customHeight="1">
      <c r="A20" s="8" t="s">
        <v>18</v>
      </c>
      <c r="B20" s="80">
        <f>E20+'第27(5)表'!H20+'第27(8)表'!E20+'第27(10)表'!E20</f>
        <v>20371</v>
      </c>
      <c r="C20" s="79">
        <f>F20+'第27(5)表'!I20+'第27(8)表'!F20+'第27(10)表'!F20</f>
        <v>10836</v>
      </c>
      <c r="D20" s="79">
        <f>G20+'第27(5)表'!J20+'第27(8)表'!G20+'第27(10)表'!G20</f>
        <v>9535</v>
      </c>
      <c r="E20" s="84">
        <f>H20+'第27(5)表'!B20+'第27(5)表'!E20</f>
        <v>2406</v>
      </c>
      <c r="F20" s="9">
        <f>I20+'第27(5)表'!C20+'第27(5)表'!F20</f>
        <v>1087</v>
      </c>
      <c r="G20" s="30">
        <f>J20+'第27(5)表'!D20+'第27(5)表'!G20</f>
        <v>1319</v>
      </c>
      <c r="H20" s="30">
        <v>1872</v>
      </c>
      <c r="I20" s="9">
        <v>842</v>
      </c>
      <c r="J20" s="9">
        <v>1030</v>
      </c>
    </row>
    <row r="21" spans="1:10" ht="11.45" customHeight="1">
      <c r="A21" s="8" t="s">
        <v>19</v>
      </c>
      <c r="B21" s="80">
        <f>E21+'第27(5)表'!H21+'第27(8)表'!E21+'第27(10)表'!E21</f>
        <v>16160</v>
      </c>
      <c r="C21" s="79">
        <f>F21+'第27(5)表'!I21+'第27(8)表'!F21+'第27(10)表'!F21</f>
        <v>8385</v>
      </c>
      <c r="D21" s="79">
        <f>G21+'第27(5)表'!J21+'第27(8)表'!G21+'第27(10)表'!G21</f>
        <v>7775</v>
      </c>
      <c r="E21" s="30">
        <f>H21+'第27(5)表'!B21+'第27(5)表'!E21</f>
        <v>2041</v>
      </c>
      <c r="F21" s="9">
        <f>I21+'第27(5)表'!C21+'第27(5)表'!F21</f>
        <v>904</v>
      </c>
      <c r="G21" s="30">
        <f>J21+'第27(5)表'!D21+'第27(5)表'!G21</f>
        <v>1137</v>
      </c>
      <c r="H21" s="30">
        <v>1583</v>
      </c>
      <c r="I21" s="9">
        <v>711</v>
      </c>
      <c r="J21" s="9">
        <v>872</v>
      </c>
    </row>
    <row r="22" spans="1:10" ht="11.45" customHeight="1">
      <c r="A22" s="8" t="s">
        <v>20</v>
      </c>
      <c r="B22" s="80">
        <f>E22+'第27(5)表'!H22+'第27(8)表'!E22+'第27(10)表'!E22</f>
        <v>44455</v>
      </c>
      <c r="C22" s="79">
        <f>F22+'第27(5)表'!I22+'第27(8)表'!F22+'第27(10)表'!F22</f>
        <v>22090</v>
      </c>
      <c r="D22" s="79">
        <f>G22+'第27(5)表'!J22+'第27(8)表'!G22+'第27(10)表'!G22</f>
        <v>22365</v>
      </c>
      <c r="E22" s="30">
        <f>H22+'第27(5)表'!B22+'第27(5)表'!E22</f>
        <v>6086</v>
      </c>
      <c r="F22" s="9">
        <f>I22+'第27(5)表'!C22+'第27(5)表'!F22</f>
        <v>2685</v>
      </c>
      <c r="G22" s="30">
        <f>J22+'第27(5)表'!D22+'第27(5)表'!G22</f>
        <v>3401</v>
      </c>
      <c r="H22" s="30">
        <v>4973</v>
      </c>
      <c r="I22" s="9">
        <v>2257</v>
      </c>
      <c r="J22" s="9">
        <v>2716</v>
      </c>
    </row>
    <row r="23" spans="1:10" ht="11.45" customHeight="1">
      <c r="A23" s="8" t="s">
        <v>21</v>
      </c>
      <c r="B23" s="80">
        <f>E23+'第27(5)表'!H23+'第27(8)表'!E23+'第27(10)表'!E23</f>
        <v>24493</v>
      </c>
      <c r="C23" s="79">
        <f>F23+'第27(5)表'!I23+'第27(8)表'!F23+'第27(10)表'!F23</f>
        <v>12709</v>
      </c>
      <c r="D23" s="79">
        <f>G23+'第27(5)表'!J23+'第27(8)表'!G23+'第27(10)表'!G23</f>
        <v>11784</v>
      </c>
      <c r="E23" s="30">
        <f>H23+'第27(5)表'!B23+'第27(5)表'!E23</f>
        <v>2877</v>
      </c>
      <c r="F23" s="9">
        <f>I23+'第27(5)表'!C23+'第27(5)表'!F23</f>
        <v>1272</v>
      </c>
      <c r="G23" s="30">
        <f>J23+'第27(5)表'!D23+'第27(5)表'!G23</f>
        <v>1605</v>
      </c>
      <c r="H23" s="30">
        <v>2261</v>
      </c>
      <c r="I23" s="9">
        <v>1009</v>
      </c>
      <c r="J23" s="9">
        <v>1252</v>
      </c>
    </row>
    <row r="24" spans="1:10" ht="11.45" customHeight="1">
      <c r="A24" s="12" t="s">
        <v>22</v>
      </c>
      <c r="B24" s="111">
        <f>E24+'第27(5)表'!H24+'第27(8)表'!E24+'第27(10)表'!E24</f>
        <v>5646</v>
      </c>
      <c r="C24" s="111">
        <f>F24+'第27(5)表'!I24+'第27(8)表'!F24+'第27(10)表'!F24</f>
        <v>2339</v>
      </c>
      <c r="D24" s="111">
        <f>G24+'第27(5)表'!J24+'第27(8)表'!G24+'第27(10)表'!G24</f>
        <v>3307</v>
      </c>
      <c r="E24" s="30">
        <f>H24+'第27(5)表'!B24+'第27(5)表'!E24</f>
        <v>537</v>
      </c>
      <c r="F24" s="13">
        <f>I24+'第27(5)表'!C24+'第27(5)表'!F24</f>
        <v>239</v>
      </c>
      <c r="G24" s="13">
        <f>J24+'第27(5)表'!D24+'第27(5)表'!G24</f>
        <v>298</v>
      </c>
      <c r="H24" s="13">
        <v>390</v>
      </c>
      <c r="I24" s="13">
        <v>173</v>
      </c>
      <c r="J24" s="13">
        <v>217</v>
      </c>
    </row>
    <row r="25" spans="1:10" ht="11.45" customHeight="1">
      <c r="A25" s="8" t="s">
        <v>23</v>
      </c>
      <c r="B25" s="80">
        <f>E25+'第27(5)表'!H25+'第27(8)表'!E25+'第27(10)表'!E25</f>
        <v>2253</v>
      </c>
      <c r="C25" s="79">
        <f>F25+'第27(5)表'!I25+'第27(8)表'!F25+'第27(10)表'!F25</f>
        <v>1060</v>
      </c>
      <c r="D25" s="79">
        <f>G25+'第27(5)表'!J25+'第27(8)表'!G25+'第27(10)表'!G25</f>
        <v>1193</v>
      </c>
      <c r="E25" s="84">
        <f>H25+'第27(5)表'!B25+'第27(5)表'!E25</f>
        <v>228</v>
      </c>
      <c r="F25" s="9">
        <f>I25+'第27(5)表'!C25+'第27(5)表'!F25</f>
        <v>108</v>
      </c>
      <c r="G25" s="30">
        <f>J25+'第27(5)表'!D25+'第27(5)表'!G25</f>
        <v>120</v>
      </c>
      <c r="H25" s="30">
        <v>174</v>
      </c>
      <c r="I25" s="9">
        <v>87</v>
      </c>
      <c r="J25" s="9">
        <v>87</v>
      </c>
    </row>
    <row r="26" spans="1:10" ht="11.45" customHeight="1">
      <c r="A26" s="8" t="s">
        <v>24</v>
      </c>
      <c r="B26" s="80">
        <f>E26+'第27(5)表'!H26+'第27(8)表'!E26+'第27(10)表'!E26</f>
        <v>3060</v>
      </c>
      <c r="C26" s="79">
        <f>F26+'第27(5)表'!I26+'第27(8)表'!F26+'第27(10)表'!F26</f>
        <v>1323</v>
      </c>
      <c r="D26" s="79">
        <f>G26+'第27(5)表'!J26+'第27(8)表'!G26+'第27(10)表'!G26</f>
        <v>1737</v>
      </c>
      <c r="E26" s="30">
        <f>H26+'第27(5)表'!B26+'第27(5)表'!E26</f>
        <v>340</v>
      </c>
      <c r="F26" s="9">
        <f>I26+'第27(5)表'!C26+'第27(5)表'!F26</f>
        <v>139</v>
      </c>
      <c r="G26" s="30">
        <f>J26+'第27(5)表'!D26+'第27(5)表'!G26</f>
        <v>201</v>
      </c>
      <c r="H26" s="30">
        <v>248</v>
      </c>
      <c r="I26" s="9">
        <v>106</v>
      </c>
      <c r="J26" s="9">
        <v>142</v>
      </c>
    </row>
    <row r="27" spans="1:10" ht="11.45" customHeight="1">
      <c r="A27" s="8" t="s">
        <v>25</v>
      </c>
      <c r="B27" s="80">
        <f>E27+'第27(5)表'!H27+'第27(8)表'!E27+'第27(10)表'!E27</f>
        <v>1498</v>
      </c>
      <c r="C27" s="79">
        <f>F27+'第27(5)表'!I27+'第27(8)表'!F27+'第27(10)表'!F27</f>
        <v>633</v>
      </c>
      <c r="D27" s="79">
        <f>G27+'第27(5)表'!J27+'第27(8)表'!G27+'第27(10)表'!G27</f>
        <v>865</v>
      </c>
      <c r="E27" s="30">
        <f>H27+'第27(5)表'!B27+'第27(5)表'!E27</f>
        <v>187</v>
      </c>
      <c r="F27" s="9">
        <f>I27+'第27(5)表'!C27+'第27(5)表'!F27</f>
        <v>89</v>
      </c>
      <c r="G27" s="30">
        <f>J27+'第27(5)表'!D27+'第27(5)表'!G27</f>
        <v>98</v>
      </c>
      <c r="H27" s="30">
        <v>134</v>
      </c>
      <c r="I27" s="9">
        <v>67</v>
      </c>
      <c r="J27" s="9">
        <v>67</v>
      </c>
    </row>
    <row r="28" spans="1:10" ht="11.45" customHeight="1">
      <c r="A28" s="8" t="s">
        <v>26</v>
      </c>
      <c r="B28" s="80">
        <f>E28+'第27(5)表'!H28+'第27(8)表'!E28+'第27(10)表'!E28</f>
        <v>2369</v>
      </c>
      <c r="C28" s="79">
        <f>F28+'第27(5)表'!I28+'第27(8)表'!F28+'第27(10)表'!F28</f>
        <v>1132</v>
      </c>
      <c r="D28" s="79">
        <f>G28+'第27(5)表'!J28+'第27(8)表'!G28+'第27(10)表'!G28</f>
        <v>1237</v>
      </c>
      <c r="E28" s="30">
        <f>H28+'第27(5)表'!B28+'第27(5)表'!E28</f>
        <v>240</v>
      </c>
      <c r="F28" s="9">
        <f>I28+'第27(5)表'!C28+'第27(5)表'!F28</f>
        <v>105</v>
      </c>
      <c r="G28" s="30">
        <f>J28+'第27(5)表'!D28+'第27(5)表'!G28</f>
        <v>135</v>
      </c>
      <c r="H28" s="30">
        <v>194</v>
      </c>
      <c r="I28" s="9">
        <v>89</v>
      </c>
      <c r="J28" s="9">
        <v>105</v>
      </c>
    </row>
    <row r="29" spans="1:10" ht="11.45" customHeight="1">
      <c r="A29" s="12" t="s">
        <v>27</v>
      </c>
      <c r="B29" s="111">
        <f>E29+'第27(5)表'!H29+'第27(8)表'!E29+'第27(10)表'!E29</f>
        <v>5505</v>
      </c>
      <c r="C29" s="111">
        <f>F29+'第27(5)表'!I29+'第27(8)表'!F29+'第27(10)表'!F29</f>
        <v>2549</v>
      </c>
      <c r="D29" s="111">
        <f>G29+'第27(5)表'!J29+'第27(8)表'!G29+'第27(10)表'!G29</f>
        <v>2956</v>
      </c>
      <c r="E29" s="30">
        <f>H29+'第27(5)表'!B29+'第27(5)表'!E29</f>
        <v>547</v>
      </c>
      <c r="F29" s="13">
        <f>I29+'第27(5)表'!C29+'第27(5)表'!F29</f>
        <v>246</v>
      </c>
      <c r="G29" s="13">
        <f>J29+'第27(5)表'!D29+'第27(5)表'!G29</f>
        <v>301</v>
      </c>
      <c r="H29" s="13">
        <v>414</v>
      </c>
      <c r="I29" s="13">
        <v>181</v>
      </c>
      <c r="J29" s="13">
        <v>233</v>
      </c>
    </row>
    <row r="30" spans="1:10" ht="11.45" customHeight="1">
      <c r="A30" s="8" t="s">
        <v>28</v>
      </c>
      <c r="B30" s="80">
        <f>E30+'第27(5)表'!H30+'第27(8)表'!E30+'第27(10)表'!E30</f>
        <v>5362</v>
      </c>
      <c r="C30" s="79">
        <f>F30+'第27(5)表'!I30+'第27(8)表'!F30+'第27(10)表'!F30</f>
        <v>2633</v>
      </c>
      <c r="D30" s="79">
        <f>G30+'第27(5)表'!J30+'第27(8)表'!G30+'第27(10)表'!G30</f>
        <v>2729</v>
      </c>
      <c r="E30" s="84">
        <f>H30+'第27(5)表'!B30+'第27(5)表'!E30</f>
        <v>716</v>
      </c>
      <c r="F30" s="9">
        <f>I30+'第27(5)表'!C30+'第27(5)表'!F30</f>
        <v>348</v>
      </c>
      <c r="G30" s="30">
        <f>J30+'第27(5)表'!D30+'第27(5)表'!G30</f>
        <v>368</v>
      </c>
      <c r="H30" s="30">
        <v>603</v>
      </c>
      <c r="I30" s="9">
        <v>295</v>
      </c>
      <c r="J30" s="9">
        <v>308</v>
      </c>
    </row>
    <row r="31" spans="1:10" ht="11.45" customHeight="1">
      <c r="A31" s="8" t="s">
        <v>29</v>
      </c>
      <c r="B31" s="80">
        <f>E31+'第27(5)表'!H31+'第27(8)表'!E31+'第27(10)表'!E31</f>
        <v>10463</v>
      </c>
      <c r="C31" s="79">
        <f>F31+'第27(5)表'!I31+'第27(8)表'!F31+'第27(10)表'!F31</f>
        <v>5504</v>
      </c>
      <c r="D31" s="79">
        <f>G31+'第27(5)表'!J31+'第27(8)表'!G31+'第27(10)表'!G31</f>
        <v>4959</v>
      </c>
      <c r="E31" s="30">
        <f>H31+'第27(5)表'!B31+'第27(5)表'!E31</f>
        <v>1277</v>
      </c>
      <c r="F31" s="9">
        <f>I31+'第27(5)表'!C31+'第27(5)表'!F31</f>
        <v>658</v>
      </c>
      <c r="G31" s="30">
        <f>J31+'第27(5)表'!D31+'第27(5)表'!G31</f>
        <v>619</v>
      </c>
      <c r="H31" s="30">
        <v>973</v>
      </c>
      <c r="I31" s="9">
        <v>505</v>
      </c>
      <c r="J31" s="9">
        <v>468</v>
      </c>
    </row>
    <row r="32" spans="1:10" ht="11.45" customHeight="1">
      <c r="A32" s="8" t="s">
        <v>30</v>
      </c>
      <c r="B32" s="80">
        <f>E32+'第27(5)表'!H32+'第27(8)表'!E32+'第27(10)表'!E32</f>
        <v>18948</v>
      </c>
      <c r="C32" s="79">
        <f>F32+'第27(5)表'!I32+'第27(8)表'!F32+'第27(10)表'!F32</f>
        <v>9236</v>
      </c>
      <c r="D32" s="79">
        <f>G32+'第27(5)表'!J32+'第27(8)表'!G32+'第27(10)表'!G32</f>
        <v>9712</v>
      </c>
      <c r="E32" s="30">
        <f>H32+'第27(5)表'!B32+'第27(5)表'!E32</f>
        <v>2526</v>
      </c>
      <c r="F32" s="9">
        <f>I32+'第27(5)表'!C32+'第27(5)表'!F32</f>
        <v>1155</v>
      </c>
      <c r="G32" s="30">
        <f>J32+'第27(5)表'!D32+'第27(5)表'!G32</f>
        <v>1371</v>
      </c>
      <c r="H32" s="30">
        <v>1995</v>
      </c>
      <c r="I32" s="9">
        <v>937</v>
      </c>
      <c r="J32" s="9">
        <v>1058</v>
      </c>
    </row>
    <row r="33" spans="1:10" ht="11.45" customHeight="1">
      <c r="A33" s="8" t="s">
        <v>31</v>
      </c>
      <c r="B33" s="80">
        <f>E33+'第27(5)表'!H33+'第27(8)表'!E33+'第27(10)表'!E33</f>
        <v>4598</v>
      </c>
      <c r="C33" s="79">
        <f>F33+'第27(5)表'!I33+'第27(8)表'!F33+'第27(10)表'!F33</f>
        <v>2140</v>
      </c>
      <c r="D33" s="79">
        <f>G33+'第27(5)表'!J33+'第27(8)表'!G33+'第27(10)表'!G33</f>
        <v>2458</v>
      </c>
      <c r="E33" s="30">
        <f>H33+'第27(5)表'!B33+'第27(5)表'!E33</f>
        <v>619</v>
      </c>
      <c r="F33" s="9">
        <f>I33+'第27(5)表'!C33+'第27(5)表'!F33</f>
        <v>300</v>
      </c>
      <c r="G33" s="30">
        <f>J33+'第27(5)表'!D33+'第27(5)表'!G33</f>
        <v>319</v>
      </c>
      <c r="H33" s="30">
        <v>505</v>
      </c>
      <c r="I33" s="9">
        <v>251</v>
      </c>
      <c r="J33" s="9">
        <v>254</v>
      </c>
    </row>
    <row r="34" spans="1:10" ht="11.45" customHeight="1">
      <c r="A34" s="12" t="s">
        <v>32</v>
      </c>
      <c r="B34" s="111">
        <f>E34+'第27(5)表'!H34+'第27(8)表'!E34+'第27(10)表'!E34</f>
        <v>3685</v>
      </c>
      <c r="C34" s="111">
        <f>F34+'第27(5)表'!I34+'第27(8)表'!F34+'第27(10)表'!F34</f>
        <v>1798</v>
      </c>
      <c r="D34" s="111">
        <f>G34+'第27(5)表'!J34+'第27(8)表'!G34+'第27(10)表'!G34</f>
        <v>1887</v>
      </c>
      <c r="E34" s="30">
        <f>H34+'第27(5)表'!B34+'第27(5)表'!E34</f>
        <v>449</v>
      </c>
      <c r="F34" s="13">
        <f>I34+'第27(5)表'!C34+'第27(5)表'!F34</f>
        <v>203</v>
      </c>
      <c r="G34" s="13">
        <f>J34+'第27(5)表'!D34+'第27(5)表'!G34</f>
        <v>246</v>
      </c>
      <c r="H34" s="13">
        <v>336</v>
      </c>
      <c r="I34" s="13">
        <v>161</v>
      </c>
      <c r="J34" s="13">
        <v>175</v>
      </c>
    </row>
    <row r="35" spans="1:10" ht="11.45" customHeight="1">
      <c r="A35" s="8" t="s">
        <v>33</v>
      </c>
      <c r="B35" s="80">
        <f>E35+'第27(5)表'!H35+'第27(8)表'!E35+'第27(10)表'!E35</f>
        <v>7169</v>
      </c>
      <c r="C35" s="79">
        <f>F35+'第27(5)表'!I35+'第27(8)表'!F35+'第27(10)表'!F35</f>
        <v>3245</v>
      </c>
      <c r="D35" s="79">
        <f>G35+'第27(5)表'!J35+'第27(8)表'!G35+'第27(10)表'!G35</f>
        <v>3924</v>
      </c>
      <c r="E35" s="84">
        <f>H35+'第27(5)表'!B35+'第27(5)表'!E35</f>
        <v>857</v>
      </c>
      <c r="F35" s="9">
        <f>I35+'第27(5)表'!C35+'第27(5)表'!F35</f>
        <v>347</v>
      </c>
      <c r="G35" s="30">
        <f>J35+'第27(5)表'!D35+'第27(5)表'!G35</f>
        <v>510</v>
      </c>
      <c r="H35" s="30">
        <v>681</v>
      </c>
      <c r="I35" s="9">
        <v>282</v>
      </c>
      <c r="J35" s="9">
        <v>399</v>
      </c>
    </row>
    <row r="36" spans="1:10" ht="11.45" customHeight="1">
      <c r="A36" s="8" t="s">
        <v>34</v>
      </c>
      <c r="B36" s="80">
        <f>E36+'第27(5)表'!H36+'第27(8)表'!E36+'第27(10)表'!E36</f>
        <v>26756</v>
      </c>
      <c r="C36" s="79">
        <f>F36+'第27(5)表'!I36+'第27(8)表'!F36+'第27(10)表'!F36</f>
        <v>12721</v>
      </c>
      <c r="D36" s="79">
        <f>G36+'第27(5)表'!J36+'第27(8)表'!G36+'第27(10)表'!G36</f>
        <v>14035</v>
      </c>
      <c r="E36" s="30">
        <f>H36+'第27(5)表'!B36+'第27(5)表'!E36</f>
        <v>3664</v>
      </c>
      <c r="F36" s="9">
        <f>I36+'第27(5)表'!C36+'第27(5)表'!F36</f>
        <v>1566</v>
      </c>
      <c r="G36" s="30">
        <f>J36+'第27(5)表'!D36+'第27(5)表'!G36</f>
        <v>2098</v>
      </c>
      <c r="H36" s="30">
        <v>2979</v>
      </c>
      <c r="I36" s="9">
        <v>1286</v>
      </c>
      <c r="J36" s="9">
        <v>1693</v>
      </c>
    </row>
    <row r="37" spans="1:10" ht="11.45" customHeight="1">
      <c r="A37" s="8" t="s">
        <v>35</v>
      </c>
      <c r="B37" s="80">
        <f>E37+'第27(5)表'!H37+'第27(8)表'!E37+'第27(10)表'!E37</f>
        <v>13881</v>
      </c>
      <c r="C37" s="79">
        <f>F37+'第27(5)表'!I37+'第27(8)表'!F37+'第27(10)表'!F37</f>
        <v>6467</v>
      </c>
      <c r="D37" s="79">
        <f>G37+'第27(5)表'!J37+'第27(8)表'!G37+'第27(10)表'!G37</f>
        <v>7414</v>
      </c>
      <c r="E37" s="30">
        <f>H37+'第27(5)表'!B37+'第27(5)表'!E37</f>
        <v>1535</v>
      </c>
      <c r="F37" s="9">
        <f>I37+'第27(5)表'!C37+'第27(5)表'!F37</f>
        <v>614</v>
      </c>
      <c r="G37" s="30">
        <f>J37+'第27(5)表'!D37+'第27(5)表'!G37</f>
        <v>921</v>
      </c>
      <c r="H37" s="30">
        <v>1209</v>
      </c>
      <c r="I37" s="9">
        <v>492</v>
      </c>
      <c r="J37" s="9">
        <v>717</v>
      </c>
    </row>
    <row r="38" spans="1:10" ht="11.45" customHeight="1">
      <c r="A38" s="8" t="s">
        <v>36</v>
      </c>
      <c r="B38" s="80">
        <f>E38+'第27(5)表'!H38+'第27(8)表'!E38+'第27(10)表'!E38</f>
        <v>2860</v>
      </c>
      <c r="C38" s="79">
        <f>F38+'第27(5)表'!I38+'第27(8)表'!F38+'第27(10)表'!F38</f>
        <v>1349</v>
      </c>
      <c r="D38" s="79">
        <f>G38+'第27(5)表'!J38+'第27(8)表'!G38+'第27(10)表'!G38</f>
        <v>1511</v>
      </c>
      <c r="E38" s="30">
        <f>H38+'第27(5)表'!B38+'第27(5)表'!E38</f>
        <v>297</v>
      </c>
      <c r="F38" s="9">
        <f>I38+'第27(5)表'!C38+'第27(5)表'!F38</f>
        <v>134</v>
      </c>
      <c r="G38" s="30">
        <f>J38+'第27(5)表'!D38+'第27(5)表'!G38</f>
        <v>163</v>
      </c>
      <c r="H38" s="30">
        <v>225</v>
      </c>
      <c r="I38" s="9">
        <v>106</v>
      </c>
      <c r="J38" s="9">
        <v>119</v>
      </c>
    </row>
    <row r="39" spans="1:10" ht="11.45" customHeight="1">
      <c r="A39" s="12" t="s">
        <v>37</v>
      </c>
      <c r="B39" s="111">
        <f>E39+'第27(5)表'!H39+'第27(8)表'!E39+'第27(10)表'!E39</f>
        <v>2127</v>
      </c>
      <c r="C39" s="111">
        <f>F39+'第27(5)表'!I39+'第27(8)表'!F39+'第27(10)表'!F39</f>
        <v>901</v>
      </c>
      <c r="D39" s="111">
        <f>G39+'第27(5)表'!J39+'第27(8)表'!G39+'第27(10)表'!G39</f>
        <v>1226</v>
      </c>
      <c r="E39" s="30">
        <f>H39+'第27(5)表'!B39+'第27(5)表'!E39</f>
        <v>228</v>
      </c>
      <c r="F39" s="13">
        <f>I39+'第27(5)表'!C39+'第27(5)表'!F39</f>
        <v>94</v>
      </c>
      <c r="G39" s="13">
        <f>J39+'第27(5)表'!D39+'第27(5)表'!G39</f>
        <v>134</v>
      </c>
      <c r="H39" s="13">
        <v>167</v>
      </c>
      <c r="I39" s="13">
        <v>63</v>
      </c>
      <c r="J39" s="13">
        <v>104</v>
      </c>
    </row>
    <row r="40" spans="1:10" ht="11.45" customHeight="1">
      <c r="A40" s="8" t="s">
        <v>38</v>
      </c>
      <c r="B40" s="80">
        <f>E40+'第27(5)表'!H40+'第27(8)表'!E40+'第27(10)表'!E40</f>
        <v>1199</v>
      </c>
      <c r="C40" s="79">
        <f>F40+'第27(5)表'!I40+'第27(8)表'!F40+'第27(10)表'!F40</f>
        <v>546</v>
      </c>
      <c r="D40" s="79">
        <f>G40+'第27(5)表'!J40+'第27(8)表'!G40+'第27(10)表'!G40</f>
        <v>653</v>
      </c>
      <c r="E40" s="84">
        <f>H40+'第27(5)表'!B40+'第27(5)表'!E40</f>
        <v>123</v>
      </c>
      <c r="F40" s="9">
        <f>I40+'第27(5)表'!C40+'第27(5)表'!F40</f>
        <v>46</v>
      </c>
      <c r="G40" s="30">
        <f>J40+'第27(5)表'!D40+'第27(5)表'!G40</f>
        <v>77</v>
      </c>
      <c r="H40" s="30">
        <v>88</v>
      </c>
      <c r="I40" s="9">
        <v>35</v>
      </c>
      <c r="J40" s="9">
        <v>53</v>
      </c>
    </row>
    <row r="41" spans="1:10" ht="11.45" customHeight="1">
      <c r="A41" s="8" t="s">
        <v>39</v>
      </c>
      <c r="B41" s="80">
        <f>E41+'第27(5)表'!H41+'第27(8)表'!E41+'第27(10)表'!E41</f>
        <v>1639</v>
      </c>
      <c r="C41" s="79">
        <f>F41+'第27(5)表'!I41+'第27(8)表'!F41+'第27(10)表'!F41</f>
        <v>719</v>
      </c>
      <c r="D41" s="79">
        <f>G41+'第27(5)表'!J41+'第27(8)表'!G41+'第27(10)表'!G41</f>
        <v>920</v>
      </c>
      <c r="E41" s="30">
        <f>H41+'第27(5)表'!B41+'第27(5)表'!E41</f>
        <v>169</v>
      </c>
      <c r="F41" s="9">
        <f>I41+'第27(5)表'!C41+'第27(5)表'!F41</f>
        <v>76</v>
      </c>
      <c r="G41" s="30">
        <f>J41+'第27(5)表'!D41+'第27(5)表'!G41</f>
        <v>93</v>
      </c>
      <c r="H41" s="30">
        <v>132</v>
      </c>
      <c r="I41" s="9">
        <v>57</v>
      </c>
      <c r="J41" s="9">
        <v>75</v>
      </c>
    </row>
    <row r="42" spans="1:10" ht="11.45" customHeight="1">
      <c r="A42" s="8" t="s">
        <v>40</v>
      </c>
      <c r="B42" s="80">
        <f>E42+'第27(5)表'!H42+'第27(8)表'!E42+'第27(10)表'!E42</f>
        <v>3972</v>
      </c>
      <c r="C42" s="79">
        <f>F42+'第27(5)表'!I42+'第27(8)表'!F42+'第27(10)表'!F42</f>
        <v>1881</v>
      </c>
      <c r="D42" s="79">
        <f>G42+'第27(5)表'!J42+'第27(8)表'!G42+'第27(10)表'!G42</f>
        <v>2091</v>
      </c>
      <c r="E42" s="30">
        <f>H42+'第27(5)表'!B42+'第27(5)表'!E42</f>
        <v>444</v>
      </c>
      <c r="F42" s="9">
        <f>I42+'第27(5)表'!C42+'第27(5)表'!F42</f>
        <v>190</v>
      </c>
      <c r="G42" s="30">
        <f>J42+'第27(5)表'!D42+'第27(5)表'!G42</f>
        <v>254</v>
      </c>
      <c r="H42" s="30">
        <v>338</v>
      </c>
      <c r="I42" s="9">
        <v>141</v>
      </c>
      <c r="J42" s="9">
        <v>197</v>
      </c>
    </row>
    <row r="43" spans="1:10" ht="11.45" customHeight="1">
      <c r="A43" s="8" t="s">
        <v>41</v>
      </c>
      <c r="B43" s="80">
        <f>E43+'第27(5)表'!H43+'第27(8)表'!E43+'第27(10)表'!E43</f>
        <v>6565</v>
      </c>
      <c r="C43" s="79">
        <f>F43+'第27(5)表'!I43+'第27(8)表'!F43+'第27(10)表'!F43</f>
        <v>2969</v>
      </c>
      <c r="D43" s="79">
        <f>G43+'第27(5)表'!J43+'第27(8)表'!G43+'第27(10)表'!G43</f>
        <v>3596</v>
      </c>
      <c r="E43" s="30">
        <f>H43+'第27(5)表'!B43+'第27(5)表'!E43</f>
        <v>757</v>
      </c>
      <c r="F43" s="9">
        <f>I43+'第27(5)表'!C43+'第27(5)表'!F43</f>
        <v>343</v>
      </c>
      <c r="G43" s="30">
        <f>J43+'第27(5)表'!D43+'第27(5)表'!G43</f>
        <v>414</v>
      </c>
      <c r="H43" s="30">
        <v>595</v>
      </c>
      <c r="I43" s="9">
        <v>282</v>
      </c>
      <c r="J43" s="9">
        <v>313</v>
      </c>
    </row>
    <row r="44" spans="1:10" ht="11.45" customHeight="1">
      <c r="A44" s="12" t="s">
        <v>42</v>
      </c>
      <c r="B44" s="111">
        <f>E44+'第27(5)表'!H44+'第27(8)表'!E44+'第27(10)表'!E44</f>
        <v>2566</v>
      </c>
      <c r="C44" s="111">
        <f>F44+'第27(5)表'!I44+'第27(8)表'!F44+'第27(10)表'!F44</f>
        <v>1051</v>
      </c>
      <c r="D44" s="111">
        <f>G44+'第27(5)表'!J44+'第27(8)表'!G44+'第27(10)表'!G44</f>
        <v>1515</v>
      </c>
      <c r="E44" s="30">
        <f>H44+'第27(5)表'!B44+'第27(5)表'!E44</f>
        <v>322</v>
      </c>
      <c r="F44" s="13">
        <f>I44+'第27(5)表'!C44+'第27(5)表'!F44</f>
        <v>103</v>
      </c>
      <c r="G44" s="13">
        <f>J44+'第27(5)表'!D44+'第27(5)表'!G44</f>
        <v>219</v>
      </c>
      <c r="H44" s="13">
        <v>242</v>
      </c>
      <c r="I44" s="13">
        <v>77</v>
      </c>
      <c r="J44" s="13">
        <v>165</v>
      </c>
    </row>
    <row r="45" spans="1:10" ht="11.45" customHeight="1">
      <c r="A45" s="8" t="s">
        <v>43</v>
      </c>
      <c r="B45" s="80">
        <f>E45+'第27(5)表'!H45+'第27(8)表'!E45+'第27(10)表'!E45</f>
        <v>1849</v>
      </c>
      <c r="C45" s="79">
        <f>F45+'第27(5)表'!I45+'第27(8)表'!F45+'第27(10)表'!F45</f>
        <v>769</v>
      </c>
      <c r="D45" s="79">
        <f>G45+'第27(5)表'!J45+'第27(8)表'!G45+'第27(10)表'!G45</f>
        <v>1080</v>
      </c>
      <c r="E45" s="84">
        <f>H45+'第27(5)表'!B45+'第27(5)表'!E45</f>
        <v>159</v>
      </c>
      <c r="F45" s="9">
        <f>I45+'第27(5)表'!C45+'第27(5)表'!F45</f>
        <v>69</v>
      </c>
      <c r="G45" s="30">
        <f>J45+'第27(5)表'!D45+'第27(5)表'!G45</f>
        <v>90</v>
      </c>
      <c r="H45" s="30">
        <v>115</v>
      </c>
      <c r="I45" s="9">
        <v>48</v>
      </c>
      <c r="J45" s="9">
        <v>67</v>
      </c>
    </row>
    <row r="46" spans="1:10" ht="11.45" customHeight="1">
      <c r="A46" s="8" t="s">
        <v>44</v>
      </c>
      <c r="B46" s="80">
        <f>E46+'第27(5)表'!H46+'第27(8)表'!E46+'第27(10)表'!E46</f>
        <v>1951</v>
      </c>
      <c r="C46" s="79">
        <f>F46+'第27(5)表'!I46+'第27(8)表'!F46+'第27(10)表'!F46</f>
        <v>892</v>
      </c>
      <c r="D46" s="79">
        <f>G46+'第27(5)表'!J46+'第27(8)表'!G46+'第27(10)表'!G46</f>
        <v>1059</v>
      </c>
      <c r="E46" s="30">
        <f>H46+'第27(5)表'!B46+'第27(5)表'!E46</f>
        <v>213</v>
      </c>
      <c r="F46" s="9">
        <f>I46+'第27(5)表'!C46+'第27(5)表'!F46</f>
        <v>88</v>
      </c>
      <c r="G46" s="30">
        <f>J46+'第27(5)表'!D46+'第27(5)表'!G46</f>
        <v>125</v>
      </c>
      <c r="H46" s="30">
        <v>161</v>
      </c>
      <c r="I46" s="9">
        <v>67</v>
      </c>
      <c r="J46" s="9">
        <v>94</v>
      </c>
    </row>
    <row r="47" spans="1:10" ht="11.45" customHeight="1">
      <c r="A47" s="8" t="s">
        <v>45</v>
      </c>
      <c r="B47" s="80">
        <f>E47+'第27(5)表'!H47+'第27(8)表'!E47+'第27(10)表'!E47</f>
        <v>3156</v>
      </c>
      <c r="C47" s="79">
        <f>F47+'第27(5)表'!I47+'第27(8)表'!F47+'第27(10)表'!F47</f>
        <v>1324</v>
      </c>
      <c r="D47" s="79">
        <f>G47+'第27(5)表'!J47+'第27(8)表'!G47+'第27(10)表'!G47</f>
        <v>1832</v>
      </c>
      <c r="E47" s="30">
        <f>H47+'第27(5)表'!B47+'第27(5)表'!E47</f>
        <v>343</v>
      </c>
      <c r="F47" s="9">
        <f>I47+'第27(5)表'!C47+'第27(5)表'!F47</f>
        <v>145</v>
      </c>
      <c r="G47" s="30">
        <f>J47+'第27(5)表'!D47+'第27(5)表'!G47</f>
        <v>198</v>
      </c>
      <c r="H47" s="30">
        <v>247</v>
      </c>
      <c r="I47" s="9">
        <v>100</v>
      </c>
      <c r="J47" s="9">
        <v>147</v>
      </c>
    </row>
    <row r="48" spans="1:10" ht="11.45" customHeight="1">
      <c r="A48" s="8" t="s">
        <v>46</v>
      </c>
      <c r="B48" s="80">
        <f>E48+'第27(5)表'!H48+'第27(8)表'!E48+'第27(10)表'!E48</f>
        <v>1592</v>
      </c>
      <c r="C48" s="79">
        <f>F48+'第27(5)表'!I48+'第27(8)表'!F48+'第27(10)表'!F48</f>
        <v>803</v>
      </c>
      <c r="D48" s="79">
        <f>G48+'第27(5)表'!J48+'第27(8)表'!G48+'第27(10)表'!G48</f>
        <v>789</v>
      </c>
      <c r="E48" s="30">
        <f>H48+'第27(5)表'!B48+'第27(5)表'!E48</f>
        <v>167</v>
      </c>
      <c r="F48" s="9">
        <f>I48+'第27(5)表'!C48+'第27(5)表'!F48</f>
        <v>98</v>
      </c>
      <c r="G48" s="30">
        <f>J48+'第27(5)表'!D48+'第27(5)表'!G48</f>
        <v>69</v>
      </c>
      <c r="H48" s="30">
        <v>130</v>
      </c>
      <c r="I48" s="9">
        <v>80</v>
      </c>
      <c r="J48" s="9">
        <v>50</v>
      </c>
    </row>
    <row r="49" spans="1:10" ht="11.45" customHeight="1">
      <c r="A49" s="12" t="s">
        <v>47</v>
      </c>
      <c r="B49" s="111">
        <f>E49+'第27(5)表'!H49+'第27(8)表'!E49+'第27(10)表'!E49</f>
        <v>15213</v>
      </c>
      <c r="C49" s="111">
        <f>F49+'第27(5)表'!I49+'第27(8)表'!F49+'第27(10)表'!F49</f>
        <v>6872</v>
      </c>
      <c r="D49" s="111">
        <f>G49+'第27(5)表'!J49+'第27(8)表'!G49+'第27(10)表'!G49</f>
        <v>8341</v>
      </c>
      <c r="E49" s="30">
        <f>H49+'第27(5)表'!B49+'第27(5)表'!E49</f>
        <v>2139</v>
      </c>
      <c r="F49" s="13">
        <f>I49+'第27(5)表'!C49+'第27(5)表'!F49</f>
        <v>889</v>
      </c>
      <c r="G49" s="13">
        <f>J49+'第27(5)表'!D49+'第27(5)表'!G49</f>
        <v>1250</v>
      </c>
      <c r="H49" s="13">
        <v>1636</v>
      </c>
      <c r="I49" s="13">
        <v>673</v>
      </c>
      <c r="J49" s="13">
        <v>963</v>
      </c>
    </row>
    <row r="50" spans="1:10" ht="11.45" customHeight="1">
      <c r="A50" s="8" t="s">
        <v>48</v>
      </c>
      <c r="B50" s="80">
        <f>E50+'第27(5)表'!H50+'第27(8)表'!E50+'第27(10)表'!E50</f>
        <v>1704</v>
      </c>
      <c r="C50" s="79">
        <f>F50+'第27(5)表'!I50+'第27(8)表'!F50+'第27(10)表'!F50</f>
        <v>719</v>
      </c>
      <c r="D50" s="79">
        <f>G50+'第27(5)表'!J50+'第27(8)表'!G50+'第27(10)表'!G50</f>
        <v>985</v>
      </c>
      <c r="E50" s="84">
        <f>H50+'第27(5)表'!B50+'第27(5)表'!E50</f>
        <v>200</v>
      </c>
      <c r="F50" s="9">
        <f>I50+'第27(5)表'!C50+'第27(5)表'!F50</f>
        <v>87</v>
      </c>
      <c r="G50" s="30">
        <f>J50+'第27(5)表'!D50+'第27(5)表'!G50</f>
        <v>113</v>
      </c>
      <c r="H50" s="30">
        <v>143</v>
      </c>
      <c r="I50" s="9">
        <v>60</v>
      </c>
      <c r="J50" s="9">
        <v>83</v>
      </c>
    </row>
    <row r="51" spans="1:10" ht="11.45" customHeight="1">
      <c r="A51" s="8" t="s">
        <v>49</v>
      </c>
      <c r="B51" s="80">
        <f>E51+'第27(5)表'!H51+'第27(8)表'!E51+'第27(10)表'!E51</f>
        <v>3425</v>
      </c>
      <c r="C51" s="79">
        <f>F51+'第27(5)表'!I51+'第27(8)表'!F51+'第27(10)表'!F51</f>
        <v>1527</v>
      </c>
      <c r="D51" s="79">
        <f>G51+'第27(5)表'!J51+'第27(8)表'!G51+'第27(10)表'!G51</f>
        <v>1898</v>
      </c>
      <c r="E51" s="30">
        <f>H51+'第27(5)表'!B51+'第27(5)表'!E51</f>
        <v>381</v>
      </c>
      <c r="F51" s="9">
        <f>I51+'第27(5)表'!C51+'第27(5)表'!F51</f>
        <v>148</v>
      </c>
      <c r="G51" s="30">
        <f>J51+'第27(5)表'!D51+'第27(5)表'!G51</f>
        <v>233</v>
      </c>
      <c r="H51" s="30">
        <v>275</v>
      </c>
      <c r="I51" s="9">
        <v>100</v>
      </c>
      <c r="J51" s="9">
        <v>175</v>
      </c>
    </row>
    <row r="52" spans="1:10" ht="11.45" customHeight="1">
      <c r="A52" s="8" t="s">
        <v>50</v>
      </c>
      <c r="B52" s="80">
        <f>E52+'第27(5)表'!H52+'第27(8)表'!E52+'第27(10)表'!E52</f>
        <v>4478</v>
      </c>
      <c r="C52" s="79">
        <f>F52+'第27(5)表'!I52+'第27(8)表'!F52+'第27(10)表'!F52</f>
        <v>1964</v>
      </c>
      <c r="D52" s="79">
        <f>G52+'第27(5)表'!J52+'第27(8)表'!G52+'第27(10)表'!G52</f>
        <v>2514</v>
      </c>
      <c r="E52" s="30">
        <f>H52+'第27(5)表'!B52+'第27(5)表'!E52</f>
        <v>519</v>
      </c>
      <c r="F52" s="9">
        <f>I52+'第27(5)表'!C52+'第27(5)表'!F52</f>
        <v>235</v>
      </c>
      <c r="G52" s="30">
        <f>J52+'第27(5)表'!D52+'第27(5)表'!G52</f>
        <v>284</v>
      </c>
      <c r="H52" s="30">
        <v>408</v>
      </c>
      <c r="I52" s="9">
        <v>180</v>
      </c>
      <c r="J52" s="9">
        <v>228</v>
      </c>
    </row>
    <row r="53" spans="1:10" ht="11.45" customHeight="1">
      <c r="A53" s="8" t="s">
        <v>51</v>
      </c>
      <c r="B53" s="80">
        <f>E53+'第27(5)表'!H53+'第27(8)表'!E53+'第27(10)表'!E53</f>
        <v>3701</v>
      </c>
      <c r="C53" s="79">
        <f>F53+'第27(5)表'!I53+'第27(8)表'!F53+'第27(10)表'!F53</f>
        <v>1588</v>
      </c>
      <c r="D53" s="79">
        <f>G53+'第27(5)表'!J53+'第27(8)表'!G53+'第27(10)表'!G53</f>
        <v>2113</v>
      </c>
      <c r="E53" s="30">
        <f>H53+'第27(5)表'!B53+'第27(5)表'!E53</f>
        <v>417</v>
      </c>
      <c r="F53" s="9">
        <f>I53+'第27(5)表'!C53+'第27(5)表'!F53</f>
        <v>173</v>
      </c>
      <c r="G53" s="30">
        <f>J53+'第27(5)表'!D53+'第27(5)表'!G53</f>
        <v>244</v>
      </c>
      <c r="H53" s="30">
        <v>316</v>
      </c>
      <c r="I53" s="9">
        <v>132</v>
      </c>
      <c r="J53" s="9">
        <v>184</v>
      </c>
    </row>
    <row r="54" spans="1:10" ht="11.45" customHeight="1">
      <c r="A54" s="12" t="s">
        <v>52</v>
      </c>
      <c r="B54" s="111">
        <f>E54+'第27(5)表'!H54+'第27(8)表'!E54+'第27(10)表'!E54</f>
        <v>2613</v>
      </c>
      <c r="C54" s="111">
        <f>F54+'第27(5)表'!I54+'第27(8)表'!F54+'第27(10)表'!F54</f>
        <v>1116</v>
      </c>
      <c r="D54" s="111">
        <f>G54+'第27(5)表'!J54+'第27(8)表'!G54+'第27(10)表'!G54</f>
        <v>1497</v>
      </c>
      <c r="E54" s="30">
        <f>H54+'第27(5)表'!B54+'第27(5)表'!E54</f>
        <v>316</v>
      </c>
      <c r="F54" s="13">
        <f>I54+'第27(5)表'!C54+'第27(5)表'!F54</f>
        <v>138</v>
      </c>
      <c r="G54" s="13">
        <f>J54+'第27(5)表'!D54+'第27(5)表'!G54</f>
        <v>178</v>
      </c>
      <c r="H54" s="13">
        <v>224</v>
      </c>
      <c r="I54" s="13">
        <v>97</v>
      </c>
      <c r="J54" s="13">
        <v>127</v>
      </c>
    </row>
    <row r="55" spans="1:10" ht="11.45" customHeight="1">
      <c r="A55" s="8" t="s">
        <v>53</v>
      </c>
      <c r="B55" s="80">
        <f>E55+'第27(5)表'!H55+'第27(8)表'!E55+'第27(10)表'!E55</f>
        <v>3651</v>
      </c>
      <c r="C55" s="79">
        <f>F55+'第27(5)表'!I55+'第27(8)表'!F55+'第27(10)表'!F55</f>
        <v>1651</v>
      </c>
      <c r="D55" s="79">
        <f>G55+'第27(5)表'!J55+'第27(8)表'!G55+'第27(10)表'!G55</f>
        <v>2000</v>
      </c>
      <c r="E55" s="84">
        <f>H55+'第27(5)表'!B55+'第27(5)表'!E55</f>
        <v>399</v>
      </c>
      <c r="F55" s="9">
        <f>I55+'第27(5)表'!C55+'第27(5)表'!F55</f>
        <v>187</v>
      </c>
      <c r="G55" s="30">
        <f>J55+'第27(5)表'!D55+'第27(5)表'!G55</f>
        <v>212</v>
      </c>
      <c r="H55" s="30">
        <v>286</v>
      </c>
      <c r="I55" s="9">
        <v>125</v>
      </c>
      <c r="J55" s="9">
        <v>161</v>
      </c>
    </row>
    <row r="56" spans="1:10" ht="11.45" customHeight="1" thickBot="1">
      <c r="A56" s="16" t="s">
        <v>54</v>
      </c>
      <c r="B56" s="112">
        <f>E56+'第27(5)表'!H56+'第27(8)表'!E56+'第27(10)表'!E56</f>
        <v>4772</v>
      </c>
      <c r="C56" s="113">
        <f>F56+'第27(5)表'!I56+'第27(8)表'!F56+'第27(10)表'!F56</f>
        <v>2135</v>
      </c>
      <c r="D56" s="113">
        <f>G56+'第27(5)表'!J56+'第27(8)表'!G56+'第27(10)表'!G56</f>
        <v>2637</v>
      </c>
      <c r="E56" s="29">
        <f>H56+'第27(5)表'!B56+'第27(5)表'!E56</f>
        <v>708</v>
      </c>
      <c r="F56" s="17">
        <f>I56+'第27(5)表'!C56+'第27(5)表'!F56</f>
        <v>283</v>
      </c>
      <c r="G56" s="29">
        <f>J56+'第27(5)表'!D56+'第27(5)表'!G56</f>
        <v>425</v>
      </c>
      <c r="H56" s="29">
        <v>541</v>
      </c>
      <c r="I56" s="17">
        <v>215</v>
      </c>
      <c r="J56" s="17">
        <v>326</v>
      </c>
    </row>
    <row r="57" spans="1:10" ht="16.149999999999999" customHeight="1">
      <c r="A57" s="28"/>
      <c r="B57" s="27"/>
      <c r="C57" s="27"/>
      <c r="D57" s="27"/>
      <c r="E57" s="27"/>
      <c r="F57" s="27"/>
      <c r="G57" s="27"/>
      <c r="H57" s="27"/>
      <c r="I57" s="27"/>
      <c r="J57" s="2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9">
    <mergeCell ref="A1:J1"/>
    <mergeCell ref="A2:J2"/>
    <mergeCell ref="I3:J3"/>
    <mergeCell ref="A4:A7"/>
    <mergeCell ref="B4:J4"/>
    <mergeCell ref="B5:D6"/>
    <mergeCell ref="E5:J5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J68"/>
  <sheetViews>
    <sheetView view="pageBreakPreview" topLeftCell="A13" zoomScaleNormal="100" zoomScaleSheetLayoutView="100" workbookViewId="0">
      <selection activeCell="G16" sqref="G16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19" t="s">
        <v>121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9.899999999999999" customHeight="1">
      <c r="A2" s="142" t="s">
        <v>166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18.600000000000001" customHeight="1" thickBot="1">
      <c r="I3" s="138" t="s">
        <v>195</v>
      </c>
      <c r="J3" s="138"/>
    </row>
    <row r="4" spans="1:10" ht="22.5" customHeight="1" thickBot="1">
      <c r="A4" s="126" t="s">
        <v>0</v>
      </c>
      <c r="B4" s="139" t="s">
        <v>83</v>
      </c>
      <c r="C4" s="140"/>
      <c r="D4" s="140"/>
      <c r="E4" s="140"/>
      <c r="F4" s="140"/>
      <c r="G4" s="140"/>
      <c r="H4" s="140"/>
      <c r="I4" s="140"/>
      <c r="J4" s="141"/>
    </row>
    <row r="5" spans="1:10" ht="22.5" customHeight="1" thickBot="1">
      <c r="A5" s="127"/>
      <c r="B5" s="139" t="s">
        <v>117</v>
      </c>
      <c r="C5" s="140"/>
      <c r="D5" s="141"/>
      <c r="E5" s="140" t="s">
        <v>98</v>
      </c>
      <c r="F5" s="140"/>
      <c r="G5" s="140"/>
      <c r="H5" s="140"/>
      <c r="I5" s="140"/>
      <c r="J5" s="141"/>
    </row>
    <row r="6" spans="1:10" ht="22.5" customHeight="1" thickBot="1">
      <c r="A6" s="127"/>
      <c r="B6" s="139" t="s">
        <v>100</v>
      </c>
      <c r="C6" s="140"/>
      <c r="D6" s="141"/>
      <c r="E6" s="139" t="s">
        <v>89</v>
      </c>
      <c r="F6" s="140"/>
      <c r="G6" s="141"/>
      <c r="H6" s="139" t="s">
        <v>87</v>
      </c>
      <c r="I6" s="140"/>
      <c r="J6" s="141"/>
    </row>
    <row r="7" spans="1:10" ht="42" customHeight="1" thickBot="1">
      <c r="A7" s="128"/>
      <c r="B7" s="105" t="s">
        <v>72</v>
      </c>
      <c r="C7" s="3" t="s">
        <v>79</v>
      </c>
      <c r="D7" s="105" t="s">
        <v>70</v>
      </c>
      <c r="E7" s="26" t="s">
        <v>72</v>
      </c>
      <c r="F7" s="3" t="s">
        <v>79</v>
      </c>
      <c r="G7" s="26" t="s">
        <v>70</v>
      </c>
      <c r="H7" s="105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573.08333333333337</v>
      </c>
      <c r="C8" s="5">
        <v>237.41666666666666</v>
      </c>
      <c r="D8" s="32">
        <v>335.66666666666669</v>
      </c>
      <c r="E8" s="32">
        <v>85509.25</v>
      </c>
      <c r="F8" s="5">
        <v>31168.5</v>
      </c>
      <c r="G8" s="32">
        <v>54340.75</v>
      </c>
      <c r="H8" s="32">
        <v>49211</v>
      </c>
      <c r="I8" s="5">
        <v>15608</v>
      </c>
      <c r="J8" s="5">
        <v>33605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33</v>
      </c>
      <c r="C10" s="9">
        <v>9</v>
      </c>
      <c r="D10" s="30">
        <v>24</v>
      </c>
      <c r="E10" s="30">
        <v>4210.833333333333</v>
      </c>
      <c r="F10" s="9">
        <v>1390.75</v>
      </c>
      <c r="G10" s="30">
        <v>2820.0833333333335</v>
      </c>
      <c r="H10" s="30">
        <v>2394</v>
      </c>
      <c r="I10" s="9">
        <v>670</v>
      </c>
      <c r="J10" s="9">
        <v>1724</v>
      </c>
    </row>
    <row r="11" spans="1:10" ht="11.45" customHeight="1">
      <c r="A11" s="8" t="s">
        <v>9</v>
      </c>
      <c r="B11" s="30">
        <v>12</v>
      </c>
      <c r="C11" s="9">
        <v>5</v>
      </c>
      <c r="D11" s="30">
        <v>7</v>
      </c>
      <c r="E11" s="30">
        <v>1021.0833333333334</v>
      </c>
      <c r="F11" s="9">
        <v>382.66666666666669</v>
      </c>
      <c r="G11" s="30">
        <v>638.41666666666663</v>
      </c>
      <c r="H11" s="30">
        <v>594</v>
      </c>
      <c r="I11" s="9">
        <v>190</v>
      </c>
      <c r="J11" s="9">
        <v>404</v>
      </c>
    </row>
    <row r="12" spans="1:10" ht="11.45" customHeight="1">
      <c r="A12" s="8" t="s">
        <v>10</v>
      </c>
      <c r="B12" s="30">
        <v>7</v>
      </c>
      <c r="C12" s="9">
        <v>3</v>
      </c>
      <c r="D12" s="30">
        <v>4</v>
      </c>
      <c r="E12" s="30">
        <v>811</v>
      </c>
      <c r="F12" s="9">
        <v>319.16666666666669</v>
      </c>
      <c r="G12" s="30">
        <v>491.83333333333331</v>
      </c>
      <c r="H12" s="30">
        <v>451</v>
      </c>
      <c r="I12" s="9">
        <v>150</v>
      </c>
      <c r="J12" s="9">
        <v>302</v>
      </c>
    </row>
    <row r="13" spans="1:10" ht="11.45" customHeight="1">
      <c r="A13" s="8" t="s">
        <v>11</v>
      </c>
      <c r="B13" s="30">
        <v>14</v>
      </c>
      <c r="C13" s="9">
        <v>6</v>
      </c>
      <c r="D13" s="30">
        <v>9</v>
      </c>
      <c r="E13" s="30">
        <v>1720.0833333333333</v>
      </c>
      <c r="F13" s="9">
        <v>635.91666666666663</v>
      </c>
      <c r="G13" s="30">
        <v>1084.1666666666667</v>
      </c>
      <c r="H13" s="30">
        <v>987</v>
      </c>
      <c r="I13" s="9">
        <v>317</v>
      </c>
      <c r="J13" s="9">
        <v>670</v>
      </c>
    </row>
    <row r="14" spans="1:10" ht="11.45" customHeight="1">
      <c r="A14" s="12" t="s">
        <v>12</v>
      </c>
      <c r="B14" s="31">
        <v>7</v>
      </c>
      <c r="C14" s="13">
        <v>2</v>
      </c>
      <c r="D14" s="31">
        <v>4</v>
      </c>
      <c r="E14" s="31">
        <v>637.91666666666663</v>
      </c>
      <c r="F14" s="13">
        <v>253.08333333333334</v>
      </c>
      <c r="G14" s="31">
        <v>384.83333333333331</v>
      </c>
      <c r="H14" s="31">
        <v>352</v>
      </c>
      <c r="I14" s="13">
        <v>126</v>
      </c>
      <c r="J14" s="13">
        <v>227</v>
      </c>
    </row>
    <row r="15" spans="1:10" ht="11.45" customHeight="1">
      <c r="A15" s="8" t="s">
        <v>13</v>
      </c>
      <c r="B15" s="30">
        <v>6</v>
      </c>
      <c r="C15" s="9">
        <v>2</v>
      </c>
      <c r="D15" s="30">
        <v>4</v>
      </c>
      <c r="E15" s="30">
        <v>668.75</v>
      </c>
      <c r="F15" s="9">
        <v>262.41666666666669</v>
      </c>
      <c r="G15" s="30">
        <v>406.33333333333331</v>
      </c>
      <c r="H15" s="30">
        <v>353</v>
      </c>
      <c r="I15" s="9">
        <v>121</v>
      </c>
      <c r="J15" s="9">
        <v>232</v>
      </c>
    </row>
    <row r="16" spans="1:10" ht="11.45" customHeight="1">
      <c r="A16" s="8" t="s">
        <v>14</v>
      </c>
      <c r="B16" s="30">
        <v>11</v>
      </c>
      <c r="C16" s="9">
        <v>6</v>
      </c>
      <c r="D16" s="30">
        <v>5</v>
      </c>
      <c r="E16" s="30">
        <v>1241.5833333333333</v>
      </c>
      <c r="F16" s="9">
        <v>489.41666666666669</v>
      </c>
      <c r="G16" s="30">
        <v>752.16666666666663</v>
      </c>
      <c r="H16" s="30">
        <v>730</v>
      </c>
      <c r="I16" s="9">
        <v>251</v>
      </c>
      <c r="J16" s="9">
        <v>478</v>
      </c>
    </row>
    <row r="17" spans="1:10" ht="11.45" customHeight="1">
      <c r="A17" s="8" t="s">
        <v>15</v>
      </c>
      <c r="B17" s="30">
        <v>14</v>
      </c>
      <c r="C17" s="9">
        <v>6</v>
      </c>
      <c r="D17" s="30">
        <v>8</v>
      </c>
      <c r="E17" s="30">
        <v>1642.75</v>
      </c>
      <c r="F17" s="9">
        <v>653.16666666666663</v>
      </c>
      <c r="G17" s="30">
        <v>989.58333333333337</v>
      </c>
      <c r="H17" s="30">
        <v>957</v>
      </c>
      <c r="I17" s="9">
        <v>335</v>
      </c>
      <c r="J17" s="9">
        <v>623</v>
      </c>
    </row>
    <row r="18" spans="1:10" ht="11.45" customHeight="1">
      <c r="A18" s="8" t="s">
        <v>16</v>
      </c>
      <c r="B18" s="30">
        <v>9</v>
      </c>
      <c r="C18" s="9">
        <v>5</v>
      </c>
      <c r="D18" s="30">
        <v>5</v>
      </c>
      <c r="E18" s="30">
        <v>1238.6666666666667</v>
      </c>
      <c r="F18" s="9">
        <v>477.91666666666669</v>
      </c>
      <c r="G18" s="30">
        <v>760.75</v>
      </c>
      <c r="H18" s="30">
        <v>737</v>
      </c>
      <c r="I18" s="9">
        <v>258</v>
      </c>
      <c r="J18" s="9">
        <v>479</v>
      </c>
    </row>
    <row r="19" spans="1:10" ht="11.45" customHeight="1">
      <c r="A19" s="12" t="s">
        <v>17</v>
      </c>
      <c r="B19" s="31">
        <v>8</v>
      </c>
      <c r="C19" s="13">
        <v>4</v>
      </c>
      <c r="D19" s="31">
        <v>4</v>
      </c>
      <c r="E19" s="31">
        <v>1201.9166666666667</v>
      </c>
      <c r="F19" s="13">
        <v>480.5</v>
      </c>
      <c r="G19" s="31">
        <v>721.41666666666663</v>
      </c>
      <c r="H19" s="31">
        <v>723</v>
      </c>
      <c r="I19" s="13">
        <v>259</v>
      </c>
      <c r="J19" s="13">
        <v>464</v>
      </c>
    </row>
    <row r="20" spans="1:10" ht="11.45" customHeight="1">
      <c r="A20" s="8" t="s">
        <v>18</v>
      </c>
      <c r="B20" s="30">
        <v>25</v>
      </c>
      <c r="C20" s="9">
        <v>10</v>
      </c>
      <c r="D20" s="30">
        <v>15</v>
      </c>
      <c r="E20" s="30">
        <v>4550.833333333333</v>
      </c>
      <c r="F20" s="9">
        <v>1880.6666666666667</v>
      </c>
      <c r="G20" s="30">
        <v>2670.1666666666665</v>
      </c>
      <c r="H20" s="30">
        <v>2577</v>
      </c>
      <c r="I20" s="9">
        <v>965</v>
      </c>
      <c r="J20" s="9">
        <v>1613</v>
      </c>
    </row>
    <row r="21" spans="1:10" ht="11.45" customHeight="1">
      <c r="A21" s="8" t="s">
        <v>19</v>
      </c>
      <c r="B21" s="30">
        <v>18</v>
      </c>
      <c r="C21" s="9">
        <v>8</v>
      </c>
      <c r="D21" s="30">
        <v>10</v>
      </c>
      <c r="E21" s="30">
        <v>3538.1666666666665</v>
      </c>
      <c r="F21" s="9">
        <v>1389.8333333333333</v>
      </c>
      <c r="G21" s="30">
        <v>2148.3333333333335</v>
      </c>
      <c r="H21" s="30">
        <v>1999</v>
      </c>
      <c r="I21" s="9">
        <v>697</v>
      </c>
      <c r="J21" s="9">
        <v>1303</v>
      </c>
    </row>
    <row r="22" spans="1:10" ht="11.45" customHeight="1">
      <c r="A22" s="8" t="s">
        <v>20</v>
      </c>
      <c r="B22" s="30">
        <v>28</v>
      </c>
      <c r="C22" s="9">
        <v>12</v>
      </c>
      <c r="D22" s="30">
        <v>16</v>
      </c>
      <c r="E22" s="30">
        <v>8944.6666666666661</v>
      </c>
      <c r="F22" s="9">
        <v>3436.0833333333335</v>
      </c>
      <c r="G22" s="30">
        <v>5508.583333333333</v>
      </c>
      <c r="H22" s="30">
        <v>5156</v>
      </c>
      <c r="I22" s="9">
        <v>1847</v>
      </c>
      <c r="J22" s="9">
        <v>3310</v>
      </c>
    </row>
    <row r="23" spans="1:10" ht="11.45" customHeight="1">
      <c r="A23" s="8" t="s">
        <v>21</v>
      </c>
      <c r="B23" s="30">
        <v>22</v>
      </c>
      <c r="C23" s="9">
        <v>8</v>
      </c>
      <c r="D23" s="30">
        <v>14</v>
      </c>
      <c r="E23" s="30">
        <v>5305.416666666667</v>
      </c>
      <c r="F23" s="9">
        <v>1974.9166666666667</v>
      </c>
      <c r="G23" s="30">
        <v>3330.5</v>
      </c>
      <c r="H23" s="30">
        <v>2833</v>
      </c>
      <c r="I23" s="9">
        <v>932</v>
      </c>
      <c r="J23" s="9">
        <v>1901</v>
      </c>
    </row>
    <row r="24" spans="1:10" ht="11.45" customHeight="1">
      <c r="A24" s="12" t="s">
        <v>22</v>
      </c>
      <c r="B24" s="31">
        <v>11</v>
      </c>
      <c r="C24" s="13">
        <v>5</v>
      </c>
      <c r="D24" s="31">
        <v>7</v>
      </c>
      <c r="E24" s="31">
        <v>1309.0833333333333</v>
      </c>
      <c r="F24" s="13">
        <v>469</v>
      </c>
      <c r="G24" s="31">
        <v>840.08333333333337</v>
      </c>
      <c r="H24" s="31">
        <v>754</v>
      </c>
      <c r="I24" s="13">
        <v>230</v>
      </c>
      <c r="J24" s="13">
        <v>523</v>
      </c>
    </row>
    <row r="25" spans="1:10" ht="11.45" customHeight="1">
      <c r="A25" s="8" t="s">
        <v>23</v>
      </c>
      <c r="B25" s="30">
        <v>2</v>
      </c>
      <c r="C25" s="9">
        <v>1</v>
      </c>
      <c r="D25" s="30">
        <v>1</v>
      </c>
      <c r="E25" s="30">
        <v>624.58333333333337</v>
      </c>
      <c r="F25" s="9">
        <v>225.16666666666666</v>
      </c>
      <c r="G25" s="30">
        <v>399.41666666666669</v>
      </c>
      <c r="H25" s="30">
        <v>329</v>
      </c>
      <c r="I25" s="9">
        <v>93</v>
      </c>
      <c r="J25" s="9">
        <v>237</v>
      </c>
    </row>
    <row r="26" spans="1:10" ht="11.45" customHeight="1">
      <c r="A26" s="8" t="s">
        <v>24</v>
      </c>
      <c r="B26" s="30">
        <v>7</v>
      </c>
      <c r="C26" s="9">
        <v>3</v>
      </c>
      <c r="D26" s="30">
        <v>4</v>
      </c>
      <c r="E26" s="30">
        <v>752.41666666666663</v>
      </c>
      <c r="F26" s="9">
        <v>252.08333333333334</v>
      </c>
      <c r="G26" s="30">
        <v>500.33333333333331</v>
      </c>
      <c r="H26" s="30">
        <v>409</v>
      </c>
      <c r="I26" s="9">
        <v>107</v>
      </c>
      <c r="J26" s="9">
        <v>304</v>
      </c>
    </row>
    <row r="27" spans="1:10" ht="11.45" customHeight="1">
      <c r="A27" s="8" t="s">
        <v>25</v>
      </c>
      <c r="B27" s="30">
        <v>1</v>
      </c>
      <c r="C27" s="9">
        <v>1</v>
      </c>
      <c r="D27" s="30">
        <v>0</v>
      </c>
      <c r="E27" s="30">
        <v>467.41666666666669</v>
      </c>
      <c r="F27" s="9">
        <v>152.25</v>
      </c>
      <c r="G27" s="30">
        <v>315.16666666666669</v>
      </c>
      <c r="H27" s="30">
        <v>252</v>
      </c>
      <c r="I27" s="9">
        <v>69</v>
      </c>
      <c r="J27" s="9">
        <v>183</v>
      </c>
    </row>
    <row r="28" spans="1:10" ht="11.45" customHeight="1">
      <c r="A28" s="8" t="s">
        <v>26</v>
      </c>
      <c r="B28" s="30">
        <v>2</v>
      </c>
      <c r="C28" s="9">
        <v>1</v>
      </c>
      <c r="D28" s="30">
        <v>1</v>
      </c>
      <c r="E28" s="30">
        <v>510.5</v>
      </c>
      <c r="F28" s="9">
        <v>191.75</v>
      </c>
      <c r="G28" s="30">
        <v>318.75</v>
      </c>
      <c r="H28" s="30">
        <v>283</v>
      </c>
      <c r="I28" s="9">
        <v>94</v>
      </c>
      <c r="J28" s="9">
        <v>190</v>
      </c>
    </row>
    <row r="29" spans="1:10" ht="11.45" customHeight="1">
      <c r="A29" s="12" t="s">
        <v>27</v>
      </c>
      <c r="B29" s="31">
        <v>11</v>
      </c>
      <c r="C29" s="13">
        <v>5</v>
      </c>
      <c r="D29" s="31">
        <v>6</v>
      </c>
      <c r="E29" s="31">
        <v>1536</v>
      </c>
      <c r="F29" s="13">
        <v>567.33333333333337</v>
      </c>
      <c r="G29" s="31">
        <v>968.66666666666663</v>
      </c>
      <c r="H29" s="31">
        <v>839</v>
      </c>
      <c r="I29" s="13">
        <v>240</v>
      </c>
      <c r="J29" s="13">
        <v>600</v>
      </c>
    </row>
    <row r="30" spans="1:10" ht="11.45" customHeight="1">
      <c r="A30" s="8" t="s">
        <v>28</v>
      </c>
      <c r="B30" s="30">
        <v>14</v>
      </c>
      <c r="C30" s="9">
        <v>4</v>
      </c>
      <c r="D30" s="30">
        <v>10</v>
      </c>
      <c r="E30" s="30">
        <v>1175.0833333333333</v>
      </c>
      <c r="F30" s="9">
        <v>419.75</v>
      </c>
      <c r="G30" s="30">
        <v>755.33333333333337</v>
      </c>
      <c r="H30" s="30">
        <v>637</v>
      </c>
      <c r="I30" s="9">
        <v>186</v>
      </c>
      <c r="J30" s="9">
        <v>452</v>
      </c>
    </row>
    <row r="31" spans="1:10" ht="11.45" customHeight="1">
      <c r="A31" s="8" t="s">
        <v>29</v>
      </c>
      <c r="B31" s="30">
        <v>20</v>
      </c>
      <c r="C31" s="9">
        <v>6</v>
      </c>
      <c r="D31" s="30">
        <v>14</v>
      </c>
      <c r="E31" s="30">
        <v>2202.8333333333335</v>
      </c>
      <c r="F31" s="9">
        <v>815</v>
      </c>
      <c r="G31" s="30">
        <v>1387.8333333333333</v>
      </c>
      <c r="H31" s="30">
        <v>1236</v>
      </c>
      <c r="I31" s="9">
        <v>390</v>
      </c>
      <c r="J31" s="9">
        <v>845</v>
      </c>
    </row>
    <row r="32" spans="1:10" ht="11.45" customHeight="1">
      <c r="A32" s="8" t="s">
        <v>30</v>
      </c>
      <c r="B32" s="30">
        <v>42</v>
      </c>
      <c r="C32" s="9">
        <v>17</v>
      </c>
      <c r="D32" s="30">
        <v>25</v>
      </c>
      <c r="E32" s="30">
        <v>4854.583333333333</v>
      </c>
      <c r="F32" s="9">
        <v>1750.3333333333333</v>
      </c>
      <c r="G32" s="30">
        <v>3104.25</v>
      </c>
      <c r="H32" s="30">
        <v>2703</v>
      </c>
      <c r="I32" s="9">
        <v>846</v>
      </c>
      <c r="J32" s="9">
        <v>1858</v>
      </c>
    </row>
    <row r="33" spans="1:10" ht="11.45" customHeight="1">
      <c r="A33" s="8" t="s">
        <v>31</v>
      </c>
      <c r="B33" s="30">
        <v>15</v>
      </c>
      <c r="C33" s="9">
        <v>6</v>
      </c>
      <c r="D33" s="30">
        <v>9</v>
      </c>
      <c r="E33" s="30">
        <v>1146.0833333333333</v>
      </c>
      <c r="F33" s="9">
        <v>406.75</v>
      </c>
      <c r="G33" s="30">
        <v>739.33333333333337</v>
      </c>
      <c r="H33" s="30">
        <v>648</v>
      </c>
      <c r="I33" s="9">
        <v>199</v>
      </c>
      <c r="J33" s="9">
        <v>449</v>
      </c>
    </row>
    <row r="34" spans="1:10" ht="11.45" customHeight="1">
      <c r="A34" s="12" t="s">
        <v>32</v>
      </c>
      <c r="B34" s="31">
        <v>4</v>
      </c>
      <c r="C34" s="13">
        <v>2</v>
      </c>
      <c r="D34" s="31">
        <v>2</v>
      </c>
      <c r="E34" s="31">
        <v>974.75</v>
      </c>
      <c r="F34" s="13">
        <v>330.5</v>
      </c>
      <c r="G34" s="31">
        <v>644.25</v>
      </c>
      <c r="H34" s="31">
        <v>559</v>
      </c>
      <c r="I34" s="13">
        <v>163</v>
      </c>
      <c r="J34" s="13">
        <v>393</v>
      </c>
    </row>
    <row r="35" spans="1:10" ht="11.45" customHeight="1">
      <c r="A35" s="8" t="s">
        <v>33</v>
      </c>
      <c r="B35" s="30">
        <v>9</v>
      </c>
      <c r="C35" s="9">
        <v>3</v>
      </c>
      <c r="D35" s="30">
        <v>6</v>
      </c>
      <c r="E35" s="30">
        <v>1840.0833333333333</v>
      </c>
      <c r="F35" s="9">
        <v>618.25</v>
      </c>
      <c r="G35" s="30">
        <v>1221.8333333333333</v>
      </c>
      <c r="H35" s="30">
        <v>1092</v>
      </c>
      <c r="I35" s="9">
        <v>325</v>
      </c>
      <c r="J35" s="9">
        <v>768</v>
      </c>
    </row>
    <row r="36" spans="1:10" ht="11.45" customHeight="1">
      <c r="A36" s="8" t="s">
        <v>34</v>
      </c>
      <c r="B36" s="30">
        <v>33</v>
      </c>
      <c r="C36" s="9">
        <v>14</v>
      </c>
      <c r="D36" s="30">
        <v>19</v>
      </c>
      <c r="E36" s="30">
        <v>6212.333333333333</v>
      </c>
      <c r="F36" s="9">
        <v>2279.5</v>
      </c>
      <c r="G36" s="30">
        <v>3932.8333333333335</v>
      </c>
      <c r="H36" s="30">
        <v>3777</v>
      </c>
      <c r="I36" s="9">
        <v>1226</v>
      </c>
      <c r="J36" s="9">
        <v>2549</v>
      </c>
    </row>
    <row r="37" spans="1:10" ht="11.45" customHeight="1">
      <c r="A37" s="8" t="s">
        <v>35</v>
      </c>
      <c r="B37" s="30">
        <v>16</v>
      </c>
      <c r="C37" s="9">
        <v>9</v>
      </c>
      <c r="D37" s="30">
        <v>7</v>
      </c>
      <c r="E37" s="30">
        <v>3712.1666666666665</v>
      </c>
      <c r="F37" s="9">
        <v>1286.9166666666667</v>
      </c>
      <c r="G37" s="30">
        <v>2425.25</v>
      </c>
      <c r="H37" s="30">
        <v>2202</v>
      </c>
      <c r="I37" s="9">
        <v>669</v>
      </c>
      <c r="J37" s="9">
        <v>1533</v>
      </c>
    </row>
    <row r="38" spans="1:10" ht="11.45" customHeight="1">
      <c r="A38" s="8" t="s">
        <v>36</v>
      </c>
      <c r="B38" s="30">
        <v>3</v>
      </c>
      <c r="C38" s="9">
        <v>1</v>
      </c>
      <c r="D38" s="30">
        <v>2</v>
      </c>
      <c r="E38" s="30">
        <v>810.91666666666663</v>
      </c>
      <c r="F38" s="9">
        <v>275.16666666666669</v>
      </c>
      <c r="G38" s="30">
        <v>535.75</v>
      </c>
      <c r="H38" s="30">
        <v>508</v>
      </c>
      <c r="I38" s="9">
        <v>155</v>
      </c>
      <c r="J38" s="9">
        <v>354</v>
      </c>
    </row>
    <row r="39" spans="1:10" ht="11.45" customHeight="1">
      <c r="A39" s="12" t="s">
        <v>37</v>
      </c>
      <c r="B39" s="31">
        <v>8</v>
      </c>
      <c r="C39" s="13">
        <v>4</v>
      </c>
      <c r="D39" s="31">
        <v>4</v>
      </c>
      <c r="E39" s="31">
        <v>604.41666666666663</v>
      </c>
      <c r="F39" s="13">
        <v>212.66666666666666</v>
      </c>
      <c r="G39" s="31">
        <v>391.75</v>
      </c>
      <c r="H39" s="31">
        <v>363</v>
      </c>
      <c r="I39" s="13">
        <v>104</v>
      </c>
      <c r="J39" s="13">
        <v>259</v>
      </c>
    </row>
    <row r="40" spans="1:10" ht="11.45" customHeight="1">
      <c r="A40" s="8" t="s">
        <v>38</v>
      </c>
      <c r="B40" s="30">
        <v>2</v>
      </c>
      <c r="C40" s="9">
        <v>1</v>
      </c>
      <c r="D40" s="30">
        <v>2</v>
      </c>
      <c r="E40" s="30">
        <v>413.66666666666669</v>
      </c>
      <c r="F40" s="9">
        <v>168.91666666666666</v>
      </c>
      <c r="G40" s="30">
        <v>244.75</v>
      </c>
      <c r="H40" s="30">
        <v>232</v>
      </c>
      <c r="I40" s="9">
        <v>79</v>
      </c>
      <c r="J40" s="9">
        <v>152</v>
      </c>
    </row>
    <row r="41" spans="1:10" ht="11.45" customHeight="1">
      <c r="A41" s="8" t="s">
        <v>39</v>
      </c>
      <c r="B41" s="30">
        <v>4</v>
      </c>
      <c r="C41" s="9">
        <v>2</v>
      </c>
      <c r="D41" s="30">
        <v>2</v>
      </c>
      <c r="E41" s="30">
        <v>458.16666666666669</v>
      </c>
      <c r="F41" s="9">
        <v>156.5</v>
      </c>
      <c r="G41" s="30">
        <v>301.66666666666669</v>
      </c>
      <c r="H41" s="30">
        <v>248</v>
      </c>
      <c r="I41" s="9">
        <v>72</v>
      </c>
      <c r="J41" s="9">
        <v>176</v>
      </c>
    </row>
    <row r="42" spans="1:10" ht="11.45" customHeight="1">
      <c r="A42" s="8" t="s">
        <v>40</v>
      </c>
      <c r="B42" s="30">
        <v>9</v>
      </c>
      <c r="C42" s="9">
        <v>3</v>
      </c>
      <c r="D42" s="30">
        <v>7</v>
      </c>
      <c r="E42" s="30">
        <v>1217.1666666666667</v>
      </c>
      <c r="F42" s="9">
        <v>444</v>
      </c>
      <c r="G42" s="30">
        <v>773.16666666666663</v>
      </c>
      <c r="H42" s="30">
        <v>699</v>
      </c>
      <c r="I42" s="9">
        <v>215</v>
      </c>
      <c r="J42" s="9">
        <v>484</v>
      </c>
    </row>
    <row r="43" spans="1:10" ht="11.45" customHeight="1">
      <c r="A43" s="8" t="s">
        <v>41</v>
      </c>
      <c r="B43" s="30">
        <v>11</v>
      </c>
      <c r="C43" s="9">
        <v>5</v>
      </c>
      <c r="D43" s="30">
        <v>6</v>
      </c>
      <c r="E43" s="30">
        <v>1947.6666666666667</v>
      </c>
      <c r="F43" s="9">
        <v>653.83333333333337</v>
      </c>
      <c r="G43" s="30">
        <v>1293.8333333333333</v>
      </c>
      <c r="H43" s="30">
        <v>1128</v>
      </c>
      <c r="I43" s="9">
        <v>309</v>
      </c>
      <c r="J43" s="9">
        <v>819</v>
      </c>
    </row>
    <row r="44" spans="1:10" ht="11.45" customHeight="1">
      <c r="A44" s="12" t="s">
        <v>42</v>
      </c>
      <c r="B44" s="31">
        <v>9</v>
      </c>
      <c r="C44" s="13">
        <v>3</v>
      </c>
      <c r="D44" s="31">
        <v>6</v>
      </c>
      <c r="E44" s="31">
        <v>860.08333333333337</v>
      </c>
      <c r="F44" s="13">
        <v>266.66666666666669</v>
      </c>
      <c r="G44" s="31">
        <v>593.41666666666663</v>
      </c>
      <c r="H44" s="31">
        <v>509</v>
      </c>
      <c r="I44" s="13">
        <v>130</v>
      </c>
      <c r="J44" s="13">
        <v>379</v>
      </c>
    </row>
    <row r="45" spans="1:10" ht="11.45" customHeight="1">
      <c r="A45" s="8" t="s">
        <v>43</v>
      </c>
      <c r="B45" s="30">
        <v>4</v>
      </c>
      <c r="C45" s="9">
        <v>3</v>
      </c>
      <c r="D45" s="30">
        <v>1</v>
      </c>
      <c r="E45" s="30">
        <v>479.41666666666669</v>
      </c>
      <c r="F45" s="9">
        <v>169.75</v>
      </c>
      <c r="G45" s="30">
        <v>309.66666666666669</v>
      </c>
      <c r="H45" s="30">
        <v>293</v>
      </c>
      <c r="I45" s="9">
        <v>89</v>
      </c>
      <c r="J45" s="9">
        <v>204</v>
      </c>
    </row>
    <row r="46" spans="1:10" ht="11.45" customHeight="1">
      <c r="A46" s="8" t="s">
        <v>44</v>
      </c>
      <c r="B46" s="30">
        <v>3</v>
      </c>
      <c r="C46" s="9">
        <v>2</v>
      </c>
      <c r="D46" s="30">
        <v>1</v>
      </c>
      <c r="E46" s="30">
        <v>655.91666666666663</v>
      </c>
      <c r="F46" s="9">
        <v>224.91666666666666</v>
      </c>
      <c r="G46" s="30">
        <v>431</v>
      </c>
      <c r="H46" s="30">
        <v>385</v>
      </c>
      <c r="I46" s="9">
        <v>111</v>
      </c>
      <c r="J46" s="9">
        <v>275</v>
      </c>
    </row>
    <row r="47" spans="1:10" ht="11.45" customHeight="1">
      <c r="A47" s="8" t="s">
        <v>45</v>
      </c>
      <c r="B47" s="30">
        <v>9</v>
      </c>
      <c r="C47" s="9">
        <v>4</v>
      </c>
      <c r="D47" s="30">
        <v>5</v>
      </c>
      <c r="E47" s="30">
        <v>916.91666666666663</v>
      </c>
      <c r="F47" s="9">
        <v>300.41666666666669</v>
      </c>
      <c r="G47" s="30">
        <v>616.5</v>
      </c>
      <c r="H47" s="30">
        <v>535</v>
      </c>
      <c r="I47" s="9">
        <v>144</v>
      </c>
      <c r="J47" s="9">
        <v>392</v>
      </c>
    </row>
    <row r="48" spans="1:10" ht="11.45" customHeight="1">
      <c r="A48" s="8" t="s">
        <v>46</v>
      </c>
      <c r="B48" s="30">
        <v>3</v>
      </c>
      <c r="C48" s="9">
        <v>1</v>
      </c>
      <c r="D48" s="30">
        <v>2</v>
      </c>
      <c r="E48" s="30">
        <v>597.33333333333337</v>
      </c>
      <c r="F48" s="9">
        <v>209.91666666666666</v>
      </c>
      <c r="G48" s="30">
        <v>387.41666666666669</v>
      </c>
      <c r="H48" s="30">
        <v>350</v>
      </c>
      <c r="I48" s="9">
        <v>102</v>
      </c>
      <c r="J48" s="9">
        <v>247</v>
      </c>
    </row>
    <row r="49" spans="1:10" ht="11.45" customHeight="1">
      <c r="A49" s="12" t="s">
        <v>47</v>
      </c>
      <c r="B49" s="31">
        <v>32</v>
      </c>
      <c r="C49" s="13">
        <v>13</v>
      </c>
      <c r="D49" s="31">
        <v>18</v>
      </c>
      <c r="E49" s="31">
        <v>4595.166666666667</v>
      </c>
      <c r="F49" s="13">
        <v>1572.5</v>
      </c>
      <c r="G49" s="31">
        <v>3022.6666666666665</v>
      </c>
      <c r="H49" s="31">
        <v>2742</v>
      </c>
      <c r="I49" s="13">
        <v>793</v>
      </c>
      <c r="J49" s="13">
        <v>1949</v>
      </c>
    </row>
    <row r="50" spans="1:10" ht="11.45" customHeight="1">
      <c r="A50" s="8" t="s">
        <v>48</v>
      </c>
      <c r="B50" s="30">
        <v>9</v>
      </c>
      <c r="C50" s="9">
        <v>4</v>
      </c>
      <c r="D50" s="30">
        <v>6</v>
      </c>
      <c r="E50" s="30">
        <v>656.75</v>
      </c>
      <c r="F50" s="9">
        <v>215.41666666666666</v>
      </c>
      <c r="G50" s="30">
        <v>441.33333333333331</v>
      </c>
      <c r="H50" s="30">
        <v>369</v>
      </c>
      <c r="I50" s="9">
        <v>99</v>
      </c>
      <c r="J50" s="9">
        <v>270</v>
      </c>
    </row>
    <row r="51" spans="1:10" ht="11.45" customHeight="1">
      <c r="A51" s="8" t="s">
        <v>49</v>
      </c>
      <c r="B51" s="30">
        <v>12</v>
      </c>
      <c r="C51" s="9">
        <v>5</v>
      </c>
      <c r="D51" s="30">
        <v>8</v>
      </c>
      <c r="E51" s="30">
        <v>1074.75</v>
      </c>
      <c r="F51" s="9">
        <v>363</v>
      </c>
      <c r="G51" s="30">
        <v>711.75</v>
      </c>
      <c r="H51" s="30">
        <v>609</v>
      </c>
      <c r="I51" s="9">
        <v>164</v>
      </c>
      <c r="J51" s="9">
        <v>445</v>
      </c>
    </row>
    <row r="52" spans="1:10" ht="11.45" customHeight="1">
      <c r="A52" s="8" t="s">
        <v>50</v>
      </c>
      <c r="B52" s="30">
        <v>16</v>
      </c>
      <c r="C52" s="9">
        <v>7</v>
      </c>
      <c r="D52" s="30">
        <v>9</v>
      </c>
      <c r="E52" s="30">
        <v>1499.4166666666667</v>
      </c>
      <c r="F52" s="9">
        <v>529.25</v>
      </c>
      <c r="G52" s="30">
        <v>970.16666666666663</v>
      </c>
      <c r="H52" s="30">
        <v>838</v>
      </c>
      <c r="I52" s="9">
        <v>256</v>
      </c>
      <c r="J52" s="9">
        <v>582</v>
      </c>
    </row>
    <row r="53" spans="1:10" ht="11.45" customHeight="1">
      <c r="A53" s="8" t="s">
        <v>51</v>
      </c>
      <c r="B53" s="30">
        <v>9</v>
      </c>
      <c r="C53" s="9">
        <v>6</v>
      </c>
      <c r="D53" s="30">
        <v>4</v>
      </c>
      <c r="E53" s="30">
        <v>1007.9166666666666</v>
      </c>
      <c r="F53" s="9">
        <v>328.33333333333331</v>
      </c>
      <c r="G53" s="30">
        <v>679.58333333333337</v>
      </c>
      <c r="H53" s="30">
        <v>576</v>
      </c>
      <c r="I53" s="9">
        <v>152</v>
      </c>
      <c r="J53" s="9">
        <v>424</v>
      </c>
    </row>
    <row r="54" spans="1:10" ht="11.45" customHeight="1">
      <c r="A54" s="12" t="s">
        <v>52</v>
      </c>
      <c r="B54" s="31">
        <v>11</v>
      </c>
      <c r="C54" s="13">
        <v>6</v>
      </c>
      <c r="D54" s="31">
        <v>5</v>
      </c>
      <c r="E54" s="31">
        <v>930.33333333333337</v>
      </c>
      <c r="F54" s="13">
        <v>307.33333333333331</v>
      </c>
      <c r="G54" s="31">
        <v>623</v>
      </c>
      <c r="H54" s="31">
        <v>541</v>
      </c>
      <c r="I54" s="13">
        <v>139</v>
      </c>
      <c r="J54" s="13">
        <v>402</v>
      </c>
    </row>
    <row r="55" spans="1:10" ht="11.45" customHeight="1">
      <c r="A55" s="8" t="s">
        <v>53</v>
      </c>
      <c r="B55" s="30">
        <v>13</v>
      </c>
      <c r="C55" s="9">
        <v>5</v>
      </c>
      <c r="D55" s="30">
        <v>8</v>
      </c>
      <c r="E55" s="30">
        <v>1422.3333333333333</v>
      </c>
      <c r="F55" s="9">
        <v>459.33333333333331</v>
      </c>
      <c r="G55" s="30">
        <v>963</v>
      </c>
      <c r="H55" s="30">
        <v>864</v>
      </c>
      <c r="I55" s="9">
        <v>232</v>
      </c>
      <c r="J55" s="9">
        <v>632</v>
      </c>
    </row>
    <row r="56" spans="1:10" ht="11.45" customHeight="1" thickBot="1">
      <c r="A56" s="16" t="s">
        <v>54</v>
      </c>
      <c r="B56" s="29">
        <v>7</v>
      </c>
      <c r="C56" s="17">
        <v>3</v>
      </c>
      <c r="D56" s="29">
        <v>4</v>
      </c>
      <c r="E56" s="29">
        <v>1309.3333333333333</v>
      </c>
      <c r="F56" s="17">
        <v>519.5</v>
      </c>
      <c r="G56" s="29">
        <v>789.83333333333337</v>
      </c>
      <c r="H56" s="29">
        <v>864</v>
      </c>
      <c r="I56" s="17">
        <v>316</v>
      </c>
      <c r="J56" s="17">
        <v>548</v>
      </c>
    </row>
    <row r="57" spans="1:10" ht="16.5" customHeight="1">
      <c r="A57" s="38"/>
      <c r="B57" s="37" t="s">
        <v>78</v>
      </c>
      <c r="C57" s="37"/>
      <c r="D57" s="37"/>
      <c r="E57" s="37"/>
      <c r="F57" s="37"/>
      <c r="G57" s="37"/>
      <c r="H57" s="37"/>
      <c r="I57" s="37"/>
      <c r="J57" s="37"/>
    </row>
    <row r="58" spans="1:10" ht="16.149999999999999" customHeight="1">
      <c r="A58" s="24"/>
      <c r="B58" s="36"/>
      <c r="C58" s="36"/>
      <c r="D58" s="36"/>
      <c r="E58" s="36"/>
      <c r="F58" s="36"/>
      <c r="G58" s="36"/>
      <c r="H58" s="36"/>
      <c r="I58" s="36"/>
      <c r="J58" s="36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10">
    <mergeCell ref="A1:J1"/>
    <mergeCell ref="A2:J2"/>
    <mergeCell ref="I3:J3"/>
    <mergeCell ref="A4:A7"/>
    <mergeCell ref="B4:J4"/>
    <mergeCell ref="B5:D5"/>
    <mergeCell ref="E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J68"/>
  <sheetViews>
    <sheetView view="pageBreakPreview" zoomScaleNormal="100" zoomScaleSheetLayoutView="100" workbookViewId="0">
      <selection activeCell="H8" sqref="H8:J56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19" t="s">
        <v>122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9.899999999999999" customHeight="1">
      <c r="A2" s="142" t="s">
        <v>166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18.600000000000001" customHeight="1" thickBot="1">
      <c r="I3" s="138" t="s">
        <v>195</v>
      </c>
      <c r="J3" s="138"/>
    </row>
    <row r="4" spans="1:10" ht="22.5" customHeight="1" thickBot="1">
      <c r="A4" s="126" t="s">
        <v>0</v>
      </c>
      <c r="B4" s="139" t="s">
        <v>83</v>
      </c>
      <c r="C4" s="140"/>
      <c r="D4" s="140"/>
      <c r="E4" s="140"/>
      <c r="F4" s="140"/>
      <c r="G4" s="140"/>
      <c r="H4" s="140"/>
      <c r="I4" s="140"/>
      <c r="J4" s="141"/>
    </row>
    <row r="5" spans="1:10" ht="22.5" customHeight="1" thickBot="1">
      <c r="A5" s="127"/>
      <c r="B5" s="140" t="s">
        <v>98</v>
      </c>
      <c r="C5" s="140"/>
      <c r="D5" s="140"/>
      <c r="E5" s="140"/>
      <c r="F5" s="140"/>
      <c r="G5" s="141"/>
      <c r="H5" s="139" t="s">
        <v>96</v>
      </c>
      <c r="I5" s="140"/>
      <c r="J5" s="141"/>
    </row>
    <row r="6" spans="1:10" ht="22.5" customHeight="1" thickBot="1">
      <c r="A6" s="127"/>
      <c r="B6" s="139" t="s">
        <v>100</v>
      </c>
      <c r="C6" s="140"/>
      <c r="D6" s="141"/>
      <c r="E6" s="139" t="s">
        <v>86</v>
      </c>
      <c r="F6" s="140"/>
      <c r="G6" s="141"/>
      <c r="H6" s="139" t="s">
        <v>89</v>
      </c>
      <c r="I6" s="140"/>
      <c r="J6" s="141"/>
    </row>
    <row r="7" spans="1:10" ht="42" customHeight="1" thickBot="1">
      <c r="A7" s="128"/>
      <c r="B7" s="105" t="s">
        <v>72</v>
      </c>
      <c r="C7" s="3" t="s">
        <v>79</v>
      </c>
      <c r="D7" s="105" t="s">
        <v>70</v>
      </c>
      <c r="E7" s="105" t="s">
        <v>72</v>
      </c>
      <c r="F7" s="3" t="s">
        <v>79</v>
      </c>
      <c r="G7" s="105" t="s">
        <v>70</v>
      </c>
      <c r="H7" s="26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19675</v>
      </c>
      <c r="C8" s="5">
        <v>6599.5</v>
      </c>
      <c r="D8" s="32">
        <v>13075.5</v>
      </c>
      <c r="E8" s="32">
        <v>2292.8333333333335</v>
      </c>
      <c r="F8" s="5">
        <v>1014.0833333333334</v>
      </c>
      <c r="G8" s="32">
        <v>1278.75</v>
      </c>
      <c r="H8" s="32">
        <v>90832.416666666672</v>
      </c>
      <c r="I8" s="5">
        <v>38414.083333333336</v>
      </c>
      <c r="J8" s="5">
        <v>52418.333333333336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922</v>
      </c>
      <c r="C10" s="9">
        <v>274</v>
      </c>
      <c r="D10" s="30">
        <v>648</v>
      </c>
      <c r="E10" s="30">
        <v>113</v>
      </c>
      <c r="F10" s="9">
        <v>44</v>
      </c>
      <c r="G10" s="30">
        <v>69</v>
      </c>
      <c r="H10" s="30">
        <v>4420.583333333333</v>
      </c>
      <c r="I10" s="9">
        <v>1586.5</v>
      </c>
      <c r="J10" s="9">
        <v>2834.0833333333335</v>
      </c>
    </row>
    <row r="11" spans="1:10" ht="11.45" customHeight="1">
      <c r="A11" s="8" t="s">
        <v>9</v>
      </c>
      <c r="B11" s="30">
        <v>234</v>
      </c>
      <c r="C11" s="9">
        <v>88</v>
      </c>
      <c r="D11" s="30">
        <v>146</v>
      </c>
      <c r="E11" s="30">
        <v>39</v>
      </c>
      <c r="F11" s="9">
        <v>20</v>
      </c>
      <c r="G11" s="30">
        <v>19</v>
      </c>
      <c r="H11" s="30">
        <v>1178.1666666666667</v>
      </c>
      <c r="I11" s="9">
        <v>488.66666666666669</v>
      </c>
      <c r="J11" s="9">
        <v>689.5</v>
      </c>
    </row>
    <row r="12" spans="1:10" ht="11.45" customHeight="1">
      <c r="A12" s="8" t="s">
        <v>10</v>
      </c>
      <c r="B12" s="30">
        <v>180</v>
      </c>
      <c r="C12" s="9">
        <v>70</v>
      </c>
      <c r="D12" s="30">
        <v>110</v>
      </c>
      <c r="E12" s="30">
        <v>35</v>
      </c>
      <c r="F12" s="9">
        <v>20</v>
      </c>
      <c r="G12" s="30">
        <v>14</v>
      </c>
      <c r="H12" s="30">
        <v>966.41666666666663</v>
      </c>
      <c r="I12" s="9">
        <v>430.83333333333331</v>
      </c>
      <c r="J12" s="9">
        <v>535.58333333333337</v>
      </c>
    </row>
    <row r="13" spans="1:10" ht="11.45" customHeight="1">
      <c r="A13" s="8" t="s">
        <v>11</v>
      </c>
      <c r="B13" s="30">
        <v>390</v>
      </c>
      <c r="C13" s="9">
        <v>141</v>
      </c>
      <c r="D13" s="30">
        <v>248</v>
      </c>
      <c r="E13" s="30">
        <v>49</v>
      </c>
      <c r="F13" s="9">
        <v>25</v>
      </c>
      <c r="G13" s="30">
        <v>24</v>
      </c>
      <c r="H13" s="30">
        <v>1662.8333333333333</v>
      </c>
      <c r="I13" s="9">
        <v>706.83333333333337</v>
      </c>
      <c r="J13" s="9">
        <v>956</v>
      </c>
    </row>
    <row r="14" spans="1:10" ht="11.45" customHeight="1">
      <c r="A14" s="12" t="s">
        <v>12</v>
      </c>
      <c r="B14" s="31">
        <v>165</v>
      </c>
      <c r="C14" s="13">
        <v>62</v>
      </c>
      <c r="D14" s="31">
        <v>102</v>
      </c>
      <c r="E14" s="31">
        <v>28</v>
      </c>
      <c r="F14" s="13">
        <v>12</v>
      </c>
      <c r="G14" s="31">
        <v>15</v>
      </c>
      <c r="H14" s="31">
        <v>722.75</v>
      </c>
      <c r="I14" s="13">
        <v>294.33333333333331</v>
      </c>
      <c r="J14" s="13">
        <v>428.41666666666669</v>
      </c>
    </row>
    <row r="15" spans="1:10" ht="11.45" customHeight="1">
      <c r="A15" s="8" t="s">
        <v>13</v>
      </c>
      <c r="B15" s="30">
        <v>175</v>
      </c>
      <c r="C15" s="9">
        <v>66</v>
      </c>
      <c r="D15" s="30">
        <v>109</v>
      </c>
      <c r="E15" s="30">
        <v>31</v>
      </c>
      <c r="F15" s="9">
        <v>14</v>
      </c>
      <c r="G15" s="30">
        <v>17</v>
      </c>
      <c r="H15" s="30">
        <v>803.83333333333337</v>
      </c>
      <c r="I15" s="9">
        <v>327.41666666666669</v>
      </c>
      <c r="J15" s="9">
        <v>476.41666666666669</v>
      </c>
    </row>
    <row r="16" spans="1:10" ht="11.45" customHeight="1">
      <c r="A16" s="8" t="s">
        <v>14</v>
      </c>
      <c r="B16" s="30">
        <v>294</v>
      </c>
      <c r="C16" s="9">
        <v>115</v>
      </c>
      <c r="D16" s="30">
        <v>179</v>
      </c>
      <c r="E16" s="30">
        <v>44</v>
      </c>
      <c r="F16" s="9">
        <v>26</v>
      </c>
      <c r="G16" s="30">
        <v>18</v>
      </c>
      <c r="H16" s="30">
        <v>1427.5</v>
      </c>
      <c r="I16" s="9">
        <v>624.25</v>
      </c>
      <c r="J16" s="9">
        <v>803.25</v>
      </c>
    </row>
    <row r="17" spans="1:10" ht="11.45" customHeight="1">
      <c r="A17" s="8" t="s">
        <v>15</v>
      </c>
      <c r="B17" s="30">
        <v>410</v>
      </c>
      <c r="C17" s="9">
        <v>154</v>
      </c>
      <c r="D17" s="30">
        <v>257</v>
      </c>
      <c r="E17" s="30">
        <v>58</v>
      </c>
      <c r="F17" s="9">
        <v>31</v>
      </c>
      <c r="G17" s="30">
        <v>27</v>
      </c>
      <c r="H17" s="30">
        <v>1790.0833333333333</v>
      </c>
      <c r="I17" s="9">
        <v>821.75</v>
      </c>
      <c r="J17" s="9">
        <v>968.33333333333337</v>
      </c>
    </row>
    <row r="18" spans="1:10" ht="11.45" customHeight="1">
      <c r="A18" s="8" t="s">
        <v>16</v>
      </c>
      <c r="B18" s="30">
        <v>296</v>
      </c>
      <c r="C18" s="9">
        <v>108</v>
      </c>
      <c r="D18" s="30">
        <v>188</v>
      </c>
      <c r="E18" s="30">
        <v>45</v>
      </c>
      <c r="F18" s="9">
        <v>18</v>
      </c>
      <c r="G18" s="30">
        <v>27</v>
      </c>
      <c r="H18" s="30">
        <v>1316.3333333333333</v>
      </c>
      <c r="I18" s="9">
        <v>577.08333333333337</v>
      </c>
      <c r="J18" s="9">
        <v>739.25</v>
      </c>
    </row>
    <row r="19" spans="1:10" ht="11.45" customHeight="1">
      <c r="A19" s="12" t="s">
        <v>17</v>
      </c>
      <c r="B19" s="31">
        <v>275</v>
      </c>
      <c r="C19" s="13">
        <v>104</v>
      </c>
      <c r="D19" s="31">
        <v>171</v>
      </c>
      <c r="E19" s="31">
        <v>42</v>
      </c>
      <c r="F19" s="13">
        <v>20</v>
      </c>
      <c r="G19" s="31">
        <v>21</v>
      </c>
      <c r="H19" s="31">
        <v>1302.6666666666667</v>
      </c>
      <c r="I19" s="13">
        <v>600.75</v>
      </c>
      <c r="J19" s="13">
        <v>701.91666666666663</v>
      </c>
    </row>
    <row r="20" spans="1:10" ht="11.45" customHeight="1">
      <c r="A20" s="8" t="s">
        <v>18</v>
      </c>
      <c r="B20" s="30">
        <v>1094</v>
      </c>
      <c r="C20" s="9">
        <v>415</v>
      </c>
      <c r="D20" s="30">
        <v>679</v>
      </c>
      <c r="E20" s="30">
        <v>124</v>
      </c>
      <c r="F20" s="9">
        <v>57</v>
      </c>
      <c r="G20" s="30">
        <v>67</v>
      </c>
      <c r="H20" s="30">
        <v>4919.833333333333</v>
      </c>
      <c r="I20" s="9">
        <v>2332.4166666666665</v>
      </c>
      <c r="J20" s="9">
        <v>2587.4166666666665</v>
      </c>
    </row>
    <row r="21" spans="1:10" ht="11.45" customHeight="1">
      <c r="A21" s="8" t="s">
        <v>19</v>
      </c>
      <c r="B21" s="30">
        <v>817</v>
      </c>
      <c r="C21" s="9">
        <v>287</v>
      </c>
      <c r="D21" s="30">
        <v>530</v>
      </c>
      <c r="E21" s="30">
        <v>82</v>
      </c>
      <c r="F21" s="9">
        <v>41</v>
      </c>
      <c r="G21" s="30">
        <v>41</v>
      </c>
      <c r="H21" s="30">
        <v>3838.5833333333335</v>
      </c>
      <c r="I21" s="9">
        <v>1791.5</v>
      </c>
      <c r="J21" s="9">
        <v>2047.0833333333333</v>
      </c>
    </row>
    <row r="22" spans="1:10" ht="11.45" customHeight="1">
      <c r="A22" s="8" t="s">
        <v>20</v>
      </c>
      <c r="B22" s="30">
        <v>2138</v>
      </c>
      <c r="C22" s="9">
        <v>704</v>
      </c>
      <c r="D22" s="30">
        <v>1433</v>
      </c>
      <c r="E22" s="30">
        <v>176</v>
      </c>
      <c r="F22" s="9">
        <v>63</v>
      </c>
      <c r="G22" s="30">
        <v>112</v>
      </c>
      <c r="H22" s="30">
        <v>8336</v>
      </c>
      <c r="I22" s="9">
        <v>3802.25</v>
      </c>
      <c r="J22" s="9">
        <v>4533.75</v>
      </c>
    </row>
    <row r="23" spans="1:10" ht="11.45" customHeight="1">
      <c r="A23" s="8" t="s">
        <v>21</v>
      </c>
      <c r="B23" s="30">
        <v>1328</v>
      </c>
      <c r="C23" s="9">
        <v>420</v>
      </c>
      <c r="D23" s="30">
        <v>909</v>
      </c>
      <c r="E23" s="30">
        <v>133</v>
      </c>
      <c r="F23" s="9">
        <v>57</v>
      </c>
      <c r="G23" s="30">
        <v>77</v>
      </c>
      <c r="H23" s="30">
        <v>5770.666666666667</v>
      </c>
      <c r="I23" s="9">
        <v>2679.9166666666665</v>
      </c>
      <c r="J23" s="9">
        <v>3090.75</v>
      </c>
    </row>
    <row r="24" spans="1:10" ht="11.45" customHeight="1">
      <c r="A24" s="12" t="s">
        <v>22</v>
      </c>
      <c r="B24" s="31">
        <v>324</v>
      </c>
      <c r="C24" s="13">
        <v>117</v>
      </c>
      <c r="D24" s="31">
        <v>207</v>
      </c>
      <c r="E24" s="31">
        <v>45</v>
      </c>
      <c r="F24" s="13">
        <v>20</v>
      </c>
      <c r="G24" s="31">
        <v>25</v>
      </c>
      <c r="H24" s="31">
        <v>1439.4166666666667</v>
      </c>
      <c r="I24" s="13">
        <v>586.83333333333337</v>
      </c>
      <c r="J24" s="13">
        <v>852.58333333333337</v>
      </c>
    </row>
    <row r="25" spans="1:10" ht="11.45" customHeight="1">
      <c r="A25" s="8" t="s">
        <v>23</v>
      </c>
      <c r="B25" s="30">
        <v>158</v>
      </c>
      <c r="C25" s="9">
        <v>53</v>
      </c>
      <c r="D25" s="30">
        <v>105</v>
      </c>
      <c r="E25" s="30">
        <v>23</v>
      </c>
      <c r="F25" s="9">
        <v>11</v>
      </c>
      <c r="G25" s="30">
        <v>12</v>
      </c>
      <c r="H25" s="30">
        <v>705.08333333333337</v>
      </c>
      <c r="I25" s="9">
        <v>290.83333333333331</v>
      </c>
      <c r="J25" s="9">
        <v>414.25</v>
      </c>
    </row>
    <row r="26" spans="1:10" ht="11.45" customHeight="1">
      <c r="A26" s="8" t="s">
        <v>24</v>
      </c>
      <c r="B26" s="30">
        <v>172</v>
      </c>
      <c r="C26" s="9">
        <v>52</v>
      </c>
      <c r="D26" s="30">
        <v>120</v>
      </c>
      <c r="E26" s="30">
        <v>27</v>
      </c>
      <c r="F26" s="9">
        <v>13</v>
      </c>
      <c r="G26" s="30">
        <v>14</v>
      </c>
      <c r="H26" s="30">
        <v>848.41666666666663</v>
      </c>
      <c r="I26" s="9">
        <v>338.83333333333331</v>
      </c>
      <c r="J26" s="9">
        <v>509.58333333333331</v>
      </c>
    </row>
    <row r="27" spans="1:10" ht="11.45" customHeight="1">
      <c r="A27" s="8" t="s">
        <v>25</v>
      </c>
      <c r="B27" s="30">
        <v>101</v>
      </c>
      <c r="C27" s="9">
        <v>28</v>
      </c>
      <c r="D27" s="30">
        <v>73</v>
      </c>
      <c r="E27" s="30">
        <v>13</v>
      </c>
      <c r="F27" s="9">
        <v>5</v>
      </c>
      <c r="G27" s="30">
        <v>8</v>
      </c>
      <c r="H27" s="30">
        <v>509.5</v>
      </c>
      <c r="I27" s="9">
        <v>207.5</v>
      </c>
      <c r="J27" s="9">
        <v>302</v>
      </c>
    </row>
    <row r="28" spans="1:10" ht="11.45" customHeight="1">
      <c r="A28" s="8" t="s">
        <v>26</v>
      </c>
      <c r="B28" s="30">
        <v>122</v>
      </c>
      <c r="C28" s="9">
        <v>44</v>
      </c>
      <c r="D28" s="30">
        <v>79</v>
      </c>
      <c r="E28" s="30">
        <v>16</v>
      </c>
      <c r="F28" s="9">
        <v>6</v>
      </c>
      <c r="G28" s="30">
        <v>10</v>
      </c>
      <c r="H28" s="30">
        <v>579.58333333333337</v>
      </c>
      <c r="I28" s="9">
        <v>270.16666666666669</v>
      </c>
      <c r="J28" s="9">
        <v>309.41666666666669</v>
      </c>
    </row>
    <row r="29" spans="1:10" ht="11.45" customHeight="1">
      <c r="A29" s="12" t="s">
        <v>27</v>
      </c>
      <c r="B29" s="31">
        <v>383</v>
      </c>
      <c r="C29" s="13">
        <v>143</v>
      </c>
      <c r="D29" s="31">
        <v>240</v>
      </c>
      <c r="E29" s="31">
        <v>46</v>
      </c>
      <c r="F29" s="13">
        <v>19</v>
      </c>
      <c r="G29" s="31">
        <v>28</v>
      </c>
      <c r="H29" s="31">
        <v>1596.25</v>
      </c>
      <c r="I29" s="13">
        <v>696.16666666666663</v>
      </c>
      <c r="J29" s="13">
        <v>900.08333333333337</v>
      </c>
    </row>
    <row r="30" spans="1:10" ht="11.45" customHeight="1">
      <c r="A30" s="8" t="s">
        <v>28</v>
      </c>
      <c r="B30" s="30">
        <v>285</v>
      </c>
      <c r="C30" s="9">
        <v>92</v>
      </c>
      <c r="D30" s="30">
        <v>193</v>
      </c>
      <c r="E30" s="30">
        <v>36</v>
      </c>
      <c r="F30" s="9">
        <v>14</v>
      </c>
      <c r="G30" s="30">
        <v>22</v>
      </c>
      <c r="H30" s="30">
        <v>1269.5833333333333</v>
      </c>
      <c r="I30" s="9">
        <v>537</v>
      </c>
      <c r="J30" s="9">
        <v>732.58333333333337</v>
      </c>
    </row>
    <row r="31" spans="1:10" ht="11.45" customHeight="1">
      <c r="A31" s="8" t="s">
        <v>29</v>
      </c>
      <c r="B31" s="30">
        <v>523</v>
      </c>
      <c r="C31" s="9">
        <v>168</v>
      </c>
      <c r="D31" s="30">
        <v>355</v>
      </c>
      <c r="E31" s="30">
        <v>70</v>
      </c>
      <c r="F31" s="9">
        <v>35</v>
      </c>
      <c r="G31" s="30">
        <v>36</v>
      </c>
      <c r="H31" s="30">
        <v>2587.5833333333335</v>
      </c>
      <c r="I31" s="9">
        <v>1139.5</v>
      </c>
      <c r="J31" s="9">
        <v>1448.0833333333333</v>
      </c>
    </row>
    <row r="32" spans="1:10" ht="11.45" customHeight="1">
      <c r="A32" s="8" t="s">
        <v>30</v>
      </c>
      <c r="B32" s="30">
        <v>1113</v>
      </c>
      <c r="C32" s="9">
        <v>340</v>
      </c>
      <c r="D32" s="30">
        <v>773</v>
      </c>
      <c r="E32" s="30">
        <v>121</v>
      </c>
      <c r="F32" s="9">
        <v>49</v>
      </c>
      <c r="G32" s="30">
        <v>73</v>
      </c>
      <c r="H32" s="30">
        <v>4872.5</v>
      </c>
      <c r="I32" s="9">
        <v>2203.4166666666665</v>
      </c>
      <c r="J32" s="9">
        <v>2669.0833333333335</v>
      </c>
    </row>
    <row r="33" spans="1:10" ht="11.45" customHeight="1">
      <c r="A33" s="8" t="s">
        <v>31</v>
      </c>
      <c r="B33" s="30">
        <v>277</v>
      </c>
      <c r="C33" s="9">
        <v>90</v>
      </c>
      <c r="D33" s="30">
        <v>187</v>
      </c>
      <c r="E33" s="30">
        <v>28</v>
      </c>
      <c r="F33" s="9">
        <v>14</v>
      </c>
      <c r="G33" s="30">
        <v>15</v>
      </c>
      <c r="H33" s="30">
        <v>1322.0833333333333</v>
      </c>
      <c r="I33" s="9">
        <v>555</v>
      </c>
      <c r="J33" s="9">
        <v>767.08333333333337</v>
      </c>
    </row>
    <row r="34" spans="1:10" ht="11.45" customHeight="1">
      <c r="A34" s="12" t="s">
        <v>32</v>
      </c>
      <c r="B34" s="31">
        <v>239</v>
      </c>
      <c r="C34" s="13">
        <v>76</v>
      </c>
      <c r="D34" s="31">
        <v>163</v>
      </c>
      <c r="E34" s="31">
        <v>34</v>
      </c>
      <c r="F34" s="13">
        <v>13</v>
      </c>
      <c r="G34" s="31">
        <v>21</v>
      </c>
      <c r="H34" s="31">
        <v>1100.1666666666667</v>
      </c>
      <c r="I34" s="13">
        <v>467.58333333333331</v>
      </c>
      <c r="J34" s="13">
        <v>632.58333333333337</v>
      </c>
    </row>
    <row r="35" spans="1:10" ht="11.45" customHeight="1">
      <c r="A35" s="8" t="s">
        <v>33</v>
      </c>
      <c r="B35" s="30">
        <v>409</v>
      </c>
      <c r="C35" s="9">
        <v>125</v>
      </c>
      <c r="D35" s="30">
        <v>283</v>
      </c>
      <c r="E35" s="30">
        <v>50</v>
      </c>
      <c r="F35" s="9">
        <v>20</v>
      </c>
      <c r="G35" s="30">
        <v>30</v>
      </c>
      <c r="H35" s="30">
        <v>1966.1666666666667</v>
      </c>
      <c r="I35" s="9">
        <v>783.75</v>
      </c>
      <c r="J35" s="9">
        <v>1182.4166666666667</v>
      </c>
    </row>
    <row r="36" spans="1:10" ht="11.45" customHeight="1">
      <c r="A36" s="8" t="s">
        <v>34</v>
      </c>
      <c r="B36" s="30">
        <v>1311</v>
      </c>
      <c r="C36" s="9">
        <v>417</v>
      </c>
      <c r="D36" s="30">
        <v>894</v>
      </c>
      <c r="E36" s="30">
        <v>135</v>
      </c>
      <c r="F36" s="9">
        <v>65</v>
      </c>
      <c r="G36" s="30">
        <v>69</v>
      </c>
      <c r="H36" s="30">
        <v>6641.166666666667</v>
      </c>
      <c r="I36" s="9">
        <v>2757.0833333333335</v>
      </c>
      <c r="J36" s="9">
        <v>3884.0833333333335</v>
      </c>
    </row>
    <row r="37" spans="1:10" ht="11.45" customHeight="1">
      <c r="A37" s="8" t="s">
        <v>35</v>
      </c>
      <c r="B37" s="30">
        <v>833</v>
      </c>
      <c r="C37" s="9">
        <v>259</v>
      </c>
      <c r="D37" s="30">
        <v>574</v>
      </c>
      <c r="E37" s="30">
        <v>93</v>
      </c>
      <c r="F37" s="9">
        <v>35</v>
      </c>
      <c r="G37" s="30">
        <v>58</v>
      </c>
      <c r="H37" s="30">
        <v>4205.916666666667</v>
      </c>
      <c r="I37" s="9">
        <v>1661.0833333333333</v>
      </c>
      <c r="J37" s="9">
        <v>2544.8333333333335</v>
      </c>
    </row>
    <row r="38" spans="1:10" ht="11.45" customHeight="1">
      <c r="A38" s="8" t="s">
        <v>36</v>
      </c>
      <c r="B38" s="30">
        <v>178</v>
      </c>
      <c r="C38" s="9">
        <v>58</v>
      </c>
      <c r="D38" s="30">
        <v>121</v>
      </c>
      <c r="E38" s="30">
        <v>17</v>
      </c>
      <c r="F38" s="9">
        <v>6</v>
      </c>
      <c r="G38" s="30">
        <v>12</v>
      </c>
      <c r="H38" s="30">
        <v>902</v>
      </c>
      <c r="I38" s="9">
        <v>367.33333333333331</v>
      </c>
      <c r="J38" s="9">
        <v>534.66666666666663</v>
      </c>
    </row>
    <row r="39" spans="1:10" ht="11.45" customHeight="1">
      <c r="A39" s="12" t="s">
        <v>37</v>
      </c>
      <c r="B39" s="31">
        <v>149</v>
      </c>
      <c r="C39" s="13">
        <v>56</v>
      </c>
      <c r="D39" s="31">
        <v>92</v>
      </c>
      <c r="E39" s="31">
        <v>21</v>
      </c>
      <c r="F39" s="13">
        <v>10</v>
      </c>
      <c r="G39" s="31">
        <v>11</v>
      </c>
      <c r="H39" s="31">
        <v>768.83333333333337</v>
      </c>
      <c r="I39" s="13">
        <v>307.75</v>
      </c>
      <c r="J39" s="13">
        <v>461.08333333333331</v>
      </c>
    </row>
    <row r="40" spans="1:10" ht="11.45" customHeight="1">
      <c r="A40" s="8" t="s">
        <v>38</v>
      </c>
      <c r="B40" s="30">
        <v>89</v>
      </c>
      <c r="C40" s="9">
        <v>36</v>
      </c>
      <c r="D40" s="30">
        <v>54</v>
      </c>
      <c r="E40" s="30">
        <v>14</v>
      </c>
      <c r="F40" s="9">
        <v>7</v>
      </c>
      <c r="G40" s="30">
        <v>7</v>
      </c>
      <c r="H40" s="30">
        <v>444.75</v>
      </c>
      <c r="I40" s="9">
        <v>196.66666666666666</v>
      </c>
      <c r="J40" s="9">
        <v>248.08333333333334</v>
      </c>
    </row>
    <row r="41" spans="1:10" ht="11.45" customHeight="1">
      <c r="A41" s="8" t="s">
        <v>39</v>
      </c>
      <c r="B41" s="30">
        <v>102</v>
      </c>
      <c r="C41" s="9">
        <v>32</v>
      </c>
      <c r="D41" s="30">
        <v>70</v>
      </c>
      <c r="E41" s="30">
        <v>12</v>
      </c>
      <c r="F41" s="9">
        <v>6</v>
      </c>
      <c r="G41" s="30">
        <v>6</v>
      </c>
      <c r="H41" s="30">
        <v>530.58333333333337</v>
      </c>
      <c r="I41" s="9">
        <v>238.75</v>
      </c>
      <c r="J41" s="9">
        <v>291.83333333333331</v>
      </c>
    </row>
    <row r="42" spans="1:10" ht="11.45" customHeight="1">
      <c r="A42" s="8" t="s">
        <v>40</v>
      </c>
      <c r="B42" s="30">
        <v>291</v>
      </c>
      <c r="C42" s="9">
        <v>99</v>
      </c>
      <c r="D42" s="30">
        <v>192</v>
      </c>
      <c r="E42" s="30">
        <v>37</v>
      </c>
      <c r="F42" s="9">
        <v>18</v>
      </c>
      <c r="G42" s="30">
        <v>19</v>
      </c>
      <c r="H42" s="30">
        <v>1337.5833333333333</v>
      </c>
      <c r="I42" s="9">
        <v>542</v>
      </c>
      <c r="J42" s="9">
        <v>795.58333333333337</v>
      </c>
    </row>
    <row r="43" spans="1:10" ht="11.45" customHeight="1">
      <c r="A43" s="8" t="s">
        <v>41</v>
      </c>
      <c r="B43" s="30">
        <v>432</v>
      </c>
      <c r="C43" s="9">
        <v>139</v>
      </c>
      <c r="D43" s="30">
        <v>293</v>
      </c>
      <c r="E43" s="30">
        <v>52</v>
      </c>
      <c r="F43" s="9">
        <v>21</v>
      </c>
      <c r="G43" s="30">
        <v>31</v>
      </c>
      <c r="H43" s="30">
        <v>2068.4166666666665</v>
      </c>
      <c r="I43" s="9">
        <v>821.75</v>
      </c>
      <c r="J43" s="9">
        <v>1246.6666666666667</v>
      </c>
    </row>
    <row r="44" spans="1:10" ht="11.45" customHeight="1">
      <c r="A44" s="12" t="s">
        <v>42</v>
      </c>
      <c r="B44" s="31">
        <v>202</v>
      </c>
      <c r="C44" s="13">
        <v>54</v>
      </c>
      <c r="D44" s="31">
        <v>148</v>
      </c>
      <c r="E44" s="31">
        <v>25</v>
      </c>
      <c r="F44" s="13">
        <v>13</v>
      </c>
      <c r="G44" s="31">
        <v>12</v>
      </c>
      <c r="H44" s="31">
        <v>1039.75</v>
      </c>
      <c r="I44" s="13">
        <v>384.58333333333331</v>
      </c>
      <c r="J44" s="13">
        <v>655.16666666666663</v>
      </c>
    </row>
    <row r="45" spans="1:10" ht="11.45" customHeight="1">
      <c r="A45" s="8" t="s">
        <v>43</v>
      </c>
      <c r="B45" s="30">
        <v>104</v>
      </c>
      <c r="C45" s="9">
        <v>35</v>
      </c>
      <c r="D45" s="30">
        <v>69</v>
      </c>
      <c r="E45" s="30">
        <v>13</v>
      </c>
      <c r="F45" s="9">
        <v>7</v>
      </c>
      <c r="G45" s="30">
        <v>7</v>
      </c>
      <c r="H45" s="30">
        <v>525.25</v>
      </c>
      <c r="I45" s="9">
        <v>206.91666666666666</v>
      </c>
      <c r="J45" s="9">
        <v>318.33333333333331</v>
      </c>
    </row>
    <row r="46" spans="1:10" ht="11.45" customHeight="1">
      <c r="A46" s="8" t="s">
        <v>44</v>
      </c>
      <c r="B46" s="30">
        <v>164</v>
      </c>
      <c r="C46" s="9">
        <v>54</v>
      </c>
      <c r="D46" s="30">
        <v>110</v>
      </c>
      <c r="E46" s="30">
        <v>17</v>
      </c>
      <c r="F46" s="9">
        <v>9</v>
      </c>
      <c r="G46" s="30">
        <v>9</v>
      </c>
      <c r="H46" s="30">
        <v>733.25</v>
      </c>
      <c r="I46" s="9">
        <v>294.25</v>
      </c>
      <c r="J46" s="9">
        <v>439</v>
      </c>
    </row>
    <row r="47" spans="1:10" ht="11.45" customHeight="1">
      <c r="A47" s="8" t="s">
        <v>45</v>
      </c>
      <c r="B47" s="30">
        <v>211</v>
      </c>
      <c r="C47" s="9">
        <v>71</v>
      </c>
      <c r="D47" s="30">
        <v>140</v>
      </c>
      <c r="E47" s="30">
        <v>25</v>
      </c>
      <c r="F47" s="9">
        <v>11</v>
      </c>
      <c r="G47" s="30">
        <v>15</v>
      </c>
      <c r="H47" s="30">
        <v>1014.25</v>
      </c>
      <c r="I47" s="9">
        <v>399.33333333333331</v>
      </c>
      <c r="J47" s="9">
        <v>614.91666666666663</v>
      </c>
    </row>
    <row r="48" spans="1:10" ht="11.45" customHeight="1">
      <c r="A48" s="8" t="s">
        <v>46</v>
      </c>
      <c r="B48" s="30">
        <v>127</v>
      </c>
      <c r="C48" s="9">
        <v>47</v>
      </c>
      <c r="D48" s="30">
        <v>81</v>
      </c>
      <c r="E48" s="30">
        <v>20</v>
      </c>
      <c r="F48" s="9">
        <v>9</v>
      </c>
      <c r="G48" s="30">
        <v>12</v>
      </c>
      <c r="H48" s="30">
        <v>646.5</v>
      </c>
      <c r="I48" s="9">
        <v>249.83333333333334</v>
      </c>
      <c r="J48" s="9">
        <v>396.66666666666669</v>
      </c>
    </row>
    <row r="49" spans="1:10" ht="11.45" customHeight="1">
      <c r="A49" s="12" t="s">
        <v>47</v>
      </c>
      <c r="B49" s="31">
        <v>946</v>
      </c>
      <c r="C49" s="13">
        <v>311</v>
      </c>
      <c r="D49" s="31">
        <v>635</v>
      </c>
      <c r="E49" s="31">
        <v>102</v>
      </c>
      <c r="F49" s="13">
        <v>41</v>
      </c>
      <c r="G49" s="31">
        <v>62</v>
      </c>
      <c r="H49" s="31">
        <v>4403.25</v>
      </c>
      <c r="I49" s="13">
        <v>1695.3333333333333</v>
      </c>
      <c r="J49" s="13">
        <v>2707.9166666666665</v>
      </c>
    </row>
    <row r="50" spans="1:10" ht="11.45" customHeight="1">
      <c r="A50" s="8" t="s">
        <v>48</v>
      </c>
      <c r="B50" s="30">
        <v>152</v>
      </c>
      <c r="C50" s="9">
        <v>50</v>
      </c>
      <c r="D50" s="30">
        <v>103</v>
      </c>
      <c r="E50" s="30">
        <v>22</v>
      </c>
      <c r="F50" s="9">
        <v>10</v>
      </c>
      <c r="G50" s="30">
        <v>12</v>
      </c>
      <c r="H50" s="30">
        <v>675.58333333333337</v>
      </c>
      <c r="I50" s="9">
        <v>247.58333333333334</v>
      </c>
      <c r="J50" s="9">
        <v>428</v>
      </c>
    </row>
    <row r="51" spans="1:10" ht="11.45" customHeight="1">
      <c r="A51" s="8" t="s">
        <v>49</v>
      </c>
      <c r="B51" s="30">
        <v>241</v>
      </c>
      <c r="C51" s="9">
        <v>80</v>
      </c>
      <c r="D51" s="30">
        <v>161</v>
      </c>
      <c r="E51" s="30">
        <v>29</v>
      </c>
      <c r="F51" s="9">
        <v>15</v>
      </c>
      <c r="G51" s="30">
        <v>14</v>
      </c>
      <c r="H51" s="30">
        <v>1234.0833333333333</v>
      </c>
      <c r="I51" s="9">
        <v>457.25</v>
      </c>
      <c r="J51" s="9">
        <v>776.83333333333337</v>
      </c>
    </row>
    <row r="52" spans="1:10" ht="11.45" customHeight="1">
      <c r="A52" s="8" t="s">
        <v>50</v>
      </c>
      <c r="B52" s="30">
        <v>320</v>
      </c>
      <c r="C52" s="9">
        <v>112</v>
      </c>
      <c r="D52" s="30">
        <v>208</v>
      </c>
      <c r="E52" s="30">
        <v>37</v>
      </c>
      <c r="F52" s="9">
        <v>17</v>
      </c>
      <c r="G52" s="30">
        <v>19</v>
      </c>
      <c r="H52" s="30">
        <v>1644.0833333333333</v>
      </c>
      <c r="I52" s="9">
        <v>629.41666666666663</v>
      </c>
      <c r="J52" s="9">
        <v>1014.6666666666666</v>
      </c>
    </row>
    <row r="53" spans="1:10" ht="11.45" customHeight="1">
      <c r="A53" s="8" t="s">
        <v>51</v>
      </c>
      <c r="B53" s="30">
        <v>236</v>
      </c>
      <c r="C53" s="9">
        <v>82</v>
      </c>
      <c r="D53" s="30">
        <v>153</v>
      </c>
      <c r="E53" s="30">
        <v>26</v>
      </c>
      <c r="F53" s="9">
        <v>11</v>
      </c>
      <c r="G53" s="30">
        <v>15</v>
      </c>
      <c r="H53" s="30">
        <v>1060.4166666666667</v>
      </c>
      <c r="I53" s="9">
        <v>372.5</v>
      </c>
      <c r="J53" s="9">
        <v>687.91666666666663</v>
      </c>
    </row>
    <row r="54" spans="1:10" ht="11.45" customHeight="1">
      <c r="A54" s="12" t="s">
        <v>52</v>
      </c>
      <c r="B54" s="31">
        <v>204</v>
      </c>
      <c r="C54" s="13">
        <v>69</v>
      </c>
      <c r="D54" s="31">
        <v>134</v>
      </c>
      <c r="E54" s="31">
        <v>28</v>
      </c>
      <c r="F54" s="13">
        <v>11</v>
      </c>
      <c r="G54" s="31">
        <v>17</v>
      </c>
      <c r="H54" s="31">
        <v>987.16666666666663</v>
      </c>
      <c r="I54" s="13">
        <v>364.83333333333331</v>
      </c>
      <c r="J54" s="13">
        <v>622.33333333333337</v>
      </c>
    </row>
    <row r="55" spans="1:10" ht="11.45" customHeight="1">
      <c r="A55" s="8" t="s">
        <v>53</v>
      </c>
      <c r="B55" s="30">
        <v>327</v>
      </c>
      <c r="C55" s="9">
        <v>111</v>
      </c>
      <c r="D55" s="30">
        <v>216</v>
      </c>
      <c r="E55" s="30">
        <v>40</v>
      </c>
      <c r="F55" s="9">
        <v>16</v>
      </c>
      <c r="G55" s="30">
        <v>24</v>
      </c>
      <c r="H55" s="30">
        <v>1488</v>
      </c>
      <c r="I55" s="9">
        <v>561.25</v>
      </c>
      <c r="J55" s="9">
        <v>926.75</v>
      </c>
    </row>
    <row r="56" spans="1:10" ht="11.45" customHeight="1" thickBot="1">
      <c r="A56" s="16" t="s">
        <v>54</v>
      </c>
      <c r="B56" s="29">
        <v>235</v>
      </c>
      <c r="C56" s="17">
        <v>93</v>
      </c>
      <c r="D56" s="29">
        <v>142</v>
      </c>
      <c r="E56" s="29">
        <v>22</v>
      </c>
      <c r="F56" s="17">
        <v>12</v>
      </c>
      <c r="G56" s="29">
        <v>9</v>
      </c>
      <c r="H56" s="29">
        <v>1229</v>
      </c>
      <c r="I56" s="17">
        <v>517.5</v>
      </c>
      <c r="J56" s="17">
        <v>711.5</v>
      </c>
    </row>
    <row r="57" spans="1:10" ht="16.5" customHeight="1">
      <c r="A57" s="38"/>
      <c r="B57" s="37" t="s">
        <v>78</v>
      </c>
      <c r="C57" s="37"/>
      <c r="D57" s="37"/>
      <c r="E57" s="37"/>
      <c r="F57" s="37"/>
      <c r="G57" s="37"/>
      <c r="H57" s="37"/>
      <c r="I57" s="37"/>
      <c r="J57" s="37"/>
    </row>
    <row r="58" spans="1:10" ht="16.149999999999999" customHeight="1">
      <c r="A58" s="24"/>
      <c r="B58" s="36"/>
      <c r="C58" s="36"/>
      <c r="D58" s="36"/>
      <c r="E58" s="36"/>
      <c r="F58" s="36"/>
      <c r="G58" s="36"/>
      <c r="H58" s="36"/>
      <c r="I58" s="36"/>
      <c r="J58" s="36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10">
    <mergeCell ref="A1:J1"/>
    <mergeCell ref="A2:J2"/>
    <mergeCell ref="I3:J3"/>
    <mergeCell ref="A4:A7"/>
    <mergeCell ref="B4:J4"/>
    <mergeCell ref="B5:G5"/>
    <mergeCell ref="H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J68"/>
  <sheetViews>
    <sheetView view="pageBreakPreview" zoomScaleNormal="100" zoomScaleSheetLayoutView="100" workbookViewId="0">
      <selection activeCell="H24" sqref="H24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19" t="s">
        <v>108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9.899999999999999" customHeight="1">
      <c r="A2" s="142" t="s">
        <v>166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18.600000000000001" customHeight="1" thickBot="1">
      <c r="I3" s="138" t="s">
        <v>195</v>
      </c>
      <c r="J3" s="138"/>
    </row>
    <row r="4" spans="1:10" ht="22.5" customHeight="1" thickBot="1">
      <c r="A4" s="126" t="s">
        <v>0</v>
      </c>
      <c r="B4" s="139" t="s">
        <v>83</v>
      </c>
      <c r="C4" s="140"/>
      <c r="D4" s="140"/>
      <c r="E4" s="140"/>
      <c r="F4" s="140"/>
      <c r="G4" s="140"/>
      <c r="H4" s="140"/>
      <c r="I4" s="140"/>
      <c r="J4" s="141"/>
    </row>
    <row r="5" spans="1:10" ht="22.5" customHeight="1" thickBot="1">
      <c r="A5" s="127"/>
      <c r="B5" s="139" t="s">
        <v>94</v>
      </c>
      <c r="C5" s="140"/>
      <c r="D5" s="140"/>
      <c r="E5" s="140"/>
      <c r="F5" s="140"/>
      <c r="G5" s="140"/>
      <c r="H5" s="140"/>
      <c r="I5" s="140"/>
      <c r="J5" s="141"/>
    </row>
    <row r="6" spans="1:10" ht="22.5" customHeight="1" thickBot="1">
      <c r="A6" s="127"/>
      <c r="B6" s="139" t="s">
        <v>87</v>
      </c>
      <c r="C6" s="140"/>
      <c r="D6" s="141"/>
      <c r="E6" s="139" t="s">
        <v>100</v>
      </c>
      <c r="F6" s="140"/>
      <c r="G6" s="141"/>
      <c r="H6" s="139" t="s">
        <v>86</v>
      </c>
      <c r="I6" s="140"/>
      <c r="J6" s="141"/>
    </row>
    <row r="7" spans="1:10" ht="42" customHeight="1" thickBot="1">
      <c r="A7" s="128"/>
      <c r="B7" s="105" t="s">
        <v>72</v>
      </c>
      <c r="C7" s="3" t="s">
        <v>79</v>
      </c>
      <c r="D7" s="105" t="s">
        <v>70</v>
      </c>
      <c r="E7" s="105" t="s">
        <v>72</v>
      </c>
      <c r="F7" s="3" t="s">
        <v>79</v>
      </c>
      <c r="G7" s="105" t="s">
        <v>70</v>
      </c>
      <c r="H7" s="105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39391</v>
      </c>
      <c r="C8" s="5">
        <v>12078</v>
      </c>
      <c r="D8" s="32">
        <v>27313</v>
      </c>
      <c r="E8" s="32">
        <v>16591.083333333332</v>
      </c>
      <c r="F8" s="5">
        <v>4946</v>
      </c>
      <c r="G8" s="32">
        <v>11645.083333333334</v>
      </c>
      <c r="H8" s="32">
        <v>16228.75</v>
      </c>
      <c r="I8" s="5">
        <v>10113.583333333334</v>
      </c>
      <c r="J8" s="5">
        <v>6115.166666666667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2069</v>
      </c>
      <c r="C10" s="9">
        <v>540</v>
      </c>
      <c r="D10" s="30">
        <v>1528</v>
      </c>
      <c r="E10" s="30">
        <v>788</v>
      </c>
      <c r="F10" s="9">
        <v>186</v>
      </c>
      <c r="G10" s="30">
        <v>602</v>
      </c>
      <c r="H10" s="30">
        <v>607</v>
      </c>
      <c r="I10" s="9">
        <v>337</v>
      </c>
      <c r="J10" s="9">
        <v>270</v>
      </c>
    </row>
    <row r="11" spans="1:10" ht="11.45" customHeight="1">
      <c r="A11" s="8" t="s">
        <v>9</v>
      </c>
      <c r="B11" s="30">
        <v>535</v>
      </c>
      <c r="C11" s="9">
        <v>189</v>
      </c>
      <c r="D11" s="30">
        <v>346</v>
      </c>
      <c r="E11" s="30">
        <v>229</v>
      </c>
      <c r="F11" s="9">
        <v>76</v>
      </c>
      <c r="G11" s="30">
        <v>154</v>
      </c>
      <c r="H11" s="30">
        <v>230</v>
      </c>
      <c r="I11" s="9">
        <v>125</v>
      </c>
      <c r="J11" s="9">
        <v>106</v>
      </c>
    </row>
    <row r="12" spans="1:10" ht="11.45" customHeight="1">
      <c r="A12" s="8" t="s">
        <v>10</v>
      </c>
      <c r="B12" s="30">
        <v>419</v>
      </c>
      <c r="C12" s="9">
        <v>149</v>
      </c>
      <c r="D12" s="30">
        <v>272</v>
      </c>
      <c r="E12" s="30">
        <v>170</v>
      </c>
      <c r="F12" s="9">
        <v>60</v>
      </c>
      <c r="G12" s="30">
        <v>110</v>
      </c>
      <c r="H12" s="30">
        <v>192</v>
      </c>
      <c r="I12" s="9">
        <v>110</v>
      </c>
      <c r="J12" s="9">
        <v>83</v>
      </c>
    </row>
    <row r="13" spans="1:10" ht="11.45" customHeight="1">
      <c r="A13" s="8" t="s">
        <v>11</v>
      </c>
      <c r="B13" s="30">
        <v>772</v>
      </c>
      <c r="C13" s="9">
        <v>235</v>
      </c>
      <c r="D13" s="30">
        <v>536</v>
      </c>
      <c r="E13" s="30">
        <v>278</v>
      </c>
      <c r="F13" s="9">
        <v>89</v>
      </c>
      <c r="G13" s="30">
        <v>189</v>
      </c>
      <c r="H13" s="30">
        <v>278</v>
      </c>
      <c r="I13" s="9">
        <v>178</v>
      </c>
      <c r="J13" s="9">
        <v>100</v>
      </c>
    </row>
    <row r="14" spans="1:10" ht="11.45" customHeight="1">
      <c r="A14" s="12" t="s">
        <v>12</v>
      </c>
      <c r="B14" s="31">
        <v>297</v>
      </c>
      <c r="C14" s="13">
        <v>101</v>
      </c>
      <c r="D14" s="31">
        <v>196</v>
      </c>
      <c r="E14" s="31">
        <v>141</v>
      </c>
      <c r="F14" s="13">
        <v>42</v>
      </c>
      <c r="G14" s="31">
        <v>98</v>
      </c>
      <c r="H14" s="31">
        <v>160</v>
      </c>
      <c r="I14" s="13">
        <v>79</v>
      </c>
      <c r="J14" s="13">
        <v>81</v>
      </c>
    </row>
    <row r="15" spans="1:10" ht="11.45" customHeight="1">
      <c r="A15" s="8" t="s">
        <v>13</v>
      </c>
      <c r="B15" s="30">
        <v>320</v>
      </c>
      <c r="C15" s="9">
        <v>104</v>
      </c>
      <c r="D15" s="30">
        <v>217</v>
      </c>
      <c r="E15" s="30">
        <v>160</v>
      </c>
      <c r="F15" s="9">
        <v>51</v>
      </c>
      <c r="G15" s="30">
        <v>109</v>
      </c>
      <c r="H15" s="30">
        <v>191</v>
      </c>
      <c r="I15" s="9">
        <v>91</v>
      </c>
      <c r="J15" s="9">
        <v>99</v>
      </c>
    </row>
    <row r="16" spans="1:10" ht="11.45" customHeight="1">
      <c r="A16" s="8" t="s">
        <v>14</v>
      </c>
      <c r="B16" s="30">
        <v>627</v>
      </c>
      <c r="C16" s="9">
        <v>216</v>
      </c>
      <c r="D16" s="30">
        <v>412</v>
      </c>
      <c r="E16" s="30">
        <v>240</v>
      </c>
      <c r="F16" s="9">
        <v>77</v>
      </c>
      <c r="G16" s="30">
        <v>163</v>
      </c>
      <c r="H16" s="30">
        <v>321</v>
      </c>
      <c r="I16" s="9">
        <v>182</v>
      </c>
      <c r="J16" s="9">
        <v>138</v>
      </c>
    </row>
    <row r="17" spans="1:10" ht="11.45" customHeight="1">
      <c r="A17" s="8" t="s">
        <v>15</v>
      </c>
      <c r="B17" s="30">
        <v>800</v>
      </c>
      <c r="C17" s="9">
        <v>273</v>
      </c>
      <c r="D17" s="30">
        <v>527</v>
      </c>
      <c r="E17" s="30">
        <v>358</v>
      </c>
      <c r="F17" s="9">
        <v>120</v>
      </c>
      <c r="G17" s="30">
        <v>237</v>
      </c>
      <c r="H17" s="30">
        <v>351</v>
      </c>
      <c r="I17" s="9">
        <v>232</v>
      </c>
      <c r="J17" s="9">
        <v>119</v>
      </c>
    </row>
    <row r="18" spans="1:10" ht="11.45" customHeight="1">
      <c r="A18" s="8" t="s">
        <v>16</v>
      </c>
      <c r="B18" s="30">
        <v>601</v>
      </c>
      <c r="C18" s="9">
        <v>194</v>
      </c>
      <c r="D18" s="30">
        <v>409</v>
      </c>
      <c r="E18" s="30">
        <v>251</v>
      </c>
      <c r="F18" s="9">
        <v>84</v>
      </c>
      <c r="G18" s="30">
        <v>167</v>
      </c>
      <c r="H18" s="30">
        <v>256</v>
      </c>
      <c r="I18" s="9">
        <v>173</v>
      </c>
      <c r="J18" s="9">
        <v>83</v>
      </c>
    </row>
    <row r="19" spans="1:10" ht="11.45" customHeight="1">
      <c r="A19" s="12" t="s">
        <v>17</v>
      </c>
      <c r="B19" s="31">
        <v>579</v>
      </c>
      <c r="C19" s="13">
        <v>218</v>
      </c>
      <c r="D19" s="31">
        <v>361</v>
      </c>
      <c r="E19" s="31">
        <v>255</v>
      </c>
      <c r="F19" s="13">
        <v>83</v>
      </c>
      <c r="G19" s="31">
        <v>172</v>
      </c>
      <c r="H19" s="31">
        <v>241</v>
      </c>
      <c r="I19" s="13">
        <v>152</v>
      </c>
      <c r="J19" s="13">
        <v>89</v>
      </c>
    </row>
    <row r="20" spans="1:10" ht="11.45" customHeight="1">
      <c r="A20" s="8" t="s">
        <v>18</v>
      </c>
      <c r="B20" s="30">
        <v>2074</v>
      </c>
      <c r="C20" s="9">
        <v>723</v>
      </c>
      <c r="D20" s="30">
        <v>1352</v>
      </c>
      <c r="E20" s="30">
        <v>924</v>
      </c>
      <c r="F20" s="9">
        <v>304</v>
      </c>
      <c r="G20" s="30">
        <v>620</v>
      </c>
      <c r="H20" s="30">
        <v>939</v>
      </c>
      <c r="I20" s="9">
        <v>666</v>
      </c>
      <c r="J20" s="9">
        <v>274</v>
      </c>
    </row>
    <row r="21" spans="1:10" ht="11.45" customHeight="1">
      <c r="A21" s="8" t="s">
        <v>19</v>
      </c>
      <c r="B21" s="30">
        <v>1694</v>
      </c>
      <c r="C21" s="9">
        <v>578</v>
      </c>
      <c r="D21" s="30">
        <v>1116</v>
      </c>
      <c r="E21" s="30">
        <v>693</v>
      </c>
      <c r="F21" s="9">
        <v>241</v>
      </c>
      <c r="G21" s="30">
        <v>452</v>
      </c>
      <c r="H21" s="30">
        <v>699</v>
      </c>
      <c r="I21" s="9">
        <v>484</v>
      </c>
      <c r="J21" s="9">
        <v>215</v>
      </c>
    </row>
    <row r="22" spans="1:10" ht="11.45" customHeight="1">
      <c r="A22" s="8" t="s">
        <v>20</v>
      </c>
      <c r="B22" s="30">
        <v>3489</v>
      </c>
      <c r="C22" s="9">
        <v>1189</v>
      </c>
      <c r="D22" s="30">
        <v>2300</v>
      </c>
      <c r="E22" s="30">
        <v>1460</v>
      </c>
      <c r="F22" s="9">
        <v>499</v>
      </c>
      <c r="G22" s="30">
        <v>961</v>
      </c>
      <c r="H22" s="30">
        <v>1691</v>
      </c>
      <c r="I22" s="9">
        <v>1074</v>
      </c>
      <c r="J22" s="9">
        <v>617</v>
      </c>
    </row>
    <row r="23" spans="1:10" ht="11.45" customHeight="1">
      <c r="A23" s="8" t="s">
        <v>21</v>
      </c>
      <c r="B23" s="30">
        <v>2340</v>
      </c>
      <c r="C23" s="9">
        <v>749</v>
      </c>
      <c r="D23" s="30">
        <v>1591</v>
      </c>
      <c r="E23" s="30">
        <v>965</v>
      </c>
      <c r="F23" s="9">
        <v>311</v>
      </c>
      <c r="G23" s="30">
        <v>654</v>
      </c>
      <c r="H23" s="30">
        <v>1126</v>
      </c>
      <c r="I23" s="9">
        <v>767</v>
      </c>
      <c r="J23" s="9">
        <v>359</v>
      </c>
    </row>
    <row r="24" spans="1:10" ht="11.45" customHeight="1">
      <c r="A24" s="12" t="s">
        <v>22</v>
      </c>
      <c r="B24" s="31">
        <v>546</v>
      </c>
      <c r="C24" s="13">
        <v>174</v>
      </c>
      <c r="D24" s="31">
        <v>372</v>
      </c>
      <c r="E24" s="31">
        <v>294</v>
      </c>
      <c r="F24" s="13">
        <v>80</v>
      </c>
      <c r="G24" s="31">
        <v>214</v>
      </c>
      <c r="H24" s="31">
        <v>335</v>
      </c>
      <c r="I24" s="13">
        <v>182</v>
      </c>
      <c r="J24" s="13">
        <v>152</v>
      </c>
    </row>
    <row r="25" spans="1:10" ht="11.45" customHeight="1">
      <c r="A25" s="8" t="s">
        <v>23</v>
      </c>
      <c r="B25" s="30">
        <v>280</v>
      </c>
      <c r="C25" s="9">
        <v>86</v>
      </c>
      <c r="D25" s="30">
        <v>193</v>
      </c>
      <c r="E25" s="30">
        <v>130</v>
      </c>
      <c r="F25" s="9">
        <v>40</v>
      </c>
      <c r="G25" s="30">
        <v>90</v>
      </c>
      <c r="H25" s="30">
        <v>163</v>
      </c>
      <c r="I25" s="9">
        <v>77</v>
      </c>
      <c r="J25" s="9">
        <v>86</v>
      </c>
    </row>
    <row r="26" spans="1:10" ht="11.45" customHeight="1">
      <c r="A26" s="8" t="s">
        <v>24</v>
      </c>
      <c r="B26" s="30">
        <v>339</v>
      </c>
      <c r="C26" s="9">
        <v>95</v>
      </c>
      <c r="D26" s="30">
        <v>245</v>
      </c>
      <c r="E26" s="30">
        <v>157</v>
      </c>
      <c r="F26" s="9">
        <v>37</v>
      </c>
      <c r="G26" s="30">
        <v>119</v>
      </c>
      <c r="H26" s="30">
        <v>173</v>
      </c>
      <c r="I26" s="9">
        <v>89</v>
      </c>
      <c r="J26" s="9">
        <v>85</v>
      </c>
    </row>
    <row r="27" spans="1:10" ht="11.45" customHeight="1">
      <c r="A27" s="8" t="s">
        <v>25</v>
      </c>
      <c r="B27" s="30">
        <v>189</v>
      </c>
      <c r="C27" s="9">
        <v>52</v>
      </c>
      <c r="D27" s="30">
        <v>136</v>
      </c>
      <c r="E27" s="30">
        <v>88</v>
      </c>
      <c r="F27" s="9">
        <v>23</v>
      </c>
      <c r="G27" s="30">
        <v>65</v>
      </c>
      <c r="H27" s="30">
        <v>98</v>
      </c>
      <c r="I27" s="9">
        <v>49</v>
      </c>
      <c r="J27" s="9">
        <v>48</v>
      </c>
    </row>
    <row r="28" spans="1:10" ht="11.45" customHeight="1">
      <c r="A28" s="8" t="s">
        <v>26</v>
      </c>
      <c r="B28" s="30">
        <v>236</v>
      </c>
      <c r="C28" s="9">
        <v>82</v>
      </c>
      <c r="D28" s="30">
        <v>153</v>
      </c>
      <c r="E28" s="30">
        <v>118</v>
      </c>
      <c r="F28" s="9">
        <v>37</v>
      </c>
      <c r="G28" s="30">
        <v>81</v>
      </c>
      <c r="H28" s="30">
        <v>105</v>
      </c>
      <c r="I28" s="9">
        <v>77</v>
      </c>
      <c r="J28" s="9">
        <v>29</v>
      </c>
    </row>
    <row r="29" spans="1:10" ht="11.45" customHeight="1">
      <c r="A29" s="12" t="s">
        <v>27</v>
      </c>
      <c r="B29" s="31">
        <v>636</v>
      </c>
      <c r="C29" s="13">
        <v>203</v>
      </c>
      <c r="D29" s="31">
        <v>434</v>
      </c>
      <c r="E29" s="31">
        <v>321</v>
      </c>
      <c r="F29" s="13">
        <v>87</v>
      </c>
      <c r="G29" s="31">
        <v>234</v>
      </c>
      <c r="H29" s="31">
        <v>297</v>
      </c>
      <c r="I29" s="13">
        <v>207</v>
      </c>
      <c r="J29" s="13">
        <v>90</v>
      </c>
    </row>
    <row r="30" spans="1:10" ht="11.45" customHeight="1">
      <c r="A30" s="8" t="s">
        <v>28</v>
      </c>
      <c r="B30" s="30">
        <v>530</v>
      </c>
      <c r="C30" s="9">
        <v>158</v>
      </c>
      <c r="D30" s="30">
        <v>373</v>
      </c>
      <c r="E30" s="30">
        <v>236</v>
      </c>
      <c r="F30" s="9">
        <v>66</v>
      </c>
      <c r="G30" s="30">
        <v>170</v>
      </c>
      <c r="H30" s="30">
        <v>223</v>
      </c>
      <c r="I30" s="9">
        <v>132</v>
      </c>
      <c r="J30" s="9">
        <v>92</v>
      </c>
    </row>
    <row r="31" spans="1:10" ht="11.45" customHeight="1">
      <c r="A31" s="8" t="s">
        <v>29</v>
      </c>
      <c r="B31" s="30">
        <v>1065</v>
      </c>
      <c r="C31" s="9">
        <v>339</v>
      </c>
      <c r="D31" s="30">
        <v>727</v>
      </c>
      <c r="E31" s="30">
        <v>480</v>
      </c>
      <c r="F31" s="9">
        <v>144</v>
      </c>
      <c r="G31" s="30">
        <v>337</v>
      </c>
      <c r="H31" s="30">
        <v>505</v>
      </c>
      <c r="I31" s="9">
        <v>327</v>
      </c>
      <c r="J31" s="9">
        <v>178</v>
      </c>
    </row>
    <row r="32" spans="1:10" ht="11.45" customHeight="1">
      <c r="A32" s="8" t="s">
        <v>30</v>
      </c>
      <c r="B32" s="30">
        <v>2028</v>
      </c>
      <c r="C32" s="9">
        <v>611</v>
      </c>
      <c r="D32" s="30">
        <v>1417</v>
      </c>
      <c r="E32" s="30">
        <v>853</v>
      </c>
      <c r="F32" s="9">
        <v>263</v>
      </c>
      <c r="G32" s="30">
        <v>590</v>
      </c>
      <c r="H32" s="30">
        <v>814</v>
      </c>
      <c r="I32" s="9">
        <v>570</v>
      </c>
      <c r="J32" s="9">
        <v>244</v>
      </c>
    </row>
    <row r="33" spans="1:10" ht="11.45" customHeight="1">
      <c r="A33" s="8" t="s">
        <v>31</v>
      </c>
      <c r="B33" s="30">
        <v>534</v>
      </c>
      <c r="C33" s="9">
        <v>158</v>
      </c>
      <c r="D33" s="30">
        <v>376</v>
      </c>
      <c r="E33" s="30">
        <v>262</v>
      </c>
      <c r="F33" s="9">
        <v>69</v>
      </c>
      <c r="G33" s="30">
        <v>192</v>
      </c>
      <c r="H33" s="30">
        <v>235</v>
      </c>
      <c r="I33" s="9">
        <v>145</v>
      </c>
      <c r="J33" s="9">
        <v>90</v>
      </c>
    </row>
    <row r="34" spans="1:10" ht="11.45" customHeight="1">
      <c r="A34" s="12" t="s">
        <v>32</v>
      </c>
      <c r="B34" s="31">
        <v>477</v>
      </c>
      <c r="C34" s="13">
        <v>142</v>
      </c>
      <c r="D34" s="31">
        <v>336</v>
      </c>
      <c r="E34" s="31">
        <v>204</v>
      </c>
      <c r="F34" s="13">
        <v>54</v>
      </c>
      <c r="G34" s="31">
        <v>150</v>
      </c>
      <c r="H34" s="31">
        <v>222</v>
      </c>
      <c r="I34" s="13">
        <v>146</v>
      </c>
      <c r="J34" s="13">
        <v>76</v>
      </c>
    </row>
    <row r="35" spans="1:10" ht="11.45" customHeight="1">
      <c r="A35" s="8" t="s">
        <v>33</v>
      </c>
      <c r="B35" s="30">
        <v>882</v>
      </c>
      <c r="C35" s="9">
        <v>251</v>
      </c>
      <c r="D35" s="30">
        <v>632</v>
      </c>
      <c r="E35" s="30">
        <v>364</v>
      </c>
      <c r="F35" s="9">
        <v>116</v>
      </c>
      <c r="G35" s="30">
        <v>248</v>
      </c>
      <c r="H35" s="30">
        <v>319</v>
      </c>
      <c r="I35" s="9">
        <v>180</v>
      </c>
      <c r="J35" s="9">
        <v>138</v>
      </c>
    </row>
    <row r="36" spans="1:10" ht="11.45" customHeight="1">
      <c r="A36" s="8" t="s">
        <v>34</v>
      </c>
      <c r="B36" s="30">
        <v>3058</v>
      </c>
      <c r="C36" s="9">
        <v>916</v>
      </c>
      <c r="D36" s="30">
        <v>2144</v>
      </c>
      <c r="E36" s="30">
        <v>1198</v>
      </c>
      <c r="F36" s="9">
        <v>368</v>
      </c>
      <c r="G36" s="30">
        <v>830</v>
      </c>
      <c r="H36" s="30">
        <v>962</v>
      </c>
      <c r="I36" s="9">
        <v>610</v>
      </c>
      <c r="J36" s="9">
        <v>352</v>
      </c>
    </row>
    <row r="37" spans="1:10" ht="11.45" customHeight="1">
      <c r="A37" s="8" t="s">
        <v>35</v>
      </c>
      <c r="B37" s="30">
        <v>1881</v>
      </c>
      <c r="C37" s="9">
        <v>498</v>
      </c>
      <c r="D37" s="30">
        <v>1385</v>
      </c>
      <c r="E37" s="30">
        <v>792</v>
      </c>
      <c r="F37" s="9">
        <v>213</v>
      </c>
      <c r="G37" s="30">
        <v>580</v>
      </c>
      <c r="H37" s="30">
        <v>695</v>
      </c>
      <c r="I37" s="9">
        <v>444</v>
      </c>
      <c r="J37" s="9">
        <v>250</v>
      </c>
    </row>
    <row r="38" spans="1:10" ht="11.45" customHeight="1">
      <c r="A38" s="8" t="s">
        <v>36</v>
      </c>
      <c r="B38" s="30">
        <v>414</v>
      </c>
      <c r="C38" s="9">
        <v>109</v>
      </c>
      <c r="D38" s="30">
        <v>305</v>
      </c>
      <c r="E38" s="30">
        <v>165</v>
      </c>
      <c r="F38" s="9">
        <v>44</v>
      </c>
      <c r="G38" s="30">
        <v>121</v>
      </c>
      <c r="H38" s="30">
        <v>166</v>
      </c>
      <c r="I38" s="9">
        <v>117</v>
      </c>
      <c r="J38" s="9">
        <v>49</v>
      </c>
    </row>
    <row r="39" spans="1:10" ht="11.45" customHeight="1">
      <c r="A39" s="12" t="s">
        <v>37</v>
      </c>
      <c r="B39" s="31">
        <v>350</v>
      </c>
      <c r="C39" s="13">
        <v>101</v>
      </c>
      <c r="D39" s="31">
        <v>248</v>
      </c>
      <c r="E39" s="31">
        <v>153</v>
      </c>
      <c r="F39" s="13">
        <v>41</v>
      </c>
      <c r="G39" s="31">
        <v>112</v>
      </c>
      <c r="H39" s="31">
        <v>134</v>
      </c>
      <c r="I39" s="13">
        <v>82</v>
      </c>
      <c r="J39" s="13">
        <v>53</v>
      </c>
    </row>
    <row r="40" spans="1:10" ht="11.45" customHeight="1">
      <c r="A40" s="8" t="s">
        <v>38</v>
      </c>
      <c r="B40" s="30">
        <v>177</v>
      </c>
      <c r="C40" s="9">
        <v>62</v>
      </c>
      <c r="D40" s="30">
        <v>115</v>
      </c>
      <c r="E40" s="30">
        <v>81</v>
      </c>
      <c r="F40" s="9">
        <v>31</v>
      </c>
      <c r="G40" s="30">
        <v>49</v>
      </c>
      <c r="H40" s="30">
        <v>104</v>
      </c>
      <c r="I40" s="9">
        <v>57</v>
      </c>
      <c r="J40" s="9">
        <v>46</v>
      </c>
    </row>
    <row r="41" spans="1:10" ht="11.45" customHeight="1">
      <c r="A41" s="8" t="s">
        <v>39</v>
      </c>
      <c r="B41" s="30">
        <v>196</v>
      </c>
      <c r="C41" s="9">
        <v>65</v>
      </c>
      <c r="D41" s="30">
        <v>129</v>
      </c>
      <c r="E41" s="30">
        <v>86</v>
      </c>
      <c r="F41" s="9">
        <v>26</v>
      </c>
      <c r="G41" s="30">
        <v>60</v>
      </c>
      <c r="H41" s="30">
        <v>115</v>
      </c>
      <c r="I41" s="9">
        <v>67</v>
      </c>
      <c r="J41" s="9">
        <v>47</v>
      </c>
    </row>
    <row r="42" spans="1:10" ht="11.45" customHeight="1">
      <c r="A42" s="8" t="s">
        <v>40</v>
      </c>
      <c r="B42" s="30">
        <v>582</v>
      </c>
      <c r="C42" s="9">
        <v>169</v>
      </c>
      <c r="D42" s="30">
        <v>414</v>
      </c>
      <c r="E42" s="30">
        <v>260</v>
      </c>
      <c r="F42" s="9">
        <v>78</v>
      </c>
      <c r="G42" s="30">
        <v>182</v>
      </c>
      <c r="H42" s="30">
        <v>256</v>
      </c>
      <c r="I42" s="9">
        <v>153</v>
      </c>
      <c r="J42" s="9">
        <v>103</v>
      </c>
    </row>
    <row r="43" spans="1:10" ht="11.45" customHeight="1">
      <c r="A43" s="8" t="s">
        <v>41</v>
      </c>
      <c r="B43" s="30">
        <v>880</v>
      </c>
      <c r="C43" s="9">
        <v>239</v>
      </c>
      <c r="D43" s="30">
        <v>642</v>
      </c>
      <c r="E43" s="30">
        <v>396</v>
      </c>
      <c r="F43" s="9">
        <v>109</v>
      </c>
      <c r="G43" s="30">
        <v>287</v>
      </c>
      <c r="H43" s="30">
        <v>337</v>
      </c>
      <c r="I43" s="9">
        <v>201</v>
      </c>
      <c r="J43" s="9">
        <v>136</v>
      </c>
    </row>
    <row r="44" spans="1:10" ht="11.45" customHeight="1">
      <c r="A44" s="12" t="s">
        <v>42</v>
      </c>
      <c r="B44" s="31">
        <v>466</v>
      </c>
      <c r="C44" s="13">
        <v>120</v>
      </c>
      <c r="D44" s="31">
        <v>345</v>
      </c>
      <c r="E44" s="31">
        <v>211</v>
      </c>
      <c r="F44" s="13">
        <v>48</v>
      </c>
      <c r="G44" s="31">
        <v>163</v>
      </c>
      <c r="H44" s="31">
        <v>180</v>
      </c>
      <c r="I44" s="13">
        <v>108</v>
      </c>
      <c r="J44" s="13">
        <v>72</v>
      </c>
    </row>
    <row r="45" spans="1:10" ht="11.45" customHeight="1">
      <c r="A45" s="8" t="s">
        <v>43</v>
      </c>
      <c r="B45" s="30">
        <v>237</v>
      </c>
      <c r="C45" s="9">
        <v>66</v>
      </c>
      <c r="D45" s="30">
        <v>168</v>
      </c>
      <c r="E45" s="30">
        <v>101</v>
      </c>
      <c r="F45" s="9">
        <v>27</v>
      </c>
      <c r="G45" s="30">
        <v>74</v>
      </c>
      <c r="H45" s="30">
        <v>97</v>
      </c>
      <c r="I45" s="9">
        <v>56</v>
      </c>
      <c r="J45" s="9">
        <v>42</v>
      </c>
    </row>
    <row r="46" spans="1:10" ht="11.45" customHeight="1">
      <c r="A46" s="8" t="s">
        <v>44</v>
      </c>
      <c r="B46" s="30">
        <v>311</v>
      </c>
      <c r="C46" s="9">
        <v>86</v>
      </c>
      <c r="D46" s="30">
        <v>225</v>
      </c>
      <c r="E46" s="30">
        <v>153</v>
      </c>
      <c r="F46" s="9">
        <v>41</v>
      </c>
      <c r="G46" s="30">
        <v>112</v>
      </c>
      <c r="H46" s="30">
        <v>138</v>
      </c>
      <c r="I46" s="9">
        <v>80</v>
      </c>
      <c r="J46" s="9">
        <v>58</v>
      </c>
    </row>
    <row r="47" spans="1:10" ht="11.45" customHeight="1">
      <c r="A47" s="8" t="s">
        <v>45</v>
      </c>
      <c r="B47" s="30">
        <v>442</v>
      </c>
      <c r="C47" s="9">
        <v>117</v>
      </c>
      <c r="D47" s="30">
        <v>325</v>
      </c>
      <c r="E47" s="30">
        <v>186</v>
      </c>
      <c r="F47" s="9">
        <v>53</v>
      </c>
      <c r="G47" s="30">
        <v>133</v>
      </c>
      <c r="H47" s="30">
        <v>175</v>
      </c>
      <c r="I47" s="9">
        <v>105</v>
      </c>
      <c r="J47" s="9">
        <v>70</v>
      </c>
    </row>
    <row r="48" spans="1:10" ht="11.45" customHeight="1">
      <c r="A48" s="8" t="s">
        <v>46</v>
      </c>
      <c r="B48" s="30">
        <v>286</v>
      </c>
      <c r="C48" s="9">
        <v>90</v>
      </c>
      <c r="D48" s="30">
        <v>195</v>
      </c>
      <c r="E48" s="30">
        <v>121</v>
      </c>
      <c r="F48" s="9">
        <v>37</v>
      </c>
      <c r="G48" s="30">
        <v>84</v>
      </c>
      <c r="H48" s="30">
        <v>104</v>
      </c>
      <c r="I48" s="9">
        <v>57</v>
      </c>
      <c r="J48" s="9">
        <v>48</v>
      </c>
    </row>
    <row r="49" spans="1:10" ht="11.45" customHeight="1">
      <c r="A49" s="12" t="s">
        <v>47</v>
      </c>
      <c r="B49" s="31">
        <v>2006</v>
      </c>
      <c r="C49" s="13">
        <v>540</v>
      </c>
      <c r="D49" s="31">
        <v>1466</v>
      </c>
      <c r="E49" s="31">
        <v>760</v>
      </c>
      <c r="F49" s="13">
        <v>204</v>
      </c>
      <c r="G49" s="31">
        <v>556</v>
      </c>
      <c r="H49" s="31">
        <v>649</v>
      </c>
      <c r="I49" s="13">
        <v>397</v>
      </c>
      <c r="J49" s="13">
        <v>252</v>
      </c>
    </row>
    <row r="50" spans="1:10" ht="11.45" customHeight="1">
      <c r="A50" s="8" t="s">
        <v>48</v>
      </c>
      <c r="B50" s="30">
        <v>280</v>
      </c>
      <c r="C50" s="9">
        <v>76</v>
      </c>
      <c r="D50" s="30">
        <v>205</v>
      </c>
      <c r="E50" s="30">
        <v>120</v>
      </c>
      <c r="F50" s="9">
        <v>25</v>
      </c>
      <c r="G50" s="30">
        <v>95</v>
      </c>
      <c r="H50" s="30">
        <v>125</v>
      </c>
      <c r="I50" s="9">
        <v>66</v>
      </c>
      <c r="J50" s="9">
        <v>59</v>
      </c>
    </row>
    <row r="51" spans="1:10" ht="11.45" customHeight="1">
      <c r="A51" s="8" t="s">
        <v>49</v>
      </c>
      <c r="B51" s="30">
        <v>546</v>
      </c>
      <c r="C51" s="9">
        <v>154</v>
      </c>
      <c r="D51" s="30">
        <v>392</v>
      </c>
      <c r="E51" s="30">
        <v>221</v>
      </c>
      <c r="F51" s="9">
        <v>50</v>
      </c>
      <c r="G51" s="30">
        <v>170</v>
      </c>
      <c r="H51" s="30">
        <v>212</v>
      </c>
      <c r="I51" s="9">
        <v>113</v>
      </c>
      <c r="J51" s="9">
        <v>99</v>
      </c>
    </row>
    <row r="52" spans="1:10" ht="11.45" customHeight="1">
      <c r="A52" s="8" t="s">
        <v>50</v>
      </c>
      <c r="B52" s="30">
        <v>704</v>
      </c>
      <c r="C52" s="9">
        <v>206</v>
      </c>
      <c r="D52" s="30">
        <v>498</v>
      </c>
      <c r="E52" s="30">
        <v>294</v>
      </c>
      <c r="F52" s="9">
        <v>72</v>
      </c>
      <c r="G52" s="30">
        <v>223</v>
      </c>
      <c r="H52" s="30">
        <v>280</v>
      </c>
      <c r="I52" s="9">
        <v>149</v>
      </c>
      <c r="J52" s="9">
        <v>131</v>
      </c>
    </row>
    <row r="53" spans="1:10" ht="11.45" customHeight="1">
      <c r="A53" s="8" t="s">
        <v>51</v>
      </c>
      <c r="B53" s="30">
        <v>492</v>
      </c>
      <c r="C53" s="9">
        <v>122</v>
      </c>
      <c r="D53" s="30">
        <v>370</v>
      </c>
      <c r="E53" s="30">
        <v>197</v>
      </c>
      <c r="F53" s="9">
        <v>47</v>
      </c>
      <c r="G53" s="30">
        <v>150</v>
      </c>
      <c r="H53" s="30">
        <v>157</v>
      </c>
      <c r="I53" s="9">
        <v>90</v>
      </c>
      <c r="J53" s="9">
        <v>67</v>
      </c>
    </row>
    <row r="54" spans="1:10" ht="11.45" customHeight="1">
      <c r="A54" s="12" t="s">
        <v>52</v>
      </c>
      <c r="B54" s="31">
        <v>428</v>
      </c>
      <c r="C54" s="13">
        <v>126</v>
      </c>
      <c r="D54" s="31">
        <v>302</v>
      </c>
      <c r="E54" s="31">
        <v>194</v>
      </c>
      <c r="F54" s="13">
        <v>49</v>
      </c>
      <c r="G54" s="31">
        <v>145</v>
      </c>
      <c r="H54" s="31">
        <v>153</v>
      </c>
      <c r="I54" s="13">
        <v>82</v>
      </c>
      <c r="J54" s="13">
        <v>72</v>
      </c>
    </row>
    <row r="55" spans="1:10" ht="11.45" customHeight="1">
      <c r="A55" s="8" t="s">
        <v>53</v>
      </c>
      <c r="B55" s="30">
        <v>716</v>
      </c>
      <c r="C55" s="9">
        <v>205</v>
      </c>
      <c r="D55" s="30">
        <v>512</v>
      </c>
      <c r="E55" s="30">
        <v>287</v>
      </c>
      <c r="F55" s="9">
        <v>75</v>
      </c>
      <c r="G55" s="30">
        <v>212</v>
      </c>
      <c r="H55" s="30">
        <v>233</v>
      </c>
      <c r="I55" s="9">
        <v>141</v>
      </c>
      <c r="J55" s="9">
        <v>92</v>
      </c>
    </row>
    <row r="56" spans="1:10" ht="11.45" customHeight="1" thickBot="1">
      <c r="A56" s="16" t="s">
        <v>54</v>
      </c>
      <c r="B56" s="29">
        <v>585</v>
      </c>
      <c r="C56" s="17">
        <v>207</v>
      </c>
      <c r="D56" s="29">
        <v>377</v>
      </c>
      <c r="E56" s="29">
        <v>198</v>
      </c>
      <c r="F56" s="17">
        <v>66</v>
      </c>
      <c r="G56" s="29">
        <v>132</v>
      </c>
      <c r="H56" s="29">
        <v>188</v>
      </c>
      <c r="I56" s="17">
        <v>109</v>
      </c>
      <c r="J56" s="17">
        <v>78</v>
      </c>
    </row>
    <row r="57" spans="1:10" ht="16.5" customHeight="1">
      <c r="A57" s="38"/>
      <c r="B57" s="37" t="s">
        <v>78</v>
      </c>
      <c r="C57" s="37"/>
      <c r="D57" s="37"/>
      <c r="E57" s="37"/>
      <c r="F57" s="37"/>
      <c r="G57" s="37"/>
      <c r="H57" s="37"/>
      <c r="I57" s="37"/>
      <c r="J57" s="37"/>
    </row>
    <row r="58" spans="1:10" ht="16.149999999999999" customHeight="1">
      <c r="A58" s="24"/>
      <c r="B58" s="36"/>
      <c r="C58" s="36"/>
      <c r="D58" s="36"/>
      <c r="E58" s="36"/>
      <c r="F58" s="36"/>
      <c r="G58" s="36"/>
      <c r="H58" s="36"/>
      <c r="I58" s="36"/>
      <c r="J58" s="36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J68"/>
  <sheetViews>
    <sheetView view="pageBreakPreview" zoomScaleNormal="100" zoomScaleSheetLayoutView="100" workbookViewId="0">
      <selection activeCell="K1" sqref="K1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19" t="s">
        <v>104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9.899999999999999" customHeight="1">
      <c r="A2" s="142" t="s">
        <v>166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18.600000000000001" customHeight="1" thickBot="1">
      <c r="I3" s="138" t="s">
        <v>195</v>
      </c>
      <c r="J3" s="138"/>
    </row>
    <row r="4" spans="1:10" ht="22.5" customHeight="1" thickBot="1">
      <c r="A4" s="126" t="s">
        <v>0</v>
      </c>
      <c r="B4" s="139" t="s">
        <v>83</v>
      </c>
      <c r="C4" s="140"/>
      <c r="D4" s="140"/>
      <c r="E4" s="140"/>
      <c r="F4" s="140"/>
      <c r="G4" s="140"/>
      <c r="H4" s="140"/>
      <c r="I4" s="140"/>
      <c r="J4" s="141"/>
    </row>
    <row r="5" spans="1:10" ht="22.5" customHeight="1" thickBot="1">
      <c r="A5" s="127"/>
      <c r="B5" s="139" t="s">
        <v>88</v>
      </c>
      <c r="C5" s="140"/>
      <c r="D5" s="140"/>
      <c r="E5" s="140"/>
      <c r="F5" s="140"/>
      <c r="G5" s="140"/>
      <c r="H5" s="140"/>
      <c r="I5" s="140"/>
      <c r="J5" s="141"/>
    </row>
    <row r="6" spans="1:10" ht="22.5" customHeight="1" thickBot="1">
      <c r="A6" s="127"/>
      <c r="B6" s="139" t="s">
        <v>89</v>
      </c>
      <c r="C6" s="140"/>
      <c r="D6" s="141"/>
      <c r="E6" s="139" t="s">
        <v>87</v>
      </c>
      <c r="F6" s="140"/>
      <c r="G6" s="141"/>
      <c r="H6" s="139" t="s">
        <v>100</v>
      </c>
      <c r="I6" s="140"/>
      <c r="J6" s="141"/>
    </row>
    <row r="7" spans="1:10" ht="42" customHeight="1" thickBot="1">
      <c r="A7" s="128"/>
      <c r="B7" s="26" t="s">
        <v>72</v>
      </c>
      <c r="C7" s="3" t="s">
        <v>79</v>
      </c>
      <c r="D7" s="26" t="s">
        <v>70</v>
      </c>
      <c r="E7" s="105" t="s">
        <v>72</v>
      </c>
      <c r="F7" s="3" t="s">
        <v>79</v>
      </c>
      <c r="G7" s="105" t="s">
        <v>70</v>
      </c>
      <c r="H7" s="105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63633.75</v>
      </c>
      <c r="C8" s="5">
        <v>36155.25</v>
      </c>
      <c r="D8" s="32">
        <v>27478.5</v>
      </c>
      <c r="E8" s="32">
        <v>12843</v>
      </c>
      <c r="F8" s="5">
        <v>5764</v>
      </c>
      <c r="G8" s="32">
        <v>7080</v>
      </c>
      <c r="H8" s="32">
        <v>11378.333333333334</v>
      </c>
      <c r="I8" s="5">
        <v>3597</v>
      </c>
      <c r="J8" s="5">
        <v>7781.333333333333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2860</v>
      </c>
      <c r="C10" s="9">
        <v>1449</v>
      </c>
      <c r="D10" s="30">
        <v>1411</v>
      </c>
      <c r="E10" s="30">
        <v>658</v>
      </c>
      <c r="F10" s="9">
        <v>266</v>
      </c>
      <c r="G10" s="30">
        <v>391</v>
      </c>
      <c r="H10" s="30">
        <v>596</v>
      </c>
      <c r="I10" s="9">
        <v>165</v>
      </c>
      <c r="J10" s="9">
        <v>432</v>
      </c>
    </row>
    <row r="11" spans="1:10" ht="11.45" customHeight="1">
      <c r="A11" s="8" t="s">
        <v>9</v>
      </c>
      <c r="B11" s="30">
        <v>759.33333333333337</v>
      </c>
      <c r="C11" s="9">
        <v>376.5</v>
      </c>
      <c r="D11" s="30">
        <v>382.83333333333331</v>
      </c>
      <c r="E11" s="30">
        <v>187</v>
      </c>
      <c r="F11" s="9">
        <v>80</v>
      </c>
      <c r="G11" s="30">
        <v>107</v>
      </c>
      <c r="H11" s="30">
        <v>147</v>
      </c>
      <c r="I11" s="9">
        <v>44</v>
      </c>
      <c r="J11" s="9">
        <v>103</v>
      </c>
    </row>
    <row r="12" spans="1:10" ht="11.45" customHeight="1">
      <c r="A12" s="8" t="s">
        <v>10</v>
      </c>
      <c r="B12" s="30">
        <v>731.33333333333337</v>
      </c>
      <c r="C12" s="9">
        <v>400.5</v>
      </c>
      <c r="D12" s="30">
        <v>330.83333333333331</v>
      </c>
      <c r="E12" s="30">
        <v>171</v>
      </c>
      <c r="F12" s="9">
        <v>79</v>
      </c>
      <c r="G12" s="30">
        <v>92</v>
      </c>
      <c r="H12" s="30">
        <v>119</v>
      </c>
      <c r="I12" s="9">
        <v>40</v>
      </c>
      <c r="J12" s="9">
        <v>79</v>
      </c>
    </row>
    <row r="13" spans="1:10" ht="11.45" customHeight="1">
      <c r="A13" s="8" t="s">
        <v>11</v>
      </c>
      <c r="B13" s="30">
        <v>1080.3333333333333</v>
      </c>
      <c r="C13" s="9">
        <v>609.25</v>
      </c>
      <c r="D13" s="30">
        <v>471.08333333333331</v>
      </c>
      <c r="E13" s="30">
        <v>267</v>
      </c>
      <c r="F13" s="9">
        <v>117</v>
      </c>
      <c r="G13" s="30">
        <v>151</v>
      </c>
      <c r="H13" s="30">
        <v>153</v>
      </c>
      <c r="I13" s="9">
        <v>55</v>
      </c>
      <c r="J13" s="9">
        <v>99</v>
      </c>
    </row>
    <row r="14" spans="1:10" ht="11.45" customHeight="1">
      <c r="A14" s="12" t="s">
        <v>12</v>
      </c>
      <c r="B14" s="31">
        <v>755.91666666666663</v>
      </c>
      <c r="C14" s="13">
        <v>374.41666666666669</v>
      </c>
      <c r="D14" s="31">
        <v>381.5</v>
      </c>
      <c r="E14" s="31">
        <v>159</v>
      </c>
      <c r="F14" s="13">
        <v>72</v>
      </c>
      <c r="G14" s="31">
        <v>87</v>
      </c>
      <c r="H14" s="31">
        <v>128</v>
      </c>
      <c r="I14" s="13">
        <v>42</v>
      </c>
      <c r="J14" s="13">
        <v>86</v>
      </c>
    </row>
    <row r="15" spans="1:10" ht="11.45" customHeight="1">
      <c r="A15" s="8" t="s">
        <v>13</v>
      </c>
      <c r="B15" s="30">
        <v>758.66666666666663</v>
      </c>
      <c r="C15" s="9">
        <v>374.5</v>
      </c>
      <c r="D15" s="30">
        <v>384.16666666666669</v>
      </c>
      <c r="E15" s="30">
        <v>129</v>
      </c>
      <c r="F15" s="9">
        <v>61</v>
      </c>
      <c r="G15" s="30">
        <v>67</v>
      </c>
      <c r="H15" s="30">
        <v>119</v>
      </c>
      <c r="I15" s="9">
        <v>39</v>
      </c>
      <c r="J15" s="9">
        <v>80</v>
      </c>
    </row>
    <row r="16" spans="1:10" ht="11.45" customHeight="1">
      <c r="A16" s="8" t="s">
        <v>14</v>
      </c>
      <c r="B16" s="30">
        <v>1192.5</v>
      </c>
      <c r="C16" s="9">
        <v>668.66666666666663</v>
      </c>
      <c r="D16" s="30">
        <v>523.83333333333337</v>
      </c>
      <c r="E16" s="30">
        <v>269</v>
      </c>
      <c r="F16" s="9">
        <v>136</v>
      </c>
      <c r="G16" s="30">
        <v>134</v>
      </c>
      <c r="H16" s="30">
        <v>192</v>
      </c>
      <c r="I16" s="9">
        <v>70</v>
      </c>
      <c r="J16" s="9">
        <v>121</v>
      </c>
    </row>
    <row r="17" spans="1:10" ht="11.45" customHeight="1">
      <c r="A17" s="8" t="s">
        <v>15</v>
      </c>
      <c r="B17" s="30">
        <v>1369.5</v>
      </c>
      <c r="C17" s="9">
        <v>824.16666666666663</v>
      </c>
      <c r="D17" s="30">
        <v>545.33333333333337</v>
      </c>
      <c r="E17" s="30">
        <v>268</v>
      </c>
      <c r="F17" s="9">
        <v>134</v>
      </c>
      <c r="G17" s="30">
        <v>134</v>
      </c>
      <c r="H17" s="30">
        <v>268</v>
      </c>
      <c r="I17" s="9">
        <v>94</v>
      </c>
      <c r="J17" s="9">
        <v>174</v>
      </c>
    </row>
    <row r="18" spans="1:10" ht="11.45" customHeight="1">
      <c r="A18" s="8" t="s">
        <v>16</v>
      </c>
      <c r="B18" s="30">
        <v>1152.75</v>
      </c>
      <c r="C18" s="9">
        <v>700</v>
      </c>
      <c r="D18" s="30">
        <v>452.75</v>
      </c>
      <c r="E18" s="30">
        <v>234</v>
      </c>
      <c r="F18" s="9">
        <v>118</v>
      </c>
      <c r="G18" s="30">
        <v>115</v>
      </c>
      <c r="H18" s="30">
        <v>215</v>
      </c>
      <c r="I18" s="9">
        <v>78</v>
      </c>
      <c r="J18" s="9">
        <v>137</v>
      </c>
    </row>
    <row r="19" spans="1:10" ht="11.45" customHeight="1">
      <c r="A19" s="12" t="s">
        <v>17</v>
      </c>
      <c r="B19" s="31">
        <v>949.83333333333337</v>
      </c>
      <c r="C19" s="13">
        <v>553.41666666666663</v>
      </c>
      <c r="D19" s="31">
        <v>396.41666666666669</v>
      </c>
      <c r="E19" s="31">
        <v>182</v>
      </c>
      <c r="F19" s="13">
        <v>87</v>
      </c>
      <c r="G19" s="31">
        <v>96</v>
      </c>
      <c r="H19" s="31">
        <v>185</v>
      </c>
      <c r="I19" s="13">
        <v>63</v>
      </c>
      <c r="J19" s="13">
        <v>122</v>
      </c>
    </row>
    <row r="20" spans="1:10" ht="11.45" customHeight="1">
      <c r="A20" s="8" t="s">
        <v>18</v>
      </c>
      <c r="B20" s="30">
        <v>3119.0833333333335</v>
      </c>
      <c r="C20" s="9">
        <v>2014.4166666666667</v>
      </c>
      <c r="D20" s="30">
        <v>1104.6666666666667</v>
      </c>
      <c r="E20" s="30">
        <v>578</v>
      </c>
      <c r="F20" s="9">
        <v>290</v>
      </c>
      <c r="G20" s="30">
        <v>289</v>
      </c>
      <c r="H20" s="30">
        <v>564</v>
      </c>
      <c r="I20" s="9">
        <v>190</v>
      </c>
      <c r="J20" s="9">
        <v>374</v>
      </c>
    </row>
    <row r="21" spans="1:10" ht="11.45" customHeight="1">
      <c r="A21" s="8" t="s">
        <v>19</v>
      </c>
      <c r="B21" s="30">
        <v>2374.1666666666665</v>
      </c>
      <c r="C21" s="9">
        <v>1471.4166666666667</v>
      </c>
      <c r="D21" s="30">
        <v>902.75</v>
      </c>
      <c r="E21" s="30">
        <v>477</v>
      </c>
      <c r="F21" s="9">
        <v>231</v>
      </c>
      <c r="G21" s="30">
        <v>246</v>
      </c>
      <c r="H21" s="30">
        <v>419</v>
      </c>
      <c r="I21" s="9">
        <v>132</v>
      </c>
      <c r="J21" s="9">
        <v>288</v>
      </c>
    </row>
    <row r="22" spans="1:10" ht="11.45" customHeight="1">
      <c r="A22" s="8" t="s">
        <v>20</v>
      </c>
      <c r="B22" s="30">
        <v>4229.083333333333</v>
      </c>
      <c r="C22" s="9">
        <v>2507.4166666666665</v>
      </c>
      <c r="D22" s="30">
        <v>1721.6666666666667</v>
      </c>
      <c r="E22" s="30">
        <v>838</v>
      </c>
      <c r="F22" s="9">
        <v>388</v>
      </c>
      <c r="G22" s="30">
        <v>450</v>
      </c>
      <c r="H22" s="30">
        <v>704</v>
      </c>
      <c r="I22" s="9">
        <v>236</v>
      </c>
      <c r="J22" s="9">
        <v>468</v>
      </c>
    </row>
    <row r="23" spans="1:10" ht="11.45" customHeight="1">
      <c r="A23" s="8" t="s">
        <v>21</v>
      </c>
      <c r="B23" s="30">
        <v>3423.25</v>
      </c>
      <c r="C23" s="9">
        <v>2253</v>
      </c>
      <c r="D23" s="30">
        <v>1170.25</v>
      </c>
      <c r="E23" s="30">
        <v>615</v>
      </c>
      <c r="F23" s="9">
        <v>306</v>
      </c>
      <c r="G23" s="30">
        <v>308</v>
      </c>
      <c r="H23" s="30">
        <v>557</v>
      </c>
      <c r="I23" s="9">
        <v>178</v>
      </c>
      <c r="J23" s="9">
        <v>379</v>
      </c>
    </row>
    <row r="24" spans="1:10" ht="11.45" customHeight="1">
      <c r="A24" s="12" t="s">
        <v>22</v>
      </c>
      <c r="B24" s="31">
        <v>1350.3333333333333</v>
      </c>
      <c r="C24" s="13">
        <v>709.66666666666663</v>
      </c>
      <c r="D24" s="31">
        <v>640.66666666666663</v>
      </c>
      <c r="E24" s="31">
        <v>239</v>
      </c>
      <c r="F24" s="13">
        <v>111</v>
      </c>
      <c r="G24" s="31">
        <v>130</v>
      </c>
      <c r="H24" s="31">
        <v>237</v>
      </c>
      <c r="I24" s="13">
        <v>83</v>
      </c>
      <c r="J24" s="13">
        <v>154</v>
      </c>
    </row>
    <row r="25" spans="1:10" ht="11.45" customHeight="1">
      <c r="A25" s="8" t="s">
        <v>23</v>
      </c>
      <c r="B25" s="30">
        <v>647.16666666666663</v>
      </c>
      <c r="C25" s="9">
        <v>332.75</v>
      </c>
      <c r="D25" s="30">
        <v>314.41666666666669</v>
      </c>
      <c r="E25" s="30">
        <v>105</v>
      </c>
      <c r="F25" s="9">
        <v>45</v>
      </c>
      <c r="G25" s="30">
        <v>60</v>
      </c>
      <c r="H25" s="30">
        <v>98</v>
      </c>
      <c r="I25" s="9">
        <v>29</v>
      </c>
      <c r="J25" s="9">
        <v>69</v>
      </c>
    </row>
    <row r="26" spans="1:10" ht="11.45" customHeight="1">
      <c r="A26" s="8" t="s">
        <v>24</v>
      </c>
      <c r="B26" s="30">
        <v>666.08333333333337</v>
      </c>
      <c r="C26" s="9">
        <v>347.91666666666669</v>
      </c>
      <c r="D26" s="30">
        <v>318.16666666666669</v>
      </c>
      <c r="E26" s="30">
        <v>131</v>
      </c>
      <c r="F26" s="9">
        <v>57</v>
      </c>
      <c r="G26" s="30">
        <v>74</v>
      </c>
      <c r="H26" s="30">
        <v>106</v>
      </c>
      <c r="I26" s="9">
        <v>38</v>
      </c>
      <c r="J26" s="9">
        <v>68</v>
      </c>
    </row>
    <row r="27" spans="1:10" ht="11.45" customHeight="1">
      <c r="A27" s="8" t="s">
        <v>25</v>
      </c>
      <c r="B27" s="30">
        <v>490.16666666666669</v>
      </c>
      <c r="C27" s="9">
        <v>251.83333333333334</v>
      </c>
      <c r="D27" s="30">
        <v>238.33333333333334</v>
      </c>
      <c r="E27" s="30">
        <v>80</v>
      </c>
      <c r="F27" s="9">
        <v>35</v>
      </c>
      <c r="G27" s="30">
        <v>45</v>
      </c>
      <c r="H27" s="30">
        <v>83</v>
      </c>
      <c r="I27" s="9">
        <v>30</v>
      </c>
      <c r="J27" s="9">
        <v>53</v>
      </c>
    </row>
    <row r="28" spans="1:10" ht="11.45" customHeight="1">
      <c r="A28" s="8" t="s">
        <v>26</v>
      </c>
      <c r="B28" s="30">
        <v>394.66666666666669</v>
      </c>
      <c r="C28" s="9">
        <v>235.75</v>
      </c>
      <c r="D28" s="30">
        <v>158.91666666666666</v>
      </c>
      <c r="E28" s="30">
        <v>84</v>
      </c>
      <c r="F28" s="9">
        <v>47</v>
      </c>
      <c r="G28" s="30">
        <v>39</v>
      </c>
      <c r="H28" s="30">
        <v>80</v>
      </c>
      <c r="I28" s="9">
        <v>27</v>
      </c>
      <c r="J28" s="9">
        <v>54</v>
      </c>
    </row>
    <row r="29" spans="1:10" ht="11.45" customHeight="1">
      <c r="A29" s="12" t="s">
        <v>27</v>
      </c>
      <c r="B29" s="31">
        <v>1303.1666666666667</v>
      </c>
      <c r="C29" s="13">
        <v>731.75</v>
      </c>
      <c r="D29" s="31">
        <v>571.41666666666663</v>
      </c>
      <c r="E29" s="31">
        <v>228</v>
      </c>
      <c r="F29" s="13">
        <v>102</v>
      </c>
      <c r="G29" s="31">
        <v>125</v>
      </c>
      <c r="H29" s="31">
        <v>228</v>
      </c>
      <c r="I29" s="13">
        <v>74</v>
      </c>
      <c r="J29" s="13">
        <v>155</v>
      </c>
    </row>
    <row r="30" spans="1:10" ht="11.45" customHeight="1">
      <c r="A30" s="8" t="s">
        <v>28</v>
      </c>
      <c r="B30" s="30">
        <v>1036.9166666666667</v>
      </c>
      <c r="C30" s="9">
        <v>590.75</v>
      </c>
      <c r="D30" s="30">
        <v>446.16666666666669</v>
      </c>
      <c r="E30" s="30">
        <v>184</v>
      </c>
      <c r="F30" s="9">
        <v>79</v>
      </c>
      <c r="G30" s="30">
        <v>104</v>
      </c>
      <c r="H30" s="30">
        <v>190</v>
      </c>
      <c r="I30" s="9">
        <v>64</v>
      </c>
      <c r="J30" s="9">
        <v>126</v>
      </c>
    </row>
    <row r="31" spans="1:10" ht="11.45" customHeight="1">
      <c r="A31" s="8" t="s">
        <v>29</v>
      </c>
      <c r="B31" s="30">
        <v>2173.25</v>
      </c>
      <c r="C31" s="9">
        <v>1304.6666666666667</v>
      </c>
      <c r="D31" s="30">
        <v>868.58333333333337</v>
      </c>
      <c r="E31" s="30">
        <v>369</v>
      </c>
      <c r="F31" s="9">
        <v>172</v>
      </c>
      <c r="G31" s="30">
        <v>197</v>
      </c>
      <c r="H31" s="30">
        <v>377</v>
      </c>
      <c r="I31" s="9">
        <v>115</v>
      </c>
      <c r="J31" s="9">
        <v>262</v>
      </c>
    </row>
    <row r="32" spans="1:10" ht="11.45" customHeight="1">
      <c r="A32" s="8" t="s">
        <v>30</v>
      </c>
      <c r="B32" s="30">
        <v>3490.1666666666665</v>
      </c>
      <c r="C32" s="9">
        <v>2239.0833333333335</v>
      </c>
      <c r="D32" s="30">
        <v>1251.0833333333333</v>
      </c>
      <c r="E32" s="30">
        <v>540</v>
      </c>
      <c r="F32" s="9">
        <v>249</v>
      </c>
      <c r="G32" s="30">
        <v>291</v>
      </c>
      <c r="H32" s="30">
        <v>586</v>
      </c>
      <c r="I32" s="9">
        <v>188</v>
      </c>
      <c r="J32" s="9">
        <v>398</v>
      </c>
    </row>
    <row r="33" spans="1:10" ht="11.45" customHeight="1">
      <c r="A33" s="8" t="s">
        <v>31</v>
      </c>
      <c r="B33" s="30">
        <v>1190.4166666666667</v>
      </c>
      <c r="C33" s="9">
        <v>699.08333333333337</v>
      </c>
      <c r="D33" s="30">
        <v>491.33333333333331</v>
      </c>
      <c r="E33" s="30">
        <v>201</v>
      </c>
      <c r="F33" s="9">
        <v>94</v>
      </c>
      <c r="G33" s="30">
        <v>108</v>
      </c>
      <c r="H33" s="30">
        <v>207</v>
      </c>
      <c r="I33" s="9">
        <v>64</v>
      </c>
      <c r="J33" s="9">
        <v>143</v>
      </c>
    </row>
    <row r="34" spans="1:10" ht="11.45" customHeight="1">
      <c r="A34" s="12" t="s">
        <v>32</v>
      </c>
      <c r="B34" s="31">
        <v>941.33333333333337</v>
      </c>
      <c r="C34" s="13">
        <v>552.08333333333337</v>
      </c>
      <c r="D34" s="31">
        <v>389.25</v>
      </c>
      <c r="E34" s="31">
        <v>161</v>
      </c>
      <c r="F34" s="13">
        <v>75</v>
      </c>
      <c r="G34" s="31">
        <v>86</v>
      </c>
      <c r="H34" s="31">
        <v>159</v>
      </c>
      <c r="I34" s="13">
        <v>48</v>
      </c>
      <c r="J34" s="13">
        <v>111</v>
      </c>
    </row>
    <row r="35" spans="1:10" ht="11.45" customHeight="1">
      <c r="A35" s="8" t="s">
        <v>33</v>
      </c>
      <c r="B35" s="30">
        <v>1247.8333333333333</v>
      </c>
      <c r="C35" s="9">
        <v>691.83333333333337</v>
      </c>
      <c r="D35" s="30">
        <v>556</v>
      </c>
      <c r="E35" s="30">
        <v>252</v>
      </c>
      <c r="F35" s="9">
        <v>104</v>
      </c>
      <c r="G35" s="30">
        <v>149</v>
      </c>
      <c r="H35" s="30">
        <v>223</v>
      </c>
      <c r="I35" s="9">
        <v>72</v>
      </c>
      <c r="J35" s="9">
        <v>152</v>
      </c>
    </row>
    <row r="36" spans="1:10" ht="11.45" customHeight="1">
      <c r="A36" s="8" t="s">
        <v>34</v>
      </c>
      <c r="B36" s="30">
        <v>3697.6666666666665</v>
      </c>
      <c r="C36" s="9">
        <v>2081.0833333333335</v>
      </c>
      <c r="D36" s="30">
        <v>1616.5833333333333</v>
      </c>
      <c r="E36" s="30">
        <v>770</v>
      </c>
      <c r="F36" s="9">
        <v>323</v>
      </c>
      <c r="G36" s="30">
        <v>447</v>
      </c>
      <c r="H36" s="30">
        <v>700</v>
      </c>
      <c r="I36" s="9">
        <v>205</v>
      </c>
      <c r="J36" s="9">
        <v>495</v>
      </c>
    </row>
    <row r="37" spans="1:10" ht="11.45" customHeight="1">
      <c r="A37" s="8" t="s">
        <v>35</v>
      </c>
      <c r="B37" s="30">
        <v>3113.5833333333335</v>
      </c>
      <c r="C37" s="9">
        <v>1805.5</v>
      </c>
      <c r="D37" s="30">
        <v>1308.0833333333333</v>
      </c>
      <c r="E37" s="30">
        <v>627</v>
      </c>
      <c r="F37" s="9">
        <v>285</v>
      </c>
      <c r="G37" s="30">
        <v>343</v>
      </c>
      <c r="H37" s="30">
        <v>539</v>
      </c>
      <c r="I37" s="9">
        <v>157</v>
      </c>
      <c r="J37" s="9">
        <v>382</v>
      </c>
    </row>
    <row r="38" spans="1:10" ht="11.45" customHeight="1">
      <c r="A38" s="8" t="s">
        <v>36</v>
      </c>
      <c r="B38" s="30">
        <v>659</v>
      </c>
      <c r="C38" s="9">
        <v>421.83333333333331</v>
      </c>
      <c r="D38" s="30">
        <v>237.16666666666666</v>
      </c>
      <c r="E38" s="30">
        <v>133</v>
      </c>
      <c r="F38" s="9">
        <v>65</v>
      </c>
      <c r="G38" s="30">
        <v>67</v>
      </c>
      <c r="H38" s="30">
        <v>108</v>
      </c>
      <c r="I38" s="9">
        <v>32</v>
      </c>
      <c r="J38" s="9">
        <v>76</v>
      </c>
    </row>
    <row r="39" spans="1:10" ht="11.45" customHeight="1">
      <c r="A39" s="12" t="s">
        <v>37</v>
      </c>
      <c r="B39" s="31">
        <v>545.25</v>
      </c>
      <c r="C39" s="13">
        <v>312.83333333333331</v>
      </c>
      <c r="D39" s="31">
        <v>232.41666666666666</v>
      </c>
      <c r="E39" s="31">
        <v>115</v>
      </c>
      <c r="F39" s="13">
        <v>49</v>
      </c>
      <c r="G39" s="31">
        <v>66</v>
      </c>
      <c r="H39" s="31">
        <v>100</v>
      </c>
      <c r="I39" s="13">
        <v>31</v>
      </c>
      <c r="J39" s="13">
        <v>70</v>
      </c>
    </row>
    <row r="40" spans="1:10" ht="11.45" customHeight="1">
      <c r="A40" s="8" t="s">
        <v>38</v>
      </c>
      <c r="B40" s="30">
        <v>353.25</v>
      </c>
      <c r="C40" s="9">
        <v>190.16666666666666</v>
      </c>
      <c r="D40" s="30">
        <v>163.08333333333334</v>
      </c>
      <c r="E40" s="30">
        <v>77</v>
      </c>
      <c r="F40" s="9">
        <v>37</v>
      </c>
      <c r="G40" s="30">
        <v>41</v>
      </c>
      <c r="H40" s="30">
        <v>66</v>
      </c>
      <c r="I40" s="9">
        <v>22</v>
      </c>
      <c r="J40" s="9">
        <v>45</v>
      </c>
    </row>
    <row r="41" spans="1:10" ht="11.45" customHeight="1">
      <c r="A41" s="8" t="s">
        <v>39</v>
      </c>
      <c r="B41" s="30">
        <v>477.83333333333331</v>
      </c>
      <c r="C41" s="9">
        <v>241.91666666666666</v>
      </c>
      <c r="D41" s="30">
        <v>235.91666666666666</v>
      </c>
      <c r="E41" s="30">
        <v>94</v>
      </c>
      <c r="F41" s="9">
        <v>41</v>
      </c>
      <c r="G41" s="30">
        <v>52</v>
      </c>
      <c r="H41" s="30">
        <v>91</v>
      </c>
      <c r="I41" s="9">
        <v>28</v>
      </c>
      <c r="J41" s="9">
        <v>63</v>
      </c>
    </row>
    <row r="42" spans="1:10" ht="11.45" customHeight="1">
      <c r="A42" s="8" t="s">
        <v>40</v>
      </c>
      <c r="B42" s="30">
        <v>1109.8333333333333</v>
      </c>
      <c r="C42" s="9">
        <v>607.33333333333337</v>
      </c>
      <c r="D42" s="30">
        <v>502.5</v>
      </c>
      <c r="E42" s="30">
        <v>202</v>
      </c>
      <c r="F42" s="9">
        <v>90</v>
      </c>
      <c r="G42" s="30">
        <v>114</v>
      </c>
      <c r="H42" s="30">
        <v>201</v>
      </c>
      <c r="I42" s="9">
        <v>65</v>
      </c>
      <c r="J42" s="9">
        <v>136</v>
      </c>
    </row>
    <row r="43" spans="1:10" ht="11.45" customHeight="1">
      <c r="A43" s="8" t="s">
        <v>41</v>
      </c>
      <c r="B43" s="30">
        <v>1493.8333333333333</v>
      </c>
      <c r="C43" s="9">
        <v>816.08333333333337</v>
      </c>
      <c r="D43" s="30">
        <v>677.75</v>
      </c>
      <c r="E43" s="30">
        <v>293</v>
      </c>
      <c r="F43" s="9">
        <v>120</v>
      </c>
      <c r="G43" s="30">
        <v>173</v>
      </c>
      <c r="H43" s="30">
        <v>271</v>
      </c>
      <c r="I43" s="9">
        <v>81</v>
      </c>
      <c r="J43" s="9">
        <v>190</v>
      </c>
    </row>
    <row r="44" spans="1:10" ht="11.45" customHeight="1">
      <c r="A44" s="12" t="s">
        <v>42</v>
      </c>
      <c r="B44" s="31">
        <v>802.66666666666663</v>
      </c>
      <c r="C44" s="13">
        <v>450.25</v>
      </c>
      <c r="D44" s="31">
        <v>352.41666666666669</v>
      </c>
      <c r="E44" s="31">
        <v>165</v>
      </c>
      <c r="F44" s="13">
        <v>73</v>
      </c>
      <c r="G44" s="31">
        <v>93</v>
      </c>
      <c r="H44" s="31">
        <v>154</v>
      </c>
      <c r="I44" s="13">
        <v>50</v>
      </c>
      <c r="J44" s="13">
        <v>104</v>
      </c>
    </row>
    <row r="45" spans="1:10" ht="11.45" customHeight="1">
      <c r="A45" s="8" t="s">
        <v>43</v>
      </c>
      <c r="B45" s="30">
        <v>487.58333333333331</v>
      </c>
      <c r="C45" s="9">
        <v>260.91666666666669</v>
      </c>
      <c r="D45" s="30">
        <v>226.66666666666666</v>
      </c>
      <c r="E45" s="30">
        <v>109</v>
      </c>
      <c r="F45" s="9">
        <v>50</v>
      </c>
      <c r="G45" s="30">
        <v>58</v>
      </c>
      <c r="H45" s="30">
        <v>81</v>
      </c>
      <c r="I45" s="9">
        <v>23</v>
      </c>
      <c r="J45" s="9">
        <v>58</v>
      </c>
    </row>
    <row r="46" spans="1:10" ht="11.45" customHeight="1">
      <c r="A46" s="8" t="s">
        <v>44</v>
      </c>
      <c r="B46" s="30">
        <v>566.08333333333337</v>
      </c>
      <c r="C46" s="9">
        <v>311.66666666666669</v>
      </c>
      <c r="D46" s="30">
        <v>254.41666666666666</v>
      </c>
      <c r="E46" s="30">
        <v>109</v>
      </c>
      <c r="F46" s="9">
        <v>46</v>
      </c>
      <c r="G46" s="30">
        <v>63</v>
      </c>
      <c r="H46" s="30">
        <v>110</v>
      </c>
      <c r="I46" s="9">
        <v>34</v>
      </c>
      <c r="J46" s="9">
        <v>76</v>
      </c>
    </row>
    <row r="47" spans="1:10" ht="11.45" customHeight="1">
      <c r="A47" s="8" t="s">
        <v>45</v>
      </c>
      <c r="B47" s="30">
        <v>800.83333333333337</v>
      </c>
      <c r="C47" s="9">
        <v>430.66666666666669</v>
      </c>
      <c r="D47" s="30">
        <v>370.16666666666669</v>
      </c>
      <c r="E47" s="30">
        <v>180</v>
      </c>
      <c r="F47" s="9">
        <v>70</v>
      </c>
      <c r="G47" s="30">
        <v>110</v>
      </c>
      <c r="H47" s="30">
        <v>158</v>
      </c>
      <c r="I47" s="9">
        <v>48</v>
      </c>
      <c r="J47" s="9">
        <v>109</v>
      </c>
    </row>
    <row r="48" spans="1:10" ht="11.45" customHeight="1">
      <c r="A48" s="8" t="s">
        <v>46</v>
      </c>
      <c r="B48" s="30">
        <v>482.66666666666669</v>
      </c>
      <c r="C48" s="9">
        <v>227.33333333333334</v>
      </c>
      <c r="D48" s="30">
        <v>255.33333333333334</v>
      </c>
      <c r="E48" s="30">
        <v>107</v>
      </c>
      <c r="F48" s="9">
        <v>41</v>
      </c>
      <c r="G48" s="30">
        <v>64</v>
      </c>
      <c r="H48" s="30">
        <v>90</v>
      </c>
      <c r="I48" s="9">
        <v>28</v>
      </c>
      <c r="J48" s="9">
        <v>62</v>
      </c>
    </row>
    <row r="49" spans="1:10" ht="11.45" customHeight="1">
      <c r="A49" s="12" t="s">
        <v>47</v>
      </c>
      <c r="B49" s="31">
        <v>3101.1666666666665</v>
      </c>
      <c r="C49" s="13">
        <v>1640.0833333333333</v>
      </c>
      <c r="D49" s="31">
        <v>1461.0833333333333</v>
      </c>
      <c r="E49" s="31">
        <v>740</v>
      </c>
      <c r="F49" s="13">
        <v>309</v>
      </c>
      <c r="G49" s="31">
        <v>433</v>
      </c>
      <c r="H49" s="31">
        <v>545</v>
      </c>
      <c r="I49" s="13">
        <v>168</v>
      </c>
      <c r="J49" s="13">
        <v>378</v>
      </c>
    </row>
    <row r="50" spans="1:10" ht="11.45" customHeight="1">
      <c r="A50" s="8" t="s">
        <v>48</v>
      </c>
      <c r="B50" s="30">
        <v>595.91666666666663</v>
      </c>
      <c r="C50" s="9">
        <v>295.5</v>
      </c>
      <c r="D50" s="30">
        <v>300.41666666666669</v>
      </c>
      <c r="E50" s="30">
        <v>136</v>
      </c>
      <c r="F50" s="9">
        <v>63</v>
      </c>
      <c r="G50" s="30">
        <v>74</v>
      </c>
      <c r="H50" s="30">
        <v>109</v>
      </c>
      <c r="I50" s="9">
        <v>31</v>
      </c>
      <c r="J50" s="9">
        <v>78</v>
      </c>
    </row>
    <row r="51" spans="1:10" ht="11.45" customHeight="1">
      <c r="A51" s="8" t="s">
        <v>49</v>
      </c>
      <c r="B51" s="30">
        <v>911.41666666666663</v>
      </c>
      <c r="C51" s="9">
        <v>437.08333333333331</v>
      </c>
      <c r="D51" s="30">
        <v>474.33333333333331</v>
      </c>
      <c r="E51" s="30">
        <v>213</v>
      </c>
      <c r="F51" s="9">
        <v>90</v>
      </c>
      <c r="G51" s="30">
        <v>123</v>
      </c>
      <c r="H51" s="30">
        <v>193</v>
      </c>
      <c r="I51" s="9">
        <v>56</v>
      </c>
      <c r="J51" s="9">
        <v>137</v>
      </c>
    </row>
    <row r="52" spans="1:10" ht="11.45" customHeight="1">
      <c r="A52" s="8" t="s">
        <v>50</v>
      </c>
      <c r="B52" s="30">
        <v>1324.5</v>
      </c>
      <c r="C52" s="9">
        <v>658.66666666666663</v>
      </c>
      <c r="D52" s="30">
        <v>665.83333333333337</v>
      </c>
      <c r="E52" s="30">
        <v>305</v>
      </c>
      <c r="F52" s="9">
        <v>121</v>
      </c>
      <c r="G52" s="30">
        <v>184</v>
      </c>
      <c r="H52" s="30">
        <v>240</v>
      </c>
      <c r="I52" s="9">
        <v>75</v>
      </c>
      <c r="J52" s="9">
        <v>165</v>
      </c>
    </row>
    <row r="53" spans="1:10" ht="11.45" customHeight="1">
      <c r="A53" s="8" t="s">
        <v>51</v>
      </c>
      <c r="B53" s="30">
        <v>793.08333333333337</v>
      </c>
      <c r="C53" s="9">
        <v>408.25</v>
      </c>
      <c r="D53" s="30">
        <v>384.83333333333331</v>
      </c>
      <c r="E53" s="30">
        <v>188</v>
      </c>
      <c r="F53" s="9">
        <v>74</v>
      </c>
      <c r="G53" s="30">
        <v>114</v>
      </c>
      <c r="H53" s="30">
        <v>156</v>
      </c>
      <c r="I53" s="9">
        <v>51</v>
      </c>
      <c r="J53" s="9">
        <v>105</v>
      </c>
    </row>
    <row r="54" spans="1:10" ht="11.45" customHeight="1">
      <c r="A54" s="12" t="s">
        <v>52</v>
      </c>
      <c r="B54" s="31">
        <v>781.08333333333337</v>
      </c>
      <c r="C54" s="13">
        <v>365.16666666666669</v>
      </c>
      <c r="D54" s="31">
        <v>415.91666666666669</v>
      </c>
      <c r="E54" s="31">
        <v>196</v>
      </c>
      <c r="F54" s="13">
        <v>74</v>
      </c>
      <c r="G54" s="31">
        <v>122</v>
      </c>
      <c r="H54" s="31">
        <v>147</v>
      </c>
      <c r="I54" s="13">
        <v>42</v>
      </c>
      <c r="J54" s="13">
        <v>105</v>
      </c>
    </row>
    <row r="55" spans="1:10" ht="11.45" customHeight="1">
      <c r="A55" s="8" t="s">
        <v>53</v>
      </c>
      <c r="B55" s="30">
        <v>1264.3333333333333</v>
      </c>
      <c r="C55" s="9">
        <v>632.91666666666663</v>
      </c>
      <c r="D55" s="30">
        <v>631.41666666666663</v>
      </c>
      <c r="E55" s="30">
        <v>311</v>
      </c>
      <c r="F55" s="9">
        <v>132</v>
      </c>
      <c r="G55" s="30">
        <v>181</v>
      </c>
      <c r="H55" s="30">
        <v>276</v>
      </c>
      <c r="I55" s="9">
        <v>89</v>
      </c>
      <c r="J55" s="9">
        <v>188</v>
      </c>
    </row>
    <row r="56" spans="1:10" ht="11.45" customHeight="1" thickBot="1">
      <c r="A56" s="16" t="s">
        <v>54</v>
      </c>
      <c r="B56" s="29">
        <v>584.91666666666663</v>
      </c>
      <c r="C56" s="17">
        <v>296.16666666666669</v>
      </c>
      <c r="D56" s="29">
        <v>288.75</v>
      </c>
      <c r="E56" s="29">
        <v>167</v>
      </c>
      <c r="F56" s="17">
        <v>76</v>
      </c>
      <c r="G56" s="29">
        <v>92</v>
      </c>
      <c r="H56" s="29">
        <v>104</v>
      </c>
      <c r="I56" s="17">
        <v>30</v>
      </c>
      <c r="J56" s="17">
        <v>74</v>
      </c>
    </row>
    <row r="57" spans="1:10" ht="16.5" customHeight="1">
      <c r="A57" s="38"/>
      <c r="B57" s="37" t="s">
        <v>78</v>
      </c>
      <c r="C57" s="37"/>
      <c r="D57" s="37"/>
      <c r="E57" s="37"/>
      <c r="F57" s="37"/>
      <c r="G57" s="37"/>
      <c r="H57" s="37"/>
      <c r="I57" s="37"/>
      <c r="J57" s="37"/>
    </row>
    <row r="58" spans="1:10" ht="16.149999999999999" customHeight="1">
      <c r="A58" s="24"/>
      <c r="B58" s="36"/>
      <c r="C58" s="36"/>
      <c r="D58" s="36"/>
      <c r="E58" s="36"/>
      <c r="F58" s="36"/>
      <c r="G58" s="36"/>
      <c r="H58" s="36"/>
      <c r="I58" s="36"/>
      <c r="J58" s="36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DB2CE-9629-4B28-BE3D-83CF024FBE47}">
  <sheetPr>
    <pageSetUpPr fitToPage="1"/>
  </sheetPr>
  <dimension ref="A1:J68"/>
  <sheetViews>
    <sheetView view="pageBreakPreview" zoomScaleNormal="100" zoomScaleSheetLayoutView="100" workbookViewId="0">
      <selection activeCell="L1" sqref="L1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19" t="s">
        <v>104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9.899999999999999" customHeight="1">
      <c r="A2" s="142" t="s">
        <v>166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18.600000000000001" customHeight="1" thickBot="1">
      <c r="I3" s="138" t="s">
        <v>195</v>
      </c>
      <c r="J3" s="138"/>
    </row>
    <row r="4" spans="1:10" ht="22.5" customHeight="1" thickBot="1">
      <c r="A4" s="126" t="s">
        <v>0</v>
      </c>
      <c r="B4" s="139" t="s">
        <v>83</v>
      </c>
      <c r="C4" s="140"/>
      <c r="D4" s="140"/>
      <c r="E4" s="140"/>
      <c r="F4" s="140"/>
      <c r="G4" s="140"/>
      <c r="H4" s="140"/>
      <c r="I4" s="140"/>
      <c r="J4" s="141"/>
    </row>
    <row r="5" spans="1:10" ht="22.5" customHeight="1" thickBot="1">
      <c r="A5" s="127"/>
      <c r="B5" s="139" t="s">
        <v>88</v>
      </c>
      <c r="C5" s="140"/>
      <c r="D5" s="140"/>
      <c r="E5" s="140"/>
      <c r="F5" s="140"/>
      <c r="G5" s="140"/>
      <c r="H5" s="140"/>
      <c r="I5" s="140"/>
      <c r="J5" s="141"/>
    </row>
    <row r="6" spans="1:10" ht="22.5" customHeight="1" thickBot="1">
      <c r="A6" s="127"/>
      <c r="B6" s="139" t="s">
        <v>89</v>
      </c>
      <c r="C6" s="140"/>
      <c r="D6" s="141"/>
      <c r="E6" s="139" t="s">
        <v>87</v>
      </c>
      <c r="F6" s="140"/>
      <c r="G6" s="141"/>
      <c r="H6" s="139" t="s">
        <v>100</v>
      </c>
      <c r="I6" s="140"/>
      <c r="J6" s="141"/>
    </row>
    <row r="7" spans="1:10" ht="42" customHeight="1" thickBot="1">
      <c r="A7" s="128"/>
      <c r="B7" s="115" t="s">
        <v>72</v>
      </c>
      <c r="C7" s="3" t="s">
        <v>79</v>
      </c>
      <c r="D7" s="115" t="s">
        <v>70</v>
      </c>
      <c r="E7" s="115" t="s">
        <v>72</v>
      </c>
      <c r="F7" s="3" t="s">
        <v>79</v>
      </c>
      <c r="G7" s="115" t="s">
        <v>70</v>
      </c>
      <c r="H7" s="115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63633.75</v>
      </c>
      <c r="C8" s="5">
        <v>36155.25</v>
      </c>
      <c r="D8" s="32">
        <v>27478.5</v>
      </c>
      <c r="E8" s="32">
        <v>12843</v>
      </c>
      <c r="F8" s="5">
        <v>5764</v>
      </c>
      <c r="G8" s="32">
        <v>7080</v>
      </c>
      <c r="H8" s="32">
        <v>11378.333333333334</v>
      </c>
      <c r="I8" s="5">
        <v>3597</v>
      </c>
      <c r="J8" s="5">
        <v>7781.333333333333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22.5" customHeight="1">
      <c r="A10" s="8" t="s">
        <v>8</v>
      </c>
      <c r="B10" s="30">
        <v>2860</v>
      </c>
      <c r="C10" s="9">
        <v>1449</v>
      </c>
      <c r="D10" s="30">
        <v>1411</v>
      </c>
      <c r="E10" s="116" t="s">
        <v>201</v>
      </c>
      <c r="F10" s="116" t="s">
        <v>248</v>
      </c>
      <c r="G10" s="116" t="s">
        <v>295</v>
      </c>
      <c r="H10" s="30">
        <v>596</v>
      </c>
      <c r="I10" s="9">
        <v>165</v>
      </c>
      <c r="J10" s="9">
        <v>432</v>
      </c>
    </row>
    <row r="11" spans="1:10" ht="22.5" customHeight="1">
      <c r="A11" s="8" t="s">
        <v>9</v>
      </c>
      <c r="B11" s="30">
        <v>759.33333333333337</v>
      </c>
      <c r="C11" s="9">
        <v>376.5</v>
      </c>
      <c r="D11" s="30">
        <v>382.83333333333331</v>
      </c>
      <c r="E11" s="116" t="s">
        <v>202</v>
      </c>
      <c r="F11" s="116" t="s">
        <v>249</v>
      </c>
      <c r="G11" s="116" t="s">
        <v>296</v>
      </c>
      <c r="H11" s="30">
        <v>147</v>
      </c>
      <c r="I11" s="9">
        <v>44</v>
      </c>
      <c r="J11" s="9">
        <v>103</v>
      </c>
    </row>
    <row r="12" spans="1:10" ht="22.5" customHeight="1">
      <c r="A12" s="8" t="s">
        <v>10</v>
      </c>
      <c r="B12" s="30">
        <v>731.33333333333337</v>
      </c>
      <c r="C12" s="9">
        <v>400.5</v>
      </c>
      <c r="D12" s="30">
        <v>330.83333333333331</v>
      </c>
      <c r="E12" s="116" t="s">
        <v>203</v>
      </c>
      <c r="F12" s="116" t="s">
        <v>250</v>
      </c>
      <c r="G12" s="116" t="s">
        <v>297</v>
      </c>
      <c r="H12" s="30">
        <v>119</v>
      </c>
      <c r="I12" s="9">
        <v>40</v>
      </c>
      <c r="J12" s="9">
        <v>79</v>
      </c>
    </row>
    <row r="13" spans="1:10" ht="22.5" customHeight="1">
      <c r="A13" s="8" t="s">
        <v>11</v>
      </c>
      <c r="B13" s="30">
        <v>1080.3333333333333</v>
      </c>
      <c r="C13" s="9">
        <v>609.25</v>
      </c>
      <c r="D13" s="30">
        <v>471.08333333333331</v>
      </c>
      <c r="E13" s="116" t="s">
        <v>204</v>
      </c>
      <c r="F13" s="116" t="s">
        <v>251</v>
      </c>
      <c r="G13" s="116" t="s">
        <v>298</v>
      </c>
      <c r="H13" s="30">
        <v>153</v>
      </c>
      <c r="I13" s="9">
        <v>55</v>
      </c>
      <c r="J13" s="9">
        <v>99</v>
      </c>
    </row>
    <row r="14" spans="1:10" ht="22.5" customHeight="1">
      <c r="A14" s="12" t="s">
        <v>12</v>
      </c>
      <c r="B14" s="31">
        <v>755.91666666666663</v>
      </c>
      <c r="C14" s="13">
        <v>374.41666666666669</v>
      </c>
      <c r="D14" s="31">
        <v>381.5</v>
      </c>
      <c r="E14" s="117" t="s">
        <v>205</v>
      </c>
      <c r="F14" s="117" t="s">
        <v>252</v>
      </c>
      <c r="G14" s="118" t="s">
        <v>299</v>
      </c>
      <c r="H14" s="31">
        <v>128</v>
      </c>
      <c r="I14" s="13">
        <v>42</v>
      </c>
      <c r="J14" s="13">
        <v>86</v>
      </c>
    </row>
    <row r="15" spans="1:10" ht="22.5" customHeight="1">
      <c r="A15" s="8" t="s">
        <v>13</v>
      </c>
      <c r="B15" s="30">
        <v>758.66666666666663</v>
      </c>
      <c r="C15" s="9">
        <v>374.5</v>
      </c>
      <c r="D15" s="30">
        <v>384.16666666666669</v>
      </c>
      <c r="E15" s="116" t="s">
        <v>206</v>
      </c>
      <c r="F15" s="116" t="s">
        <v>253</v>
      </c>
      <c r="G15" s="116" t="s">
        <v>300</v>
      </c>
      <c r="H15" s="30">
        <v>119</v>
      </c>
      <c r="I15" s="9">
        <v>39</v>
      </c>
      <c r="J15" s="9">
        <v>80</v>
      </c>
    </row>
    <row r="16" spans="1:10" ht="22.5" customHeight="1">
      <c r="A16" s="8" t="s">
        <v>14</v>
      </c>
      <c r="B16" s="30">
        <v>1192.5</v>
      </c>
      <c r="C16" s="9">
        <v>668.66666666666663</v>
      </c>
      <c r="D16" s="30">
        <v>523.83333333333337</v>
      </c>
      <c r="E16" s="116" t="s">
        <v>207</v>
      </c>
      <c r="F16" s="116" t="s">
        <v>254</v>
      </c>
      <c r="G16" s="116" t="s">
        <v>301</v>
      </c>
      <c r="H16" s="30">
        <v>192</v>
      </c>
      <c r="I16" s="9">
        <v>70</v>
      </c>
      <c r="J16" s="9">
        <v>121</v>
      </c>
    </row>
    <row r="17" spans="1:10" ht="22.5" customHeight="1">
      <c r="A17" s="8" t="s">
        <v>15</v>
      </c>
      <c r="B17" s="30">
        <v>1369.5</v>
      </c>
      <c r="C17" s="9">
        <v>824.16666666666663</v>
      </c>
      <c r="D17" s="30">
        <v>545.33333333333337</v>
      </c>
      <c r="E17" s="116" t="s">
        <v>208</v>
      </c>
      <c r="F17" s="116" t="s">
        <v>255</v>
      </c>
      <c r="G17" s="116" t="s">
        <v>302</v>
      </c>
      <c r="H17" s="30">
        <v>268</v>
      </c>
      <c r="I17" s="9">
        <v>94</v>
      </c>
      <c r="J17" s="9">
        <v>174</v>
      </c>
    </row>
    <row r="18" spans="1:10" ht="22.5" customHeight="1">
      <c r="A18" s="8" t="s">
        <v>16</v>
      </c>
      <c r="B18" s="30">
        <v>1152.75</v>
      </c>
      <c r="C18" s="9">
        <v>700</v>
      </c>
      <c r="D18" s="30">
        <v>452.75</v>
      </c>
      <c r="E18" s="116" t="s">
        <v>209</v>
      </c>
      <c r="F18" s="116" t="s">
        <v>256</v>
      </c>
      <c r="G18" s="116" t="s">
        <v>303</v>
      </c>
      <c r="H18" s="30">
        <v>215</v>
      </c>
      <c r="I18" s="9">
        <v>78</v>
      </c>
      <c r="J18" s="9">
        <v>137</v>
      </c>
    </row>
    <row r="19" spans="1:10" ht="22.5" customHeight="1">
      <c r="A19" s="12" t="s">
        <v>17</v>
      </c>
      <c r="B19" s="31">
        <v>949.83333333333337</v>
      </c>
      <c r="C19" s="13">
        <v>553.41666666666663</v>
      </c>
      <c r="D19" s="31">
        <v>396.41666666666669</v>
      </c>
      <c r="E19" s="117" t="s">
        <v>210</v>
      </c>
      <c r="F19" s="117" t="s">
        <v>257</v>
      </c>
      <c r="G19" s="118" t="s">
        <v>304</v>
      </c>
      <c r="H19" s="31">
        <v>185</v>
      </c>
      <c r="I19" s="13">
        <v>63</v>
      </c>
      <c r="J19" s="13">
        <v>122</v>
      </c>
    </row>
    <row r="20" spans="1:10" ht="22.5" customHeight="1">
      <c r="A20" s="8" t="s">
        <v>18</v>
      </c>
      <c r="B20" s="30">
        <v>3119.0833333333335</v>
      </c>
      <c r="C20" s="9">
        <v>2014.4166666666667</v>
      </c>
      <c r="D20" s="30">
        <v>1104.6666666666667</v>
      </c>
      <c r="E20" s="116" t="s">
        <v>211</v>
      </c>
      <c r="F20" s="116" t="s">
        <v>258</v>
      </c>
      <c r="G20" s="116" t="s">
        <v>305</v>
      </c>
      <c r="H20" s="30">
        <v>564</v>
      </c>
      <c r="I20" s="9">
        <v>190</v>
      </c>
      <c r="J20" s="9">
        <v>374</v>
      </c>
    </row>
    <row r="21" spans="1:10" ht="22.5" customHeight="1">
      <c r="A21" s="8" t="s">
        <v>19</v>
      </c>
      <c r="B21" s="30">
        <v>2374.1666666666665</v>
      </c>
      <c r="C21" s="9">
        <v>1471.4166666666667</v>
      </c>
      <c r="D21" s="30">
        <v>902.75</v>
      </c>
      <c r="E21" s="116" t="s">
        <v>212</v>
      </c>
      <c r="F21" s="116" t="s">
        <v>259</v>
      </c>
      <c r="G21" s="116" t="s">
        <v>306</v>
      </c>
      <c r="H21" s="30">
        <v>419</v>
      </c>
      <c r="I21" s="9">
        <v>132</v>
      </c>
      <c r="J21" s="9">
        <v>288</v>
      </c>
    </row>
    <row r="22" spans="1:10" ht="22.5" customHeight="1">
      <c r="A22" s="8" t="s">
        <v>20</v>
      </c>
      <c r="B22" s="30">
        <v>4229.083333333333</v>
      </c>
      <c r="C22" s="9">
        <v>2507.4166666666665</v>
      </c>
      <c r="D22" s="30">
        <v>1721.6666666666667</v>
      </c>
      <c r="E22" s="116" t="s">
        <v>213</v>
      </c>
      <c r="F22" s="116" t="s">
        <v>260</v>
      </c>
      <c r="G22" s="116" t="s">
        <v>307</v>
      </c>
      <c r="H22" s="30">
        <v>704</v>
      </c>
      <c r="I22" s="9">
        <v>236</v>
      </c>
      <c r="J22" s="9">
        <v>468</v>
      </c>
    </row>
    <row r="23" spans="1:10" ht="22.5" customHeight="1">
      <c r="A23" s="8" t="s">
        <v>21</v>
      </c>
      <c r="B23" s="30">
        <v>3423.25</v>
      </c>
      <c r="C23" s="9">
        <v>2253</v>
      </c>
      <c r="D23" s="30">
        <v>1170.25</v>
      </c>
      <c r="E23" s="116" t="s">
        <v>214</v>
      </c>
      <c r="F23" s="116" t="s">
        <v>261</v>
      </c>
      <c r="G23" s="116" t="s">
        <v>308</v>
      </c>
      <c r="H23" s="30">
        <v>557</v>
      </c>
      <c r="I23" s="9">
        <v>178</v>
      </c>
      <c r="J23" s="9">
        <v>379</v>
      </c>
    </row>
    <row r="24" spans="1:10" ht="22.5" customHeight="1">
      <c r="A24" s="12" t="s">
        <v>22</v>
      </c>
      <c r="B24" s="31">
        <v>1350.3333333333333</v>
      </c>
      <c r="C24" s="13">
        <v>709.66666666666663</v>
      </c>
      <c r="D24" s="31">
        <v>640.66666666666663</v>
      </c>
      <c r="E24" s="117" t="s">
        <v>215</v>
      </c>
      <c r="F24" s="117" t="s">
        <v>262</v>
      </c>
      <c r="G24" s="118" t="s">
        <v>309</v>
      </c>
      <c r="H24" s="31">
        <v>237</v>
      </c>
      <c r="I24" s="13">
        <v>83</v>
      </c>
      <c r="J24" s="13">
        <v>154</v>
      </c>
    </row>
    <row r="25" spans="1:10" ht="22.5" customHeight="1">
      <c r="A25" s="8" t="s">
        <v>23</v>
      </c>
      <c r="B25" s="30">
        <v>647.16666666666663</v>
      </c>
      <c r="C25" s="9">
        <v>332.75</v>
      </c>
      <c r="D25" s="30">
        <v>314.41666666666669</v>
      </c>
      <c r="E25" s="116" t="s">
        <v>216</v>
      </c>
      <c r="F25" s="116" t="s">
        <v>263</v>
      </c>
      <c r="G25" s="116" t="s">
        <v>310</v>
      </c>
      <c r="H25" s="30">
        <v>98</v>
      </c>
      <c r="I25" s="9">
        <v>29</v>
      </c>
      <c r="J25" s="9">
        <v>69</v>
      </c>
    </row>
    <row r="26" spans="1:10" ht="22.5" customHeight="1">
      <c r="A26" s="8" t="s">
        <v>24</v>
      </c>
      <c r="B26" s="30">
        <v>666.08333333333337</v>
      </c>
      <c r="C26" s="9">
        <v>347.91666666666669</v>
      </c>
      <c r="D26" s="30">
        <v>318.16666666666669</v>
      </c>
      <c r="E26" s="116" t="s">
        <v>217</v>
      </c>
      <c r="F26" s="116" t="s">
        <v>264</v>
      </c>
      <c r="G26" s="116" t="s">
        <v>311</v>
      </c>
      <c r="H26" s="30">
        <v>106</v>
      </c>
      <c r="I26" s="9">
        <v>38</v>
      </c>
      <c r="J26" s="9">
        <v>68</v>
      </c>
    </row>
    <row r="27" spans="1:10" ht="22.5" customHeight="1">
      <c r="A27" s="8" t="s">
        <v>25</v>
      </c>
      <c r="B27" s="30">
        <v>490.16666666666669</v>
      </c>
      <c r="C27" s="9">
        <v>251.83333333333334</v>
      </c>
      <c r="D27" s="30">
        <v>238.33333333333334</v>
      </c>
      <c r="E27" s="116" t="s">
        <v>218</v>
      </c>
      <c r="F27" s="116" t="s">
        <v>265</v>
      </c>
      <c r="G27" s="116" t="s">
        <v>312</v>
      </c>
      <c r="H27" s="30">
        <v>83</v>
      </c>
      <c r="I27" s="9">
        <v>30</v>
      </c>
      <c r="J27" s="9">
        <v>53</v>
      </c>
    </row>
    <row r="28" spans="1:10" ht="22.5" customHeight="1">
      <c r="A28" s="8" t="s">
        <v>26</v>
      </c>
      <c r="B28" s="30">
        <v>394.66666666666669</v>
      </c>
      <c r="C28" s="9">
        <v>235.75</v>
      </c>
      <c r="D28" s="30">
        <v>158.91666666666666</v>
      </c>
      <c r="E28" s="116" t="s">
        <v>219</v>
      </c>
      <c r="F28" s="116" t="s">
        <v>266</v>
      </c>
      <c r="G28" s="116" t="s">
        <v>313</v>
      </c>
      <c r="H28" s="30">
        <v>80</v>
      </c>
      <c r="I28" s="9">
        <v>27</v>
      </c>
      <c r="J28" s="9">
        <v>54</v>
      </c>
    </row>
    <row r="29" spans="1:10" ht="22.5" customHeight="1">
      <c r="A29" s="12" t="s">
        <v>27</v>
      </c>
      <c r="B29" s="31">
        <v>1303.1666666666667</v>
      </c>
      <c r="C29" s="13">
        <v>731.75</v>
      </c>
      <c r="D29" s="31">
        <v>571.41666666666663</v>
      </c>
      <c r="E29" s="117" t="s">
        <v>220</v>
      </c>
      <c r="F29" s="117" t="s">
        <v>267</v>
      </c>
      <c r="G29" s="118" t="s">
        <v>314</v>
      </c>
      <c r="H29" s="31">
        <v>228</v>
      </c>
      <c r="I29" s="13">
        <v>74</v>
      </c>
      <c r="J29" s="13">
        <v>155</v>
      </c>
    </row>
    <row r="30" spans="1:10" ht="22.5" customHeight="1">
      <c r="A30" s="8" t="s">
        <v>28</v>
      </c>
      <c r="B30" s="30">
        <v>1036.9166666666667</v>
      </c>
      <c r="C30" s="9">
        <v>590.75</v>
      </c>
      <c r="D30" s="30">
        <v>446.16666666666669</v>
      </c>
      <c r="E30" s="116" t="s">
        <v>221</v>
      </c>
      <c r="F30" s="116" t="s">
        <v>268</v>
      </c>
      <c r="G30" s="116" t="s">
        <v>315</v>
      </c>
      <c r="H30" s="30">
        <v>190</v>
      </c>
      <c r="I30" s="9">
        <v>64</v>
      </c>
      <c r="J30" s="9">
        <v>126</v>
      </c>
    </row>
    <row r="31" spans="1:10" ht="22.5" customHeight="1">
      <c r="A31" s="8" t="s">
        <v>29</v>
      </c>
      <c r="B31" s="30">
        <v>2173.25</v>
      </c>
      <c r="C31" s="9">
        <v>1304.6666666666667</v>
      </c>
      <c r="D31" s="30">
        <v>868.58333333333337</v>
      </c>
      <c r="E31" s="116" t="s">
        <v>222</v>
      </c>
      <c r="F31" s="116" t="s">
        <v>269</v>
      </c>
      <c r="G31" s="116" t="s">
        <v>316</v>
      </c>
      <c r="H31" s="30">
        <v>377</v>
      </c>
      <c r="I31" s="9">
        <v>115</v>
      </c>
      <c r="J31" s="9">
        <v>262</v>
      </c>
    </row>
    <row r="32" spans="1:10" ht="22.5" customHeight="1">
      <c r="A32" s="8" t="s">
        <v>30</v>
      </c>
      <c r="B32" s="30">
        <v>3490.1666666666665</v>
      </c>
      <c r="C32" s="9">
        <v>2239.0833333333335</v>
      </c>
      <c r="D32" s="30">
        <v>1251.0833333333333</v>
      </c>
      <c r="E32" s="116" t="s">
        <v>223</v>
      </c>
      <c r="F32" s="116" t="s">
        <v>270</v>
      </c>
      <c r="G32" s="116" t="s">
        <v>317</v>
      </c>
      <c r="H32" s="30">
        <v>586</v>
      </c>
      <c r="I32" s="9">
        <v>188</v>
      </c>
      <c r="J32" s="9">
        <v>398</v>
      </c>
    </row>
    <row r="33" spans="1:10" ht="22.5" customHeight="1">
      <c r="A33" s="8" t="s">
        <v>31</v>
      </c>
      <c r="B33" s="30">
        <v>1190.4166666666667</v>
      </c>
      <c r="C33" s="9">
        <v>699.08333333333337</v>
      </c>
      <c r="D33" s="30">
        <v>491.33333333333331</v>
      </c>
      <c r="E33" s="116" t="s">
        <v>224</v>
      </c>
      <c r="F33" s="116" t="s">
        <v>271</v>
      </c>
      <c r="G33" s="116" t="s">
        <v>318</v>
      </c>
      <c r="H33" s="30">
        <v>207</v>
      </c>
      <c r="I33" s="9">
        <v>64</v>
      </c>
      <c r="J33" s="9">
        <v>143</v>
      </c>
    </row>
    <row r="34" spans="1:10" ht="22.5" customHeight="1">
      <c r="A34" s="12" t="s">
        <v>32</v>
      </c>
      <c r="B34" s="31">
        <v>941.33333333333337</v>
      </c>
      <c r="C34" s="13">
        <v>552.08333333333337</v>
      </c>
      <c r="D34" s="31">
        <v>389.25</v>
      </c>
      <c r="E34" s="117" t="s">
        <v>225</v>
      </c>
      <c r="F34" s="117" t="s">
        <v>272</v>
      </c>
      <c r="G34" s="118" t="s">
        <v>319</v>
      </c>
      <c r="H34" s="31">
        <v>159</v>
      </c>
      <c r="I34" s="13">
        <v>48</v>
      </c>
      <c r="J34" s="13">
        <v>111</v>
      </c>
    </row>
    <row r="35" spans="1:10" ht="22.5" customHeight="1">
      <c r="A35" s="8" t="s">
        <v>33</v>
      </c>
      <c r="B35" s="30">
        <v>1247.8333333333333</v>
      </c>
      <c r="C35" s="9">
        <v>691.83333333333337</v>
      </c>
      <c r="D35" s="30">
        <v>556</v>
      </c>
      <c r="E35" s="116" t="s">
        <v>226</v>
      </c>
      <c r="F35" s="116" t="s">
        <v>273</v>
      </c>
      <c r="G35" s="116" t="s">
        <v>320</v>
      </c>
      <c r="H35" s="30">
        <v>223</v>
      </c>
      <c r="I35" s="9">
        <v>72</v>
      </c>
      <c r="J35" s="9">
        <v>152</v>
      </c>
    </row>
    <row r="36" spans="1:10" ht="22.5" customHeight="1">
      <c r="A36" s="8" t="s">
        <v>34</v>
      </c>
      <c r="B36" s="30">
        <v>3697.6666666666665</v>
      </c>
      <c r="C36" s="9">
        <v>2081.0833333333335</v>
      </c>
      <c r="D36" s="30">
        <v>1616.5833333333333</v>
      </c>
      <c r="E36" s="116" t="s">
        <v>227</v>
      </c>
      <c r="F36" s="116" t="s">
        <v>274</v>
      </c>
      <c r="G36" s="116" t="s">
        <v>321</v>
      </c>
      <c r="H36" s="30">
        <v>700</v>
      </c>
      <c r="I36" s="9">
        <v>205</v>
      </c>
      <c r="J36" s="9">
        <v>495</v>
      </c>
    </row>
    <row r="37" spans="1:10" ht="22.5" customHeight="1">
      <c r="A37" s="8" t="s">
        <v>35</v>
      </c>
      <c r="B37" s="30">
        <v>3113.5833333333335</v>
      </c>
      <c r="C37" s="9">
        <v>1805.5</v>
      </c>
      <c r="D37" s="30">
        <v>1308.0833333333333</v>
      </c>
      <c r="E37" s="116" t="s">
        <v>228</v>
      </c>
      <c r="F37" s="116" t="s">
        <v>275</v>
      </c>
      <c r="G37" s="116" t="s">
        <v>322</v>
      </c>
      <c r="H37" s="30">
        <v>539</v>
      </c>
      <c r="I37" s="9">
        <v>157</v>
      </c>
      <c r="J37" s="9">
        <v>382</v>
      </c>
    </row>
    <row r="38" spans="1:10" ht="22.5" customHeight="1">
      <c r="A38" s="8" t="s">
        <v>36</v>
      </c>
      <c r="B38" s="30">
        <v>659</v>
      </c>
      <c r="C38" s="9">
        <v>421.83333333333331</v>
      </c>
      <c r="D38" s="30">
        <v>237.16666666666666</v>
      </c>
      <c r="E38" s="116" t="s">
        <v>229</v>
      </c>
      <c r="F38" s="116" t="s">
        <v>276</v>
      </c>
      <c r="G38" s="116" t="s">
        <v>323</v>
      </c>
      <c r="H38" s="30">
        <v>108</v>
      </c>
      <c r="I38" s="9">
        <v>32</v>
      </c>
      <c r="J38" s="9">
        <v>76</v>
      </c>
    </row>
    <row r="39" spans="1:10" ht="22.5" customHeight="1">
      <c r="A39" s="12" t="s">
        <v>37</v>
      </c>
      <c r="B39" s="31">
        <v>545.25</v>
      </c>
      <c r="C39" s="13">
        <v>312.83333333333331</v>
      </c>
      <c r="D39" s="31">
        <v>232.41666666666666</v>
      </c>
      <c r="E39" s="117" t="s">
        <v>230</v>
      </c>
      <c r="F39" s="117" t="s">
        <v>277</v>
      </c>
      <c r="G39" s="118" t="s">
        <v>324</v>
      </c>
      <c r="H39" s="31">
        <v>100</v>
      </c>
      <c r="I39" s="13">
        <v>31</v>
      </c>
      <c r="J39" s="13">
        <v>70</v>
      </c>
    </row>
    <row r="40" spans="1:10" ht="22.5" customHeight="1">
      <c r="A40" s="8" t="s">
        <v>38</v>
      </c>
      <c r="B40" s="30">
        <v>353.25</v>
      </c>
      <c r="C40" s="9">
        <v>190.16666666666666</v>
      </c>
      <c r="D40" s="30">
        <v>163.08333333333334</v>
      </c>
      <c r="E40" s="116" t="s">
        <v>231</v>
      </c>
      <c r="F40" s="116" t="s">
        <v>278</v>
      </c>
      <c r="G40" s="116" t="s">
        <v>325</v>
      </c>
      <c r="H40" s="30">
        <v>66</v>
      </c>
      <c r="I40" s="9">
        <v>22</v>
      </c>
      <c r="J40" s="9">
        <v>45</v>
      </c>
    </row>
    <row r="41" spans="1:10" ht="22.5" customHeight="1">
      <c r="A41" s="8" t="s">
        <v>39</v>
      </c>
      <c r="B41" s="30">
        <v>477.83333333333331</v>
      </c>
      <c r="C41" s="9">
        <v>241.91666666666666</v>
      </c>
      <c r="D41" s="30">
        <v>235.91666666666666</v>
      </c>
      <c r="E41" s="116" t="s">
        <v>232</v>
      </c>
      <c r="F41" s="116" t="s">
        <v>279</v>
      </c>
      <c r="G41" s="116" t="s">
        <v>326</v>
      </c>
      <c r="H41" s="30">
        <v>91</v>
      </c>
      <c r="I41" s="9">
        <v>28</v>
      </c>
      <c r="J41" s="9">
        <v>63</v>
      </c>
    </row>
    <row r="42" spans="1:10" ht="22.5" customHeight="1">
      <c r="A42" s="8" t="s">
        <v>40</v>
      </c>
      <c r="B42" s="30">
        <v>1109.8333333333333</v>
      </c>
      <c r="C42" s="9">
        <v>607.33333333333337</v>
      </c>
      <c r="D42" s="30">
        <v>502.5</v>
      </c>
      <c r="E42" s="116" t="s">
        <v>233</v>
      </c>
      <c r="F42" s="116" t="s">
        <v>280</v>
      </c>
      <c r="G42" s="116" t="s">
        <v>327</v>
      </c>
      <c r="H42" s="30">
        <v>201</v>
      </c>
      <c r="I42" s="9">
        <v>65</v>
      </c>
      <c r="J42" s="9">
        <v>136</v>
      </c>
    </row>
    <row r="43" spans="1:10" ht="22.5" customHeight="1">
      <c r="A43" s="8" t="s">
        <v>41</v>
      </c>
      <c r="B43" s="30">
        <v>1493.8333333333333</v>
      </c>
      <c r="C43" s="9">
        <v>816.08333333333337</v>
      </c>
      <c r="D43" s="30">
        <v>677.75</v>
      </c>
      <c r="E43" s="116" t="s">
        <v>234</v>
      </c>
      <c r="F43" s="116" t="s">
        <v>281</v>
      </c>
      <c r="G43" s="116" t="s">
        <v>328</v>
      </c>
      <c r="H43" s="30">
        <v>271</v>
      </c>
      <c r="I43" s="9">
        <v>81</v>
      </c>
      <c r="J43" s="9">
        <v>190</v>
      </c>
    </row>
    <row r="44" spans="1:10" ht="22.5" customHeight="1">
      <c r="A44" s="12" t="s">
        <v>42</v>
      </c>
      <c r="B44" s="31">
        <v>802.66666666666663</v>
      </c>
      <c r="C44" s="13">
        <v>450.25</v>
      </c>
      <c r="D44" s="31">
        <v>352.41666666666669</v>
      </c>
      <c r="E44" s="117" t="s">
        <v>235</v>
      </c>
      <c r="F44" s="117" t="s">
        <v>282</v>
      </c>
      <c r="G44" s="118" t="s">
        <v>329</v>
      </c>
      <c r="H44" s="31">
        <v>154</v>
      </c>
      <c r="I44" s="13">
        <v>50</v>
      </c>
      <c r="J44" s="13">
        <v>104</v>
      </c>
    </row>
    <row r="45" spans="1:10" ht="22.5" customHeight="1">
      <c r="A45" s="8" t="s">
        <v>43</v>
      </c>
      <c r="B45" s="30">
        <v>487.58333333333331</v>
      </c>
      <c r="C45" s="9">
        <v>260.91666666666669</v>
      </c>
      <c r="D45" s="30">
        <v>226.66666666666666</v>
      </c>
      <c r="E45" s="116" t="s">
        <v>236</v>
      </c>
      <c r="F45" s="116" t="s">
        <v>283</v>
      </c>
      <c r="G45" s="116" t="s">
        <v>330</v>
      </c>
      <c r="H45" s="30">
        <v>81</v>
      </c>
      <c r="I45" s="9">
        <v>23</v>
      </c>
      <c r="J45" s="9">
        <v>58</v>
      </c>
    </row>
    <row r="46" spans="1:10" ht="22.5" customHeight="1">
      <c r="A46" s="8" t="s">
        <v>44</v>
      </c>
      <c r="B46" s="30">
        <v>566.08333333333337</v>
      </c>
      <c r="C46" s="9">
        <v>311.66666666666669</v>
      </c>
      <c r="D46" s="30">
        <v>254.41666666666666</v>
      </c>
      <c r="E46" s="116" t="s">
        <v>237</v>
      </c>
      <c r="F46" s="116" t="s">
        <v>284</v>
      </c>
      <c r="G46" s="116" t="s">
        <v>331</v>
      </c>
      <c r="H46" s="30">
        <v>110</v>
      </c>
      <c r="I46" s="9">
        <v>34</v>
      </c>
      <c r="J46" s="9">
        <v>76</v>
      </c>
    </row>
    <row r="47" spans="1:10" ht="22.5" customHeight="1">
      <c r="A47" s="8" t="s">
        <v>45</v>
      </c>
      <c r="B47" s="30">
        <v>800.83333333333337</v>
      </c>
      <c r="C47" s="9">
        <v>430.66666666666669</v>
      </c>
      <c r="D47" s="30">
        <v>370.16666666666669</v>
      </c>
      <c r="E47" s="116" t="s">
        <v>238</v>
      </c>
      <c r="F47" s="116" t="s">
        <v>285</v>
      </c>
      <c r="G47" s="116" t="s">
        <v>332</v>
      </c>
      <c r="H47" s="30">
        <v>158</v>
      </c>
      <c r="I47" s="9">
        <v>48</v>
      </c>
      <c r="J47" s="9">
        <v>109</v>
      </c>
    </row>
    <row r="48" spans="1:10" ht="22.5" customHeight="1">
      <c r="A48" s="8" t="s">
        <v>46</v>
      </c>
      <c r="B48" s="30">
        <v>482.66666666666669</v>
      </c>
      <c r="C48" s="9">
        <v>227.33333333333334</v>
      </c>
      <c r="D48" s="30">
        <v>255.33333333333334</v>
      </c>
      <c r="E48" s="116" t="s">
        <v>239</v>
      </c>
      <c r="F48" s="116" t="s">
        <v>286</v>
      </c>
      <c r="G48" s="116" t="s">
        <v>333</v>
      </c>
      <c r="H48" s="30">
        <v>90</v>
      </c>
      <c r="I48" s="9">
        <v>28</v>
      </c>
      <c r="J48" s="9">
        <v>62</v>
      </c>
    </row>
    <row r="49" spans="1:10" ht="22.5" customHeight="1">
      <c r="A49" s="12" t="s">
        <v>47</v>
      </c>
      <c r="B49" s="31">
        <v>3101.1666666666665</v>
      </c>
      <c r="C49" s="13">
        <v>1640.0833333333333</v>
      </c>
      <c r="D49" s="31">
        <v>1461.0833333333333</v>
      </c>
      <c r="E49" s="117" t="s">
        <v>240</v>
      </c>
      <c r="F49" s="117" t="s">
        <v>287</v>
      </c>
      <c r="G49" s="118" t="s">
        <v>334</v>
      </c>
      <c r="H49" s="31">
        <v>545</v>
      </c>
      <c r="I49" s="13">
        <v>168</v>
      </c>
      <c r="J49" s="13">
        <v>378</v>
      </c>
    </row>
    <row r="50" spans="1:10" ht="22.5" customHeight="1">
      <c r="A50" s="8" t="s">
        <v>48</v>
      </c>
      <c r="B50" s="30">
        <v>595.91666666666663</v>
      </c>
      <c r="C50" s="9">
        <v>295.5</v>
      </c>
      <c r="D50" s="30">
        <v>300.41666666666669</v>
      </c>
      <c r="E50" s="116" t="s">
        <v>241</v>
      </c>
      <c r="F50" s="116" t="s">
        <v>288</v>
      </c>
      <c r="G50" s="116" t="s">
        <v>335</v>
      </c>
      <c r="H50" s="30">
        <v>109</v>
      </c>
      <c r="I50" s="9">
        <v>31</v>
      </c>
      <c r="J50" s="9">
        <v>78</v>
      </c>
    </row>
    <row r="51" spans="1:10" ht="22.5" customHeight="1">
      <c r="A51" s="8" t="s">
        <v>49</v>
      </c>
      <c r="B51" s="30">
        <v>911.41666666666663</v>
      </c>
      <c r="C51" s="9">
        <v>437.08333333333331</v>
      </c>
      <c r="D51" s="30">
        <v>474.33333333333331</v>
      </c>
      <c r="E51" s="116" t="s">
        <v>242</v>
      </c>
      <c r="F51" s="116" t="s">
        <v>289</v>
      </c>
      <c r="G51" s="116" t="s">
        <v>336</v>
      </c>
      <c r="H51" s="30">
        <v>193</v>
      </c>
      <c r="I51" s="9">
        <v>56</v>
      </c>
      <c r="J51" s="9">
        <v>137</v>
      </c>
    </row>
    <row r="52" spans="1:10" ht="22.5" customHeight="1">
      <c r="A52" s="8" t="s">
        <v>50</v>
      </c>
      <c r="B52" s="30">
        <v>1324.5</v>
      </c>
      <c r="C52" s="9">
        <v>658.66666666666663</v>
      </c>
      <c r="D52" s="30">
        <v>665.83333333333337</v>
      </c>
      <c r="E52" s="116" t="s">
        <v>243</v>
      </c>
      <c r="F52" s="116" t="s">
        <v>290</v>
      </c>
      <c r="G52" s="116" t="s">
        <v>337</v>
      </c>
      <c r="H52" s="30">
        <v>240</v>
      </c>
      <c r="I52" s="9">
        <v>75</v>
      </c>
      <c r="J52" s="9">
        <v>165</v>
      </c>
    </row>
    <row r="53" spans="1:10" ht="22.5" customHeight="1">
      <c r="A53" s="8" t="s">
        <v>51</v>
      </c>
      <c r="B53" s="30">
        <v>793.08333333333337</v>
      </c>
      <c r="C53" s="9">
        <v>408.25</v>
      </c>
      <c r="D53" s="30">
        <v>384.83333333333331</v>
      </c>
      <c r="E53" s="116" t="s">
        <v>244</v>
      </c>
      <c r="F53" s="116" t="s">
        <v>291</v>
      </c>
      <c r="G53" s="116" t="s">
        <v>338</v>
      </c>
      <c r="H53" s="30">
        <v>156</v>
      </c>
      <c r="I53" s="9">
        <v>51</v>
      </c>
      <c r="J53" s="9">
        <v>105</v>
      </c>
    </row>
    <row r="54" spans="1:10" ht="22.5" customHeight="1">
      <c r="A54" s="12" t="s">
        <v>52</v>
      </c>
      <c r="B54" s="31">
        <v>781.08333333333337</v>
      </c>
      <c r="C54" s="13">
        <v>365.16666666666669</v>
      </c>
      <c r="D54" s="31">
        <v>415.91666666666669</v>
      </c>
      <c r="E54" s="117" t="s">
        <v>245</v>
      </c>
      <c r="F54" s="117" t="s">
        <v>292</v>
      </c>
      <c r="G54" s="118" t="s">
        <v>339</v>
      </c>
      <c r="H54" s="31">
        <v>147</v>
      </c>
      <c r="I54" s="13">
        <v>42</v>
      </c>
      <c r="J54" s="13">
        <v>105</v>
      </c>
    </row>
    <row r="55" spans="1:10" ht="22.5" customHeight="1">
      <c r="A55" s="8" t="s">
        <v>53</v>
      </c>
      <c r="B55" s="30">
        <v>1264.3333333333333</v>
      </c>
      <c r="C55" s="9">
        <v>632.91666666666663</v>
      </c>
      <c r="D55" s="30">
        <v>631.41666666666663</v>
      </c>
      <c r="E55" s="116" t="s">
        <v>246</v>
      </c>
      <c r="F55" s="116" t="s">
        <v>293</v>
      </c>
      <c r="G55" s="116" t="s">
        <v>340</v>
      </c>
      <c r="H55" s="30">
        <v>276</v>
      </c>
      <c r="I55" s="9">
        <v>89</v>
      </c>
      <c r="J55" s="9">
        <v>188</v>
      </c>
    </row>
    <row r="56" spans="1:10" ht="22.5" customHeight="1" thickBot="1">
      <c r="A56" s="16" t="s">
        <v>54</v>
      </c>
      <c r="B56" s="29">
        <v>584.91666666666663</v>
      </c>
      <c r="C56" s="17">
        <v>296.16666666666669</v>
      </c>
      <c r="D56" s="29">
        <v>288.75</v>
      </c>
      <c r="E56" s="116" t="s">
        <v>247</v>
      </c>
      <c r="F56" s="116" t="s">
        <v>294</v>
      </c>
      <c r="G56" s="116" t="s">
        <v>341</v>
      </c>
      <c r="H56" s="29">
        <v>104</v>
      </c>
      <c r="I56" s="17">
        <v>30</v>
      </c>
      <c r="J56" s="17">
        <v>74</v>
      </c>
    </row>
    <row r="57" spans="1:10" ht="16.5" customHeight="1">
      <c r="A57" s="38"/>
      <c r="B57" s="37" t="s">
        <v>78</v>
      </c>
      <c r="C57" s="37"/>
      <c r="D57" s="37"/>
      <c r="E57" s="37"/>
      <c r="F57" s="37"/>
      <c r="G57" s="37"/>
      <c r="H57" s="37"/>
      <c r="I57" s="37"/>
      <c r="J57" s="37"/>
    </row>
    <row r="58" spans="1:10" ht="16.149999999999999" customHeight="1">
      <c r="A58" s="24"/>
      <c r="B58" s="36"/>
      <c r="C58" s="36"/>
      <c r="D58" s="36"/>
      <c r="E58" s="36"/>
      <c r="F58" s="36"/>
      <c r="G58" s="36"/>
      <c r="H58" s="36"/>
      <c r="I58" s="36"/>
      <c r="J58" s="36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39" orientation="landscape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J68"/>
  <sheetViews>
    <sheetView view="pageBreakPreview" zoomScaleNormal="100" zoomScaleSheetLayoutView="100" workbookViewId="0">
      <selection activeCell="G24" sqref="G24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19" t="s">
        <v>103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9.899999999999999" customHeight="1">
      <c r="A2" s="142" t="s">
        <v>166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18.600000000000001" customHeight="1" thickBot="1">
      <c r="I3" s="138" t="s">
        <v>195</v>
      </c>
      <c r="J3" s="138"/>
    </row>
    <row r="4" spans="1:10" ht="22.5" customHeight="1" thickBot="1">
      <c r="A4" s="126" t="s">
        <v>0</v>
      </c>
      <c r="B4" s="139" t="s">
        <v>83</v>
      </c>
      <c r="C4" s="140"/>
      <c r="D4" s="140"/>
      <c r="E4" s="140"/>
      <c r="F4" s="140"/>
      <c r="G4" s="140"/>
      <c r="H4" s="140"/>
      <c r="I4" s="140"/>
      <c r="J4" s="141"/>
    </row>
    <row r="5" spans="1:10" ht="22.5" customHeight="1" thickBot="1">
      <c r="A5" s="127"/>
      <c r="B5" s="139" t="s">
        <v>92</v>
      </c>
      <c r="C5" s="140"/>
      <c r="D5" s="141"/>
      <c r="E5" s="140" t="s">
        <v>107</v>
      </c>
      <c r="F5" s="140"/>
      <c r="G5" s="140"/>
      <c r="H5" s="140"/>
      <c r="I5" s="140"/>
      <c r="J5" s="141"/>
    </row>
    <row r="6" spans="1:10" ht="22.5" customHeight="1" thickBot="1">
      <c r="A6" s="127"/>
      <c r="B6" s="139" t="s">
        <v>86</v>
      </c>
      <c r="C6" s="140"/>
      <c r="D6" s="141"/>
      <c r="E6" s="139" t="s">
        <v>89</v>
      </c>
      <c r="F6" s="140"/>
      <c r="G6" s="141"/>
      <c r="H6" s="139" t="s">
        <v>86</v>
      </c>
      <c r="I6" s="140"/>
      <c r="J6" s="141"/>
    </row>
    <row r="7" spans="1:10" ht="42" customHeight="1" thickBot="1">
      <c r="A7" s="128"/>
      <c r="B7" s="105" t="s">
        <v>72</v>
      </c>
      <c r="C7" s="3" t="s">
        <v>79</v>
      </c>
      <c r="D7" s="105" t="s">
        <v>70</v>
      </c>
      <c r="E7" s="108" t="s">
        <v>72</v>
      </c>
      <c r="F7" s="3" t="s">
        <v>79</v>
      </c>
      <c r="G7" s="108" t="s">
        <v>70</v>
      </c>
      <c r="H7" s="105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31919.833333333332</v>
      </c>
      <c r="C8" s="5">
        <v>21750.083333333332</v>
      </c>
      <c r="D8" s="32">
        <v>10169.75</v>
      </c>
      <c r="E8" s="32">
        <v>48309</v>
      </c>
      <c r="F8" s="5">
        <v>28355</v>
      </c>
      <c r="G8" s="32">
        <v>19954</v>
      </c>
      <c r="H8" s="32">
        <v>1612</v>
      </c>
      <c r="I8" s="5">
        <v>882</v>
      </c>
      <c r="J8" s="5">
        <v>730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1178</v>
      </c>
      <c r="C10" s="9">
        <v>764</v>
      </c>
      <c r="D10" s="30">
        <v>414</v>
      </c>
      <c r="E10" s="30">
        <v>2549</v>
      </c>
      <c r="F10" s="9">
        <v>1369</v>
      </c>
      <c r="G10" s="30">
        <v>1179</v>
      </c>
      <c r="H10" s="30">
        <v>93</v>
      </c>
      <c r="I10" s="9">
        <v>52</v>
      </c>
      <c r="J10" s="9">
        <v>40</v>
      </c>
    </row>
    <row r="11" spans="1:10" ht="11.45" customHeight="1">
      <c r="A11" s="8" t="s">
        <v>9</v>
      </c>
      <c r="B11" s="30">
        <v>351</v>
      </c>
      <c r="C11" s="9">
        <v>203</v>
      </c>
      <c r="D11" s="30">
        <v>148</v>
      </c>
      <c r="E11" s="30">
        <v>504</v>
      </c>
      <c r="F11" s="9">
        <v>281</v>
      </c>
      <c r="G11" s="30">
        <v>224</v>
      </c>
      <c r="H11" s="30">
        <v>15</v>
      </c>
      <c r="I11" s="9">
        <v>7</v>
      </c>
      <c r="J11" s="9">
        <v>9</v>
      </c>
    </row>
    <row r="12" spans="1:10" ht="11.45" customHeight="1">
      <c r="A12" s="8" t="s">
        <v>10</v>
      </c>
      <c r="B12" s="30">
        <v>377</v>
      </c>
      <c r="C12" s="9">
        <v>234</v>
      </c>
      <c r="D12" s="30">
        <v>142</v>
      </c>
      <c r="E12" s="30">
        <v>493</v>
      </c>
      <c r="F12" s="9">
        <v>296</v>
      </c>
      <c r="G12" s="30">
        <v>197</v>
      </c>
      <c r="H12" s="30">
        <v>13</v>
      </c>
      <c r="I12" s="9">
        <v>7</v>
      </c>
      <c r="J12" s="9">
        <v>6</v>
      </c>
    </row>
    <row r="13" spans="1:10" ht="11.45" customHeight="1">
      <c r="A13" s="8" t="s">
        <v>11</v>
      </c>
      <c r="B13" s="30">
        <v>514</v>
      </c>
      <c r="C13" s="9">
        <v>338</v>
      </c>
      <c r="D13" s="30">
        <v>176</v>
      </c>
      <c r="E13" s="30">
        <v>940</v>
      </c>
      <c r="F13" s="9">
        <v>542</v>
      </c>
      <c r="G13" s="30">
        <v>399</v>
      </c>
      <c r="H13" s="30">
        <v>26</v>
      </c>
      <c r="I13" s="9">
        <v>16</v>
      </c>
      <c r="J13" s="9">
        <v>12</v>
      </c>
    </row>
    <row r="14" spans="1:10" ht="11.45" customHeight="1">
      <c r="A14" s="12" t="s">
        <v>12</v>
      </c>
      <c r="B14" s="31">
        <v>407</v>
      </c>
      <c r="C14" s="13">
        <v>219</v>
      </c>
      <c r="D14" s="31">
        <v>188</v>
      </c>
      <c r="E14" s="31">
        <v>343</v>
      </c>
      <c r="F14" s="13">
        <v>202</v>
      </c>
      <c r="G14" s="31">
        <v>141</v>
      </c>
      <c r="H14" s="31">
        <v>10</v>
      </c>
      <c r="I14" s="13">
        <v>4</v>
      </c>
      <c r="J14" s="13">
        <v>5</v>
      </c>
    </row>
    <row r="15" spans="1:10" ht="11.45" customHeight="1">
      <c r="A15" s="8" t="s">
        <v>13</v>
      </c>
      <c r="B15" s="30">
        <v>425</v>
      </c>
      <c r="C15" s="9">
        <v>229</v>
      </c>
      <c r="D15" s="30">
        <v>195</v>
      </c>
      <c r="E15" s="30">
        <v>383</v>
      </c>
      <c r="F15" s="9">
        <v>218</v>
      </c>
      <c r="G15" s="30">
        <v>164</v>
      </c>
      <c r="H15" s="30">
        <v>10</v>
      </c>
      <c r="I15" s="9">
        <v>5</v>
      </c>
      <c r="J15" s="9">
        <v>4</v>
      </c>
    </row>
    <row r="16" spans="1:10" ht="11.45" customHeight="1">
      <c r="A16" s="8" t="s">
        <v>14</v>
      </c>
      <c r="B16" s="30">
        <v>612</v>
      </c>
      <c r="C16" s="9">
        <v>387</v>
      </c>
      <c r="D16" s="30">
        <v>225</v>
      </c>
      <c r="E16" s="30">
        <v>637</v>
      </c>
      <c r="F16" s="9">
        <v>377</v>
      </c>
      <c r="G16" s="30">
        <v>261</v>
      </c>
      <c r="H16" s="30">
        <v>19</v>
      </c>
      <c r="I16" s="9">
        <v>12</v>
      </c>
      <c r="J16" s="9">
        <v>8</v>
      </c>
    </row>
    <row r="17" spans="1:10" ht="11.45" customHeight="1">
      <c r="A17" s="8" t="s">
        <v>15</v>
      </c>
      <c r="B17" s="30">
        <v>719</v>
      </c>
      <c r="C17" s="9">
        <v>518</v>
      </c>
      <c r="D17" s="30">
        <v>202</v>
      </c>
      <c r="E17" s="30">
        <v>726</v>
      </c>
      <c r="F17" s="9">
        <v>479</v>
      </c>
      <c r="G17" s="30">
        <v>248</v>
      </c>
      <c r="H17" s="30">
        <v>20</v>
      </c>
      <c r="I17" s="9">
        <v>13</v>
      </c>
      <c r="J17" s="9">
        <v>7</v>
      </c>
    </row>
    <row r="18" spans="1:10" ht="11.45" customHeight="1">
      <c r="A18" s="8" t="s">
        <v>16</v>
      </c>
      <c r="B18" s="30">
        <v>597</v>
      </c>
      <c r="C18" s="9">
        <v>421</v>
      </c>
      <c r="D18" s="30">
        <v>176</v>
      </c>
      <c r="E18" s="30">
        <v>577</v>
      </c>
      <c r="F18" s="9">
        <v>353</v>
      </c>
      <c r="G18" s="30">
        <v>221</v>
      </c>
      <c r="H18" s="30">
        <v>22</v>
      </c>
      <c r="I18" s="9">
        <v>11</v>
      </c>
      <c r="J18" s="9">
        <v>10</v>
      </c>
    </row>
    <row r="19" spans="1:10" ht="11.45" customHeight="1">
      <c r="A19" s="12" t="s">
        <v>17</v>
      </c>
      <c r="B19" s="31">
        <v>480</v>
      </c>
      <c r="C19" s="13">
        <v>328</v>
      </c>
      <c r="D19" s="31">
        <v>152</v>
      </c>
      <c r="E19" s="31">
        <v>573</v>
      </c>
      <c r="F19" s="13">
        <v>365</v>
      </c>
      <c r="G19" s="31">
        <v>206</v>
      </c>
      <c r="H19" s="31">
        <v>12</v>
      </c>
      <c r="I19" s="13">
        <v>7</v>
      </c>
      <c r="J19" s="13">
        <v>5</v>
      </c>
    </row>
    <row r="20" spans="1:10" ht="11.45" customHeight="1">
      <c r="A20" s="8" t="s">
        <v>18</v>
      </c>
      <c r="B20" s="30">
        <v>1651</v>
      </c>
      <c r="C20" s="9">
        <v>1288</v>
      </c>
      <c r="D20" s="30">
        <v>363</v>
      </c>
      <c r="E20" s="30">
        <v>2484</v>
      </c>
      <c r="F20" s="9">
        <v>1553</v>
      </c>
      <c r="G20" s="30">
        <v>931</v>
      </c>
      <c r="H20" s="30">
        <v>93</v>
      </c>
      <c r="I20" s="9">
        <v>55</v>
      </c>
      <c r="J20" s="9">
        <v>38</v>
      </c>
    </row>
    <row r="21" spans="1:10" ht="11.45" customHeight="1">
      <c r="A21" s="8" t="s">
        <v>19</v>
      </c>
      <c r="B21" s="30">
        <v>1237</v>
      </c>
      <c r="C21" s="9">
        <v>935</v>
      </c>
      <c r="D21" s="30">
        <v>302</v>
      </c>
      <c r="E21" s="30">
        <v>1980</v>
      </c>
      <c r="F21" s="9">
        <v>1197</v>
      </c>
      <c r="G21" s="30">
        <v>781</v>
      </c>
      <c r="H21" s="30">
        <v>68</v>
      </c>
      <c r="I21" s="9">
        <v>39</v>
      </c>
      <c r="J21" s="9">
        <v>28</v>
      </c>
    </row>
    <row r="22" spans="1:10" ht="11.45" customHeight="1">
      <c r="A22" s="8" t="s">
        <v>20</v>
      </c>
      <c r="B22" s="30">
        <v>2169</v>
      </c>
      <c r="C22" s="9">
        <v>1519</v>
      </c>
      <c r="D22" s="30">
        <v>649</v>
      </c>
      <c r="E22" s="30">
        <v>4467</v>
      </c>
      <c r="F22" s="9">
        <v>2614</v>
      </c>
      <c r="G22" s="30">
        <v>1853</v>
      </c>
      <c r="H22" s="30">
        <v>166</v>
      </c>
      <c r="I22" s="9">
        <v>83</v>
      </c>
      <c r="J22" s="9">
        <v>82</v>
      </c>
    </row>
    <row r="23" spans="1:10" ht="11.45" customHeight="1">
      <c r="A23" s="8" t="s">
        <v>21</v>
      </c>
      <c r="B23" s="30">
        <v>1863</v>
      </c>
      <c r="C23" s="9">
        <v>1485</v>
      </c>
      <c r="D23" s="30">
        <v>379</v>
      </c>
      <c r="E23" s="30">
        <v>3306</v>
      </c>
      <c r="F23" s="9">
        <v>1994</v>
      </c>
      <c r="G23" s="30">
        <v>1311</v>
      </c>
      <c r="H23" s="30">
        <v>117</v>
      </c>
      <c r="I23" s="9">
        <v>64</v>
      </c>
      <c r="J23" s="9">
        <v>52</v>
      </c>
    </row>
    <row r="24" spans="1:10" ht="11.45" customHeight="1">
      <c r="A24" s="12" t="s">
        <v>22</v>
      </c>
      <c r="B24" s="31">
        <v>754</v>
      </c>
      <c r="C24" s="13">
        <v>435</v>
      </c>
      <c r="D24" s="31">
        <v>319</v>
      </c>
      <c r="E24" s="31">
        <v>689</v>
      </c>
      <c r="F24" s="13">
        <v>398</v>
      </c>
      <c r="G24" s="31">
        <v>294</v>
      </c>
      <c r="H24" s="31">
        <v>15</v>
      </c>
      <c r="I24" s="13">
        <v>9</v>
      </c>
      <c r="J24" s="13">
        <v>7</v>
      </c>
    </row>
    <row r="25" spans="1:10" ht="11.45" customHeight="1">
      <c r="A25" s="8" t="s">
        <v>23</v>
      </c>
      <c r="B25" s="30">
        <v>370</v>
      </c>
      <c r="C25" s="9">
        <v>208</v>
      </c>
      <c r="D25" s="30">
        <v>162</v>
      </c>
      <c r="E25" s="30">
        <v>372</v>
      </c>
      <c r="F25" s="9">
        <v>235</v>
      </c>
      <c r="G25" s="30">
        <v>136</v>
      </c>
      <c r="H25" s="30">
        <v>11</v>
      </c>
      <c r="I25" s="9">
        <v>8</v>
      </c>
      <c r="J25" s="9">
        <v>3</v>
      </c>
    </row>
    <row r="26" spans="1:10" ht="11.45" customHeight="1">
      <c r="A26" s="8" t="s">
        <v>24</v>
      </c>
      <c r="B26" s="30">
        <v>345</v>
      </c>
      <c r="C26" s="9">
        <v>196</v>
      </c>
      <c r="D26" s="30">
        <v>149</v>
      </c>
      <c r="E26" s="30">
        <v>481</v>
      </c>
      <c r="F26" s="9">
        <v>293</v>
      </c>
      <c r="G26" s="30">
        <v>186</v>
      </c>
      <c r="H26" s="30">
        <v>20</v>
      </c>
      <c r="I26" s="9">
        <v>10</v>
      </c>
      <c r="J26" s="9">
        <v>9</v>
      </c>
    </row>
    <row r="27" spans="1:10" ht="11.45" customHeight="1">
      <c r="A27" s="8" t="s">
        <v>25</v>
      </c>
      <c r="B27" s="30">
        <v>261</v>
      </c>
      <c r="C27" s="9">
        <v>142</v>
      </c>
      <c r="D27" s="30">
        <v>119</v>
      </c>
      <c r="E27" s="30">
        <v>364</v>
      </c>
      <c r="F27" s="9">
        <v>215</v>
      </c>
      <c r="G27" s="30">
        <v>152</v>
      </c>
      <c r="H27" s="30">
        <v>8</v>
      </c>
      <c r="I27" s="9">
        <v>3</v>
      </c>
      <c r="J27" s="9">
        <v>5</v>
      </c>
    </row>
    <row r="28" spans="1:10" ht="11.45" customHeight="1">
      <c r="A28" s="8" t="s">
        <v>26</v>
      </c>
      <c r="B28" s="30">
        <v>178</v>
      </c>
      <c r="C28" s="9">
        <v>124</v>
      </c>
      <c r="D28" s="30">
        <v>54</v>
      </c>
      <c r="E28" s="30">
        <v>320</v>
      </c>
      <c r="F28" s="9">
        <v>192</v>
      </c>
      <c r="G28" s="30">
        <v>126</v>
      </c>
      <c r="H28" s="30">
        <v>10</v>
      </c>
      <c r="I28" s="9">
        <v>5</v>
      </c>
      <c r="J28" s="9">
        <v>4</v>
      </c>
    </row>
    <row r="29" spans="1:10" ht="11.45" customHeight="1">
      <c r="A29" s="12" t="s">
        <v>27</v>
      </c>
      <c r="B29" s="31">
        <v>704</v>
      </c>
      <c r="C29" s="13">
        <v>468</v>
      </c>
      <c r="D29" s="31">
        <v>236</v>
      </c>
      <c r="E29" s="31">
        <v>911</v>
      </c>
      <c r="F29" s="13">
        <v>539</v>
      </c>
      <c r="G29" s="31">
        <v>375</v>
      </c>
      <c r="H29" s="31">
        <v>42</v>
      </c>
      <c r="I29" s="13">
        <v>26</v>
      </c>
      <c r="J29" s="13">
        <v>18</v>
      </c>
    </row>
    <row r="30" spans="1:10" ht="11.45" customHeight="1">
      <c r="A30" s="8" t="s">
        <v>28</v>
      </c>
      <c r="B30" s="30">
        <v>529</v>
      </c>
      <c r="C30" s="9">
        <v>353</v>
      </c>
      <c r="D30" s="30">
        <v>176</v>
      </c>
      <c r="E30" s="30">
        <v>761</v>
      </c>
      <c r="F30" s="9">
        <v>480</v>
      </c>
      <c r="G30" s="30">
        <v>281</v>
      </c>
      <c r="H30" s="30">
        <v>17</v>
      </c>
      <c r="I30" s="9">
        <v>10</v>
      </c>
      <c r="J30" s="9">
        <v>7</v>
      </c>
    </row>
    <row r="31" spans="1:10" ht="11.45" customHeight="1">
      <c r="A31" s="8" t="s">
        <v>29</v>
      </c>
      <c r="B31" s="30">
        <v>1219</v>
      </c>
      <c r="C31" s="9">
        <v>865</v>
      </c>
      <c r="D31" s="30">
        <v>355</v>
      </c>
      <c r="E31" s="30">
        <v>1323</v>
      </c>
      <c r="F31" s="9">
        <v>814</v>
      </c>
      <c r="G31" s="30">
        <v>511</v>
      </c>
      <c r="H31" s="30">
        <v>28</v>
      </c>
      <c r="I31" s="9">
        <v>17</v>
      </c>
      <c r="J31" s="9">
        <v>12</v>
      </c>
    </row>
    <row r="32" spans="1:10" ht="11.45" customHeight="1">
      <c r="A32" s="8" t="s">
        <v>30</v>
      </c>
      <c r="B32" s="30">
        <v>1934</v>
      </c>
      <c r="C32" s="9">
        <v>1484</v>
      </c>
      <c r="D32" s="30">
        <v>450</v>
      </c>
      <c r="E32" s="30">
        <v>3116</v>
      </c>
      <c r="F32" s="9">
        <v>1880</v>
      </c>
      <c r="G32" s="30">
        <v>1236</v>
      </c>
      <c r="H32" s="30">
        <v>102</v>
      </c>
      <c r="I32" s="9">
        <v>57</v>
      </c>
      <c r="J32" s="9">
        <v>46</v>
      </c>
    </row>
    <row r="33" spans="1:10" ht="11.45" customHeight="1">
      <c r="A33" s="8" t="s">
        <v>31</v>
      </c>
      <c r="B33" s="30">
        <v>637</v>
      </c>
      <c r="C33" s="9">
        <v>445</v>
      </c>
      <c r="D33" s="30">
        <v>192</v>
      </c>
      <c r="E33" s="30">
        <v>737</v>
      </c>
      <c r="F33" s="9">
        <v>443</v>
      </c>
      <c r="G33" s="30">
        <v>295</v>
      </c>
      <c r="H33" s="30">
        <v>23</v>
      </c>
      <c r="I33" s="9">
        <v>17</v>
      </c>
      <c r="J33" s="9">
        <v>7</v>
      </c>
    </row>
    <row r="34" spans="1:10" ht="11.45" customHeight="1">
      <c r="A34" s="12" t="s">
        <v>32</v>
      </c>
      <c r="B34" s="31">
        <v>526</v>
      </c>
      <c r="C34" s="13">
        <v>371</v>
      </c>
      <c r="D34" s="31">
        <v>155</v>
      </c>
      <c r="E34" s="31">
        <v>542</v>
      </c>
      <c r="F34" s="13">
        <v>321</v>
      </c>
      <c r="G34" s="31">
        <v>221</v>
      </c>
      <c r="H34" s="31">
        <v>9</v>
      </c>
      <c r="I34" s="13">
        <v>5</v>
      </c>
      <c r="J34" s="13">
        <v>3</v>
      </c>
    </row>
    <row r="35" spans="1:10" ht="11.45" customHeight="1">
      <c r="A35" s="8" t="s">
        <v>33</v>
      </c>
      <c r="B35" s="30">
        <v>602</v>
      </c>
      <c r="C35" s="9">
        <v>409</v>
      </c>
      <c r="D35" s="30">
        <v>194</v>
      </c>
      <c r="E35" s="30">
        <v>994</v>
      </c>
      <c r="F35" s="9">
        <v>565</v>
      </c>
      <c r="G35" s="30">
        <v>432</v>
      </c>
      <c r="H35" s="30">
        <v>32</v>
      </c>
      <c r="I35" s="9">
        <v>18</v>
      </c>
      <c r="J35" s="9">
        <v>16</v>
      </c>
    </row>
    <row r="36" spans="1:10" ht="11.45" customHeight="1">
      <c r="A36" s="8" t="s">
        <v>34</v>
      </c>
      <c r="B36" s="30">
        <v>1692</v>
      </c>
      <c r="C36" s="9">
        <v>1189</v>
      </c>
      <c r="D36" s="30">
        <v>503</v>
      </c>
      <c r="E36" s="30">
        <v>3485</v>
      </c>
      <c r="F36" s="9">
        <v>2086</v>
      </c>
      <c r="G36" s="30">
        <v>1397</v>
      </c>
      <c r="H36" s="30">
        <v>117</v>
      </c>
      <c r="I36" s="9">
        <v>67</v>
      </c>
      <c r="J36" s="9">
        <v>48</v>
      </c>
    </row>
    <row r="37" spans="1:10" ht="11.45" customHeight="1">
      <c r="A37" s="8" t="s">
        <v>35</v>
      </c>
      <c r="B37" s="30">
        <v>1576</v>
      </c>
      <c r="C37" s="9">
        <v>1112</v>
      </c>
      <c r="D37" s="30">
        <v>463</v>
      </c>
      <c r="E37" s="30">
        <v>2116</v>
      </c>
      <c r="F37" s="9">
        <v>1262</v>
      </c>
      <c r="G37" s="30">
        <v>854</v>
      </c>
      <c r="H37" s="30">
        <v>101</v>
      </c>
      <c r="I37" s="9">
        <v>57</v>
      </c>
      <c r="J37" s="9">
        <v>44</v>
      </c>
    </row>
    <row r="38" spans="1:10" ht="11.45" customHeight="1">
      <c r="A38" s="8" t="s">
        <v>36</v>
      </c>
      <c r="B38" s="30">
        <v>348</v>
      </c>
      <c r="C38" s="9">
        <v>272</v>
      </c>
      <c r="D38" s="30">
        <v>76</v>
      </c>
      <c r="E38" s="30">
        <v>390</v>
      </c>
      <c r="F38" s="9">
        <v>239</v>
      </c>
      <c r="G38" s="30">
        <v>152</v>
      </c>
      <c r="H38" s="30">
        <v>14</v>
      </c>
      <c r="I38" s="9">
        <v>8</v>
      </c>
      <c r="J38" s="9">
        <v>6</v>
      </c>
    </row>
    <row r="39" spans="1:10" ht="11.45" customHeight="1">
      <c r="A39" s="12" t="s">
        <v>37</v>
      </c>
      <c r="B39" s="31">
        <v>264</v>
      </c>
      <c r="C39" s="13">
        <v>188</v>
      </c>
      <c r="D39" s="31">
        <v>76</v>
      </c>
      <c r="E39" s="31">
        <v>317</v>
      </c>
      <c r="F39" s="13">
        <v>201</v>
      </c>
      <c r="G39" s="31">
        <v>115</v>
      </c>
      <c r="H39" s="31">
        <v>7</v>
      </c>
      <c r="I39" s="13">
        <v>4</v>
      </c>
      <c r="J39" s="13">
        <v>3</v>
      </c>
    </row>
    <row r="40" spans="1:10" ht="11.45" customHeight="1">
      <c r="A40" s="8" t="s">
        <v>38</v>
      </c>
      <c r="B40" s="30">
        <v>177</v>
      </c>
      <c r="C40" s="9">
        <v>105</v>
      </c>
      <c r="D40" s="30">
        <v>72</v>
      </c>
      <c r="E40" s="30">
        <v>234</v>
      </c>
      <c r="F40" s="9">
        <v>141</v>
      </c>
      <c r="G40" s="30">
        <v>93</v>
      </c>
      <c r="H40" s="30">
        <v>7</v>
      </c>
      <c r="I40" s="9">
        <v>5</v>
      </c>
      <c r="J40" s="9">
        <v>2</v>
      </c>
    </row>
    <row r="41" spans="1:10" ht="11.45" customHeight="1">
      <c r="A41" s="8" t="s">
        <v>39</v>
      </c>
      <c r="B41" s="30">
        <v>237</v>
      </c>
      <c r="C41" s="9">
        <v>141</v>
      </c>
      <c r="D41" s="30">
        <v>96</v>
      </c>
      <c r="E41" s="30">
        <v>352</v>
      </c>
      <c r="F41" s="9">
        <v>195</v>
      </c>
      <c r="G41" s="30">
        <v>157</v>
      </c>
      <c r="H41" s="30">
        <v>10</v>
      </c>
      <c r="I41" s="9">
        <v>5</v>
      </c>
      <c r="J41" s="9">
        <v>5</v>
      </c>
    </row>
    <row r="42" spans="1:10" ht="11.45" customHeight="1">
      <c r="A42" s="8" t="s">
        <v>40</v>
      </c>
      <c r="B42" s="30">
        <v>585</v>
      </c>
      <c r="C42" s="9">
        <v>368</v>
      </c>
      <c r="D42" s="30">
        <v>217</v>
      </c>
      <c r="E42" s="30">
        <v>656</v>
      </c>
      <c r="F42" s="9">
        <v>401</v>
      </c>
      <c r="G42" s="30">
        <v>255</v>
      </c>
      <c r="H42" s="30">
        <v>19</v>
      </c>
      <c r="I42" s="9">
        <v>13</v>
      </c>
      <c r="J42" s="9">
        <v>5</v>
      </c>
    </row>
    <row r="43" spans="1:10" ht="11.45" customHeight="1">
      <c r="A43" s="8" t="s">
        <v>41</v>
      </c>
      <c r="B43" s="30">
        <v>755</v>
      </c>
      <c r="C43" s="9">
        <v>493</v>
      </c>
      <c r="D43" s="30">
        <v>262</v>
      </c>
      <c r="E43" s="30">
        <v>1165</v>
      </c>
      <c r="F43" s="9">
        <v>687</v>
      </c>
      <c r="G43" s="30">
        <v>478</v>
      </c>
      <c r="H43" s="30">
        <v>44</v>
      </c>
      <c r="I43" s="9">
        <v>27</v>
      </c>
      <c r="J43" s="9">
        <v>18</v>
      </c>
    </row>
    <row r="44" spans="1:10" ht="11.45" customHeight="1">
      <c r="A44" s="12" t="s">
        <v>42</v>
      </c>
      <c r="B44" s="31">
        <v>398</v>
      </c>
      <c r="C44" s="13">
        <v>269</v>
      </c>
      <c r="D44" s="31">
        <v>128</v>
      </c>
      <c r="E44" s="31">
        <v>460</v>
      </c>
      <c r="F44" s="13">
        <v>271</v>
      </c>
      <c r="G44" s="31">
        <v>187</v>
      </c>
      <c r="H44" s="31">
        <v>12</v>
      </c>
      <c r="I44" s="13">
        <v>5</v>
      </c>
      <c r="J44" s="13">
        <v>6</v>
      </c>
    </row>
    <row r="45" spans="1:10" ht="11.45" customHeight="1">
      <c r="A45" s="8" t="s">
        <v>43</v>
      </c>
      <c r="B45" s="30">
        <v>255</v>
      </c>
      <c r="C45" s="9">
        <v>160</v>
      </c>
      <c r="D45" s="30">
        <v>96</v>
      </c>
      <c r="E45" s="30">
        <v>239</v>
      </c>
      <c r="F45" s="9">
        <v>146</v>
      </c>
      <c r="G45" s="30">
        <v>94</v>
      </c>
      <c r="H45" s="30">
        <v>6</v>
      </c>
      <c r="I45" s="9">
        <v>2</v>
      </c>
      <c r="J45" s="9">
        <v>4</v>
      </c>
    </row>
    <row r="46" spans="1:10" ht="11.45" customHeight="1">
      <c r="A46" s="8" t="s">
        <v>44</v>
      </c>
      <c r="B46" s="30">
        <v>291</v>
      </c>
      <c r="C46" s="9">
        <v>189</v>
      </c>
      <c r="D46" s="30">
        <v>101</v>
      </c>
      <c r="E46" s="30">
        <v>322</v>
      </c>
      <c r="F46" s="9">
        <v>210</v>
      </c>
      <c r="G46" s="30">
        <v>113</v>
      </c>
      <c r="H46" s="30">
        <v>7</v>
      </c>
      <c r="I46" s="9">
        <v>3</v>
      </c>
      <c r="J46" s="9">
        <v>4</v>
      </c>
    </row>
    <row r="47" spans="1:10" ht="11.45" customHeight="1">
      <c r="A47" s="8" t="s">
        <v>45</v>
      </c>
      <c r="B47" s="30">
        <v>376</v>
      </c>
      <c r="C47" s="9">
        <v>254</v>
      </c>
      <c r="D47" s="30">
        <v>123</v>
      </c>
      <c r="E47" s="30">
        <v>519</v>
      </c>
      <c r="F47" s="9">
        <v>299</v>
      </c>
      <c r="G47" s="30">
        <v>222</v>
      </c>
      <c r="H47" s="30">
        <v>13</v>
      </c>
      <c r="I47" s="9">
        <v>9</v>
      </c>
      <c r="J47" s="9">
        <v>5</v>
      </c>
    </row>
    <row r="48" spans="1:10" ht="11.45" customHeight="1">
      <c r="A48" s="8" t="s">
        <v>46</v>
      </c>
      <c r="B48" s="30">
        <v>221</v>
      </c>
      <c r="C48" s="9">
        <v>113</v>
      </c>
      <c r="D48" s="30">
        <v>108</v>
      </c>
      <c r="E48" s="30">
        <v>346</v>
      </c>
      <c r="F48" s="9">
        <v>190</v>
      </c>
      <c r="G48" s="30">
        <v>158</v>
      </c>
      <c r="H48" s="30">
        <v>13</v>
      </c>
      <c r="I48" s="9">
        <v>4</v>
      </c>
      <c r="J48" s="9">
        <v>9</v>
      </c>
    </row>
    <row r="49" spans="1:10" ht="11.45" customHeight="1">
      <c r="A49" s="12" t="s">
        <v>47</v>
      </c>
      <c r="B49" s="31">
        <v>1390</v>
      </c>
      <c r="C49" s="13">
        <v>905</v>
      </c>
      <c r="D49" s="31">
        <v>485</v>
      </c>
      <c r="E49" s="31">
        <v>2609</v>
      </c>
      <c r="F49" s="13">
        <v>1427</v>
      </c>
      <c r="G49" s="31">
        <v>1183</v>
      </c>
      <c r="H49" s="31">
        <v>97</v>
      </c>
      <c r="I49" s="13">
        <v>46</v>
      </c>
      <c r="J49" s="13">
        <v>52</v>
      </c>
    </row>
    <row r="50" spans="1:10" ht="11.45" customHeight="1">
      <c r="A50" s="8" t="s">
        <v>48</v>
      </c>
      <c r="B50" s="30">
        <v>247</v>
      </c>
      <c r="C50" s="9">
        <v>145</v>
      </c>
      <c r="D50" s="30">
        <v>103</v>
      </c>
      <c r="E50" s="30">
        <v>434</v>
      </c>
      <c r="F50" s="9">
        <v>228</v>
      </c>
      <c r="G50" s="30">
        <v>206</v>
      </c>
      <c r="H50" s="30">
        <v>13</v>
      </c>
      <c r="I50" s="9">
        <v>5</v>
      </c>
      <c r="J50" s="9">
        <v>6</v>
      </c>
    </row>
    <row r="51" spans="1:10" ht="11.45" customHeight="1">
      <c r="A51" s="8" t="s">
        <v>49</v>
      </c>
      <c r="B51" s="30">
        <v>395</v>
      </c>
      <c r="C51" s="9">
        <v>234</v>
      </c>
      <c r="D51" s="30">
        <v>161</v>
      </c>
      <c r="E51" s="30">
        <v>678</v>
      </c>
      <c r="F51" s="9">
        <v>363</v>
      </c>
      <c r="G51" s="30">
        <v>318</v>
      </c>
      <c r="H51" s="30">
        <v>22</v>
      </c>
      <c r="I51" s="9">
        <v>12</v>
      </c>
      <c r="J51" s="9">
        <v>12</v>
      </c>
    </row>
    <row r="52" spans="1:10" ht="11.45" customHeight="1">
      <c r="A52" s="8" t="s">
        <v>50</v>
      </c>
      <c r="B52" s="30">
        <v>624</v>
      </c>
      <c r="C52" s="9">
        <v>364</v>
      </c>
      <c r="D52" s="30">
        <v>260</v>
      </c>
      <c r="E52" s="30">
        <v>981</v>
      </c>
      <c r="F52" s="9">
        <v>517</v>
      </c>
      <c r="G52" s="30">
        <v>468</v>
      </c>
      <c r="H52" s="30">
        <v>34</v>
      </c>
      <c r="I52" s="9">
        <v>17</v>
      </c>
      <c r="J52" s="9">
        <v>19</v>
      </c>
    </row>
    <row r="53" spans="1:10" ht="11.45" customHeight="1">
      <c r="A53" s="8" t="s">
        <v>51</v>
      </c>
      <c r="B53" s="30">
        <v>346</v>
      </c>
      <c r="C53" s="9">
        <v>225</v>
      </c>
      <c r="D53" s="30">
        <v>121</v>
      </c>
      <c r="E53" s="30">
        <v>577</v>
      </c>
      <c r="F53" s="9">
        <v>291</v>
      </c>
      <c r="G53" s="30">
        <v>287</v>
      </c>
      <c r="H53" s="30">
        <v>21</v>
      </c>
      <c r="I53" s="9">
        <v>11</v>
      </c>
      <c r="J53" s="9">
        <v>11</v>
      </c>
    </row>
    <row r="54" spans="1:10" ht="11.45" customHeight="1">
      <c r="A54" s="12" t="s">
        <v>52</v>
      </c>
      <c r="B54" s="31">
        <v>332</v>
      </c>
      <c r="C54" s="13">
        <v>190</v>
      </c>
      <c r="D54" s="31">
        <v>142</v>
      </c>
      <c r="E54" s="31">
        <v>548</v>
      </c>
      <c r="F54" s="13">
        <v>293</v>
      </c>
      <c r="G54" s="31">
        <v>254</v>
      </c>
      <c r="H54" s="31">
        <v>20</v>
      </c>
      <c r="I54" s="13">
        <v>12</v>
      </c>
      <c r="J54" s="13">
        <v>7</v>
      </c>
    </row>
    <row r="55" spans="1:10" ht="11.45" customHeight="1">
      <c r="A55" s="8" t="s">
        <v>53</v>
      </c>
      <c r="B55" s="30">
        <v>538</v>
      </c>
      <c r="C55" s="9">
        <v>330</v>
      </c>
      <c r="D55" s="30">
        <v>209</v>
      </c>
      <c r="E55" s="30">
        <v>685</v>
      </c>
      <c r="F55" s="9">
        <v>379</v>
      </c>
      <c r="G55" s="30">
        <v>306</v>
      </c>
      <c r="H55" s="30">
        <v>22</v>
      </c>
      <c r="I55" s="9">
        <v>9</v>
      </c>
      <c r="J55" s="9">
        <v>12</v>
      </c>
    </row>
    <row r="56" spans="1:10" ht="11.45" customHeight="1" thickBot="1">
      <c r="A56" s="16" t="s">
        <v>54</v>
      </c>
      <c r="B56" s="29">
        <v>235</v>
      </c>
      <c r="C56" s="17">
        <v>138</v>
      </c>
      <c r="D56" s="29">
        <v>97</v>
      </c>
      <c r="E56" s="29">
        <v>624</v>
      </c>
      <c r="F56" s="17">
        <v>328</v>
      </c>
      <c r="G56" s="29">
        <v>297</v>
      </c>
      <c r="H56" s="29">
        <v>12</v>
      </c>
      <c r="I56" s="17">
        <v>7</v>
      </c>
      <c r="J56" s="17">
        <v>5</v>
      </c>
    </row>
    <row r="57" spans="1:10" ht="16.5" customHeight="1">
      <c r="A57" s="99" t="s">
        <v>143</v>
      </c>
      <c r="B57" s="37" t="s">
        <v>191</v>
      </c>
      <c r="C57" s="37"/>
      <c r="D57" s="37"/>
      <c r="E57" s="37"/>
      <c r="F57" s="37"/>
      <c r="G57" s="37"/>
      <c r="H57" s="37"/>
      <c r="I57" s="37"/>
      <c r="J57" s="37"/>
    </row>
    <row r="58" spans="1:10" ht="16.149999999999999" customHeight="1">
      <c r="A58" s="98"/>
      <c r="B58" s="34" t="s">
        <v>192</v>
      </c>
      <c r="C58" s="36"/>
      <c r="D58" s="36"/>
      <c r="E58" s="36"/>
      <c r="F58" s="36"/>
      <c r="G58" s="36"/>
      <c r="H58" s="36"/>
      <c r="I58" s="36"/>
      <c r="J58" s="36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10">
    <mergeCell ref="A1:J1"/>
    <mergeCell ref="A2:J2"/>
    <mergeCell ref="I3:J3"/>
    <mergeCell ref="A4:A7"/>
    <mergeCell ref="B4:J4"/>
    <mergeCell ref="B5:D5"/>
    <mergeCell ref="E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5" orientation="landscape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G68"/>
  <sheetViews>
    <sheetView view="pageBreakPreview" zoomScaleNormal="100" zoomScaleSheetLayoutView="100" workbookViewId="0">
      <selection activeCell="E31" sqref="E31"/>
    </sheetView>
  </sheetViews>
  <sheetFormatPr defaultColWidth="8.875" defaultRowHeight="13.5"/>
  <cols>
    <col min="1" max="1" width="12" style="1" customWidth="1"/>
    <col min="2" max="2" width="18.75" style="1" customWidth="1"/>
    <col min="3" max="3" width="18.75" style="25" customWidth="1"/>
    <col min="4" max="5" width="18.75" style="1" customWidth="1"/>
    <col min="6" max="6" width="18.75" style="25" customWidth="1"/>
    <col min="7" max="7" width="18.75" style="1" customWidth="1"/>
    <col min="8" max="16384" width="8.875" style="1"/>
  </cols>
  <sheetData>
    <row r="1" spans="1:7" ht="29.45" customHeight="1">
      <c r="A1" s="119" t="s">
        <v>99</v>
      </c>
      <c r="B1" s="119"/>
      <c r="C1" s="119"/>
      <c r="D1" s="119"/>
      <c r="E1" s="119"/>
      <c r="F1" s="119"/>
      <c r="G1" s="119"/>
    </row>
    <row r="2" spans="1:7" ht="19.899999999999999" customHeight="1">
      <c r="A2" s="142" t="s">
        <v>166</v>
      </c>
      <c r="B2" s="142"/>
      <c r="C2" s="142"/>
      <c r="D2" s="142"/>
      <c r="E2" s="142"/>
      <c r="F2" s="142"/>
      <c r="G2" s="142"/>
    </row>
    <row r="3" spans="1:7" ht="18.600000000000001" customHeight="1" thickBot="1">
      <c r="F3" s="138" t="s">
        <v>195</v>
      </c>
      <c r="G3" s="138"/>
    </row>
    <row r="4" spans="1:7" ht="22.5" customHeight="1" thickBot="1">
      <c r="A4" s="126" t="s">
        <v>0</v>
      </c>
      <c r="B4" s="139" t="s">
        <v>83</v>
      </c>
      <c r="C4" s="140"/>
      <c r="D4" s="140"/>
      <c r="E4" s="140"/>
      <c r="F4" s="140"/>
      <c r="G4" s="141"/>
    </row>
    <row r="5" spans="1:7" ht="22.5" customHeight="1" thickBot="1">
      <c r="A5" s="127"/>
      <c r="B5" s="139" t="s">
        <v>107</v>
      </c>
      <c r="C5" s="140"/>
      <c r="D5" s="140"/>
      <c r="E5" s="140"/>
      <c r="F5" s="140"/>
      <c r="G5" s="141"/>
    </row>
    <row r="6" spans="1:7" ht="22.5" customHeight="1" thickBot="1">
      <c r="A6" s="127"/>
      <c r="B6" s="139" t="s">
        <v>106</v>
      </c>
      <c r="C6" s="140"/>
      <c r="D6" s="141"/>
      <c r="E6" s="139" t="s">
        <v>105</v>
      </c>
      <c r="F6" s="140"/>
      <c r="G6" s="141"/>
    </row>
    <row r="7" spans="1:7" ht="42" customHeight="1" thickBot="1">
      <c r="A7" s="128"/>
      <c r="B7" s="105" t="s">
        <v>72</v>
      </c>
      <c r="C7" s="3" t="s">
        <v>79</v>
      </c>
      <c r="D7" s="105" t="s">
        <v>70</v>
      </c>
      <c r="E7" s="105" t="s">
        <v>72</v>
      </c>
      <c r="F7" s="3" t="s">
        <v>79</v>
      </c>
      <c r="G7" s="3" t="s">
        <v>70</v>
      </c>
    </row>
    <row r="8" spans="1:7" ht="20.25" customHeight="1">
      <c r="A8" s="4" t="s">
        <v>7</v>
      </c>
      <c r="B8" s="32">
        <v>21221</v>
      </c>
      <c r="C8" s="5">
        <v>11526</v>
      </c>
      <c r="D8" s="32">
        <v>9694</v>
      </c>
      <c r="E8" s="32">
        <v>25476</v>
      </c>
      <c r="F8" s="5">
        <v>15947</v>
      </c>
      <c r="G8" s="5">
        <v>9530</v>
      </c>
    </row>
    <row r="9" spans="1:7" ht="12" customHeight="1">
      <c r="A9" s="8"/>
      <c r="B9" s="30"/>
      <c r="C9" s="9"/>
      <c r="D9" s="30"/>
      <c r="E9" s="30"/>
      <c r="F9" s="9"/>
      <c r="G9" s="9"/>
    </row>
    <row r="10" spans="1:7" ht="11.45" customHeight="1">
      <c r="A10" s="8" t="s">
        <v>8</v>
      </c>
      <c r="B10" s="30">
        <v>1109</v>
      </c>
      <c r="C10" s="9">
        <v>561</v>
      </c>
      <c r="D10" s="30">
        <v>548</v>
      </c>
      <c r="E10" s="30">
        <v>1347</v>
      </c>
      <c r="F10" s="9">
        <v>756</v>
      </c>
      <c r="G10" s="9">
        <v>591</v>
      </c>
    </row>
    <row r="11" spans="1:7" ht="11.45" customHeight="1">
      <c r="A11" s="8" t="s">
        <v>9</v>
      </c>
      <c r="B11" s="30">
        <v>238</v>
      </c>
      <c r="C11" s="9">
        <v>129</v>
      </c>
      <c r="D11" s="30">
        <v>109</v>
      </c>
      <c r="E11" s="30">
        <v>251</v>
      </c>
      <c r="F11" s="9">
        <v>145</v>
      </c>
      <c r="G11" s="9">
        <v>106</v>
      </c>
    </row>
    <row r="12" spans="1:7" ht="11.45" customHeight="1">
      <c r="A12" s="8" t="s">
        <v>10</v>
      </c>
      <c r="B12" s="30">
        <v>235</v>
      </c>
      <c r="C12" s="9">
        <v>132</v>
      </c>
      <c r="D12" s="30">
        <v>104</v>
      </c>
      <c r="E12" s="30">
        <v>245</v>
      </c>
      <c r="F12" s="9">
        <v>157</v>
      </c>
      <c r="G12" s="9">
        <v>87</v>
      </c>
    </row>
    <row r="13" spans="1:7" ht="11.45" customHeight="1">
      <c r="A13" s="8" t="s">
        <v>11</v>
      </c>
      <c r="B13" s="30">
        <v>442</v>
      </c>
      <c r="C13" s="9">
        <v>226</v>
      </c>
      <c r="D13" s="30">
        <v>215</v>
      </c>
      <c r="E13" s="30">
        <v>472</v>
      </c>
      <c r="F13" s="9">
        <v>300</v>
      </c>
      <c r="G13" s="9">
        <v>172</v>
      </c>
    </row>
    <row r="14" spans="1:7" ht="11.45" customHeight="1">
      <c r="A14" s="12" t="s">
        <v>12</v>
      </c>
      <c r="B14" s="31">
        <v>149</v>
      </c>
      <c r="C14" s="13">
        <v>86</v>
      </c>
      <c r="D14" s="31">
        <v>64</v>
      </c>
      <c r="E14" s="31">
        <v>184</v>
      </c>
      <c r="F14" s="13">
        <v>112</v>
      </c>
      <c r="G14" s="13">
        <v>72</v>
      </c>
    </row>
    <row r="15" spans="1:7" ht="11.45" customHeight="1">
      <c r="A15" s="8" t="s">
        <v>13</v>
      </c>
      <c r="B15" s="30">
        <v>157</v>
      </c>
      <c r="C15" s="9">
        <v>88</v>
      </c>
      <c r="D15" s="30">
        <v>69</v>
      </c>
      <c r="E15" s="30">
        <v>216</v>
      </c>
      <c r="F15" s="9">
        <v>125</v>
      </c>
      <c r="G15" s="9">
        <v>91</v>
      </c>
    </row>
    <row r="16" spans="1:7" ht="11.45" customHeight="1">
      <c r="A16" s="8" t="s">
        <v>14</v>
      </c>
      <c r="B16" s="30">
        <v>265</v>
      </c>
      <c r="C16" s="9">
        <v>144</v>
      </c>
      <c r="D16" s="30">
        <v>120</v>
      </c>
      <c r="E16" s="30">
        <v>353</v>
      </c>
      <c r="F16" s="9">
        <v>221</v>
      </c>
      <c r="G16" s="9">
        <v>133</v>
      </c>
    </row>
    <row r="17" spans="1:7" ht="11.45" customHeight="1">
      <c r="A17" s="8" t="s">
        <v>15</v>
      </c>
      <c r="B17" s="30">
        <v>317</v>
      </c>
      <c r="C17" s="9">
        <v>194</v>
      </c>
      <c r="D17" s="30">
        <v>124</v>
      </c>
      <c r="E17" s="30">
        <v>389</v>
      </c>
      <c r="F17" s="9">
        <v>272</v>
      </c>
      <c r="G17" s="9">
        <v>117</v>
      </c>
    </row>
    <row r="18" spans="1:7" ht="11.45" customHeight="1">
      <c r="A18" s="8" t="s">
        <v>16</v>
      </c>
      <c r="B18" s="30">
        <v>248</v>
      </c>
      <c r="C18" s="9">
        <v>137</v>
      </c>
      <c r="D18" s="30">
        <v>110</v>
      </c>
      <c r="E18" s="30">
        <v>307</v>
      </c>
      <c r="F18" s="9">
        <v>205</v>
      </c>
      <c r="G18" s="9">
        <v>101</v>
      </c>
    </row>
    <row r="19" spans="1:7" ht="11.45" customHeight="1">
      <c r="A19" s="12" t="s">
        <v>17</v>
      </c>
      <c r="B19" s="31">
        <v>237</v>
      </c>
      <c r="C19" s="13">
        <v>138</v>
      </c>
      <c r="D19" s="31">
        <v>97</v>
      </c>
      <c r="E19" s="31">
        <v>324</v>
      </c>
      <c r="F19" s="13">
        <v>220</v>
      </c>
      <c r="G19" s="13">
        <v>104</v>
      </c>
    </row>
    <row r="20" spans="1:7" ht="11.45" customHeight="1">
      <c r="A20" s="8" t="s">
        <v>18</v>
      </c>
      <c r="B20" s="30">
        <v>1117</v>
      </c>
      <c r="C20" s="9">
        <v>632</v>
      </c>
      <c r="D20" s="30">
        <v>485</v>
      </c>
      <c r="E20" s="30">
        <v>1274</v>
      </c>
      <c r="F20" s="9">
        <v>866</v>
      </c>
      <c r="G20" s="9">
        <v>408</v>
      </c>
    </row>
    <row r="21" spans="1:7" ht="11.45" customHeight="1">
      <c r="A21" s="8" t="s">
        <v>19</v>
      </c>
      <c r="B21" s="30">
        <v>941</v>
      </c>
      <c r="C21" s="9">
        <v>510</v>
      </c>
      <c r="D21" s="30">
        <v>431</v>
      </c>
      <c r="E21" s="30">
        <v>971</v>
      </c>
      <c r="F21" s="9">
        <v>648</v>
      </c>
      <c r="G21" s="9">
        <v>322</v>
      </c>
    </row>
    <row r="22" spans="1:7" ht="11.45" customHeight="1">
      <c r="A22" s="8" t="s">
        <v>20</v>
      </c>
      <c r="B22" s="30">
        <v>2145</v>
      </c>
      <c r="C22" s="9">
        <v>1160</v>
      </c>
      <c r="D22" s="30">
        <v>985</v>
      </c>
      <c r="E22" s="30">
        <v>2156</v>
      </c>
      <c r="F22" s="9">
        <v>1371</v>
      </c>
      <c r="G22" s="9">
        <v>786</v>
      </c>
    </row>
    <row r="23" spans="1:7" ht="11.45" customHeight="1">
      <c r="A23" s="8" t="s">
        <v>21</v>
      </c>
      <c r="B23" s="30">
        <v>1509</v>
      </c>
      <c r="C23" s="9">
        <v>824</v>
      </c>
      <c r="D23" s="30">
        <v>685</v>
      </c>
      <c r="E23" s="30">
        <v>1680</v>
      </c>
      <c r="F23" s="9">
        <v>1106</v>
      </c>
      <c r="G23" s="9">
        <v>574</v>
      </c>
    </row>
    <row r="24" spans="1:7" ht="11.45" customHeight="1">
      <c r="A24" s="12" t="s">
        <v>22</v>
      </c>
      <c r="B24" s="31">
        <v>296</v>
      </c>
      <c r="C24" s="13">
        <v>160</v>
      </c>
      <c r="D24" s="31">
        <v>137</v>
      </c>
      <c r="E24" s="31">
        <v>378</v>
      </c>
      <c r="F24" s="13">
        <v>229</v>
      </c>
      <c r="G24" s="13">
        <v>150</v>
      </c>
    </row>
    <row r="25" spans="1:7" ht="11.45" customHeight="1">
      <c r="A25" s="8" t="s">
        <v>23</v>
      </c>
      <c r="B25" s="30">
        <v>159</v>
      </c>
      <c r="C25" s="9">
        <v>93</v>
      </c>
      <c r="D25" s="30">
        <v>65</v>
      </c>
      <c r="E25" s="30">
        <v>202</v>
      </c>
      <c r="F25" s="9">
        <v>134</v>
      </c>
      <c r="G25" s="9">
        <v>68</v>
      </c>
    </row>
    <row r="26" spans="1:7" ht="11.45" customHeight="1">
      <c r="A26" s="8" t="s">
        <v>24</v>
      </c>
      <c r="B26" s="30">
        <v>203</v>
      </c>
      <c r="C26" s="9">
        <v>112</v>
      </c>
      <c r="D26" s="30">
        <v>91</v>
      </c>
      <c r="E26" s="30">
        <v>258</v>
      </c>
      <c r="F26" s="9">
        <v>171</v>
      </c>
      <c r="G26" s="9">
        <v>86</v>
      </c>
    </row>
    <row r="27" spans="1:7" ht="11.45" customHeight="1">
      <c r="A27" s="8" t="s">
        <v>25</v>
      </c>
      <c r="B27" s="30">
        <v>158</v>
      </c>
      <c r="C27" s="9">
        <v>84</v>
      </c>
      <c r="D27" s="30">
        <v>76</v>
      </c>
      <c r="E27" s="30">
        <v>198</v>
      </c>
      <c r="F27" s="9">
        <v>128</v>
      </c>
      <c r="G27" s="9">
        <v>71</v>
      </c>
    </row>
    <row r="28" spans="1:7" ht="11.45" customHeight="1">
      <c r="A28" s="8" t="s">
        <v>26</v>
      </c>
      <c r="B28" s="30">
        <v>142</v>
      </c>
      <c r="C28" s="9">
        <v>77</v>
      </c>
      <c r="D28" s="30">
        <v>65</v>
      </c>
      <c r="E28" s="30">
        <v>168</v>
      </c>
      <c r="F28" s="9">
        <v>110</v>
      </c>
      <c r="G28" s="9">
        <v>57</v>
      </c>
    </row>
    <row r="29" spans="1:7" ht="11.45" customHeight="1">
      <c r="A29" s="12" t="s">
        <v>27</v>
      </c>
      <c r="B29" s="31">
        <v>398</v>
      </c>
      <c r="C29" s="13">
        <v>236</v>
      </c>
      <c r="D29" s="31">
        <v>163</v>
      </c>
      <c r="E29" s="31">
        <v>471</v>
      </c>
      <c r="F29" s="13">
        <v>277</v>
      </c>
      <c r="G29" s="13">
        <v>194</v>
      </c>
    </row>
    <row r="30" spans="1:7" ht="11.45" customHeight="1">
      <c r="A30" s="8" t="s">
        <v>28</v>
      </c>
      <c r="B30" s="30">
        <v>335</v>
      </c>
      <c r="C30" s="9">
        <v>197</v>
      </c>
      <c r="D30" s="30">
        <v>138</v>
      </c>
      <c r="E30" s="30">
        <v>409</v>
      </c>
      <c r="F30" s="9">
        <v>273</v>
      </c>
      <c r="G30" s="9">
        <v>136</v>
      </c>
    </row>
    <row r="31" spans="1:7" ht="11.45" customHeight="1">
      <c r="A31" s="8" t="s">
        <v>29</v>
      </c>
      <c r="B31" s="30">
        <v>566</v>
      </c>
      <c r="C31" s="9">
        <v>324</v>
      </c>
      <c r="D31" s="30">
        <v>242</v>
      </c>
      <c r="E31" s="30">
        <v>729</v>
      </c>
      <c r="F31" s="9">
        <v>473</v>
      </c>
      <c r="G31" s="9">
        <v>257</v>
      </c>
    </row>
    <row r="32" spans="1:7" ht="11.45" customHeight="1">
      <c r="A32" s="8" t="s">
        <v>30</v>
      </c>
      <c r="B32" s="30">
        <v>1446</v>
      </c>
      <c r="C32" s="9">
        <v>772</v>
      </c>
      <c r="D32" s="30">
        <v>674</v>
      </c>
      <c r="E32" s="30">
        <v>1568</v>
      </c>
      <c r="F32" s="9">
        <v>1051</v>
      </c>
      <c r="G32" s="9">
        <v>516</v>
      </c>
    </row>
    <row r="33" spans="1:7" ht="11.45" customHeight="1">
      <c r="A33" s="8" t="s">
        <v>31</v>
      </c>
      <c r="B33" s="30">
        <v>288</v>
      </c>
      <c r="C33" s="9">
        <v>154</v>
      </c>
      <c r="D33" s="30">
        <v>134</v>
      </c>
      <c r="E33" s="30">
        <v>426</v>
      </c>
      <c r="F33" s="9">
        <v>272</v>
      </c>
      <c r="G33" s="9">
        <v>154</v>
      </c>
    </row>
    <row r="34" spans="1:7" ht="11.45" customHeight="1">
      <c r="A34" s="12" t="s">
        <v>32</v>
      </c>
      <c r="B34" s="31">
        <v>244</v>
      </c>
      <c r="C34" s="13">
        <v>132</v>
      </c>
      <c r="D34" s="31">
        <v>113</v>
      </c>
      <c r="E34" s="31">
        <v>289</v>
      </c>
      <c r="F34" s="13">
        <v>184</v>
      </c>
      <c r="G34" s="13">
        <v>105</v>
      </c>
    </row>
    <row r="35" spans="1:7" ht="11.45" customHeight="1">
      <c r="A35" s="8" t="s">
        <v>33</v>
      </c>
      <c r="B35" s="30">
        <v>406</v>
      </c>
      <c r="C35" s="9">
        <v>211</v>
      </c>
      <c r="D35" s="30">
        <v>195</v>
      </c>
      <c r="E35" s="30">
        <v>556</v>
      </c>
      <c r="F35" s="9">
        <v>336</v>
      </c>
      <c r="G35" s="9">
        <v>221</v>
      </c>
    </row>
    <row r="36" spans="1:7" ht="11.45" customHeight="1">
      <c r="A36" s="8" t="s">
        <v>34</v>
      </c>
      <c r="B36" s="30">
        <v>1457</v>
      </c>
      <c r="C36" s="9">
        <v>823</v>
      </c>
      <c r="D36" s="30">
        <v>634</v>
      </c>
      <c r="E36" s="30">
        <v>1911</v>
      </c>
      <c r="F36" s="9">
        <v>1196</v>
      </c>
      <c r="G36" s="9">
        <v>715</v>
      </c>
    </row>
    <row r="37" spans="1:7" ht="11.45" customHeight="1">
      <c r="A37" s="8" t="s">
        <v>35</v>
      </c>
      <c r="B37" s="30">
        <v>845</v>
      </c>
      <c r="C37" s="9">
        <v>467</v>
      </c>
      <c r="D37" s="30">
        <v>378</v>
      </c>
      <c r="E37" s="30">
        <v>1170</v>
      </c>
      <c r="F37" s="9">
        <v>738</v>
      </c>
      <c r="G37" s="9">
        <v>432</v>
      </c>
    </row>
    <row r="38" spans="1:7" ht="11.45" customHeight="1">
      <c r="A38" s="8" t="s">
        <v>36</v>
      </c>
      <c r="B38" s="30">
        <v>151</v>
      </c>
      <c r="C38" s="9">
        <v>84</v>
      </c>
      <c r="D38" s="30">
        <v>68</v>
      </c>
      <c r="E38" s="30">
        <v>225</v>
      </c>
      <c r="F38" s="9">
        <v>147</v>
      </c>
      <c r="G38" s="9">
        <v>78</v>
      </c>
    </row>
    <row r="39" spans="1:7" ht="11.45" customHeight="1">
      <c r="A39" s="12" t="s">
        <v>37</v>
      </c>
      <c r="B39" s="31">
        <v>117</v>
      </c>
      <c r="C39" s="13">
        <v>70</v>
      </c>
      <c r="D39" s="31">
        <v>46</v>
      </c>
      <c r="E39" s="31">
        <v>193</v>
      </c>
      <c r="F39" s="13">
        <v>127</v>
      </c>
      <c r="G39" s="13">
        <v>66</v>
      </c>
    </row>
    <row r="40" spans="1:7" ht="11.45" customHeight="1">
      <c r="A40" s="8" t="s">
        <v>38</v>
      </c>
      <c r="B40" s="30">
        <v>113</v>
      </c>
      <c r="C40" s="9">
        <v>63</v>
      </c>
      <c r="D40" s="30">
        <v>49</v>
      </c>
      <c r="E40" s="30">
        <v>114</v>
      </c>
      <c r="F40" s="9">
        <v>73</v>
      </c>
      <c r="G40" s="9">
        <v>42</v>
      </c>
    </row>
    <row r="41" spans="1:7" ht="11.45" customHeight="1">
      <c r="A41" s="8" t="s">
        <v>39</v>
      </c>
      <c r="B41" s="30">
        <v>155</v>
      </c>
      <c r="C41" s="9">
        <v>82</v>
      </c>
      <c r="D41" s="30">
        <v>74</v>
      </c>
      <c r="E41" s="30">
        <v>187</v>
      </c>
      <c r="F41" s="9">
        <v>108</v>
      </c>
      <c r="G41" s="9">
        <v>78</v>
      </c>
    </row>
    <row r="42" spans="1:7" ht="11.45" customHeight="1">
      <c r="A42" s="8" t="s">
        <v>40</v>
      </c>
      <c r="B42" s="30">
        <v>283</v>
      </c>
      <c r="C42" s="9">
        <v>166</v>
      </c>
      <c r="D42" s="30">
        <v>118</v>
      </c>
      <c r="E42" s="30">
        <v>354</v>
      </c>
      <c r="F42" s="9">
        <v>222</v>
      </c>
      <c r="G42" s="9">
        <v>132</v>
      </c>
    </row>
    <row r="43" spans="1:7" ht="11.45" customHeight="1">
      <c r="A43" s="8" t="s">
        <v>41</v>
      </c>
      <c r="B43" s="30">
        <v>509</v>
      </c>
      <c r="C43" s="9">
        <v>276</v>
      </c>
      <c r="D43" s="30">
        <v>233</v>
      </c>
      <c r="E43" s="30">
        <v>612</v>
      </c>
      <c r="F43" s="9">
        <v>384</v>
      </c>
      <c r="G43" s="9">
        <v>227</v>
      </c>
    </row>
    <row r="44" spans="1:7" ht="11.45" customHeight="1">
      <c r="A44" s="12" t="s">
        <v>42</v>
      </c>
      <c r="B44" s="31">
        <v>182</v>
      </c>
      <c r="C44" s="13">
        <v>101</v>
      </c>
      <c r="D44" s="31">
        <v>80</v>
      </c>
      <c r="E44" s="31">
        <v>266</v>
      </c>
      <c r="F44" s="13">
        <v>165</v>
      </c>
      <c r="G44" s="13">
        <v>101</v>
      </c>
    </row>
    <row r="45" spans="1:7" ht="11.45" customHeight="1">
      <c r="A45" s="8" t="s">
        <v>43</v>
      </c>
      <c r="B45" s="30">
        <v>101</v>
      </c>
      <c r="C45" s="9">
        <v>59</v>
      </c>
      <c r="D45" s="30">
        <v>43</v>
      </c>
      <c r="E45" s="30">
        <v>132</v>
      </c>
      <c r="F45" s="9">
        <v>85</v>
      </c>
      <c r="G45" s="9">
        <v>47</v>
      </c>
    </row>
    <row r="46" spans="1:7" ht="11.45" customHeight="1">
      <c r="A46" s="8" t="s">
        <v>44</v>
      </c>
      <c r="B46" s="30">
        <v>129</v>
      </c>
      <c r="C46" s="9">
        <v>79</v>
      </c>
      <c r="D46" s="30">
        <v>51</v>
      </c>
      <c r="E46" s="30">
        <v>186</v>
      </c>
      <c r="F46" s="9">
        <v>128</v>
      </c>
      <c r="G46" s="9">
        <v>58</v>
      </c>
    </row>
    <row r="47" spans="1:7" ht="11.45" customHeight="1">
      <c r="A47" s="8" t="s">
        <v>45</v>
      </c>
      <c r="B47" s="30">
        <v>214</v>
      </c>
      <c r="C47" s="9">
        <v>112</v>
      </c>
      <c r="D47" s="30">
        <v>103</v>
      </c>
      <c r="E47" s="30">
        <v>292</v>
      </c>
      <c r="F47" s="9">
        <v>178</v>
      </c>
      <c r="G47" s="9">
        <v>114</v>
      </c>
    </row>
    <row r="48" spans="1:7" ht="11.45" customHeight="1">
      <c r="A48" s="8" t="s">
        <v>46</v>
      </c>
      <c r="B48" s="30">
        <v>137</v>
      </c>
      <c r="C48" s="9">
        <v>76</v>
      </c>
      <c r="D48" s="30">
        <v>62</v>
      </c>
      <c r="E48" s="30">
        <v>196</v>
      </c>
      <c r="F48" s="9">
        <v>110</v>
      </c>
      <c r="G48" s="9">
        <v>87</v>
      </c>
    </row>
    <row r="49" spans="1:7" ht="11.45" customHeight="1">
      <c r="A49" s="12" t="s">
        <v>47</v>
      </c>
      <c r="B49" s="31">
        <v>1139</v>
      </c>
      <c r="C49" s="13">
        <v>589</v>
      </c>
      <c r="D49" s="31">
        <v>549</v>
      </c>
      <c r="E49" s="31">
        <v>1373</v>
      </c>
      <c r="F49" s="13">
        <v>792</v>
      </c>
      <c r="G49" s="13">
        <v>582</v>
      </c>
    </row>
    <row r="50" spans="1:7" ht="11.45" customHeight="1">
      <c r="A50" s="8" t="s">
        <v>48</v>
      </c>
      <c r="B50" s="30">
        <v>173</v>
      </c>
      <c r="C50" s="9">
        <v>87</v>
      </c>
      <c r="D50" s="30">
        <v>87</v>
      </c>
      <c r="E50" s="30">
        <v>248</v>
      </c>
      <c r="F50" s="9">
        <v>136</v>
      </c>
      <c r="G50" s="9">
        <v>113</v>
      </c>
    </row>
    <row r="51" spans="1:7" ht="11.45" customHeight="1">
      <c r="A51" s="8" t="s">
        <v>49</v>
      </c>
      <c r="B51" s="30">
        <v>298</v>
      </c>
      <c r="C51" s="9">
        <v>158</v>
      </c>
      <c r="D51" s="30">
        <v>141</v>
      </c>
      <c r="E51" s="30">
        <v>358</v>
      </c>
      <c r="F51" s="9">
        <v>193</v>
      </c>
      <c r="G51" s="9">
        <v>165</v>
      </c>
    </row>
    <row r="52" spans="1:7" ht="11.45" customHeight="1">
      <c r="A52" s="8" t="s">
        <v>50</v>
      </c>
      <c r="B52" s="30">
        <v>438</v>
      </c>
      <c r="C52" s="9">
        <v>205</v>
      </c>
      <c r="D52" s="30">
        <v>234</v>
      </c>
      <c r="E52" s="30">
        <v>509</v>
      </c>
      <c r="F52" s="9">
        <v>295</v>
      </c>
      <c r="G52" s="9">
        <v>215</v>
      </c>
    </row>
    <row r="53" spans="1:7" ht="11.45" customHeight="1">
      <c r="A53" s="8" t="s">
        <v>51</v>
      </c>
      <c r="B53" s="30">
        <v>247</v>
      </c>
      <c r="C53" s="9">
        <v>114</v>
      </c>
      <c r="D53" s="30">
        <v>133</v>
      </c>
      <c r="E53" s="30">
        <v>309</v>
      </c>
      <c r="F53" s="9">
        <v>166</v>
      </c>
      <c r="G53" s="9">
        <v>143</v>
      </c>
    </row>
    <row r="54" spans="1:7" ht="11.45" customHeight="1">
      <c r="A54" s="12" t="s">
        <v>52</v>
      </c>
      <c r="B54" s="31">
        <v>220</v>
      </c>
      <c r="C54" s="13">
        <v>120</v>
      </c>
      <c r="D54" s="31">
        <v>100</v>
      </c>
      <c r="E54" s="31">
        <v>308</v>
      </c>
      <c r="F54" s="13">
        <v>161</v>
      </c>
      <c r="G54" s="13">
        <v>147</v>
      </c>
    </row>
    <row r="55" spans="1:7" ht="11.45" customHeight="1">
      <c r="A55" s="8" t="s">
        <v>53</v>
      </c>
      <c r="B55" s="30">
        <v>283</v>
      </c>
      <c r="C55" s="9">
        <v>149</v>
      </c>
      <c r="D55" s="30">
        <v>134</v>
      </c>
      <c r="E55" s="30">
        <v>380</v>
      </c>
      <c r="F55" s="9">
        <v>221</v>
      </c>
      <c r="G55" s="9">
        <v>160</v>
      </c>
    </row>
    <row r="56" spans="1:7" ht="11.45" customHeight="1" thickBot="1">
      <c r="A56" s="16" t="s">
        <v>54</v>
      </c>
      <c r="B56" s="29">
        <v>280</v>
      </c>
      <c r="C56" s="17">
        <v>138</v>
      </c>
      <c r="D56" s="29">
        <v>143</v>
      </c>
      <c r="E56" s="29">
        <v>332</v>
      </c>
      <c r="F56" s="17">
        <v>183</v>
      </c>
      <c r="G56" s="17">
        <v>149</v>
      </c>
    </row>
    <row r="57" spans="1:7" ht="16.5" customHeight="1">
      <c r="A57" s="38"/>
      <c r="B57" s="37" t="s">
        <v>78</v>
      </c>
      <c r="C57" s="37"/>
      <c r="D57" s="37"/>
      <c r="E57" s="37"/>
      <c r="F57" s="37"/>
      <c r="G57" s="37"/>
    </row>
    <row r="58" spans="1:7" ht="16.149999999999999" customHeight="1">
      <c r="A58" s="24"/>
      <c r="B58" s="36"/>
      <c r="C58" s="36"/>
      <c r="D58" s="36"/>
      <c r="E58" s="36"/>
      <c r="F58" s="36"/>
      <c r="G58" s="36"/>
    </row>
    <row r="59" spans="1:7" ht="13.15" customHeight="1">
      <c r="A59" s="24"/>
    </row>
    <row r="60" spans="1:7" ht="11.45" customHeight="1">
      <c r="A60" s="24"/>
    </row>
    <row r="61" spans="1:7" ht="11.45" customHeight="1">
      <c r="A61" s="24"/>
    </row>
    <row r="62" spans="1:7" ht="11.45" customHeight="1">
      <c r="A62" s="24"/>
    </row>
    <row r="63" spans="1:7" ht="11.45" customHeight="1">
      <c r="A63" s="24"/>
    </row>
    <row r="64" spans="1:7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8">
    <mergeCell ref="A1:G1"/>
    <mergeCell ref="A2:G2"/>
    <mergeCell ref="A4:A7"/>
    <mergeCell ref="B4:G4"/>
    <mergeCell ref="B5:G5"/>
    <mergeCell ref="B6:D6"/>
    <mergeCell ref="E6:G6"/>
    <mergeCell ref="F3:G3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J68"/>
  <sheetViews>
    <sheetView view="pageBreakPreview" zoomScaleNormal="100" zoomScaleSheetLayoutView="100" workbookViewId="0">
      <selection activeCell="F32" sqref="F32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19" t="s">
        <v>97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9.899999999999999" customHeight="1">
      <c r="A2" s="142" t="s">
        <v>167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18.600000000000001" customHeight="1" thickBot="1">
      <c r="I3" s="138" t="s">
        <v>195</v>
      </c>
      <c r="J3" s="138"/>
    </row>
    <row r="4" spans="1:10" ht="22.5" customHeight="1" thickBot="1">
      <c r="A4" s="126" t="s">
        <v>0</v>
      </c>
      <c r="B4" s="139" t="s">
        <v>83</v>
      </c>
      <c r="C4" s="140"/>
      <c r="D4" s="140"/>
      <c r="E4" s="140"/>
      <c r="F4" s="140"/>
      <c r="G4" s="140"/>
      <c r="H4" s="140"/>
      <c r="I4" s="140"/>
      <c r="J4" s="141"/>
    </row>
    <row r="5" spans="1:10" ht="22.5" customHeight="1" thickBot="1">
      <c r="A5" s="127"/>
      <c r="B5" s="132" t="s">
        <v>89</v>
      </c>
      <c r="C5" s="133"/>
      <c r="D5" s="133"/>
      <c r="E5" s="139" t="s">
        <v>102</v>
      </c>
      <c r="F5" s="140"/>
      <c r="G5" s="140"/>
      <c r="H5" s="140"/>
      <c r="I5" s="140"/>
      <c r="J5" s="141"/>
    </row>
    <row r="6" spans="1:10" ht="22.5" customHeight="1" thickBot="1">
      <c r="A6" s="127"/>
      <c r="B6" s="135"/>
      <c r="C6" s="136"/>
      <c r="D6" s="136"/>
      <c r="E6" s="139" t="s">
        <v>89</v>
      </c>
      <c r="F6" s="140"/>
      <c r="G6" s="141"/>
      <c r="H6" s="139" t="s">
        <v>87</v>
      </c>
      <c r="I6" s="140"/>
      <c r="J6" s="141"/>
    </row>
    <row r="7" spans="1:10" ht="42" customHeight="1" thickBot="1">
      <c r="A7" s="128"/>
      <c r="B7" s="2" t="s">
        <v>72</v>
      </c>
      <c r="C7" s="3" t="s">
        <v>79</v>
      </c>
      <c r="D7" s="2" t="s">
        <v>70</v>
      </c>
      <c r="E7" s="2" t="s">
        <v>72</v>
      </c>
      <c r="F7" s="3" t="s">
        <v>79</v>
      </c>
      <c r="G7" s="2" t="s">
        <v>70</v>
      </c>
      <c r="H7" s="105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36524.083333333336</v>
      </c>
      <c r="C8" s="5">
        <v>11839.333333333334</v>
      </c>
      <c r="D8" s="32">
        <v>24684.75</v>
      </c>
      <c r="E8" s="32">
        <v>3899.9166666666665</v>
      </c>
      <c r="F8" s="5">
        <v>1374.5</v>
      </c>
      <c r="G8" s="32">
        <v>2525.4166666666665</v>
      </c>
      <c r="H8" s="32">
        <v>3348</v>
      </c>
      <c r="I8" s="5">
        <v>1217</v>
      </c>
      <c r="J8" s="5">
        <v>2131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1207.8333333333333</v>
      </c>
      <c r="C10" s="9">
        <v>399.66666666666669</v>
      </c>
      <c r="D10" s="30">
        <v>808.16666666666663</v>
      </c>
      <c r="E10" s="30">
        <v>125.25</v>
      </c>
      <c r="F10" s="9">
        <v>40.166666666666664</v>
      </c>
      <c r="G10" s="30">
        <v>85.083333333333329</v>
      </c>
      <c r="H10" s="30">
        <v>107</v>
      </c>
      <c r="I10" s="9">
        <v>36</v>
      </c>
      <c r="J10" s="9">
        <v>71</v>
      </c>
    </row>
    <row r="11" spans="1:10" ht="11.45" customHeight="1">
      <c r="A11" s="8" t="s">
        <v>9</v>
      </c>
      <c r="B11" s="30">
        <v>234.91666666666666</v>
      </c>
      <c r="C11" s="9">
        <v>86.25</v>
      </c>
      <c r="D11" s="30">
        <v>148.66666666666666</v>
      </c>
      <c r="E11" s="30">
        <v>29.916666666666668</v>
      </c>
      <c r="F11" s="9">
        <v>9.9166666666666661</v>
      </c>
      <c r="G11" s="30">
        <v>20</v>
      </c>
      <c r="H11" s="30">
        <v>28</v>
      </c>
      <c r="I11" s="9">
        <v>10</v>
      </c>
      <c r="J11" s="9">
        <v>18</v>
      </c>
    </row>
    <row r="12" spans="1:10" ht="11.45" customHeight="1">
      <c r="A12" s="8" t="s">
        <v>10</v>
      </c>
      <c r="B12" s="30">
        <v>218.5</v>
      </c>
      <c r="C12" s="9">
        <v>74.083333333333329</v>
      </c>
      <c r="D12" s="30">
        <v>144.41666666666666</v>
      </c>
      <c r="E12" s="30">
        <v>29.666666666666668</v>
      </c>
      <c r="F12" s="9">
        <v>8.25</v>
      </c>
      <c r="G12" s="30">
        <v>21.416666666666668</v>
      </c>
      <c r="H12" s="30">
        <v>24</v>
      </c>
      <c r="I12" s="9">
        <v>7</v>
      </c>
      <c r="J12" s="9">
        <v>17</v>
      </c>
    </row>
    <row r="13" spans="1:10" ht="11.45" customHeight="1">
      <c r="A13" s="8" t="s">
        <v>11</v>
      </c>
      <c r="B13" s="30">
        <v>597.5</v>
      </c>
      <c r="C13" s="9">
        <v>192.83333333333334</v>
      </c>
      <c r="D13" s="30">
        <v>404.66666666666669</v>
      </c>
      <c r="E13" s="30">
        <v>66.166666666666671</v>
      </c>
      <c r="F13" s="9">
        <v>20.166666666666668</v>
      </c>
      <c r="G13" s="30">
        <v>46</v>
      </c>
      <c r="H13" s="30">
        <v>54</v>
      </c>
      <c r="I13" s="9">
        <v>18</v>
      </c>
      <c r="J13" s="9">
        <v>36</v>
      </c>
    </row>
    <row r="14" spans="1:10" ht="11.45" customHeight="1">
      <c r="A14" s="12" t="s">
        <v>12</v>
      </c>
      <c r="B14" s="31">
        <v>196.66666666666666</v>
      </c>
      <c r="C14" s="13">
        <v>83.833333333333329</v>
      </c>
      <c r="D14" s="31">
        <v>112.83333333333333</v>
      </c>
      <c r="E14" s="31">
        <v>14.25</v>
      </c>
      <c r="F14" s="13">
        <v>4.666666666666667</v>
      </c>
      <c r="G14" s="31">
        <v>9.5833333333333339</v>
      </c>
      <c r="H14" s="31">
        <v>13</v>
      </c>
      <c r="I14" s="13">
        <v>4</v>
      </c>
      <c r="J14" s="13">
        <v>9</v>
      </c>
    </row>
    <row r="15" spans="1:10" ht="11.45" customHeight="1">
      <c r="A15" s="8" t="s">
        <v>13</v>
      </c>
      <c r="B15" s="30">
        <v>268.5</v>
      </c>
      <c r="C15" s="9">
        <v>104.58333333333333</v>
      </c>
      <c r="D15" s="30">
        <v>163.91666666666666</v>
      </c>
      <c r="E15" s="30">
        <v>23.083333333333332</v>
      </c>
      <c r="F15" s="9">
        <v>8.3333333333333339</v>
      </c>
      <c r="G15" s="30">
        <v>14.75</v>
      </c>
      <c r="H15" s="30">
        <v>18</v>
      </c>
      <c r="I15" s="9">
        <v>7</v>
      </c>
      <c r="J15" s="9">
        <v>11</v>
      </c>
    </row>
    <row r="16" spans="1:10" ht="11.45" customHeight="1">
      <c r="A16" s="8" t="s">
        <v>14</v>
      </c>
      <c r="B16" s="30">
        <v>324.75</v>
      </c>
      <c r="C16" s="9">
        <v>137.58333333333334</v>
      </c>
      <c r="D16" s="30">
        <v>187.16666666666666</v>
      </c>
      <c r="E16" s="30">
        <v>31.416666666666668</v>
      </c>
      <c r="F16" s="9">
        <v>13.416666666666666</v>
      </c>
      <c r="G16" s="30">
        <v>18</v>
      </c>
      <c r="H16" s="30">
        <v>24</v>
      </c>
      <c r="I16" s="9">
        <v>10</v>
      </c>
      <c r="J16" s="9">
        <v>14</v>
      </c>
    </row>
    <row r="17" spans="1:10" ht="11.45" customHeight="1">
      <c r="A17" s="8" t="s">
        <v>15</v>
      </c>
      <c r="B17" s="30">
        <v>665</v>
      </c>
      <c r="C17" s="9">
        <v>245.58333333333334</v>
      </c>
      <c r="D17" s="30">
        <v>419.41666666666669</v>
      </c>
      <c r="E17" s="30">
        <v>72.416666666666671</v>
      </c>
      <c r="F17" s="9">
        <v>28.416666666666668</v>
      </c>
      <c r="G17" s="30">
        <v>44</v>
      </c>
      <c r="H17" s="30">
        <v>61</v>
      </c>
      <c r="I17" s="9">
        <v>25</v>
      </c>
      <c r="J17" s="9">
        <v>36</v>
      </c>
    </row>
    <row r="18" spans="1:10" ht="11.45" customHeight="1">
      <c r="A18" s="8" t="s">
        <v>16</v>
      </c>
      <c r="B18" s="30">
        <v>649.08333333333337</v>
      </c>
      <c r="C18" s="9">
        <v>270.91666666666669</v>
      </c>
      <c r="D18" s="30">
        <v>378.16666666666669</v>
      </c>
      <c r="E18" s="30">
        <v>76.166666666666671</v>
      </c>
      <c r="F18" s="9">
        <v>36.083333333333336</v>
      </c>
      <c r="G18" s="30">
        <v>40.083333333333336</v>
      </c>
      <c r="H18" s="30">
        <v>66</v>
      </c>
      <c r="I18" s="9">
        <v>33</v>
      </c>
      <c r="J18" s="9">
        <v>33</v>
      </c>
    </row>
    <row r="19" spans="1:10" ht="11.45" customHeight="1">
      <c r="A19" s="12" t="s">
        <v>17</v>
      </c>
      <c r="B19" s="31">
        <v>580.08333333333337</v>
      </c>
      <c r="C19" s="13">
        <v>243.16666666666666</v>
      </c>
      <c r="D19" s="31">
        <v>336.91666666666669</v>
      </c>
      <c r="E19" s="31">
        <v>57.5</v>
      </c>
      <c r="F19" s="13">
        <v>26.75</v>
      </c>
      <c r="G19" s="31">
        <v>30.75</v>
      </c>
      <c r="H19" s="31">
        <v>52</v>
      </c>
      <c r="I19" s="13">
        <v>24</v>
      </c>
      <c r="J19" s="13">
        <v>27</v>
      </c>
    </row>
    <row r="20" spans="1:10" ht="11.45" customHeight="1">
      <c r="A20" s="8" t="s">
        <v>18</v>
      </c>
      <c r="B20" s="30">
        <v>2135.6666666666665</v>
      </c>
      <c r="C20" s="9">
        <v>656.83333333333337</v>
      </c>
      <c r="D20" s="30">
        <v>1478.8333333333333</v>
      </c>
      <c r="E20" s="30">
        <v>186.75</v>
      </c>
      <c r="F20" s="9">
        <v>65.75</v>
      </c>
      <c r="G20" s="30">
        <v>121</v>
      </c>
      <c r="H20" s="30">
        <v>155</v>
      </c>
      <c r="I20" s="9">
        <v>57</v>
      </c>
      <c r="J20" s="9">
        <v>98</v>
      </c>
    </row>
    <row r="21" spans="1:10" ht="11.45" customHeight="1">
      <c r="A21" s="8" t="s">
        <v>19</v>
      </c>
      <c r="B21" s="30">
        <v>1756.0833333333333</v>
      </c>
      <c r="C21" s="9">
        <v>536.33333333333337</v>
      </c>
      <c r="D21" s="30">
        <v>1219.75</v>
      </c>
      <c r="E21" s="30">
        <v>172.33333333333334</v>
      </c>
      <c r="F21" s="9">
        <v>54.083333333333336</v>
      </c>
      <c r="G21" s="30">
        <v>118.25</v>
      </c>
      <c r="H21" s="30">
        <v>150</v>
      </c>
      <c r="I21" s="9">
        <v>49</v>
      </c>
      <c r="J21" s="9">
        <v>101</v>
      </c>
    </row>
    <row r="22" spans="1:10" ht="11.45" customHeight="1">
      <c r="A22" s="8" t="s">
        <v>20</v>
      </c>
      <c r="B22" s="30">
        <v>5844.166666666667</v>
      </c>
      <c r="C22" s="9">
        <v>1592.3333333333333</v>
      </c>
      <c r="D22" s="30">
        <v>4251.833333333333</v>
      </c>
      <c r="E22" s="30">
        <v>525.25</v>
      </c>
      <c r="F22" s="9">
        <v>175</v>
      </c>
      <c r="G22" s="30">
        <v>350.25</v>
      </c>
      <c r="H22" s="30">
        <v>448</v>
      </c>
      <c r="I22" s="9">
        <v>157</v>
      </c>
      <c r="J22" s="9">
        <v>290</v>
      </c>
    </row>
    <row r="23" spans="1:10" ht="11.45" customHeight="1">
      <c r="A23" s="8" t="s">
        <v>21</v>
      </c>
      <c r="B23" s="30">
        <v>2906.8333333333335</v>
      </c>
      <c r="C23" s="9">
        <v>933.58333333333337</v>
      </c>
      <c r="D23" s="30">
        <v>1973.25</v>
      </c>
      <c r="E23" s="30">
        <v>239.58333333333334</v>
      </c>
      <c r="F23" s="9">
        <v>77.5</v>
      </c>
      <c r="G23" s="30">
        <v>162.08333333333334</v>
      </c>
      <c r="H23" s="30">
        <v>206</v>
      </c>
      <c r="I23" s="9">
        <v>71</v>
      </c>
      <c r="J23" s="9">
        <v>136</v>
      </c>
    </row>
    <row r="24" spans="1:10" ht="11.45" customHeight="1">
      <c r="A24" s="12" t="s">
        <v>22</v>
      </c>
      <c r="B24" s="31">
        <v>490.83333333333331</v>
      </c>
      <c r="C24" s="13">
        <v>167.75</v>
      </c>
      <c r="D24" s="31">
        <v>323.08333333333331</v>
      </c>
      <c r="E24" s="31">
        <v>50.333333333333336</v>
      </c>
      <c r="F24" s="13">
        <v>19.333333333333332</v>
      </c>
      <c r="G24" s="31">
        <v>31</v>
      </c>
      <c r="H24" s="31">
        <v>42</v>
      </c>
      <c r="I24" s="13">
        <v>16</v>
      </c>
      <c r="J24" s="13">
        <v>25</v>
      </c>
    </row>
    <row r="25" spans="1:10" ht="11.45" customHeight="1">
      <c r="A25" s="8" t="s">
        <v>23</v>
      </c>
      <c r="B25" s="30">
        <v>196</v>
      </c>
      <c r="C25" s="9">
        <v>76.5</v>
      </c>
      <c r="D25" s="30">
        <v>119.5</v>
      </c>
      <c r="E25" s="30">
        <v>21.25</v>
      </c>
      <c r="F25" s="9">
        <v>9.75</v>
      </c>
      <c r="G25" s="30">
        <v>11.5</v>
      </c>
      <c r="H25" s="30">
        <v>18</v>
      </c>
      <c r="I25" s="9">
        <v>8</v>
      </c>
      <c r="J25" s="9">
        <v>11</v>
      </c>
    </row>
    <row r="26" spans="1:10" ht="11.45" customHeight="1">
      <c r="A26" s="8" t="s">
        <v>24</v>
      </c>
      <c r="B26" s="30">
        <v>281.66666666666669</v>
      </c>
      <c r="C26" s="9">
        <v>103.75</v>
      </c>
      <c r="D26" s="30">
        <v>177.91666666666666</v>
      </c>
      <c r="E26" s="30">
        <v>29.5</v>
      </c>
      <c r="F26" s="9">
        <v>11.833333333333334</v>
      </c>
      <c r="G26" s="30">
        <v>17.666666666666668</v>
      </c>
      <c r="H26" s="30">
        <v>26</v>
      </c>
      <c r="I26" s="9">
        <v>11</v>
      </c>
      <c r="J26" s="9">
        <v>15</v>
      </c>
    </row>
    <row r="27" spans="1:10" ht="11.45" customHeight="1">
      <c r="A27" s="8" t="s">
        <v>25</v>
      </c>
      <c r="B27" s="30">
        <v>148.75</v>
      </c>
      <c r="C27" s="9">
        <v>51.333333333333336</v>
      </c>
      <c r="D27" s="30">
        <v>97.416666666666671</v>
      </c>
      <c r="E27" s="30">
        <v>17</v>
      </c>
      <c r="F27" s="9">
        <v>5.416666666666667</v>
      </c>
      <c r="G27" s="30">
        <v>11.583333333333334</v>
      </c>
      <c r="H27" s="30">
        <v>14</v>
      </c>
      <c r="I27" s="9">
        <v>4</v>
      </c>
      <c r="J27" s="9">
        <v>10</v>
      </c>
    </row>
    <row r="28" spans="1:10" ht="11.45" customHeight="1">
      <c r="A28" s="8" t="s">
        <v>26</v>
      </c>
      <c r="B28" s="30">
        <v>188.41666666666666</v>
      </c>
      <c r="C28" s="9">
        <v>64.416666666666671</v>
      </c>
      <c r="D28" s="30">
        <v>124</v>
      </c>
      <c r="E28" s="30">
        <v>17.083333333333332</v>
      </c>
      <c r="F28" s="9">
        <v>6.916666666666667</v>
      </c>
      <c r="G28" s="30">
        <v>10.166666666666666</v>
      </c>
      <c r="H28" s="30">
        <v>15</v>
      </c>
      <c r="I28" s="9">
        <v>7</v>
      </c>
      <c r="J28" s="9">
        <v>9</v>
      </c>
    </row>
    <row r="29" spans="1:10" ht="11.45" customHeight="1">
      <c r="A29" s="12" t="s">
        <v>27</v>
      </c>
      <c r="B29" s="31">
        <v>621.16666666666663</v>
      </c>
      <c r="C29" s="13">
        <v>203.83333333333334</v>
      </c>
      <c r="D29" s="31">
        <v>417.33333333333331</v>
      </c>
      <c r="E29" s="31">
        <v>48.916666666666664</v>
      </c>
      <c r="F29" s="13">
        <v>19.083333333333332</v>
      </c>
      <c r="G29" s="31">
        <v>29.833333333333332</v>
      </c>
      <c r="H29" s="31">
        <v>43</v>
      </c>
      <c r="I29" s="13">
        <v>19</v>
      </c>
      <c r="J29" s="13">
        <v>25</v>
      </c>
    </row>
    <row r="30" spans="1:10" ht="11.45" customHeight="1">
      <c r="A30" s="8" t="s">
        <v>28</v>
      </c>
      <c r="B30" s="30">
        <v>674</v>
      </c>
      <c r="C30" s="9">
        <v>270.5</v>
      </c>
      <c r="D30" s="30">
        <v>403.5</v>
      </c>
      <c r="E30" s="30">
        <v>94.916666666666671</v>
      </c>
      <c r="F30" s="9">
        <v>46.25</v>
      </c>
      <c r="G30" s="30">
        <v>48.666666666666664</v>
      </c>
      <c r="H30" s="30">
        <v>80</v>
      </c>
      <c r="I30" s="9">
        <v>40</v>
      </c>
      <c r="J30" s="9">
        <v>41</v>
      </c>
    </row>
    <row r="31" spans="1:10" ht="11.45" customHeight="1">
      <c r="A31" s="8" t="s">
        <v>29</v>
      </c>
      <c r="B31" s="30">
        <v>1251.9166666666667</v>
      </c>
      <c r="C31" s="9">
        <v>490.58333333333331</v>
      </c>
      <c r="D31" s="30">
        <v>761.33333333333337</v>
      </c>
      <c r="E31" s="30">
        <v>156</v>
      </c>
      <c r="F31" s="9">
        <v>63.083333333333336</v>
      </c>
      <c r="G31" s="30">
        <v>92.916666666666671</v>
      </c>
      <c r="H31" s="30">
        <v>133</v>
      </c>
      <c r="I31" s="9">
        <v>54</v>
      </c>
      <c r="J31" s="9">
        <v>79</v>
      </c>
    </row>
    <row r="32" spans="1:10" ht="11.45" customHeight="1">
      <c r="A32" s="8" t="s">
        <v>30</v>
      </c>
      <c r="B32" s="30">
        <v>3027.8333333333335</v>
      </c>
      <c r="C32" s="9">
        <v>1095</v>
      </c>
      <c r="D32" s="30">
        <v>1932.8333333333333</v>
      </c>
      <c r="E32" s="30">
        <v>412.41666666666669</v>
      </c>
      <c r="F32" s="9">
        <v>171.25</v>
      </c>
      <c r="G32" s="30">
        <v>241.16666666666666</v>
      </c>
      <c r="H32" s="30">
        <v>357</v>
      </c>
      <c r="I32" s="9">
        <v>152</v>
      </c>
      <c r="J32" s="9">
        <v>205</v>
      </c>
    </row>
    <row r="33" spans="1:10" ht="11.45" customHeight="1">
      <c r="A33" s="8" t="s">
        <v>31</v>
      </c>
      <c r="B33" s="30">
        <v>513.83333333333337</v>
      </c>
      <c r="C33" s="9">
        <v>193.41666666666666</v>
      </c>
      <c r="D33" s="30">
        <v>320.41666666666669</v>
      </c>
      <c r="E33" s="30">
        <v>68.333333333333329</v>
      </c>
      <c r="F33" s="9">
        <v>25.25</v>
      </c>
      <c r="G33" s="30">
        <v>43.083333333333336</v>
      </c>
      <c r="H33" s="30">
        <v>62</v>
      </c>
      <c r="I33" s="9">
        <v>24</v>
      </c>
      <c r="J33" s="9">
        <v>38</v>
      </c>
    </row>
    <row r="34" spans="1:10" ht="11.45" customHeight="1">
      <c r="A34" s="12" t="s">
        <v>32</v>
      </c>
      <c r="B34" s="31">
        <v>500.41666666666669</v>
      </c>
      <c r="C34" s="13">
        <v>187.25</v>
      </c>
      <c r="D34" s="31">
        <v>313.16666666666669</v>
      </c>
      <c r="E34" s="31">
        <v>49.083333333333336</v>
      </c>
      <c r="F34" s="13">
        <v>16.916666666666668</v>
      </c>
      <c r="G34" s="31">
        <v>32.166666666666664</v>
      </c>
      <c r="H34" s="31">
        <v>44</v>
      </c>
      <c r="I34" s="13">
        <v>16</v>
      </c>
      <c r="J34" s="13">
        <v>28</v>
      </c>
    </row>
    <row r="35" spans="1:10" ht="11.45" customHeight="1">
      <c r="A35" s="8" t="s">
        <v>33</v>
      </c>
      <c r="B35" s="30">
        <v>724.58333333333337</v>
      </c>
      <c r="C35" s="9">
        <v>224.33333333333334</v>
      </c>
      <c r="D35" s="30">
        <v>500.25</v>
      </c>
      <c r="E35" s="30">
        <v>78.916666666666671</v>
      </c>
      <c r="F35" s="9">
        <v>24.166666666666668</v>
      </c>
      <c r="G35" s="30">
        <v>54.75</v>
      </c>
      <c r="H35" s="30">
        <v>70</v>
      </c>
      <c r="I35" s="9">
        <v>23</v>
      </c>
      <c r="J35" s="9">
        <v>47</v>
      </c>
    </row>
    <row r="36" spans="1:10" ht="11.45" customHeight="1">
      <c r="A36" s="8" t="s">
        <v>34</v>
      </c>
      <c r="B36" s="30">
        <v>3115.4166666666665</v>
      </c>
      <c r="C36" s="9">
        <v>851.91666666666663</v>
      </c>
      <c r="D36" s="30">
        <v>2263.5</v>
      </c>
      <c r="E36" s="30">
        <v>375.58333333333331</v>
      </c>
      <c r="F36" s="9">
        <v>106</v>
      </c>
      <c r="G36" s="30">
        <v>269.58333333333331</v>
      </c>
      <c r="H36" s="30">
        <v>335</v>
      </c>
      <c r="I36" s="9">
        <v>95</v>
      </c>
      <c r="J36" s="9">
        <v>240</v>
      </c>
    </row>
    <row r="37" spans="1:10" ht="11.45" customHeight="1">
      <c r="A37" s="8" t="s">
        <v>35</v>
      </c>
      <c r="B37" s="30">
        <v>1485.5833333333333</v>
      </c>
      <c r="C37" s="9">
        <v>457.58333333333331</v>
      </c>
      <c r="D37" s="30">
        <v>1028</v>
      </c>
      <c r="E37" s="30">
        <v>151.58333333333334</v>
      </c>
      <c r="F37" s="9">
        <v>43</v>
      </c>
      <c r="G37" s="30">
        <v>108.58333333333333</v>
      </c>
      <c r="H37" s="30">
        <v>129</v>
      </c>
      <c r="I37" s="9">
        <v>39</v>
      </c>
      <c r="J37" s="9">
        <v>91</v>
      </c>
    </row>
    <row r="38" spans="1:10" ht="11.45" customHeight="1">
      <c r="A38" s="8" t="s">
        <v>36</v>
      </c>
      <c r="B38" s="30">
        <v>304.66666666666669</v>
      </c>
      <c r="C38" s="9">
        <v>107.25</v>
      </c>
      <c r="D38" s="30">
        <v>197.41666666666666</v>
      </c>
      <c r="E38" s="30">
        <v>28</v>
      </c>
      <c r="F38" s="9">
        <v>8.4166666666666661</v>
      </c>
      <c r="G38" s="30">
        <v>19.583333333333332</v>
      </c>
      <c r="H38" s="30">
        <v>24</v>
      </c>
      <c r="I38" s="9">
        <v>8</v>
      </c>
      <c r="J38" s="9">
        <v>16</v>
      </c>
    </row>
    <row r="39" spans="1:10" ht="11.45" customHeight="1">
      <c r="A39" s="12" t="s">
        <v>37</v>
      </c>
      <c r="B39" s="31">
        <v>132.83333333333334</v>
      </c>
      <c r="C39" s="13">
        <v>45.666666666666664</v>
      </c>
      <c r="D39" s="31">
        <v>87.166666666666671</v>
      </c>
      <c r="E39" s="31">
        <v>16.583333333333332</v>
      </c>
      <c r="F39" s="13">
        <v>5.666666666666667</v>
      </c>
      <c r="G39" s="31">
        <v>10.916666666666666</v>
      </c>
      <c r="H39" s="31">
        <v>14</v>
      </c>
      <c r="I39" s="13">
        <v>4</v>
      </c>
      <c r="J39" s="13">
        <v>9</v>
      </c>
    </row>
    <row r="40" spans="1:10" ht="11.45" customHeight="1">
      <c r="A40" s="8" t="s">
        <v>38</v>
      </c>
      <c r="B40" s="30">
        <v>116.25</v>
      </c>
      <c r="C40" s="9">
        <v>45.75</v>
      </c>
      <c r="D40" s="30">
        <v>70.5</v>
      </c>
      <c r="E40" s="30">
        <v>11.166666666666666</v>
      </c>
      <c r="F40" s="9">
        <v>4.416666666666667</v>
      </c>
      <c r="G40" s="30">
        <v>6.75</v>
      </c>
      <c r="H40" s="30">
        <v>11</v>
      </c>
      <c r="I40" s="9">
        <v>4</v>
      </c>
      <c r="J40" s="9">
        <v>6</v>
      </c>
    </row>
    <row r="41" spans="1:10" ht="11.45" customHeight="1">
      <c r="A41" s="8" t="s">
        <v>39</v>
      </c>
      <c r="B41" s="30">
        <v>91.083333333333329</v>
      </c>
      <c r="C41" s="9">
        <v>33.916666666666664</v>
      </c>
      <c r="D41" s="30">
        <v>57.166666666666664</v>
      </c>
      <c r="E41" s="30">
        <v>12.333333333333334</v>
      </c>
      <c r="F41" s="9">
        <v>5.5</v>
      </c>
      <c r="G41" s="30">
        <v>6.833333333333333</v>
      </c>
      <c r="H41" s="30">
        <v>9</v>
      </c>
      <c r="I41" s="9">
        <v>4</v>
      </c>
      <c r="J41" s="9">
        <v>5</v>
      </c>
    </row>
    <row r="42" spans="1:10" ht="11.45" customHeight="1">
      <c r="A42" s="8" t="s">
        <v>40</v>
      </c>
      <c r="B42" s="30">
        <v>394</v>
      </c>
      <c r="C42" s="9">
        <v>116.91666666666667</v>
      </c>
      <c r="D42" s="30">
        <v>277.08333333333331</v>
      </c>
      <c r="E42" s="30">
        <v>39.333333333333336</v>
      </c>
      <c r="F42" s="9">
        <v>10.583333333333334</v>
      </c>
      <c r="G42" s="30">
        <v>28.75</v>
      </c>
      <c r="H42" s="30">
        <v>32</v>
      </c>
      <c r="I42" s="9">
        <v>9</v>
      </c>
      <c r="J42" s="9">
        <v>23</v>
      </c>
    </row>
    <row r="43" spans="1:10" ht="11.45" customHeight="1">
      <c r="A43" s="8" t="s">
        <v>41</v>
      </c>
      <c r="B43" s="30">
        <v>787.16666666666663</v>
      </c>
      <c r="C43" s="9">
        <v>226.75</v>
      </c>
      <c r="D43" s="30">
        <v>560.41666666666663</v>
      </c>
      <c r="E43" s="30">
        <v>89.083333333333329</v>
      </c>
      <c r="F43" s="9">
        <v>26.833333333333332</v>
      </c>
      <c r="G43" s="30">
        <v>62.25</v>
      </c>
      <c r="H43" s="30">
        <v>75</v>
      </c>
      <c r="I43" s="9">
        <v>23</v>
      </c>
      <c r="J43" s="9">
        <v>52</v>
      </c>
    </row>
    <row r="44" spans="1:10" ht="11.45" customHeight="1">
      <c r="A44" s="12" t="s">
        <v>42</v>
      </c>
      <c r="B44" s="31">
        <v>194.41666666666666</v>
      </c>
      <c r="C44" s="13">
        <v>70.25</v>
      </c>
      <c r="D44" s="31">
        <v>124.16666666666667</v>
      </c>
      <c r="E44" s="31">
        <v>19.666666666666668</v>
      </c>
      <c r="F44" s="13">
        <v>7.5</v>
      </c>
      <c r="G44" s="31">
        <v>12.166666666666666</v>
      </c>
      <c r="H44" s="31">
        <v>16</v>
      </c>
      <c r="I44" s="13">
        <v>7</v>
      </c>
      <c r="J44" s="13">
        <v>10</v>
      </c>
    </row>
    <row r="45" spans="1:10" ht="11.45" customHeight="1">
      <c r="A45" s="8" t="s">
        <v>43</v>
      </c>
      <c r="B45" s="30">
        <v>122.83333333333333</v>
      </c>
      <c r="C45" s="9">
        <v>46.666666666666664</v>
      </c>
      <c r="D45" s="30">
        <v>76.166666666666671</v>
      </c>
      <c r="E45" s="30">
        <v>17.833333333333332</v>
      </c>
      <c r="F45" s="9">
        <v>7.583333333333333</v>
      </c>
      <c r="G45" s="30">
        <v>10.25</v>
      </c>
      <c r="H45" s="30">
        <v>16</v>
      </c>
      <c r="I45" s="9">
        <v>6</v>
      </c>
      <c r="J45" s="9">
        <v>10</v>
      </c>
    </row>
    <row r="46" spans="1:10" ht="11.45" customHeight="1">
      <c r="A46" s="8" t="s">
        <v>44</v>
      </c>
      <c r="B46" s="30">
        <v>173.41666666666666</v>
      </c>
      <c r="C46" s="9">
        <v>58.833333333333336</v>
      </c>
      <c r="D46" s="30">
        <v>114.58333333333333</v>
      </c>
      <c r="E46" s="30">
        <v>13.833333333333334</v>
      </c>
      <c r="F46" s="9">
        <v>3.6666666666666665</v>
      </c>
      <c r="G46" s="30">
        <v>10.166666666666666</v>
      </c>
      <c r="H46" s="30">
        <v>13</v>
      </c>
      <c r="I46" s="9">
        <v>3</v>
      </c>
      <c r="J46" s="9">
        <v>9</v>
      </c>
    </row>
    <row r="47" spans="1:10" ht="11.45" customHeight="1">
      <c r="A47" s="8" t="s">
        <v>45</v>
      </c>
      <c r="B47" s="30">
        <v>215.16666666666666</v>
      </c>
      <c r="C47" s="9">
        <v>57.75</v>
      </c>
      <c r="D47" s="30">
        <v>157.41666666666666</v>
      </c>
      <c r="E47" s="30">
        <v>23.5</v>
      </c>
      <c r="F47" s="9">
        <v>7.166666666666667</v>
      </c>
      <c r="G47" s="30">
        <v>16.333333333333332</v>
      </c>
      <c r="H47" s="30">
        <v>22</v>
      </c>
      <c r="I47" s="9">
        <v>7</v>
      </c>
      <c r="J47" s="9">
        <v>14</v>
      </c>
    </row>
    <row r="48" spans="1:10" ht="11.45" customHeight="1">
      <c r="A48" s="8" t="s">
        <v>46</v>
      </c>
      <c r="B48" s="30">
        <v>97.75</v>
      </c>
      <c r="C48" s="9">
        <v>30.75</v>
      </c>
      <c r="D48" s="30">
        <v>67</v>
      </c>
      <c r="E48" s="30">
        <v>10.25</v>
      </c>
      <c r="F48" s="9">
        <v>5.083333333333333</v>
      </c>
      <c r="G48" s="30">
        <v>5.166666666666667</v>
      </c>
      <c r="H48" s="30">
        <v>8</v>
      </c>
      <c r="I48" s="9">
        <v>4</v>
      </c>
      <c r="J48" s="9">
        <v>4</v>
      </c>
    </row>
    <row r="49" spans="1:10" ht="11.45" customHeight="1">
      <c r="A49" s="12" t="s">
        <v>47</v>
      </c>
      <c r="B49" s="31">
        <v>1434.25</v>
      </c>
      <c r="C49" s="13">
        <v>417.33333333333331</v>
      </c>
      <c r="D49" s="31">
        <v>1016.9166666666666</v>
      </c>
      <c r="E49" s="31">
        <v>176.75</v>
      </c>
      <c r="F49" s="13">
        <v>57.333333333333336</v>
      </c>
      <c r="G49" s="31">
        <v>119.41666666666667</v>
      </c>
      <c r="H49" s="31">
        <v>149</v>
      </c>
      <c r="I49" s="13">
        <v>49</v>
      </c>
      <c r="J49" s="13">
        <v>100</v>
      </c>
    </row>
    <row r="50" spans="1:10" ht="11.45" customHeight="1">
      <c r="A50" s="8" t="s">
        <v>48</v>
      </c>
      <c r="B50" s="30">
        <v>128</v>
      </c>
      <c r="C50" s="9">
        <v>38.916666666666664</v>
      </c>
      <c r="D50" s="30">
        <v>89.083333333333329</v>
      </c>
      <c r="E50" s="30">
        <v>18.666666666666668</v>
      </c>
      <c r="F50" s="9">
        <v>6.25</v>
      </c>
      <c r="G50" s="30">
        <v>12.416666666666666</v>
      </c>
      <c r="H50" s="30">
        <v>17</v>
      </c>
      <c r="I50" s="9">
        <v>6</v>
      </c>
      <c r="J50" s="9">
        <v>12</v>
      </c>
    </row>
    <row r="51" spans="1:10" ht="11.45" customHeight="1">
      <c r="A51" s="8" t="s">
        <v>49</v>
      </c>
      <c r="B51" s="30">
        <v>194.91666666666666</v>
      </c>
      <c r="C51" s="9">
        <v>62.166666666666664</v>
      </c>
      <c r="D51" s="30">
        <v>132.75</v>
      </c>
      <c r="E51" s="30">
        <v>23.5</v>
      </c>
      <c r="F51" s="9">
        <v>7.916666666666667</v>
      </c>
      <c r="G51" s="30">
        <v>15.583333333333334</v>
      </c>
      <c r="H51" s="30">
        <v>19</v>
      </c>
      <c r="I51" s="9">
        <v>6</v>
      </c>
      <c r="J51" s="9">
        <v>12</v>
      </c>
    </row>
    <row r="52" spans="1:10" ht="11.45" customHeight="1">
      <c r="A52" s="8" t="s">
        <v>50</v>
      </c>
      <c r="B52" s="30">
        <v>351.91666666666669</v>
      </c>
      <c r="C52" s="9">
        <v>130.75</v>
      </c>
      <c r="D52" s="30">
        <v>221.16666666666666</v>
      </c>
      <c r="E52" s="30">
        <v>46.333333333333336</v>
      </c>
      <c r="F52" s="9">
        <v>20.25</v>
      </c>
      <c r="G52" s="30">
        <v>26.083333333333332</v>
      </c>
      <c r="H52" s="30">
        <v>38</v>
      </c>
      <c r="I52" s="9">
        <v>17</v>
      </c>
      <c r="J52" s="9">
        <v>22</v>
      </c>
    </row>
    <row r="53" spans="1:10" ht="11.45" customHeight="1">
      <c r="A53" s="8" t="s">
        <v>51</v>
      </c>
      <c r="B53" s="30">
        <v>180.33333333333334</v>
      </c>
      <c r="C53" s="9">
        <v>61.166666666666664</v>
      </c>
      <c r="D53" s="30">
        <v>119.16666666666667</v>
      </c>
      <c r="E53" s="30">
        <v>16.916666666666668</v>
      </c>
      <c r="F53" s="9">
        <v>5.416666666666667</v>
      </c>
      <c r="G53" s="30">
        <v>11.5</v>
      </c>
      <c r="H53" s="30">
        <v>14</v>
      </c>
      <c r="I53" s="9">
        <v>5</v>
      </c>
      <c r="J53" s="9">
        <v>10</v>
      </c>
    </row>
    <row r="54" spans="1:10" ht="11.45" customHeight="1">
      <c r="A54" s="12" t="s">
        <v>52</v>
      </c>
      <c r="B54" s="31">
        <v>165.33333333333334</v>
      </c>
      <c r="C54" s="13">
        <v>51.916666666666664</v>
      </c>
      <c r="D54" s="31">
        <v>113.41666666666667</v>
      </c>
      <c r="E54" s="31">
        <v>14.666666666666666</v>
      </c>
      <c r="F54" s="13">
        <v>5.333333333333333</v>
      </c>
      <c r="G54" s="31">
        <v>9.3333333333333339</v>
      </c>
      <c r="H54" s="31">
        <v>12</v>
      </c>
      <c r="I54" s="13">
        <v>5</v>
      </c>
      <c r="J54" s="13">
        <v>7</v>
      </c>
    </row>
    <row r="55" spans="1:10" ht="11.45" customHeight="1">
      <c r="A55" s="8" t="s">
        <v>53</v>
      </c>
      <c r="B55" s="30">
        <v>192.5</v>
      </c>
      <c r="C55" s="9">
        <v>61.833333333333336</v>
      </c>
      <c r="D55" s="30">
        <v>130.66666666666666</v>
      </c>
      <c r="E55" s="30">
        <v>23.583333333333332</v>
      </c>
      <c r="F55" s="9">
        <v>10.666666666666666</v>
      </c>
      <c r="G55" s="30">
        <v>12.916666666666666</v>
      </c>
      <c r="H55" s="30">
        <v>19</v>
      </c>
      <c r="I55" s="9">
        <v>9</v>
      </c>
      <c r="J55" s="9">
        <v>10</v>
      </c>
    </row>
    <row r="56" spans="1:10" ht="11.45" customHeight="1" thickBot="1">
      <c r="A56" s="16" t="s">
        <v>54</v>
      </c>
      <c r="B56" s="29">
        <v>441.25</v>
      </c>
      <c r="C56" s="17">
        <v>179</v>
      </c>
      <c r="D56" s="29">
        <v>262.25</v>
      </c>
      <c r="E56" s="29">
        <v>77.25</v>
      </c>
      <c r="F56" s="17">
        <v>32.166666666666664</v>
      </c>
      <c r="G56" s="29">
        <v>45.083333333333336</v>
      </c>
      <c r="H56" s="29">
        <v>70</v>
      </c>
      <c r="I56" s="17">
        <v>29</v>
      </c>
      <c r="J56" s="17">
        <v>41</v>
      </c>
    </row>
    <row r="57" spans="1:10" ht="16.5" customHeight="1">
      <c r="A57" s="38"/>
      <c r="B57" s="37" t="s">
        <v>78</v>
      </c>
      <c r="C57" s="37"/>
      <c r="D57" s="37"/>
      <c r="E57" s="37"/>
      <c r="F57" s="37"/>
      <c r="G57" s="37"/>
      <c r="H57" s="37"/>
      <c r="I57" s="37"/>
      <c r="J57" s="37"/>
    </row>
    <row r="58" spans="1:10" ht="16.149999999999999" customHeight="1">
      <c r="A58" s="24"/>
      <c r="B58" s="36"/>
      <c r="C58" s="36"/>
      <c r="D58" s="36"/>
      <c r="E58" s="36"/>
      <c r="F58" s="36"/>
      <c r="G58" s="36"/>
      <c r="H58" s="36"/>
      <c r="I58" s="36"/>
      <c r="J58" s="36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9">
    <mergeCell ref="A1:J1"/>
    <mergeCell ref="A2:J2"/>
    <mergeCell ref="I3:J3"/>
    <mergeCell ref="A4:A7"/>
    <mergeCell ref="B4:J4"/>
    <mergeCell ref="B5:D6"/>
    <mergeCell ref="E5:J5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J68"/>
  <sheetViews>
    <sheetView view="pageBreakPreview" zoomScaleNormal="100" zoomScaleSheetLayoutView="100" workbookViewId="0">
      <selection activeCell="N9" sqref="N9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19" t="s">
        <v>95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9.899999999999999" customHeight="1">
      <c r="A2" s="142" t="s">
        <v>167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18.600000000000001" customHeight="1" thickBot="1">
      <c r="I3" s="138" t="s">
        <v>195</v>
      </c>
      <c r="J3" s="138"/>
    </row>
    <row r="4" spans="1:10" ht="22.5" customHeight="1" thickBot="1">
      <c r="A4" s="126" t="s">
        <v>0</v>
      </c>
      <c r="B4" s="139" t="s">
        <v>83</v>
      </c>
      <c r="C4" s="140"/>
      <c r="D4" s="140"/>
      <c r="E4" s="140"/>
      <c r="F4" s="140"/>
      <c r="G4" s="140"/>
      <c r="H4" s="140"/>
      <c r="I4" s="140"/>
      <c r="J4" s="141"/>
    </row>
    <row r="5" spans="1:10" ht="22.5" customHeight="1" thickBot="1">
      <c r="A5" s="127"/>
      <c r="B5" s="139" t="s">
        <v>102</v>
      </c>
      <c r="C5" s="140"/>
      <c r="D5" s="140"/>
      <c r="E5" s="140"/>
      <c r="F5" s="140"/>
      <c r="G5" s="141"/>
      <c r="H5" s="139" t="s">
        <v>101</v>
      </c>
      <c r="I5" s="140"/>
      <c r="J5" s="141"/>
    </row>
    <row r="6" spans="1:10" ht="22.5" customHeight="1" thickBot="1">
      <c r="A6" s="127"/>
      <c r="B6" s="139" t="s">
        <v>100</v>
      </c>
      <c r="C6" s="140"/>
      <c r="D6" s="141"/>
      <c r="E6" s="139" t="s">
        <v>85</v>
      </c>
      <c r="F6" s="140"/>
      <c r="G6" s="141"/>
      <c r="H6" s="139" t="s">
        <v>89</v>
      </c>
      <c r="I6" s="140"/>
      <c r="J6" s="141"/>
    </row>
    <row r="7" spans="1:10" ht="42" customHeight="1" thickBot="1">
      <c r="A7" s="128"/>
      <c r="B7" s="105" t="s">
        <v>72</v>
      </c>
      <c r="C7" s="3" t="s">
        <v>79</v>
      </c>
      <c r="D7" s="105" t="s">
        <v>70</v>
      </c>
      <c r="E7" s="105" t="s">
        <v>72</v>
      </c>
      <c r="F7" s="3" t="s">
        <v>79</v>
      </c>
      <c r="G7" s="105" t="s">
        <v>70</v>
      </c>
      <c r="H7" s="2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534.08333333333337</v>
      </c>
      <c r="C8" s="5">
        <v>149.66666666666666</v>
      </c>
      <c r="D8" s="32">
        <v>384.41666666666669</v>
      </c>
      <c r="E8" s="32">
        <v>17.166666666666668</v>
      </c>
      <c r="F8" s="5">
        <v>7.5</v>
      </c>
      <c r="G8" s="32">
        <v>9.6666666666666661</v>
      </c>
      <c r="H8" s="32">
        <v>12155</v>
      </c>
      <c r="I8" s="5">
        <v>3497</v>
      </c>
      <c r="J8" s="5">
        <v>8659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19</v>
      </c>
      <c r="C10" s="9">
        <v>4</v>
      </c>
      <c r="D10" s="30">
        <v>14</v>
      </c>
      <c r="E10" s="30">
        <v>0</v>
      </c>
      <c r="F10" s="9">
        <v>0</v>
      </c>
      <c r="G10" s="30">
        <v>0</v>
      </c>
      <c r="H10" s="30">
        <v>404.5</v>
      </c>
      <c r="I10" s="9">
        <v>122.33333333333333</v>
      </c>
      <c r="J10" s="9">
        <v>282.16666666666669</v>
      </c>
    </row>
    <row r="11" spans="1:10" ht="11.45" customHeight="1">
      <c r="A11" s="8" t="s">
        <v>9</v>
      </c>
      <c r="B11" s="30">
        <v>2</v>
      </c>
      <c r="C11" s="9">
        <v>0</v>
      </c>
      <c r="D11" s="30">
        <v>2</v>
      </c>
      <c r="E11" s="30">
        <v>0</v>
      </c>
      <c r="F11" s="9">
        <v>0</v>
      </c>
      <c r="G11" s="30">
        <v>0</v>
      </c>
      <c r="H11" s="30">
        <v>79.416666666666671</v>
      </c>
      <c r="I11" s="9">
        <v>26.166666666666668</v>
      </c>
      <c r="J11" s="9">
        <v>53.25</v>
      </c>
    </row>
    <row r="12" spans="1:10" ht="11.45" customHeight="1">
      <c r="A12" s="8" t="s">
        <v>10</v>
      </c>
      <c r="B12" s="30">
        <v>5</v>
      </c>
      <c r="C12" s="9">
        <v>2</v>
      </c>
      <c r="D12" s="30">
        <v>3</v>
      </c>
      <c r="E12" s="30">
        <v>0</v>
      </c>
      <c r="F12" s="9">
        <v>0</v>
      </c>
      <c r="G12" s="30">
        <v>0</v>
      </c>
      <c r="H12" s="30">
        <v>67.666666666666671</v>
      </c>
      <c r="I12" s="9">
        <v>17.666666666666668</v>
      </c>
      <c r="J12" s="9">
        <v>50</v>
      </c>
    </row>
    <row r="13" spans="1:10" ht="11.45" customHeight="1">
      <c r="A13" s="8" t="s">
        <v>11</v>
      </c>
      <c r="B13" s="30">
        <v>12</v>
      </c>
      <c r="C13" s="9">
        <v>2</v>
      </c>
      <c r="D13" s="30">
        <v>9</v>
      </c>
      <c r="E13" s="30">
        <v>0</v>
      </c>
      <c r="F13" s="9">
        <v>0</v>
      </c>
      <c r="G13" s="30">
        <v>0</v>
      </c>
      <c r="H13" s="30">
        <v>202.83333333333334</v>
      </c>
      <c r="I13" s="9">
        <v>56.416666666666664</v>
      </c>
      <c r="J13" s="9">
        <v>146.41666666666666</v>
      </c>
    </row>
    <row r="14" spans="1:10" ht="11.45" customHeight="1">
      <c r="A14" s="12" t="s">
        <v>12</v>
      </c>
      <c r="B14" s="31">
        <v>2</v>
      </c>
      <c r="C14" s="13">
        <v>1</v>
      </c>
      <c r="D14" s="31">
        <v>1</v>
      </c>
      <c r="E14" s="31">
        <v>0</v>
      </c>
      <c r="F14" s="13">
        <v>0</v>
      </c>
      <c r="G14" s="31">
        <v>0</v>
      </c>
      <c r="H14" s="31">
        <v>64.833333333333329</v>
      </c>
      <c r="I14" s="13">
        <v>26.25</v>
      </c>
      <c r="J14" s="13">
        <v>38.583333333333336</v>
      </c>
    </row>
    <row r="15" spans="1:10" ht="11.45" customHeight="1">
      <c r="A15" s="8" t="s">
        <v>13</v>
      </c>
      <c r="B15" s="30">
        <v>5</v>
      </c>
      <c r="C15" s="9">
        <v>1</v>
      </c>
      <c r="D15" s="30">
        <v>4</v>
      </c>
      <c r="E15" s="30">
        <v>0</v>
      </c>
      <c r="F15" s="9">
        <v>0</v>
      </c>
      <c r="G15" s="30">
        <v>0</v>
      </c>
      <c r="H15" s="30">
        <v>86.333333333333329</v>
      </c>
      <c r="I15" s="9">
        <v>25.25</v>
      </c>
      <c r="J15" s="9">
        <v>61.083333333333336</v>
      </c>
    </row>
    <row r="16" spans="1:10" ht="11.45" customHeight="1">
      <c r="A16" s="8" t="s">
        <v>14</v>
      </c>
      <c r="B16" s="30">
        <v>7</v>
      </c>
      <c r="C16" s="9">
        <v>3</v>
      </c>
      <c r="D16" s="30">
        <v>4</v>
      </c>
      <c r="E16" s="30">
        <v>1</v>
      </c>
      <c r="F16" s="9">
        <v>0</v>
      </c>
      <c r="G16" s="30">
        <v>0</v>
      </c>
      <c r="H16" s="30">
        <v>103.5</v>
      </c>
      <c r="I16" s="9">
        <v>35.666666666666664</v>
      </c>
      <c r="J16" s="9">
        <v>67.833333333333329</v>
      </c>
    </row>
    <row r="17" spans="1:10" ht="11.45" customHeight="1">
      <c r="A17" s="8" t="s">
        <v>15</v>
      </c>
      <c r="B17" s="30">
        <v>11</v>
      </c>
      <c r="C17" s="9">
        <v>3</v>
      </c>
      <c r="D17" s="30">
        <v>8</v>
      </c>
      <c r="E17" s="30">
        <v>1</v>
      </c>
      <c r="F17" s="9">
        <v>0</v>
      </c>
      <c r="G17" s="30">
        <v>1</v>
      </c>
      <c r="H17" s="30">
        <v>238.83333333333334</v>
      </c>
      <c r="I17" s="9">
        <v>78.666666666666671</v>
      </c>
      <c r="J17" s="9">
        <v>160.16666666666666</v>
      </c>
    </row>
    <row r="18" spans="1:10" ht="11.45" customHeight="1">
      <c r="A18" s="8" t="s">
        <v>16</v>
      </c>
      <c r="B18" s="30">
        <v>9</v>
      </c>
      <c r="C18" s="9">
        <v>3</v>
      </c>
      <c r="D18" s="30">
        <v>6</v>
      </c>
      <c r="E18" s="30">
        <v>0</v>
      </c>
      <c r="F18" s="9">
        <v>0</v>
      </c>
      <c r="G18" s="30">
        <v>0</v>
      </c>
      <c r="H18" s="30">
        <v>212.91666666666666</v>
      </c>
      <c r="I18" s="9">
        <v>84.916666666666671</v>
      </c>
      <c r="J18" s="9">
        <v>128</v>
      </c>
    </row>
    <row r="19" spans="1:10" ht="11.45" customHeight="1">
      <c r="A19" s="12" t="s">
        <v>17</v>
      </c>
      <c r="B19" s="31">
        <v>6</v>
      </c>
      <c r="C19" s="13">
        <v>3</v>
      </c>
      <c r="D19" s="31">
        <v>3</v>
      </c>
      <c r="E19" s="31">
        <v>0</v>
      </c>
      <c r="F19" s="13">
        <v>0</v>
      </c>
      <c r="G19" s="31">
        <v>0</v>
      </c>
      <c r="H19" s="31">
        <v>185.25</v>
      </c>
      <c r="I19" s="13">
        <v>65</v>
      </c>
      <c r="J19" s="13">
        <v>120.25</v>
      </c>
    </row>
    <row r="20" spans="1:10" ht="11.45" customHeight="1">
      <c r="A20" s="8" t="s">
        <v>18</v>
      </c>
      <c r="B20" s="30">
        <v>30</v>
      </c>
      <c r="C20" s="9">
        <v>8</v>
      </c>
      <c r="D20" s="30">
        <v>22</v>
      </c>
      <c r="E20" s="30">
        <v>2</v>
      </c>
      <c r="F20" s="9">
        <v>1</v>
      </c>
      <c r="G20" s="30">
        <v>1</v>
      </c>
      <c r="H20" s="30">
        <v>685</v>
      </c>
      <c r="I20" s="9">
        <v>197</v>
      </c>
      <c r="J20" s="9">
        <v>488</v>
      </c>
    </row>
    <row r="21" spans="1:10" ht="11.45" customHeight="1">
      <c r="A21" s="8" t="s">
        <v>19</v>
      </c>
      <c r="B21" s="30">
        <v>21</v>
      </c>
      <c r="C21" s="9">
        <v>5</v>
      </c>
      <c r="D21" s="30">
        <v>17</v>
      </c>
      <c r="E21" s="30">
        <v>1</v>
      </c>
      <c r="F21" s="9">
        <v>0</v>
      </c>
      <c r="G21" s="30">
        <v>1</v>
      </c>
      <c r="H21" s="30">
        <v>552.58333333333337</v>
      </c>
      <c r="I21" s="9">
        <v>136.16666666666666</v>
      </c>
      <c r="J21" s="9">
        <v>416.41666666666669</v>
      </c>
    </row>
    <row r="22" spans="1:10" ht="11.45" customHeight="1">
      <c r="A22" s="8" t="s">
        <v>20</v>
      </c>
      <c r="B22" s="30">
        <v>76</v>
      </c>
      <c r="C22" s="9">
        <v>17</v>
      </c>
      <c r="D22" s="30">
        <v>59</v>
      </c>
      <c r="E22" s="30">
        <v>1</v>
      </c>
      <c r="F22" s="9">
        <v>1</v>
      </c>
      <c r="G22" s="30">
        <v>1</v>
      </c>
      <c r="H22" s="30">
        <v>1975.1666666666667</v>
      </c>
      <c r="I22" s="9">
        <v>510.25</v>
      </c>
      <c r="J22" s="9">
        <v>1464.9166666666667</v>
      </c>
    </row>
    <row r="23" spans="1:10" ht="11.45" customHeight="1">
      <c r="A23" s="8" t="s">
        <v>21</v>
      </c>
      <c r="B23" s="30">
        <v>34</v>
      </c>
      <c r="C23" s="9">
        <v>8</v>
      </c>
      <c r="D23" s="30">
        <v>27</v>
      </c>
      <c r="E23" s="30">
        <v>0</v>
      </c>
      <c r="F23" s="9">
        <v>0</v>
      </c>
      <c r="G23" s="30">
        <v>0</v>
      </c>
      <c r="H23" s="30">
        <v>911.41666666666663</v>
      </c>
      <c r="I23" s="9">
        <v>244.33333333333334</v>
      </c>
      <c r="J23" s="9">
        <v>667.08333333333337</v>
      </c>
    </row>
    <row r="24" spans="1:10" ht="11.45" customHeight="1">
      <c r="A24" s="12" t="s">
        <v>22</v>
      </c>
      <c r="B24" s="31">
        <v>9</v>
      </c>
      <c r="C24" s="13">
        <v>3</v>
      </c>
      <c r="D24" s="31">
        <v>5</v>
      </c>
      <c r="E24" s="31">
        <v>0</v>
      </c>
      <c r="F24" s="13">
        <v>0</v>
      </c>
      <c r="G24" s="31">
        <v>0</v>
      </c>
      <c r="H24" s="31">
        <v>150.5</v>
      </c>
      <c r="I24" s="13">
        <v>41.416666666666664</v>
      </c>
      <c r="J24" s="13">
        <v>109.08333333333333</v>
      </c>
    </row>
    <row r="25" spans="1:10" ht="11.45" customHeight="1">
      <c r="A25" s="8" t="s">
        <v>23</v>
      </c>
      <c r="B25" s="30">
        <v>3</v>
      </c>
      <c r="C25" s="9">
        <v>2</v>
      </c>
      <c r="D25" s="30">
        <v>1</v>
      </c>
      <c r="E25" s="30">
        <v>1</v>
      </c>
      <c r="F25" s="9">
        <v>1</v>
      </c>
      <c r="G25" s="30">
        <v>0</v>
      </c>
      <c r="H25" s="30">
        <v>58.333333333333336</v>
      </c>
      <c r="I25" s="9">
        <v>17.916666666666668</v>
      </c>
      <c r="J25" s="9">
        <v>40.416666666666664</v>
      </c>
    </row>
    <row r="26" spans="1:10" ht="11.45" customHeight="1">
      <c r="A26" s="8" t="s">
        <v>24</v>
      </c>
      <c r="B26" s="30">
        <v>4</v>
      </c>
      <c r="C26" s="9">
        <v>1</v>
      </c>
      <c r="D26" s="30">
        <v>3</v>
      </c>
      <c r="E26" s="30">
        <v>0</v>
      </c>
      <c r="F26" s="9">
        <v>0</v>
      </c>
      <c r="G26" s="30">
        <v>0</v>
      </c>
      <c r="H26" s="30">
        <v>93.5</v>
      </c>
      <c r="I26" s="9">
        <v>29.333333333333332</v>
      </c>
      <c r="J26" s="9">
        <v>64.166666666666671</v>
      </c>
    </row>
    <row r="27" spans="1:10" ht="11.45" customHeight="1">
      <c r="A27" s="8" t="s">
        <v>25</v>
      </c>
      <c r="B27" s="30">
        <v>3</v>
      </c>
      <c r="C27" s="9">
        <v>1</v>
      </c>
      <c r="D27" s="30">
        <v>2</v>
      </c>
      <c r="E27" s="30">
        <v>0</v>
      </c>
      <c r="F27" s="9">
        <v>0</v>
      </c>
      <c r="G27" s="30">
        <v>0</v>
      </c>
      <c r="H27" s="30">
        <v>47.666666666666664</v>
      </c>
      <c r="I27" s="9">
        <v>14.083333333333334</v>
      </c>
      <c r="J27" s="9">
        <v>33.583333333333336</v>
      </c>
    </row>
    <row r="28" spans="1:10" ht="11.45" customHeight="1">
      <c r="A28" s="8" t="s">
        <v>26</v>
      </c>
      <c r="B28" s="30">
        <v>2</v>
      </c>
      <c r="C28" s="9">
        <v>0</v>
      </c>
      <c r="D28" s="30">
        <v>2</v>
      </c>
      <c r="E28" s="30">
        <v>0</v>
      </c>
      <c r="F28" s="9">
        <v>0</v>
      </c>
      <c r="G28" s="30">
        <v>0</v>
      </c>
      <c r="H28" s="30">
        <v>50.916666666666664</v>
      </c>
      <c r="I28" s="9">
        <v>17</v>
      </c>
      <c r="J28" s="9">
        <v>33.916666666666664</v>
      </c>
    </row>
    <row r="29" spans="1:10" ht="11.45" customHeight="1">
      <c r="A29" s="12" t="s">
        <v>27</v>
      </c>
      <c r="B29" s="31">
        <v>6</v>
      </c>
      <c r="C29" s="13">
        <v>1</v>
      </c>
      <c r="D29" s="31">
        <v>5</v>
      </c>
      <c r="E29" s="31">
        <v>0</v>
      </c>
      <c r="F29" s="13">
        <v>0</v>
      </c>
      <c r="G29" s="31">
        <v>0</v>
      </c>
      <c r="H29" s="31">
        <v>203</v>
      </c>
      <c r="I29" s="13">
        <v>58.833333333333336</v>
      </c>
      <c r="J29" s="13">
        <v>144.16666666666666</v>
      </c>
    </row>
    <row r="30" spans="1:10" ht="11.45" customHeight="1">
      <c r="A30" s="8" t="s">
        <v>28</v>
      </c>
      <c r="B30" s="30">
        <v>14</v>
      </c>
      <c r="C30" s="9">
        <v>6</v>
      </c>
      <c r="D30" s="30">
        <v>9</v>
      </c>
      <c r="E30" s="30">
        <v>0</v>
      </c>
      <c r="F30" s="9">
        <v>0</v>
      </c>
      <c r="G30" s="30">
        <v>0</v>
      </c>
      <c r="H30" s="30">
        <v>255.58333333333334</v>
      </c>
      <c r="I30" s="9">
        <v>98.416666666666671</v>
      </c>
      <c r="J30" s="9">
        <v>157.16666666666666</v>
      </c>
    </row>
    <row r="31" spans="1:10" ht="11.45" customHeight="1">
      <c r="A31" s="8" t="s">
        <v>29</v>
      </c>
      <c r="B31" s="30">
        <v>23</v>
      </c>
      <c r="C31" s="9">
        <v>9</v>
      </c>
      <c r="D31" s="30">
        <v>14</v>
      </c>
      <c r="E31" s="30">
        <v>0</v>
      </c>
      <c r="F31" s="9">
        <v>0</v>
      </c>
      <c r="G31" s="30">
        <v>0</v>
      </c>
      <c r="H31" s="30">
        <v>404.83333333333331</v>
      </c>
      <c r="I31" s="9">
        <v>146.5</v>
      </c>
      <c r="J31" s="9">
        <v>258.33333333333331</v>
      </c>
    </row>
    <row r="32" spans="1:10" ht="11.45" customHeight="1">
      <c r="A32" s="8" t="s">
        <v>30</v>
      </c>
      <c r="B32" s="30">
        <v>51</v>
      </c>
      <c r="C32" s="9">
        <v>17</v>
      </c>
      <c r="D32" s="30">
        <v>35</v>
      </c>
      <c r="E32" s="30">
        <v>4</v>
      </c>
      <c r="F32" s="9">
        <v>3</v>
      </c>
      <c r="G32" s="30">
        <v>1</v>
      </c>
      <c r="H32" s="30">
        <v>1137.9166666666667</v>
      </c>
      <c r="I32" s="9">
        <v>397.83333333333331</v>
      </c>
      <c r="J32" s="9">
        <v>740.08333333333337</v>
      </c>
    </row>
    <row r="33" spans="1:10" ht="11.45" customHeight="1">
      <c r="A33" s="8" t="s">
        <v>31</v>
      </c>
      <c r="B33" s="30">
        <v>6</v>
      </c>
      <c r="C33" s="9">
        <v>2</v>
      </c>
      <c r="D33" s="30">
        <v>4</v>
      </c>
      <c r="E33" s="30">
        <v>1</v>
      </c>
      <c r="F33" s="9">
        <v>0</v>
      </c>
      <c r="G33" s="30">
        <v>1</v>
      </c>
      <c r="H33" s="30">
        <v>178</v>
      </c>
      <c r="I33" s="9">
        <v>59.75</v>
      </c>
      <c r="J33" s="9">
        <v>118.25</v>
      </c>
    </row>
    <row r="34" spans="1:10" ht="11.45" customHeight="1">
      <c r="A34" s="12" t="s">
        <v>32</v>
      </c>
      <c r="B34" s="31">
        <v>5</v>
      </c>
      <c r="C34" s="13">
        <v>1</v>
      </c>
      <c r="D34" s="31">
        <v>4</v>
      </c>
      <c r="E34" s="31">
        <v>1</v>
      </c>
      <c r="F34" s="13">
        <v>0</v>
      </c>
      <c r="G34" s="31">
        <v>1</v>
      </c>
      <c r="H34" s="31">
        <v>170.83333333333334</v>
      </c>
      <c r="I34" s="13">
        <v>54.25</v>
      </c>
      <c r="J34" s="13">
        <v>116.58333333333333</v>
      </c>
    </row>
    <row r="35" spans="1:10" ht="11.45" customHeight="1">
      <c r="A35" s="8" t="s">
        <v>33</v>
      </c>
      <c r="B35" s="30">
        <v>9</v>
      </c>
      <c r="C35" s="9">
        <v>2</v>
      </c>
      <c r="D35" s="30">
        <v>8</v>
      </c>
      <c r="E35" s="30">
        <v>0</v>
      </c>
      <c r="F35" s="9">
        <v>0</v>
      </c>
      <c r="G35" s="30">
        <v>0</v>
      </c>
      <c r="H35" s="30">
        <v>256.75</v>
      </c>
      <c r="I35" s="9">
        <v>70.333333333333329</v>
      </c>
      <c r="J35" s="9">
        <v>186.41666666666666</v>
      </c>
    </row>
    <row r="36" spans="1:10" ht="11.45" customHeight="1">
      <c r="A36" s="8" t="s">
        <v>34</v>
      </c>
      <c r="B36" s="30">
        <v>40</v>
      </c>
      <c r="C36" s="9">
        <v>11</v>
      </c>
      <c r="D36" s="30">
        <v>29</v>
      </c>
      <c r="E36" s="30">
        <v>1</v>
      </c>
      <c r="F36" s="9">
        <v>0</v>
      </c>
      <c r="G36" s="30">
        <v>1</v>
      </c>
      <c r="H36" s="30">
        <v>1015</v>
      </c>
      <c r="I36" s="9">
        <v>245.83333333333334</v>
      </c>
      <c r="J36" s="9">
        <v>769.16666666666663</v>
      </c>
    </row>
    <row r="37" spans="1:10" ht="11.45" customHeight="1">
      <c r="A37" s="8" t="s">
        <v>35</v>
      </c>
      <c r="B37" s="30">
        <v>21</v>
      </c>
      <c r="C37" s="9">
        <v>4</v>
      </c>
      <c r="D37" s="30">
        <v>17</v>
      </c>
      <c r="E37" s="30">
        <v>1</v>
      </c>
      <c r="F37" s="9">
        <v>0</v>
      </c>
      <c r="G37" s="30">
        <v>1</v>
      </c>
      <c r="H37" s="30">
        <v>453.83333333333331</v>
      </c>
      <c r="I37" s="9">
        <v>111.41666666666667</v>
      </c>
      <c r="J37" s="9">
        <v>342.41666666666669</v>
      </c>
    </row>
    <row r="38" spans="1:10" ht="11.45" customHeight="1">
      <c r="A38" s="8" t="s">
        <v>36</v>
      </c>
      <c r="B38" s="30">
        <v>4</v>
      </c>
      <c r="C38" s="9">
        <v>1</v>
      </c>
      <c r="D38" s="30">
        <v>3</v>
      </c>
      <c r="E38" s="30">
        <v>0</v>
      </c>
      <c r="F38" s="9">
        <v>0</v>
      </c>
      <c r="G38" s="30">
        <v>0</v>
      </c>
      <c r="H38" s="30">
        <v>97.5</v>
      </c>
      <c r="I38" s="9">
        <v>27.333333333333332</v>
      </c>
      <c r="J38" s="9">
        <v>70.166666666666671</v>
      </c>
    </row>
    <row r="39" spans="1:10" ht="11.45" customHeight="1">
      <c r="A39" s="12" t="s">
        <v>37</v>
      </c>
      <c r="B39" s="31">
        <v>3</v>
      </c>
      <c r="C39" s="13">
        <v>1</v>
      </c>
      <c r="D39" s="31">
        <v>1</v>
      </c>
      <c r="E39" s="31">
        <v>0</v>
      </c>
      <c r="F39" s="13">
        <v>0</v>
      </c>
      <c r="G39" s="31">
        <v>0</v>
      </c>
      <c r="H39" s="31">
        <v>44.083333333333336</v>
      </c>
      <c r="I39" s="13">
        <v>9.0833333333333339</v>
      </c>
      <c r="J39" s="13">
        <v>35</v>
      </c>
    </row>
    <row r="40" spans="1:10" ht="11.45" customHeight="1">
      <c r="A40" s="8" t="s">
        <v>38</v>
      </c>
      <c r="B40" s="30">
        <v>1</v>
      </c>
      <c r="C40" s="9">
        <v>0</v>
      </c>
      <c r="D40" s="30">
        <v>0</v>
      </c>
      <c r="E40" s="30">
        <v>0</v>
      </c>
      <c r="F40" s="9">
        <v>0</v>
      </c>
      <c r="G40" s="30">
        <v>0</v>
      </c>
      <c r="H40" s="30">
        <v>38.833333333333336</v>
      </c>
      <c r="I40" s="9">
        <v>12.833333333333334</v>
      </c>
      <c r="J40" s="9">
        <v>26</v>
      </c>
    </row>
    <row r="41" spans="1:10" ht="11.45" customHeight="1">
      <c r="A41" s="8" t="s">
        <v>39</v>
      </c>
      <c r="B41" s="30">
        <v>3</v>
      </c>
      <c r="C41" s="9">
        <v>1</v>
      </c>
      <c r="D41" s="30">
        <v>2</v>
      </c>
      <c r="E41" s="30">
        <v>0</v>
      </c>
      <c r="F41" s="9">
        <v>0</v>
      </c>
      <c r="G41" s="30">
        <v>0</v>
      </c>
      <c r="H41" s="30">
        <v>33.083333333333336</v>
      </c>
      <c r="I41" s="9">
        <v>9.0833333333333339</v>
      </c>
      <c r="J41" s="9">
        <v>24</v>
      </c>
    </row>
    <row r="42" spans="1:10" ht="11.45" customHeight="1">
      <c r="A42" s="8" t="s">
        <v>40</v>
      </c>
      <c r="B42" s="30">
        <v>7</v>
      </c>
      <c r="C42" s="9">
        <v>2</v>
      </c>
      <c r="D42" s="30">
        <v>6</v>
      </c>
      <c r="E42" s="30">
        <v>0</v>
      </c>
      <c r="F42" s="9">
        <v>0</v>
      </c>
      <c r="G42" s="30">
        <v>0</v>
      </c>
      <c r="H42" s="30">
        <v>131.08333333333334</v>
      </c>
      <c r="I42" s="9">
        <v>25.333333333333332</v>
      </c>
      <c r="J42" s="9">
        <v>105.75</v>
      </c>
    </row>
    <row r="43" spans="1:10" ht="11.45" customHeight="1">
      <c r="A43" s="8" t="s">
        <v>41</v>
      </c>
      <c r="B43" s="30">
        <v>14</v>
      </c>
      <c r="C43" s="9">
        <v>3</v>
      </c>
      <c r="D43" s="30">
        <v>10</v>
      </c>
      <c r="E43" s="30">
        <v>0</v>
      </c>
      <c r="F43" s="9">
        <v>0</v>
      </c>
      <c r="G43" s="30">
        <v>0</v>
      </c>
      <c r="H43" s="30">
        <v>253.83333333333334</v>
      </c>
      <c r="I43" s="9">
        <v>61.75</v>
      </c>
      <c r="J43" s="9">
        <v>192.08333333333334</v>
      </c>
    </row>
    <row r="44" spans="1:10" ht="11.45" customHeight="1">
      <c r="A44" s="12" t="s">
        <v>42</v>
      </c>
      <c r="B44" s="31">
        <v>4</v>
      </c>
      <c r="C44" s="13">
        <v>1</v>
      </c>
      <c r="D44" s="31">
        <v>3</v>
      </c>
      <c r="E44" s="31">
        <v>0</v>
      </c>
      <c r="F44" s="13">
        <v>0</v>
      </c>
      <c r="G44" s="31">
        <v>0</v>
      </c>
      <c r="H44" s="31">
        <v>57</v>
      </c>
      <c r="I44" s="13">
        <v>14.666666666666666</v>
      </c>
      <c r="J44" s="13">
        <v>42.333333333333336</v>
      </c>
    </row>
    <row r="45" spans="1:10" ht="11.45" customHeight="1">
      <c r="A45" s="8" t="s">
        <v>43</v>
      </c>
      <c r="B45" s="30">
        <v>2</v>
      </c>
      <c r="C45" s="9">
        <v>1</v>
      </c>
      <c r="D45" s="30">
        <v>1</v>
      </c>
      <c r="E45" s="30">
        <v>0</v>
      </c>
      <c r="F45" s="9">
        <v>0</v>
      </c>
      <c r="G45" s="30">
        <v>0</v>
      </c>
      <c r="H45" s="30">
        <v>32.416666666666664</v>
      </c>
      <c r="I45" s="9">
        <v>10.333333333333334</v>
      </c>
      <c r="J45" s="9">
        <v>22.083333333333332</v>
      </c>
    </row>
    <row r="46" spans="1:10" ht="11.45" customHeight="1">
      <c r="A46" s="8" t="s">
        <v>44</v>
      </c>
      <c r="B46" s="30">
        <v>2</v>
      </c>
      <c r="C46" s="9">
        <v>0</v>
      </c>
      <c r="D46" s="30">
        <v>1</v>
      </c>
      <c r="E46" s="30">
        <v>0</v>
      </c>
      <c r="F46" s="9">
        <v>0</v>
      </c>
      <c r="G46" s="30">
        <v>0</v>
      </c>
      <c r="H46" s="30">
        <v>53</v>
      </c>
      <c r="I46" s="9">
        <v>12.166666666666666</v>
      </c>
      <c r="J46" s="9">
        <v>40.833333333333336</v>
      </c>
    </row>
    <row r="47" spans="1:10" ht="11.45" customHeight="1">
      <c r="A47" s="8" t="s">
        <v>45</v>
      </c>
      <c r="B47" s="30">
        <v>1</v>
      </c>
      <c r="C47" s="9">
        <v>0</v>
      </c>
      <c r="D47" s="30">
        <v>1</v>
      </c>
      <c r="E47" s="30">
        <v>1</v>
      </c>
      <c r="F47" s="9">
        <v>0</v>
      </c>
      <c r="G47" s="30">
        <v>1</v>
      </c>
      <c r="H47" s="30">
        <v>71.25</v>
      </c>
      <c r="I47" s="9">
        <v>12.583333333333334</v>
      </c>
      <c r="J47" s="9">
        <v>58.666666666666664</v>
      </c>
    </row>
    <row r="48" spans="1:10" ht="11.45" customHeight="1">
      <c r="A48" s="8" t="s">
        <v>46</v>
      </c>
      <c r="B48" s="30">
        <v>3</v>
      </c>
      <c r="C48" s="9">
        <v>1</v>
      </c>
      <c r="D48" s="30">
        <v>2</v>
      </c>
      <c r="E48" s="30">
        <v>0</v>
      </c>
      <c r="F48" s="9">
        <v>0</v>
      </c>
      <c r="G48" s="30">
        <v>0</v>
      </c>
      <c r="H48" s="30">
        <v>32.583333333333336</v>
      </c>
      <c r="I48" s="9">
        <v>7.666666666666667</v>
      </c>
      <c r="J48" s="9">
        <v>24.916666666666668</v>
      </c>
    </row>
    <row r="49" spans="1:10" ht="11.45" customHeight="1">
      <c r="A49" s="12" t="s">
        <v>47</v>
      </c>
      <c r="B49" s="31">
        <v>27</v>
      </c>
      <c r="C49" s="13">
        <v>7</v>
      </c>
      <c r="D49" s="31">
        <v>19</v>
      </c>
      <c r="E49" s="31">
        <v>1</v>
      </c>
      <c r="F49" s="13">
        <v>1</v>
      </c>
      <c r="G49" s="31">
        <v>0</v>
      </c>
      <c r="H49" s="31">
        <v>496.5</v>
      </c>
      <c r="I49" s="13">
        <v>132.08333333333334</v>
      </c>
      <c r="J49" s="13">
        <v>364.41666666666669</v>
      </c>
    </row>
    <row r="50" spans="1:10" ht="11.45" customHeight="1">
      <c r="A50" s="8" t="s">
        <v>48</v>
      </c>
      <c r="B50" s="30">
        <v>2</v>
      </c>
      <c r="C50" s="9">
        <v>1</v>
      </c>
      <c r="D50" s="30">
        <v>1</v>
      </c>
      <c r="E50" s="30">
        <v>0</v>
      </c>
      <c r="F50" s="9">
        <v>0</v>
      </c>
      <c r="G50" s="30">
        <v>0</v>
      </c>
      <c r="H50" s="30">
        <v>41.75</v>
      </c>
      <c r="I50" s="9">
        <v>7.833333333333333</v>
      </c>
      <c r="J50" s="9">
        <v>33.916666666666664</v>
      </c>
    </row>
    <row r="51" spans="1:10" ht="11.45" customHeight="1">
      <c r="A51" s="8" t="s">
        <v>49</v>
      </c>
      <c r="B51" s="30">
        <v>3</v>
      </c>
      <c r="C51" s="9">
        <v>1</v>
      </c>
      <c r="D51" s="30">
        <v>2</v>
      </c>
      <c r="E51" s="30">
        <v>1</v>
      </c>
      <c r="F51" s="9">
        <v>1</v>
      </c>
      <c r="G51" s="30">
        <v>1</v>
      </c>
      <c r="H51" s="30">
        <v>60</v>
      </c>
      <c r="I51" s="9">
        <v>15.666666666666666</v>
      </c>
      <c r="J51" s="9">
        <v>44.333333333333336</v>
      </c>
    </row>
    <row r="52" spans="1:10" ht="11.45" customHeight="1">
      <c r="A52" s="8" t="s">
        <v>50</v>
      </c>
      <c r="B52" s="30">
        <v>8</v>
      </c>
      <c r="C52" s="9">
        <v>4</v>
      </c>
      <c r="D52" s="30">
        <v>4</v>
      </c>
      <c r="E52" s="30">
        <v>0</v>
      </c>
      <c r="F52" s="9">
        <v>0</v>
      </c>
      <c r="G52" s="30">
        <v>0</v>
      </c>
      <c r="H52" s="30">
        <v>119.66666666666667</v>
      </c>
      <c r="I52" s="9">
        <v>41</v>
      </c>
      <c r="J52" s="9">
        <v>78.666666666666671</v>
      </c>
    </row>
    <row r="53" spans="1:10" ht="11.45" customHeight="1">
      <c r="A53" s="8" t="s">
        <v>51</v>
      </c>
      <c r="B53" s="30">
        <v>3</v>
      </c>
      <c r="C53" s="9">
        <v>1</v>
      </c>
      <c r="D53" s="30">
        <v>2</v>
      </c>
      <c r="E53" s="30">
        <v>0</v>
      </c>
      <c r="F53" s="9">
        <v>0</v>
      </c>
      <c r="G53" s="30">
        <v>0</v>
      </c>
      <c r="H53" s="30">
        <v>69</v>
      </c>
      <c r="I53" s="9">
        <v>19.916666666666668</v>
      </c>
      <c r="J53" s="9">
        <v>49.083333333333336</v>
      </c>
    </row>
    <row r="54" spans="1:10" ht="11.45" customHeight="1">
      <c r="A54" s="12" t="s">
        <v>52</v>
      </c>
      <c r="B54" s="31">
        <v>3</v>
      </c>
      <c r="C54" s="13">
        <v>1</v>
      </c>
      <c r="D54" s="31">
        <v>2</v>
      </c>
      <c r="E54" s="31">
        <v>0</v>
      </c>
      <c r="F54" s="13">
        <v>0</v>
      </c>
      <c r="G54" s="31">
        <v>0</v>
      </c>
      <c r="H54" s="31">
        <v>59.416666666666664</v>
      </c>
      <c r="I54" s="13">
        <v>17.583333333333332</v>
      </c>
      <c r="J54" s="13">
        <v>41.833333333333336</v>
      </c>
    </row>
    <row r="55" spans="1:10" ht="11.45" customHeight="1">
      <c r="A55" s="8" t="s">
        <v>53</v>
      </c>
      <c r="B55" s="30">
        <v>5</v>
      </c>
      <c r="C55" s="9">
        <v>2</v>
      </c>
      <c r="D55" s="30">
        <v>3</v>
      </c>
      <c r="E55" s="30">
        <v>0</v>
      </c>
      <c r="F55" s="9">
        <v>0</v>
      </c>
      <c r="G55" s="30">
        <v>0</v>
      </c>
      <c r="H55" s="30">
        <v>57.666666666666664</v>
      </c>
      <c r="I55" s="9">
        <v>12.75</v>
      </c>
      <c r="J55" s="9">
        <v>44.916666666666664</v>
      </c>
    </row>
    <row r="56" spans="1:10" ht="11.45" customHeight="1" thickBot="1">
      <c r="A56" s="16" t="s">
        <v>54</v>
      </c>
      <c r="B56" s="29">
        <v>7</v>
      </c>
      <c r="C56" s="17">
        <v>3</v>
      </c>
      <c r="D56" s="29">
        <v>4</v>
      </c>
      <c r="E56" s="29">
        <v>0</v>
      </c>
      <c r="F56" s="17">
        <v>0</v>
      </c>
      <c r="G56" s="29">
        <v>0</v>
      </c>
      <c r="H56" s="29">
        <v>159.58333333333334</v>
      </c>
      <c r="I56" s="17">
        <v>58.25</v>
      </c>
      <c r="J56" s="17">
        <v>101.33333333333333</v>
      </c>
    </row>
    <row r="57" spans="1:10" ht="16.5" customHeight="1">
      <c r="A57" s="38"/>
      <c r="B57" s="37" t="s">
        <v>78</v>
      </c>
      <c r="C57" s="37"/>
      <c r="D57" s="37"/>
      <c r="E57" s="37"/>
      <c r="F57" s="37"/>
      <c r="G57" s="37"/>
      <c r="H57" s="37"/>
      <c r="I57" s="37"/>
      <c r="J57" s="37"/>
    </row>
    <row r="58" spans="1:10" ht="16.149999999999999" customHeight="1">
      <c r="A58" s="24"/>
      <c r="B58" s="36"/>
      <c r="C58" s="36"/>
      <c r="D58" s="36"/>
      <c r="E58" s="36"/>
      <c r="F58" s="36"/>
      <c r="G58" s="36"/>
      <c r="H58" s="36"/>
      <c r="I58" s="36"/>
      <c r="J58" s="36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10">
    <mergeCell ref="A1:J1"/>
    <mergeCell ref="A2:J2"/>
    <mergeCell ref="I3:J3"/>
    <mergeCell ref="A4:A7"/>
    <mergeCell ref="B4:J4"/>
    <mergeCell ref="B5:G5"/>
    <mergeCell ref="H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J68"/>
  <sheetViews>
    <sheetView view="pageBreakPreview" zoomScaleNormal="100" zoomScaleSheetLayoutView="100" workbookViewId="0">
      <selection activeCell="N9" sqref="N9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19" t="s">
        <v>93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9.899999999999999" customHeight="1">
      <c r="A2" s="142" t="s">
        <v>167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18.600000000000001" customHeight="1" thickBot="1">
      <c r="I3" s="138" t="s">
        <v>195</v>
      </c>
      <c r="J3" s="138"/>
    </row>
    <row r="4" spans="1:10" ht="22.5" customHeight="1" thickBot="1">
      <c r="A4" s="126" t="s">
        <v>0</v>
      </c>
      <c r="B4" s="139" t="s">
        <v>83</v>
      </c>
      <c r="C4" s="140"/>
      <c r="D4" s="140"/>
      <c r="E4" s="140"/>
      <c r="F4" s="140"/>
      <c r="G4" s="140"/>
      <c r="H4" s="140"/>
      <c r="I4" s="140"/>
      <c r="J4" s="141"/>
    </row>
    <row r="5" spans="1:10" ht="22.5" customHeight="1" thickBot="1">
      <c r="A5" s="127"/>
      <c r="B5" s="139" t="s">
        <v>98</v>
      </c>
      <c r="C5" s="140"/>
      <c r="D5" s="140"/>
      <c r="E5" s="140"/>
      <c r="F5" s="140"/>
      <c r="G5" s="140"/>
      <c r="H5" s="140"/>
      <c r="I5" s="140"/>
      <c r="J5" s="141"/>
    </row>
    <row r="6" spans="1:10" ht="22.5" customHeight="1" thickBot="1">
      <c r="A6" s="127"/>
      <c r="B6" s="139" t="s">
        <v>87</v>
      </c>
      <c r="C6" s="140"/>
      <c r="D6" s="141"/>
      <c r="E6" s="139" t="s">
        <v>100</v>
      </c>
      <c r="F6" s="140"/>
      <c r="G6" s="141"/>
      <c r="H6" s="139" t="s">
        <v>86</v>
      </c>
      <c r="I6" s="140"/>
      <c r="J6" s="141"/>
    </row>
    <row r="7" spans="1:10" ht="42" customHeight="1" thickBot="1">
      <c r="A7" s="128"/>
      <c r="B7" s="105" t="s">
        <v>72</v>
      </c>
      <c r="C7" s="3" t="s">
        <v>79</v>
      </c>
      <c r="D7" s="105" t="s">
        <v>70</v>
      </c>
      <c r="E7" s="105" t="s">
        <v>72</v>
      </c>
      <c r="F7" s="3" t="s">
        <v>79</v>
      </c>
      <c r="G7" s="105" t="s">
        <v>70</v>
      </c>
      <c r="H7" s="105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1283</v>
      </c>
      <c r="C8" s="5">
        <v>382</v>
      </c>
      <c r="D8" s="32">
        <v>900</v>
      </c>
      <c r="E8" s="32">
        <v>2091</v>
      </c>
      <c r="F8" s="5">
        <v>662</v>
      </c>
      <c r="G8" s="32">
        <v>1430</v>
      </c>
      <c r="H8" s="32">
        <v>5649</v>
      </c>
      <c r="I8" s="5">
        <v>1561</v>
      </c>
      <c r="J8" s="5">
        <v>4088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46</v>
      </c>
      <c r="C10" s="9">
        <v>13</v>
      </c>
      <c r="D10" s="30">
        <v>32</v>
      </c>
      <c r="E10" s="30">
        <v>70</v>
      </c>
      <c r="F10" s="9">
        <v>25</v>
      </c>
      <c r="G10" s="30">
        <v>46</v>
      </c>
      <c r="H10" s="30">
        <v>199</v>
      </c>
      <c r="I10" s="9">
        <v>56</v>
      </c>
      <c r="J10" s="9">
        <v>143</v>
      </c>
    </row>
    <row r="11" spans="1:10" ht="11.45" customHeight="1">
      <c r="A11" s="8" t="s">
        <v>9</v>
      </c>
      <c r="B11" s="30">
        <v>12</v>
      </c>
      <c r="C11" s="9">
        <v>4</v>
      </c>
      <c r="D11" s="30">
        <v>8</v>
      </c>
      <c r="E11" s="30">
        <v>10</v>
      </c>
      <c r="F11" s="9">
        <v>2</v>
      </c>
      <c r="G11" s="30">
        <v>8</v>
      </c>
      <c r="H11" s="30">
        <v>39</v>
      </c>
      <c r="I11" s="9">
        <v>13</v>
      </c>
      <c r="J11" s="9">
        <v>27</v>
      </c>
    </row>
    <row r="12" spans="1:10" ht="11.45" customHeight="1">
      <c r="A12" s="8" t="s">
        <v>10</v>
      </c>
      <c r="B12" s="30">
        <v>7</v>
      </c>
      <c r="C12" s="9">
        <v>2</v>
      </c>
      <c r="D12" s="30">
        <v>5</v>
      </c>
      <c r="E12" s="30">
        <v>13</v>
      </c>
      <c r="F12" s="9">
        <v>3</v>
      </c>
      <c r="G12" s="30">
        <v>10</v>
      </c>
      <c r="H12" s="30">
        <v>27</v>
      </c>
      <c r="I12" s="9">
        <v>9</v>
      </c>
      <c r="J12" s="9">
        <v>19</v>
      </c>
    </row>
    <row r="13" spans="1:10" ht="11.45" customHeight="1">
      <c r="A13" s="8" t="s">
        <v>11</v>
      </c>
      <c r="B13" s="30">
        <v>22</v>
      </c>
      <c r="C13" s="9">
        <v>6</v>
      </c>
      <c r="D13" s="30">
        <v>16</v>
      </c>
      <c r="E13" s="30">
        <v>35</v>
      </c>
      <c r="F13" s="9">
        <v>10</v>
      </c>
      <c r="G13" s="30">
        <v>25</v>
      </c>
      <c r="H13" s="30">
        <v>92</v>
      </c>
      <c r="I13" s="9">
        <v>27</v>
      </c>
      <c r="J13" s="9">
        <v>65</v>
      </c>
    </row>
    <row r="14" spans="1:10" ht="11.45" customHeight="1">
      <c r="A14" s="12" t="s">
        <v>12</v>
      </c>
      <c r="B14" s="31">
        <v>7</v>
      </c>
      <c r="C14" s="13">
        <v>2</v>
      </c>
      <c r="D14" s="31">
        <v>5</v>
      </c>
      <c r="E14" s="31">
        <v>9</v>
      </c>
      <c r="F14" s="13">
        <v>3</v>
      </c>
      <c r="G14" s="31">
        <v>6</v>
      </c>
      <c r="H14" s="31">
        <v>31</v>
      </c>
      <c r="I14" s="13">
        <v>14</v>
      </c>
      <c r="J14" s="13">
        <v>17</v>
      </c>
    </row>
    <row r="15" spans="1:10" ht="11.45" customHeight="1">
      <c r="A15" s="8" t="s">
        <v>13</v>
      </c>
      <c r="B15" s="30">
        <v>9</v>
      </c>
      <c r="C15" s="9">
        <v>3</v>
      </c>
      <c r="D15" s="30">
        <v>7</v>
      </c>
      <c r="E15" s="30">
        <v>13</v>
      </c>
      <c r="F15" s="9">
        <v>3</v>
      </c>
      <c r="G15" s="30">
        <v>10</v>
      </c>
      <c r="H15" s="30">
        <v>37</v>
      </c>
      <c r="I15" s="9">
        <v>9</v>
      </c>
      <c r="J15" s="9">
        <v>27</v>
      </c>
    </row>
    <row r="16" spans="1:10" ht="11.45" customHeight="1">
      <c r="A16" s="8" t="s">
        <v>14</v>
      </c>
      <c r="B16" s="30">
        <v>8</v>
      </c>
      <c r="C16" s="9">
        <v>2</v>
      </c>
      <c r="D16" s="30">
        <v>6</v>
      </c>
      <c r="E16" s="30">
        <v>16</v>
      </c>
      <c r="F16" s="9">
        <v>6</v>
      </c>
      <c r="G16" s="30">
        <v>10</v>
      </c>
      <c r="H16" s="30">
        <v>51</v>
      </c>
      <c r="I16" s="9">
        <v>16</v>
      </c>
      <c r="J16" s="9">
        <v>35</v>
      </c>
    </row>
    <row r="17" spans="1:10" ht="11.45" customHeight="1">
      <c r="A17" s="8" t="s">
        <v>15</v>
      </c>
      <c r="B17" s="30">
        <v>26</v>
      </c>
      <c r="C17" s="9">
        <v>10</v>
      </c>
      <c r="D17" s="30">
        <v>16</v>
      </c>
      <c r="E17" s="30">
        <v>37</v>
      </c>
      <c r="F17" s="9">
        <v>14</v>
      </c>
      <c r="G17" s="30">
        <v>23</v>
      </c>
      <c r="H17" s="30">
        <v>112</v>
      </c>
      <c r="I17" s="9">
        <v>31</v>
      </c>
      <c r="J17" s="9">
        <v>81</v>
      </c>
    </row>
    <row r="18" spans="1:10" ht="11.45" customHeight="1">
      <c r="A18" s="8" t="s">
        <v>16</v>
      </c>
      <c r="B18" s="30">
        <v>22</v>
      </c>
      <c r="C18" s="9">
        <v>10</v>
      </c>
      <c r="D18" s="30">
        <v>13</v>
      </c>
      <c r="E18" s="30">
        <v>32</v>
      </c>
      <c r="F18" s="9">
        <v>16</v>
      </c>
      <c r="G18" s="30">
        <v>16</v>
      </c>
      <c r="H18" s="30">
        <v>104</v>
      </c>
      <c r="I18" s="9">
        <v>36</v>
      </c>
      <c r="J18" s="9">
        <v>68</v>
      </c>
    </row>
    <row r="19" spans="1:10" ht="11.45" customHeight="1">
      <c r="A19" s="12" t="s">
        <v>17</v>
      </c>
      <c r="B19" s="31">
        <v>25</v>
      </c>
      <c r="C19" s="13">
        <v>9</v>
      </c>
      <c r="D19" s="31">
        <v>16</v>
      </c>
      <c r="E19" s="31">
        <v>35</v>
      </c>
      <c r="F19" s="13">
        <v>14</v>
      </c>
      <c r="G19" s="31">
        <v>20</v>
      </c>
      <c r="H19" s="31">
        <v>82</v>
      </c>
      <c r="I19" s="13">
        <v>27</v>
      </c>
      <c r="J19" s="13">
        <v>55</v>
      </c>
    </row>
    <row r="20" spans="1:10" ht="11.45" customHeight="1">
      <c r="A20" s="8" t="s">
        <v>18</v>
      </c>
      <c r="B20" s="30">
        <v>66</v>
      </c>
      <c r="C20" s="9">
        <v>22</v>
      </c>
      <c r="D20" s="30">
        <v>44</v>
      </c>
      <c r="E20" s="30">
        <v>114</v>
      </c>
      <c r="F20" s="9">
        <v>37</v>
      </c>
      <c r="G20" s="30">
        <v>77</v>
      </c>
      <c r="H20" s="30">
        <v>312</v>
      </c>
      <c r="I20" s="9">
        <v>80</v>
      </c>
      <c r="J20" s="9">
        <v>233</v>
      </c>
    </row>
    <row r="21" spans="1:10" ht="11.45" customHeight="1">
      <c r="A21" s="8" t="s">
        <v>19</v>
      </c>
      <c r="B21" s="30">
        <v>57</v>
      </c>
      <c r="C21" s="9">
        <v>15</v>
      </c>
      <c r="D21" s="30">
        <v>44</v>
      </c>
      <c r="E21" s="30">
        <v>85</v>
      </c>
      <c r="F21" s="9">
        <v>23</v>
      </c>
      <c r="G21" s="30">
        <v>62</v>
      </c>
      <c r="H21" s="30">
        <v>251</v>
      </c>
      <c r="I21" s="9">
        <v>61</v>
      </c>
      <c r="J21" s="9">
        <v>190</v>
      </c>
    </row>
    <row r="22" spans="1:10" ht="11.45" customHeight="1">
      <c r="A22" s="8" t="s">
        <v>20</v>
      </c>
      <c r="B22" s="30">
        <v>219</v>
      </c>
      <c r="C22" s="9">
        <v>62</v>
      </c>
      <c r="D22" s="30">
        <v>157</v>
      </c>
      <c r="E22" s="30">
        <v>336</v>
      </c>
      <c r="F22" s="9">
        <v>104</v>
      </c>
      <c r="G22" s="30">
        <v>232</v>
      </c>
      <c r="H22" s="30">
        <v>857</v>
      </c>
      <c r="I22" s="9">
        <v>216</v>
      </c>
      <c r="J22" s="9">
        <v>641</v>
      </c>
    </row>
    <row r="23" spans="1:10" ht="11.45" customHeight="1">
      <c r="A23" s="8" t="s">
        <v>21</v>
      </c>
      <c r="B23" s="30">
        <v>89</v>
      </c>
      <c r="C23" s="9">
        <v>25</v>
      </c>
      <c r="D23" s="30">
        <v>63</v>
      </c>
      <c r="E23" s="30">
        <v>133</v>
      </c>
      <c r="F23" s="9">
        <v>37</v>
      </c>
      <c r="G23" s="30">
        <v>96</v>
      </c>
      <c r="H23" s="30">
        <v>426</v>
      </c>
      <c r="I23" s="9">
        <v>114</v>
      </c>
      <c r="J23" s="9">
        <v>311</v>
      </c>
    </row>
    <row r="24" spans="1:10" ht="11.45" customHeight="1">
      <c r="A24" s="12" t="s">
        <v>22</v>
      </c>
      <c r="B24" s="31">
        <v>18</v>
      </c>
      <c r="C24" s="13">
        <v>4</v>
      </c>
      <c r="D24" s="31">
        <v>14</v>
      </c>
      <c r="E24" s="31">
        <v>23</v>
      </c>
      <c r="F24" s="13">
        <v>8</v>
      </c>
      <c r="G24" s="31">
        <v>15</v>
      </c>
      <c r="H24" s="31">
        <v>67</v>
      </c>
      <c r="I24" s="13">
        <v>18</v>
      </c>
      <c r="J24" s="13">
        <v>49</v>
      </c>
    </row>
    <row r="25" spans="1:10" ht="11.45" customHeight="1">
      <c r="A25" s="8" t="s">
        <v>23</v>
      </c>
      <c r="B25" s="30">
        <v>6</v>
      </c>
      <c r="C25" s="9">
        <v>2</v>
      </c>
      <c r="D25" s="30">
        <v>4</v>
      </c>
      <c r="E25" s="30">
        <v>7</v>
      </c>
      <c r="F25" s="9">
        <v>3</v>
      </c>
      <c r="G25" s="30">
        <v>4</v>
      </c>
      <c r="H25" s="30">
        <v>25</v>
      </c>
      <c r="I25" s="9">
        <v>6</v>
      </c>
      <c r="J25" s="9">
        <v>19</v>
      </c>
    </row>
    <row r="26" spans="1:10" ht="11.45" customHeight="1">
      <c r="A26" s="8" t="s">
        <v>24</v>
      </c>
      <c r="B26" s="30">
        <v>8</v>
      </c>
      <c r="C26" s="9">
        <v>2</v>
      </c>
      <c r="D26" s="30">
        <v>6</v>
      </c>
      <c r="E26" s="30">
        <v>14</v>
      </c>
      <c r="F26" s="9">
        <v>5</v>
      </c>
      <c r="G26" s="30">
        <v>9</v>
      </c>
      <c r="H26" s="30">
        <v>44</v>
      </c>
      <c r="I26" s="9">
        <v>11</v>
      </c>
      <c r="J26" s="9">
        <v>33</v>
      </c>
    </row>
    <row r="27" spans="1:10" ht="11.45" customHeight="1">
      <c r="A27" s="8" t="s">
        <v>25</v>
      </c>
      <c r="B27" s="30">
        <v>7</v>
      </c>
      <c r="C27" s="9">
        <v>1</v>
      </c>
      <c r="D27" s="30">
        <v>5</v>
      </c>
      <c r="E27" s="30">
        <v>9</v>
      </c>
      <c r="F27" s="9">
        <v>3</v>
      </c>
      <c r="G27" s="30">
        <v>7</v>
      </c>
      <c r="H27" s="30">
        <v>20</v>
      </c>
      <c r="I27" s="9">
        <v>6</v>
      </c>
      <c r="J27" s="9">
        <v>14</v>
      </c>
    </row>
    <row r="28" spans="1:10" ht="11.45" customHeight="1">
      <c r="A28" s="8" t="s">
        <v>26</v>
      </c>
      <c r="B28" s="30">
        <v>4</v>
      </c>
      <c r="C28" s="9">
        <v>1</v>
      </c>
      <c r="D28" s="30">
        <v>3</v>
      </c>
      <c r="E28" s="30">
        <v>7</v>
      </c>
      <c r="F28" s="9">
        <v>2</v>
      </c>
      <c r="G28" s="30">
        <v>6</v>
      </c>
      <c r="H28" s="30">
        <v>24</v>
      </c>
      <c r="I28" s="9">
        <v>7</v>
      </c>
      <c r="J28" s="9">
        <v>16</v>
      </c>
    </row>
    <row r="29" spans="1:10" ht="11.45" customHeight="1">
      <c r="A29" s="12" t="s">
        <v>27</v>
      </c>
      <c r="B29" s="31">
        <v>18</v>
      </c>
      <c r="C29" s="13">
        <v>6</v>
      </c>
      <c r="D29" s="31">
        <v>11</v>
      </c>
      <c r="E29" s="31">
        <v>29</v>
      </c>
      <c r="F29" s="13">
        <v>7</v>
      </c>
      <c r="G29" s="31">
        <v>21</v>
      </c>
      <c r="H29" s="31">
        <v>100</v>
      </c>
      <c r="I29" s="13">
        <v>29</v>
      </c>
      <c r="J29" s="13">
        <v>71</v>
      </c>
    </row>
    <row r="30" spans="1:10" ht="11.45" customHeight="1">
      <c r="A30" s="8" t="s">
        <v>28</v>
      </c>
      <c r="B30" s="30">
        <v>25</v>
      </c>
      <c r="C30" s="9">
        <v>11</v>
      </c>
      <c r="D30" s="30">
        <v>14</v>
      </c>
      <c r="E30" s="30">
        <v>46</v>
      </c>
      <c r="F30" s="9">
        <v>19</v>
      </c>
      <c r="G30" s="30">
        <v>27</v>
      </c>
      <c r="H30" s="30">
        <v>121</v>
      </c>
      <c r="I30" s="9">
        <v>40</v>
      </c>
      <c r="J30" s="9">
        <v>80</v>
      </c>
    </row>
    <row r="31" spans="1:10" ht="11.45" customHeight="1">
      <c r="A31" s="8" t="s">
        <v>29</v>
      </c>
      <c r="B31" s="30">
        <v>44</v>
      </c>
      <c r="C31" s="9">
        <v>15</v>
      </c>
      <c r="D31" s="30">
        <v>29</v>
      </c>
      <c r="E31" s="30">
        <v>72</v>
      </c>
      <c r="F31" s="9">
        <v>29</v>
      </c>
      <c r="G31" s="30">
        <v>43</v>
      </c>
      <c r="H31" s="30">
        <v>197</v>
      </c>
      <c r="I31" s="9">
        <v>65</v>
      </c>
      <c r="J31" s="9">
        <v>132</v>
      </c>
    </row>
    <row r="32" spans="1:10" ht="11.45" customHeight="1">
      <c r="A32" s="8" t="s">
        <v>30</v>
      </c>
      <c r="B32" s="30">
        <v>120</v>
      </c>
      <c r="C32" s="9">
        <v>41</v>
      </c>
      <c r="D32" s="30">
        <v>79</v>
      </c>
      <c r="E32" s="30">
        <v>207</v>
      </c>
      <c r="F32" s="9">
        <v>77</v>
      </c>
      <c r="G32" s="30">
        <v>130</v>
      </c>
      <c r="H32" s="30">
        <v>547</v>
      </c>
      <c r="I32" s="9">
        <v>188</v>
      </c>
      <c r="J32" s="9">
        <v>359</v>
      </c>
    </row>
    <row r="33" spans="1:10" ht="11.45" customHeight="1">
      <c r="A33" s="8" t="s">
        <v>31</v>
      </c>
      <c r="B33" s="30">
        <v>21</v>
      </c>
      <c r="C33" s="9">
        <v>6</v>
      </c>
      <c r="D33" s="30">
        <v>15</v>
      </c>
      <c r="E33" s="30">
        <v>38</v>
      </c>
      <c r="F33" s="9">
        <v>13</v>
      </c>
      <c r="G33" s="30">
        <v>25</v>
      </c>
      <c r="H33" s="30">
        <v>85</v>
      </c>
      <c r="I33" s="9">
        <v>25</v>
      </c>
      <c r="J33" s="9">
        <v>60</v>
      </c>
    </row>
    <row r="34" spans="1:10" ht="11.45" customHeight="1">
      <c r="A34" s="12" t="s">
        <v>32</v>
      </c>
      <c r="B34" s="31">
        <v>18</v>
      </c>
      <c r="C34" s="13">
        <v>3</v>
      </c>
      <c r="D34" s="31">
        <v>14</v>
      </c>
      <c r="E34" s="31">
        <v>33</v>
      </c>
      <c r="F34" s="13">
        <v>13</v>
      </c>
      <c r="G34" s="31">
        <v>19</v>
      </c>
      <c r="H34" s="31">
        <v>83</v>
      </c>
      <c r="I34" s="13">
        <v>26</v>
      </c>
      <c r="J34" s="13">
        <v>57</v>
      </c>
    </row>
    <row r="35" spans="1:10" ht="11.45" customHeight="1">
      <c r="A35" s="8" t="s">
        <v>33</v>
      </c>
      <c r="B35" s="30">
        <v>32</v>
      </c>
      <c r="C35" s="9">
        <v>10</v>
      </c>
      <c r="D35" s="30">
        <v>22</v>
      </c>
      <c r="E35" s="30">
        <v>45</v>
      </c>
      <c r="F35" s="9">
        <v>12</v>
      </c>
      <c r="G35" s="30">
        <v>33</v>
      </c>
      <c r="H35" s="30">
        <v>123</v>
      </c>
      <c r="I35" s="9">
        <v>36</v>
      </c>
      <c r="J35" s="9">
        <v>87</v>
      </c>
    </row>
    <row r="36" spans="1:10" ht="11.45" customHeight="1">
      <c r="A36" s="8" t="s">
        <v>34</v>
      </c>
      <c r="B36" s="30">
        <v>108</v>
      </c>
      <c r="C36" s="9">
        <v>30</v>
      </c>
      <c r="D36" s="30">
        <v>77</v>
      </c>
      <c r="E36" s="30">
        <v>210</v>
      </c>
      <c r="F36" s="9">
        <v>50</v>
      </c>
      <c r="G36" s="30">
        <v>161</v>
      </c>
      <c r="H36" s="30">
        <v>467</v>
      </c>
      <c r="I36" s="9">
        <v>111</v>
      </c>
      <c r="J36" s="9">
        <v>356</v>
      </c>
    </row>
    <row r="37" spans="1:10" ht="11.45" customHeight="1">
      <c r="A37" s="8" t="s">
        <v>35</v>
      </c>
      <c r="B37" s="30">
        <v>47</v>
      </c>
      <c r="C37" s="9">
        <v>10</v>
      </c>
      <c r="D37" s="30">
        <v>37</v>
      </c>
      <c r="E37" s="30">
        <v>81</v>
      </c>
      <c r="F37" s="9">
        <v>25</v>
      </c>
      <c r="G37" s="30">
        <v>56</v>
      </c>
      <c r="H37" s="30">
        <v>218</v>
      </c>
      <c r="I37" s="9">
        <v>52</v>
      </c>
      <c r="J37" s="9">
        <v>166</v>
      </c>
    </row>
    <row r="38" spans="1:10" ht="11.45" customHeight="1">
      <c r="A38" s="8" t="s">
        <v>36</v>
      </c>
      <c r="B38" s="30">
        <v>11</v>
      </c>
      <c r="C38" s="9">
        <v>5</v>
      </c>
      <c r="D38" s="30">
        <v>6</v>
      </c>
      <c r="E38" s="30">
        <v>18</v>
      </c>
      <c r="F38" s="9">
        <v>4</v>
      </c>
      <c r="G38" s="30">
        <v>14</v>
      </c>
      <c r="H38" s="30">
        <v>46</v>
      </c>
      <c r="I38" s="9">
        <v>14</v>
      </c>
      <c r="J38" s="9">
        <v>33</v>
      </c>
    </row>
    <row r="39" spans="1:10" ht="11.45" customHeight="1">
      <c r="A39" s="12" t="s">
        <v>37</v>
      </c>
      <c r="B39" s="31">
        <v>5</v>
      </c>
      <c r="C39" s="13">
        <v>2</v>
      </c>
      <c r="D39" s="31">
        <v>3</v>
      </c>
      <c r="E39" s="31">
        <v>7</v>
      </c>
      <c r="F39" s="13">
        <v>3</v>
      </c>
      <c r="G39" s="31">
        <v>5</v>
      </c>
      <c r="H39" s="31">
        <v>23</v>
      </c>
      <c r="I39" s="13">
        <v>3</v>
      </c>
      <c r="J39" s="13">
        <v>19</v>
      </c>
    </row>
    <row r="40" spans="1:10" ht="11.45" customHeight="1">
      <c r="A40" s="8" t="s">
        <v>38</v>
      </c>
      <c r="B40" s="30">
        <v>4</v>
      </c>
      <c r="C40" s="9">
        <v>2</v>
      </c>
      <c r="D40" s="30">
        <v>1</v>
      </c>
      <c r="E40" s="30">
        <v>6</v>
      </c>
      <c r="F40" s="9">
        <v>2</v>
      </c>
      <c r="G40" s="30">
        <v>5</v>
      </c>
      <c r="H40" s="30">
        <v>19</v>
      </c>
      <c r="I40" s="9">
        <v>6</v>
      </c>
      <c r="J40" s="9">
        <v>14</v>
      </c>
    </row>
    <row r="41" spans="1:10" ht="11.45" customHeight="1">
      <c r="A41" s="8" t="s">
        <v>39</v>
      </c>
      <c r="B41" s="30">
        <v>3</v>
      </c>
      <c r="C41" s="9">
        <v>0</v>
      </c>
      <c r="D41" s="30">
        <v>3</v>
      </c>
      <c r="E41" s="30">
        <v>5</v>
      </c>
      <c r="F41" s="9">
        <v>1</v>
      </c>
      <c r="G41" s="30">
        <v>4</v>
      </c>
      <c r="H41" s="30">
        <v>18</v>
      </c>
      <c r="I41" s="9">
        <v>6</v>
      </c>
      <c r="J41" s="9">
        <v>12</v>
      </c>
    </row>
    <row r="42" spans="1:10" ht="11.45" customHeight="1">
      <c r="A42" s="8" t="s">
        <v>40</v>
      </c>
      <c r="B42" s="30">
        <v>13</v>
      </c>
      <c r="C42" s="9">
        <v>2</v>
      </c>
      <c r="D42" s="30">
        <v>11</v>
      </c>
      <c r="E42" s="30">
        <v>22</v>
      </c>
      <c r="F42" s="9">
        <v>6</v>
      </c>
      <c r="G42" s="30">
        <v>16</v>
      </c>
      <c r="H42" s="30">
        <v>65</v>
      </c>
      <c r="I42" s="9">
        <v>10</v>
      </c>
      <c r="J42" s="9">
        <v>55</v>
      </c>
    </row>
    <row r="43" spans="1:10" ht="11.45" customHeight="1">
      <c r="A43" s="8" t="s">
        <v>41</v>
      </c>
      <c r="B43" s="30">
        <v>28</v>
      </c>
      <c r="C43" s="9">
        <v>6</v>
      </c>
      <c r="D43" s="30">
        <v>21</v>
      </c>
      <c r="E43" s="30">
        <v>44</v>
      </c>
      <c r="F43" s="9">
        <v>13</v>
      </c>
      <c r="G43" s="30">
        <v>31</v>
      </c>
      <c r="H43" s="30">
        <v>119</v>
      </c>
      <c r="I43" s="9">
        <v>25</v>
      </c>
      <c r="J43" s="9">
        <v>94</v>
      </c>
    </row>
    <row r="44" spans="1:10" ht="11.45" customHeight="1">
      <c r="A44" s="12" t="s">
        <v>42</v>
      </c>
      <c r="B44" s="31">
        <v>6</v>
      </c>
      <c r="C44" s="13">
        <v>2</v>
      </c>
      <c r="D44" s="31">
        <v>4</v>
      </c>
      <c r="E44" s="31">
        <v>8</v>
      </c>
      <c r="F44" s="13">
        <v>2</v>
      </c>
      <c r="G44" s="31">
        <v>6</v>
      </c>
      <c r="H44" s="31">
        <v>30</v>
      </c>
      <c r="I44" s="13">
        <v>7</v>
      </c>
      <c r="J44" s="13">
        <v>23</v>
      </c>
    </row>
    <row r="45" spans="1:10" ht="11.45" customHeight="1">
      <c r="A45" s="8" t="s">
        <v>43</v>
      </c>
      <c r="B45" s="30">
        <v>4</v>
      </c>
      <c r="C45" s="9">
        <v>1</v>
      </c>
      <c r="D45" s="30">
        <v>3</v>
      </c>
      <c r="E45" s="30">
        <v>6</v>
      </c>
      <c r="F45" s="9">
        <v>3</v>
      </c>
      <c r="G45" s="30">
        <v>4</v>
      </c>
      <c r="H45" s="30">
        <v>15</v>
      </c>
      <c r="I45" s="9">
        <v>4</v>
      </c>
      <c r="J45" s="9">
        <v>11</v>
      </c>
    </row>
    <row r="46" spans="1:10" ht="11.45" customHeight="1">
      <c r="A46" s="8" t="s">
        <v>44</v>
      </c>
      <c r="B46" s="30">
        <v>5</v>
      </c>
      <c r="C46" s="9">
        <v>1</v>
      </c>
      <c r="D46" s="30">
        <v>4</v>
      </c>
      <c r="E46" s="30">
        <v>7</v>
      </c>
      <c r="F46" s="9">
        <v>1</v>
      </c>
      <c r="G46" s="30">
        <v>6</v>
      </c>
      <c r="H46" s="30">
        <v>27</v>
      </c>
      <c r="I46" s="9">
        <v>5</v>
      </c>
      <c r="J46" s="9">
        <v>23</v>
      </c>
    </row>
    <row r="47" spans="1:10" ht="11.45" customHeight="1">
      <c r="A47" s="8" t="s">
        <v>45</v>
      </c>
      <c r="B47" s="30">
        <v>7</v>
      </c>
      <c r="C47" s="9">
        <v>1</v>
      </c>
      <c r="D47" s="30">
        <v>6</v>
      </c>
      <c r="E47" s="30">
        <v>14</v>
      </c>
      <c r="F47" s="9">
        <v>3</v>
      </c>
      <c r="G47" s="30">
        <v>10</v>
      </c>
      <c r="H47" s="30">
        <v>34</v>
      </c>
      <c r="I47" s="9">
        <v>6</v>
      </c>
      <c r="J47" s="9">
        <v>27</v>
      </c>
    </row>
    <row r="48" spans="1:10" ht="11.45" customHeight="1">
      <c r="A48" s="8" t="s">
        <v>46</v>
      </c>
      <c r="B48" s="30">
        <v>3</v>
      </c>
      <c r="C48" s="9">
        <v>1</v>
      </c>
      <c r="D48" s="30">
        <v>1</v>
      </c>
      <c r="E48" s="30">
        <v>6</v>
      </c>
      <c r="F48" s="9">
        <v>2</v>
      </c>
      <c r="G48" s="30">
        <v>4</v>
      </c>
      <c r="H48" s="30">
        <v>15</v>
      </c>
      <c r="I48" s="9">
        <v>2</v>
      </c>
      <c r="J48" s="9">
        <v>12</v>
      </c>
    </row>
    <row r="49" spans="1:10" ht="11.45" customHeight="1">
      <c r="A49" s="12" t="s">
        <v>47</v>
      </c>
      <c r="B49" s="31">
        <v>49</v>
      </c>
      <c r="C49" s="13">
        <v>13</v>
      </c>
      <c r="D49" s="31">
        <v>37</v>
      </c>
      <c r="E49" s="31">
        <v>86</v>
      </c>
      <c r="F49" s="13">
        <v>26</v>
      </c>
      <c r="G49" s="31">
        <v>60</v>
      </c>
      <c r="H49" s="31">
        <v>228</v>
      </c>
      <c r="I49" s="13">
        <v>62</v>
      </c>
      <c r="J49" s="13">
        <v>167</v>
      </c>
    </row>
    <row r="50" spans="1:10" ht="11.45" customHeight="1">
      <c r="A50" s="8" t="s">
        <v>48</v>
      </c>
      <c r="B50" s="30">
        <v>4</v>
      </c>
      <c r="C50" s="9">
        <v>1</v>
      </c>
      <c r="D50" s="30">
        <v>4</v>
      </c>
      <c r="E50" s="30">
        <v>11</v>
      </c>
      <c r="F50" s="9">
        <v>3</v>
      </c>
      <c r="G50" s="30">
        <v>8</v>
      </c>
      <c r="H50" s="30">
        <v>19</v>
      </c>
      <c r="I50" s="9">
        <v>3</v>
      </c>
      <c r="J50" s="9">
        <v>16</v>
      </c>
    </row>
    <row r="51" spans="1:10" ht="11.45" customHeight="1">
      <c r="A51" s="8" t="s">
        <v>49</v>
      </c>
      <c r="B51" s="30">
        <v>8</v>
      </c>
      <c r="C51" s="9">
        <v>2</v>
      </c>
      <c r="D51" s="30">
        <v>6</v>
      </c>
      <c r="E51" s="30">
        <v>9</v>
      </c>
      <c r="F51" s="9">
        <v>3</v>
      </c>
      <c r="G51" s="30">
        <v>6</v>
      </c>
      <c r="H51" s="30">
        <v>29</v>
      </c>
      <c r="I51" s="9">
        <v>8</v>
      </c>
      <c r="J51" s="9">
        <v>21</v>
      </c>
    </row>
    <row r="52" spans="1:10" ht="11.45" customHeight="1">
      <c r="A52" s="8" t="s">
        <v>50</v>
      </c>
      <c r="B52" s="30">
        <v>14</v>
      </c>
      <c r="C52" s="9">
        <v>5</v>
      </c>
      <c r="D52" s="30">
        <v>9</v>
      </c>
      <c r="E52" s="30">
        <v>20</v>
      </c>
      <c r="F52" s="9">
        <v>7</v>
      </c>
      <c r="G52" s="30">
        <v>13</v>
      </c>
      <c r="H52" s="30">
        <v>56</v>
      </c>
      <c r="I52" s="9">
        <v>18</v>
      </c>
      <c r="J52" s="9">
        <v>38</v>
      </c>
    </row>
    <row r="53" spans="1:10" ht="11.45" customHeight="1">
      <c r="A53" s="8" t="s">
        <v>51</v>
      </c>
      <c r="B53" s="30">
        <v>8</v>
      </c>
      <c r="C53" s="9">
        <v>2</v>
      </c>
      <c r="D53" s="30">
        <v>6</v>
      </c>
      <c r="E53" s="30">
        <v>13</v>
      </c>
      <c r="F53" s="9">
        <v>4</v>
      </c>
      <c r="G53" s="30">
        <v>10</v>
      </c>
      <c r="H53" s="30">
        <v>32</v>
      </c>
      <c r="I53" s="9">
        <v>9</v>
      </c>
      <c r="J53" s="9">
        <v>23</v>
      </c>
    </row>
    <row r="54" spans="1:10" ht="11.45" customHeight="1">
      <c r="A54" s="12" t="s">
        <v>52</v>
      </c>
      <c r="B54" s="31">
        <v>7</v>
      </c>
      <c r="C54" s="13">
        <v>1</v>
      </c>
      <c r="D54" s="31">
        <v>5</v>
      </c>
      <c r="E54" s="31">
        <v>9</v>
      </c>
      <c r="F54" s="13">
        <v>2</v>
      </c>
      <c r="G54" s="31">
        <v>7</v>
      </c>
      <c r="H54" s="31">
        <v>33</v>
      </c>
      <c r="I54" s="13">
        <v>11</v>
      </c>
      <c r="J54" s="13">
        <v>21</v>
      </c>
    </row>
    <row r="55" spans="1:10" ht="11.45" customHeight="1">
      <c r="A55" s="8" t="s">
        <v>53</v>
      </c>
      <c r="B55" s="30">
        <v>7</v>
      </c>
      <c r="C55" s="9">
        <v>1</v>
      </c>
      <c r="D55" s="30">
        <v>4</v>
      </c>
      <c r="E55" s="30">
        <v>10</v>
      </c>
      <c r="F55" s="9">
        <v>3</v>
      </c>
      <c r="G55" s="30">
        <v>7</v>
      </c>
      <c r="H55" s="30">
        <v>29</v>
      </c>
      <c r="I55" s="9">
        <v>7</v>
      </c>
      <c r="J55" s="9">
        <v>22</v>
      </c>
    </row>
    <row r="56" spans="1:10" ht="11.45" customHeight="1" thickBot="1">
      <c r="A56" s="16" t="s">
        <v>54</v>
      </c>
      <c r="B56" s="29">
        <v>13</v>
      </c>
      <c r="C56" s="17">
        <v>7</v>
      </c>
      <c r="D56" s="29">
        <v>6</v>
      </c>
      <c r="E56" s="29">
        <v>33</v>
      </c>
      <c r="F56" s="17">
        <v>13</v>
      </c>
      <c r="G56" s="29">
        <v>21</v>
      </c>
      <c r="H56" s="29">
        <v>72</v>
      </c>
      <c r="I56" s="17">
        <v>25</v>
      </c>
      <c r="J56" s="17">
        <v>47</v>
      </c>
    </row>
    <row r="57" spans="1:10" ht="16.5" customHeight="1">
      <c r="A57" s="38"/>
      <c r="B57" s="37" t="s">
        <v>78</v>
      </c>
      <c r="C57" s="37"/>
      <c r="D57" s="37"/>
      <c r="E57" s="37"/>
      <c r="F57" s="37"/>
      <c r="G57" s="37"/>
      <c r="H57" s="37"/>
      <c r="I57" s="37"/>
      <c r="J57" s="37"/>
    </row>
    <row r="58" spans="1:10" ht="16.149999999999999" customHeight="1">
      <c r="A58" s="24"/>
      <c r="B58" s="36"/>
      <c r="C58" s="36"/>
      <c r="D58" s="36"/>
      <c r="E58" s="36"/>
      <c r="F58" s="36"/>
      <c r="G58" s="36"/>
      <c r="H58" s="36"/>
      <c r="I58" s="36"/>
      <c r="J58" s="36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67"/>
  <sheetViews>
    <sheetView view="pageBreakPreview" zoomScaleNormal="100" zoomScaleSheetLayoutView="100" workbookViewId="0">
      <selection activeCell="J10" sqref="J10:J56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2" ht="29.45" customHeight="1">
      <c r="A1" s="119" t="s">
        <v>152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2" ht="19.899999999999999" customHeight="1">
      <c r="A2" s="142" t="s">
        <v>165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2" ht="18.600000000000001" customHeight="1" thickBot="1">
      <c r="I3" s="138" t="s">
        <v>195</v>
      </c>
      <c r="J3" s="138"/>
      <c r="K3" s="81"/>
    </row>
    <row r="4" spans="1:12" ht="22.5" customHeight="1" thickBot="1">
      <c r="A4" s="126" t="s">
        <v>0</v>
      </c>
      <c r="B4" s="139" t="s">
        <v>123</v>
      </c>
      <c r="C4" s="140"/>
      <c r="D4" s="140"/>
      <c r="E4" s="140"/>
      <c r="F4" s="140"/>
      <c r="G4" s="140"/>
      <c r="H4" s="140"/>
      <c r="I4" s="140"/>
      <c r="J4" s="141"/>
    </row>
    <row r="5" spans="1:12" ht="22.5" customHeight="1" thickBot="1">
      <c r="A5" s="127"/>
      <c r="B5" s="139" t="s">
        <v>102</v>
      </c>
      <c r="C5" s="140"/>
      <c r="D5" s="140"/>
      <c r="E5" s="140"/>
      <c r="F5" s="140"/>
      <c r="G5" s="141"/>
      <c r="H5" s="139" t="s">
        <v>101</v>
      </c>
      <c r="I5" s="140"/>
      <c r="J5" s="141"/>
      <c r="L5" s="25"/>
    </row>
    <row r="6" spans="1:12" ht="22.5" customHeight="1" thickBot="1">
      <c r="A6" s="127"/>
      <c r="B6" s="139" t="s">
        <v>100</v>
      </c>
      <c r="C6" s="140"/>
      <c r="D6" s="141"/>
      <c r="E6" s="139" t="s">
        <v>85</v>
      </c>
      <c r="F6" s="140"/>
      <c r="G6" s="141"/>
      <c r="H6" s="139" t="s">
        <v>89</v>
      </c>
      <c r="I6" s="140"/>
      <c r="J6" s="141"/>
    </row>
    <row r="7" spans="1:12" ht="42" customHeight="1" thickBot="1">
      <c r="A7" s="128"/>
      <c r="B7" s="97" t="s">
        <v>72</v>
      </c>
      <c r="C7" s="3" t="s">
        <v>79</v>
      </c>
      <c r="D7" s="97" t="s">
        <v>70</v>
      </c>
      <c r="E7" s="97" t="s">
        <v>72</v>
      </c>
      <c r="F7" s="3" t="s">
        <v>79</v>
      </c>
      <c r="G7" s="97" t="s">
        <v>70</v>
      </c>
      <c r="H7" s="105" t="s">
        <v>72</v>
      </c>
      <c r="I7" s="3" t="s">
        <v>79</v>
      </c>
      <c r="J7" s="3" t="s">
        <v>70</v>
      </c>
    </row>
    <row r="8" spans="1:12" ht="20.25" customHeight="1">
      <c r="A8" s="4" t="s">
        <v>7</v>
      </c>
      <c r="B8" s="32">
        <v>8816</v>
      </c>
      <c r="C8" s="5">
        <v>3712</v>
      </c>
      <c r="D8" s="32">
        <v>5104</v>
      </c>
      <c r="E8" s="32">
        <v>371</v>
      </c>
      <c r="F8" s="5">
        <v>201</v>
      </c>
      <c r="G8" s="32">
        <v>170</v>
      </c>
      <c r="H8" s="32">
        <f>'第27(6)表'!B8+'第27(6)表'!E8+'第27(6)表'!H8+'第27(7)表 '!B8+'第27(7)表 '!E8+'第27(7)表 '!H8+'第27(8)表'!B8</f>
        <v>104573</v>
      </c>
      <c r="I8" s="5">
        <f>'第27(6)表'!C8+'第27(6)表'!F8+'第27(6)表'!I8+'第27(7)表 '!C8+'第27(7)表 '!F8+'第27(7)表 '!I8+'第27(8)表'!C8</f>
        <v>48182</v>
      </c>
      <c r="J8" s="5">
        <f>'第27(6)表'!D8+'第27(6)表'!G8+'第27(6)表'!J8+'第27(7)表 '!D8+'第27(7)表 '!G8+'第27(7)表 '!J8+'第27(8)表'!D8</f>
        <v>56391</v>
      </c>
    </row>
    <row r="9" spans="1:12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2" ht="11.45" customHeight="1">
      <c r="A10" s="8" t="s">
        <v>8</v>
      </c>
      <c r="B10" s="30">
        <v>395</v>
      </c>
      <c r="C10" s="9">
        <v>151</v>
      </c>
      <c r="D10" s="30">
        <v>244</v>
      </c>
      <c r="E10" s="30">
        <v>19</v>
      </c>
      <c r="F10" s="9">
        <v>11</v>
      </c>
      <c r="G10" s="30">
        <v>8</v>
      </c>
      <c r="H10" s="30">
        <f>'第27(6)表'!B10+'第27(6)表'!E10+'第27(6)表'!H10+'第27(7)表 '!B10+'第27(7)表 '!E10+'第27(7)表 '!H10+'第27(8)表'!B10</f>
        <v>4514</v>
      </c>
      <c r="I10" s="9">
        <f>'第27(6)表'!C10+'第27(6)表'!F10+'第27(6)表'!I10+'第27(7)表 '!C10+'第27(7)表 '!F10+'第27(7)表 '!I10+'第27(8)表'!C10</f>
        <v>2029</v>
      </c>
      <c r="J10" s="9">
        <f>'第27(6)表'!D10+'第27(6)表'!G10+'第27(6)表'!J10+'第27(7)表 '!D10+'第27(7)表 '!G10+'第27(7)表 '!J10+'第27(8)表'!D10</f>
        <v>2485</v>
      </c>
    </row>
    <row r="11" spans="1:12" ht="11.45" customHeight="1">
      <c r="A11" s="8" t="s">
        <v>9</v>
      </c>
      <c r="B11" s="30">
        <v>90</v>
      </c>
      <c r="C11" s="9">
        <v>36</v>
      </c>
      <c r="D11" s="30">
        <v>54</v>
      </c>
      <c r="E11" s="30">
        <v>4</v>
      </c>
      <c r="F11" s="9">
        <v>2</v>
      </c>
      <c r="G11" s="30">
        <v>2</v>
      </c>
      <c r="H11" s="30">
        <f>'第27(6)表'!B11+'第27(6)表'!E11+'第27(6)表'!H11+'第27(7)表 '!B11+'第27(7)表 '!E11+'第27(7)表 '!H11+'第27(8)表'!B11</f>
        <v>1186</v>
      </c>
      <c r="I11" s="9">
        <f>'第27(6)表'!C11+'第27(6)表'!F11+'第27(6)表'!I11+'第27(7)表 '!C11+'第27(7)表 '!F11+'第27(7)表 '!I11+'第27(8)表'!C11</f>
        <v>527</v>
      </c>
      <c r="J11" s="9">
        <f>'第27(6)表'!D11+'第27(6)表'!G11+'第27(6)表'!J11+'第27(7)表 '!D11+'第27(7)表 '!G11+'第27(7)表 '!J11+'第27(8)表'!D11</f>
        <v>659</v>
      </c>
    </row>
    <row r="12" spans="1:12" ht="11.45" customHeight="1">
      <c r="A12" s="8" t="s">
        <v>10</v>
      </c>
      <c r="B12" s="30">
        <v>92</v>
      </c>
      <c r="C12" s="9">
        <v>39</v>
      </c>
      <c r="D12" s="30">
        <v>53</v>
      </c>
      <c r="E12" s="30">
        <v>6</v>
      </c>
      <c r="F12" s="9">
        <v>4</v>
      </c>
      <c r="G12" s="30">
        <v>2</v>
      </c>
      <c r="H12" s="30">
        <f>'第27(6)表'!B12+'第27(6)表'!E12+'第27(6)表'!H12+'第27(7)表 '!B12+'第27(7)表 '!E12+'第27(7)表 '!H12+'第27(8)表'!B12</f>
        <v>967</v>
      </c>
      <c r="I12" s="9">
        <f>'第27(6)表'!C12+'第27(6)表'!F12+'第27(6)表'!I12+'第27(7)表 '!C12+'第27(7)表 '!F12+'第27(7)表 '!I12+'第27(8)表'!C12</f>
        <v>449</v>
      </c>
      <c r="J12" s="9">
        <f>'第27(6)表'!D12+'第27(6)表'!G12+'第27(6)表'!J12+'第27(7)表 '!D12+'第27(7)表 '!G12+'第27(7)表 '!J12+'第27(8)表'!D12</f>
        <v>518</v>
      </c>
    </row>
    <row r="13" spans="1:12" ht="11.45" customHeight="1">
      <c r="A13" s="8" t="s">
        <v>11</v>
      </c>
      <c r="B13" s="30">
        <v>225</v>
      </c>
      <c r="C13" s="9">
        <v>98</v>
      </c>
      <c r="D13" s="30">
        <v>127</v>
      </c>
      <c r="E13" s="30">
        <v>9</v>
      </c>
      <c r="F13" s="9">
        <v>7</v>
      </c>
      <c r="G13" s="30">
        <v>2</v>
      </c>
      <c r="H13" s="30">
        <f>'第27(6)表'!B13+'第27(6)表'!E13+'第27(6)表'!H13+'第27(7)表 '!B13+'第27(7)表 '!E13+'第27(7)表 '!H13+'第27(8)表'!B13</f>
        <v>2134</v>
      </c>
      <c r="I13" s="9">
        <f>'第27(6)表'!C13+'第27(6)表'!F13+'第27(6)表'!I13+'第27(7)表 '!C13+'第27(7)表 '!F13+'第27(7)表 '!I13+'第27(8)表'!C13</f>
        <v>938</v>
      </c>
      <c r="J13" s="9">
        <f>'第27(6)表'!D13+'第27(6)表'!G13+'第27(6)表'!J13+'第27(7)表 '!D13+'第27(7)表 '!G13+'第27(7)表 '!J13+'第27(8)表'!D13</f>
        <v>1196</v>
      </c>
    </row>
    <row r="14" spans="1:12" ht="11.45" customHeight="1">
      <c r="A14" s="12" t="s">
        <v>12</v>
      </c>
      <c r="B14" s="13">
        <v>70</v>
      </c>
      <c r="C14" s="13">
        <v>39</v>
      </c>
      <c r="D14" s="31">
        <v>31</v>
      </c>
      <c r="E14" s="13">
        <v>9</v>
      </c>
      <c r="F14" s="13">
        <v>6</v>
      </c>
      <c r="G14" s="31">
        <v>3</v>
      </c>
      <c r="H14" s="13">
        <f>'第27(6)表'!B14+'第27(6)表'!E14+'第27(6)表'!H14+'第27(7)表 '!B14+'第27(7)表 '!E14+'第27(7)表 '!H14+'第27(8)表'!B14</f>
        <v>779</v>
      </c>
      <c r="I14" s="13">
        <f>'第27(6)表'!C14+'第27(6)表'!F14+'第27(6)表'!I14+'第27(7)表 '!C14+'第27(7)表 '!F14+'第27(7)表 '!I14+'第27(8)表'!C14</f>
        <v>361</v>
      </c>
      <c r="J14" s="13">
        <f>'第27(6)表'!D14+'第27(6)表'!G14+'第27(6)表'!J14+'第27(7)表 '!D14+'第27(7)表 '!G14+'第27(7)表 '!J14+'第27(8)表'!D14</f>
        <v>418</v>
      </c>
    </row>
    <row r="15" spans="1:12" ht="11.45" customHeight="1">
      <c r="A15" s="8" t="s">
        <v>13</v>
      </c>
      <c r="B15" s="30">
        <v>80</v>
      </c>
      <c r="C15" s="9">
        <v>40</v>
      </c>
      <c r="D15" s="30">
        <v>40</v>
      </c>
      <c r="E15" s="30">
        <v>7</v>
      </c>
      <c r="F15" s="9">
        <v>4</v>
      </c>
      <c r="G15" s="30">
        <v>3</v>
      </c>
      <c r="H15" s="30">
        <f>'第27(6)表'!B15+'第27(6)表'!E15+'第27(6)表'!H15+'第27(7)表 '!B15+'第27(7)表 '!E15+'第27(7)表 '!H15+'第27(8)表'!B15</f>
        <v>740</v>
      </c>
      <c r="I15" s="9">
        <f>'第27(6)表'!C15+'第27(6)表'!F15+'第27(6)表'!I15+'第27(7)表 '!C15+'第27(7)表 '!F15+'第27(7)表 '!I15+'第27(8)表'!C15</f>
        <v>335</v>
      </c>
      <c r="J15" s="9">
        <f>'第27(6)表'!D15+'第27(6)表'!G15+'第27(6)表'!J15+'第27(7)表 '!D15+'第27(7)表 '!G15+'第27(7)表 '!J15+'第27(8)表'!D15</f>
        <v>405</v>
      </c>
    </row>
    <row r="16" spans="1:12" ht="11.45" customHeight="1">
      <c r="A16" s="8" t="s">
        <v>14</v>
      </c>
      <c r="B16" s="30">
        <v>128</v>
      </c>
      <c r="C16" s="9">
        <v>61</v>
      </c>
      <c r="D16" s="30">
        <v>67</v>
      </c>
      <c r="E16" s="30">
        <v>12</v>
      </c>
      <c r="F16" s="9">
        <v>4</v>
      </c>
      <c r="G16" s="30">
        <v>8</v>
      </c>
      <c r="H16" s="30">
        <f>'第27(6)表'!B16+'第27(6)表'!E16+'第27(6)表'!H16+'第27(7)表 '!B16+'第27(7)表 '!E16+'第27(7)表 '!H16+'第27(8)表'!B16</f>
        <v>1404</v>
      </c>
      <c r="I16" s="9">
        <f>'第27(6)表'!C16+'第27(6)表'!F16+'第27(6)表'!I16+'第27(7)表 '!C16+'第27(7)表 '!F16+'第27(7)表 '!I16+'第27(8)表'!C16</f>
        <v>637</v>
      </c>
      <c r="J16" s="9">
        <f>'第27(6)表'!D16+'第27(6)表'!G16+'第27(6)表'!J16+'第27(7)表 '!D16+'第27(7)表 '!G16+'第27(7)表 '!J16+'第27(8)表'!D16</f>
        <v>767</v>
      </c>
    </row>
    <row r="17" spans="1:10" ht="11.45" customHeight="1">
      <c r="A17" s="8" t="s">
        <v>15</v>
      </c>
      <c r="B17" s="30">
        <v>131</v>
      </c>
      <c r="C17" s="9">
        <v>73</v>
      </c>
      <c r="D17" s="30">
        <v>58</v>
      </c>
      <c r="E17" s="30">
        <v>12</v>
      </c>
      <c r="F17" s="9">
        <v>6</v>
      </c>
      <c r="G17" s="30">
        <v>6</v>
      </c>
      <c r="H17" s="30">
        <f>'第27(6)表'!B17+'第27(6)表'!E17+'第27(6)表'!H17+'第27(7)表 '!B17+'第27(7)表 '!E17+'第27(7)表 '!H17+'第27(8)表'!B17</f>
        <v>1771</v>
      </c>
      <c r="I17" s="9">
        <f>'第27(6)表'!C17+'第27(6)表'!F17+'第27(6)表'!I17+'第27(7)表 '!C17+'第27(7)表 '!F17+'第27(7)表 '!I17+'第27(8)表'!C17</f>
        <v>809</v>
      </c>
      <c r="J17" s="9">
        <f>'第27(6)表'!D17+'第27(6)表'!G17+'第27(6)表'!J17+'第27(7)表 '!D17+'第27(7)表 '!G17+'第27(7)表 '!J17+'第27(8)表'!D17</f>
        <v>962</v>
      </c>
    </row>
    <row r="18" spans="1:10" ht="11.45" customHeight="1">
      <c r="A18" s="8" t="s">
        <v>16</v>
      </c>
      <c r="B18" s="30">
        <v>123</v>
      </c>
      <c r="C18" s="9">
        <v>44</v>
      </c>
      <c r="D18" s="30">
        <v>79</v>
      </c>
      <c r="E18" s="30">
        <v>14</v>
      </c>
      <c r="F18" s="9">
        <v>6</v>
      </c>
      <c r="G18" s="30">
        <v>8</v>
      </c>
      <c r="H18" s="30">
        <f>'第27(6)表'!B18+'第27(6)表'!E18+'第27(6)表'!H18+'第27(7)表 '!B18+'第27(7)表 '!E18+'第27(7)表 '!H18+'第27(8)表'!B18</f>
        <v>1449</v>
      </c>
      <c r="I18" s="9">
        <f>'第27(6)表'!C18+'第27(6)表'!F18+'第27(6)表'!I18+'第27(7)表 '!C18+'第27(7)表 '!F18+'第27(7)表 '!I18+'第27(8)表'!C18</f>
        <v>692</v>
      </c>
      <c r="J18" s="9">
        <f>'第27(6)表'!D18+'第27(6)表'!G18+'第27(6)表'!J18+'第27(7)表 '!D18+'第27(7)表 '!G18+'第27(7)表 '!J18+'第27(8)表'!D18</f>
        <v>757</v>
      </c>
    </row>
    <row r="19" spans="1:10" ht="11.45" customHeight="1">
      <c r="A19" s="12" t="s">
        <v>17</v>
      </c>
      <c r="B19" s="13">
        <v>112</v>
      </c>
      <c r="C19" s="13">
        <v>55</v>
      </c>
      <c r="D19" s="31">
        <v>57</v>
      </c>
      <c r="E19" s="13">
        <v>9</v>
      </c>
      <c r="F19" s="13">
        <v>5</v>
      </c>
      <c r="G19" s="31">
        <v>4</v>
      </c>
      <c r="H19" s="13">
        <f>'第27(6)表'!B19+'第27(6)表'!E19+'第27(6)表'!H19+'第27(7)表 '!B19+'第27(7)表 '!E19+'第27(7)表 '!H19+'第27(8)表'!B19</f>
        <v>1754</v>
      </c>
      <c r="I19" s="13">
        <f>'第27(6)表'!C19+'第27(6)表'!F19+'第27(6)表'!I19+'第27(7)表 '!C19+'第27(7)表 '!F19+'第27(7)表 '!I19+'第27(8)表'!C19</f>
        <v>838</v>
      </c>
      <c r="J19" s="13">
        <f>'第27(6)表'!D19+'第27(6)表'!G19+'第27(6)表'!J19+'第27(7)表 '!D19+'第27(7)表 '!G19+'第27(7)表 '!J19+'第27(8)表'!D19</f>
        <v>916</v>
      </c>
    </row>
    <row r="20" spans="1:10" ht="11.45" customHeight="1">
      <c r="A20" s="8" t="s">
        <v>18</v>
      </c>
      <c r="B20" s="30">
        <v>516</v>
      </c>
      <c r="C20" s="9">
        <v>236</v>
      </c>
      <c r="D20" s="30">
        <v>280</v>
      </c>
      <c r="E20" s="30">
        <v>18</v>
      </c>
      <c r="F20" s="9">
        <v>9</v>
      </c>
      <c r="G20" s="30">
        <v>9</v>
      </c>
      <c r="H20" s="30">
        <f>'第27(6)表'!B20+'第27(6)表'!E20+'第27(6)表'!H20+'第27(7)表 '!B20+'第27(7)表 '!E20+'第27(7)表 '!H20+'第27(8)表'!B20</f>
        <v>5940</v>
      </c>
      <c r="I20" s="9">
        <f>'第27(6)表'!C20+'第27(6)表'!F20+'第27(6)表'!I20+'第27(7)表 '!C20+'第27(7)表 '!F20+'第27(7)表 '!I20+'第27(8)表'!C20</f>
        <v>2986</v>
      </c>
      <c r="J20" s="9">
        <f>'第27(6)表'!D20+'第27(6)表'!G20+'第27(6)表'!J20+'第27(7)表 '!D20+'第27(7)表 '!G20+'第27(7)表 '!J20+'第27(8)表'!D20</f>
        <v>2954</v>
      </c>
    </row>
    <row r="21" spans="1:10" ht="11.45" customHeight="1">
      <c r="A21" s="8" t="s">
        <v>19</v>
      </c>
      <c r="B21" s="30">
        <v>440</v>
      </c>
      <c r="C21" s="9">
        <v>181</v>
      </c>
      <c r="D21" s="30">
        <v>259</v>
      </c>
      <c r="E21" s="30">
        <v>18</v>
      </c>
      <c r="F21" s="9">
        <v>12</v>
      </c>
      <c r="G21" s="30">
        <v>6</v>
      </c>
      <c r="H21" s="30">
        <f>'第27(6)表'!B21+'第27(6)表'!E21+'第27(6)表'!H21+'第27(7)表 '!B21+'第27(7)表 '!E21+'第27(7)表 '!H21+'第27(8)表'!B21</f>
        <v>4774</v>
      </c>
      <c r="I21" s="9">
        <f>'第27(6)表'!C21+'第27(6)表'!F21+'第27(6)表'!I21+'第27(7)表 '!C21+'第27(7)表 '!F21+'第27(7)表 '!I21+'第27(8)表'!C21</f>
        <v>2302</v>
      </c>
      <c r="J21" s="9">
        <f>'第27(6)表'!D21+'第27(6)表'!G21+'第27(6)表'!J21+'第27(7)表 '!D21+'第27(7)表 '!G21+'第27(7)表 '!J21+'第27(8)表'!D21</f>
        <v>2472</v>
      </c>
    </row>
    <row r="22" spans="1:10" ht="11.45" customHeight="1">
      <c r="A22" s="8" t="s">
        <v>20</v>
      </c>
      <c r="B22" s="30">
        <v>1094</v>
      </c>
      <c r="C22" s="9">
        <v>418</v>
      </c>
      <c r="D22" s="30">
        <v>676</v>
      </c>
      <c r="E22" s="30">
        <v>19</v>
      </c>
      <c r="F22" s="9">
        <v>10</v>
      </c>
      <c r="G22" s="30">
        <v>9</v>
      </c>
      <c r="H22" s="30">
        <f>'第27(6)表'!B22+'第27(6)表'!E22+'第27(6)表'!H22+'第27(7)表 '!B22+'第27(7)表 '!E22+'第27(7)表 '!H22+'第27(8)表'!B22</f>
        <v>15418</v>
      </c>
      <c r="I22" s="9">
        <f>'第27(6)表'!C22+'第27(6)表'!F22+'第27(6)表'!I22+'第27(7)表 '!C22+'第27(7)表 '!F22+'第27(7)表 '!I22+'第27(8)表'!C22</f>
        <v>7381</v>
      </c>
      <c r="J22" s="9">
        <f>'第27(6)表'!D22+'第27(6)表'!G22+'第27(6)表'!J22+'第27(7)表 '!D22+'第27(7)表 '!G22+'第27(7)表 '!J22+'第27(8)表'!D22</f>
        <v>8037</v>
      </c>
    </row>
    <row r="23" spans="1:10" ht="11.45" customHeight="1">
      <c r="A23" s="8" t="s">
        <v>21</v>
      </c>
      <c r="B23" s="30">
        <v>601</v>
      </c>
      <c r="C23" s="9">
        <v>255</v>
      </c>
      <c r="D23" s="30">
        <v>346</v>
      </c>
      <c r="E23" s="30">
        <v>15</v>
      </c>
      <c r="F23" s="9">
        <v>8</v>
      </c>
      <c r="G23" s="30">
        <v>7</v>
      </c>
      <c r="H23" s="30">
        <f>'第27(6)表'!B23+'第27(6)表'!E23+'第27(6)表'!H23+'第27(7)表 '!B23+'第27(7)表 '!E23+'第27(7)表 '!H23+'第27(8)表'!B23</f>
        <v>7126</v>
      </c>
      <c r="I23" s="9">
        <f>'第27(6)表'!C23+'第27(6)表'!F23+'第27(6)表'!I23+'第27(7)表 '!C23+'第27(7)表 '!F23+'第27(7)表 '!I23+'第27(8)表'!C23</f>
        <v>3472</v>
      </c>
      <c r="J23" s="9">
        <f>'第27(6)表'!D23+'第27(6)表'!G23+'第27(6)表'!J23+'第27(7)表 '!D23+'第27(7)表 '!G23+'第27(7)表 '!J23+'第27(8)表'!D23</f>
        <v>3654</v>
      </c>
    </row>
    <row r="24" spans="1:10" ht="11.45" customHeight="1">
      <c r="A24" s="12" t="s">
        <v>22</v>
      </c>
      <c r="B24" s="13">
        <v>144</v>
      </c>
      <c r="C24" s="13">
        <v>64</v>
      </c>
      <c r="D24" s="31">
        <v>80</v>
      </c>
      <c r="E24" s="13">
        <v>3</v>
      </c>
      <c r="F24" s="13">
        <v>2</v>
      </c>
      <c r="G24" s="31">
        <v>1</v>
      </c>
      <c r="H24" s="13">
        <f>'第27(6)表'!B24+'第27(6)表'!E24+'第27(6)表'!H24+'第27(7)表 '!B24+'第27(7)表 '!E24+'第27(7)表 '!H24+'第27(8)表'!B24</f>
        <v>1687</v>
      </c>
      <c r="I24" s="13">
        <f>'第27(6)表'!C24+'第27(6)表'!F24+'第27(6)表'!I24+'第27(7)表 '!C24+'第27(7)表 '!F24+'第27(7)表 '!I24+'第27(8)表'!C24</f>
        <v>645</v>
      </c>
      <c r="J24" s="13">
        <f>'第27(6)表'!D24+'第27(6)表'!G24+'第27(6)表'!J24+'第27(7)表 '!D24+'第27(7)表 '!G24+'第27(7)表 '!J24+'第27(8)表'!D24</f>
        <v>1042</v>
      </c>
    </row>
    <row r="25" spans="1:10" ht="11.45" customHeight="1">
      <c r="A25" s="8" t="s">
        <v>23</v>
      </c>
      <c r="B25" s="30">
        <v>52</v>
      </c>
      <c r="C25" s="9">
        <v>19</v>
      </c>
      <c r="D25" s="30">
        <v>33</v>
      </c>
      <c r="E25" s="30">
        <v>2</v>
      </c>
      <c r="F25" s="9">
        <v>2</v>
      </c>
      <c r="G25" s="30">
        <v>0</v>
      </c>
      <c r="H25" s="30">
        <f>'第27(6)表'!B25+'第27(6)表'!E25+'第27(6)表'!H25+'第27(7)表 '!B25+'第27(7)表 '!E25+'第27(7)表 '!H25+'第27(8)表'!B25</f>
        <v>616</v>
      </c>
      <c r="I25" s="9">
        <f>'第27(6)表'!C25+'第27(6)表'!F25+'第27(6)表'!I25+'第27(7)表 '!C25+'第27(7)表 '!F25+'第27(7)表 '!I25+'第27(8)表'!C25</f>
        <v>276</v>
      </c>
      <c r="J25" s="9">
        <f>'第27(6)表'!D25+'第27(6)表'!G25+'第27(6)表'!J25+'第27(7)表 '!D25+'第27(7)表 '!G25+'第27(7)表 '!J25+'第27(8)表'!D25</f>
        <v>340</v>
      </c>
    </row>
    <row r="26" spans="1:10" ht="11.45" customHeight="1">
      <c r="A26" s="8" t="s">
        <v>24</v>
      </c>
      <c r="B26" s="30">
        <v>87</v>
      </c>
      <c r="C26" s="9">
        <v>32</v>
      </c>
      <c r="D26" s="30">
        <v>55</v>
      </c>
      <c r="E26" s="30">
        <v>5</v>
      </c>
      <c r="F26" s="9">
        <v>1</v>
      </c>
      <c r="G26" s="30">
        <v>4</v>
      </c>
      <c r="H26" s="30">
        <f>'第27(6)表'!B26+'第27(6)表'!E26+'第27(6)表'!H26+'第27(7)表 '!B26+'第27(7)表 '!E26+'第27(7)表 '!H26+'第27(8)表'!B26</f>
        <v>850</v>
      </c>
      <c r="I26" s="9">
        <f>'第27(6)表'!C26+'第27(6)表'!F26+'第27(6)表'!I26+'第27(7)表 '!C26+'第27(7)表 '!F26+'第27(7)表 '!I26+'第27(8)表'!C26</f>
        <v>353</v>
      </c>
      <c r="J26" s="9">
        <f>'第27(6)表'!D26+'第27(6)表'!G26+'第27(6)表'!J26+'第27(7)表 '!D26+'第27(7)表 '!G26+'第27(7)表 '!J26+'第27(8)表'!D26</f>
        <v>497</v>
      </c>
    </row>
    <row r="27" spans="1:10" ht="11.45" customHeight="1">
      <c r="A27" s="8" t="s">
        <v>25</v>
      </c>
      <c r="B27" s="30">
        <v>50</v>
      </c>
      <c r="C27" s="9">
        <v>21</v>
      </c>
      <c r="D27" s="30">
        <v>29</v>
      </c>
      <c r="E27" s="30">
        <v>3</v>
      </c>
      <c r="F27" s="9">
        <v>1</v>
      </c>
      <c r="G27" s="30">
        <v>2</v>
      </c>
      <c r="H27" s="30">
        <f>'第27(6)表'!B27+'第27(6)表'!E27+'第27(6)表'!H27+'第27(7)表 '!B27+'第27(7)表 '!E27+'第27(7)表 '!H27+'第27(8)表'!B27</f>
        <v>416</v>
      </c>
      <c r="I27" s="9">
        <f>'第27(6)表'!C27+'第27(6)表'!F27+'第27(6)表'!I27+'第27(7)表 '!C27+'第27(7)表 '!F27+'第27(7)表 '!I27+'第27(8)表'!C27</f>
        <v>169</v>
      </c>
      <c r="J27" s="9">
        <f>'第27(6)表'!D27+'第27(6)表'!G27+'第27(6)表'!J27+'第27(7)表 '!D27+'第27(7)表 '!G27+'第27(7)表 '!J27+'第27(8)表'!D27</f>
        <v>247</v>
      </c>
    </row>
    <row r="28" spans="1:10" ht="11.45" customHeight="1">
      <c r="A28" s="8" t="s">
        <v>26</v>
      </c>
      <c r="B28" s="30">
        <v>42</v>
      </c>
      <c r="C28" s="9">
        <v>14</v>
      </c>
      <c r="D28" s="30">
        <v>28</v>
      </c>
      <c r="E28" s="30">
        <v>4</v>
      </c>
      <c r="F28" s="9">
        <v>2</v>
      </c>
      <c r="G28" s="30">
        <v>2</v>
      </c>
      <c r="H28" s="30">
        <f>'第27(6)表'!B28+'第27(6)表'!E28+'第27(6)表'!H28+'第27(7)表 '!B28+'第27(7)表 '!E28+'第27(7)表 '!H28+'第27(8)表'!B28</f>
        <v>626</v>
      </c>
      <c r="I28" s="9">
        <f>'第27(6)表'!C28+'第27(6)表'!F28+'第27(6)表'!I28+'第27(7)表 '!C28+'第27(7)表 '!F28+'第27(7)表 '!I28+'第27(8)表'!C28</f>
        <v>276</v>
      </c>
      <c r="J28" s="9">
        <f>'第27(6)表'!D28+'第27(6)表'!G28+'第27(6)表'!J28+'第27(7)表 '!D28+'第27(7)表 '!G28+'第27(7)表 '!J28+'第27(8)表'!D28</f>
        <v>350</v>
      </c>
    </row>
    <row r="29" spans="1:10" ht="11.45" customHeight="1">
      <c r="A29" s="12" t="s">
        <v>27</v>
      </c>
      <c r="B29" s="13">
        <v>129</v>
      </c>
      <c r="C29" s="13">
        <v>64</v>
      </c>
      <c r="D29" s="31">
        <v>65</v>
      </c>
      <c r="E29" s="13">
        <v>4</v>
      </c>
      <c r="F29" s="13">
        <v>1</v>
      </c>
      <c r="G29" s="31">
        <v>3</v>
      </c>
      <c r="H29" s="13">
        <f>'第27(6)表'!B29+'第27(6)表'!E29+'第27(6)表'!H29+'第27(7)表 '!B29+'第27(7)表 '!E29+'第27(7)表 '!H29+'第27(8)表'!B29</f>
        <v>1528</v>
      </c>
      <c r="I29" s="13">
        <f>'第27(6)表'!C29+'第27(6)表'!F29+'第27(6)表'!I29+'第27(7)表 '!C29+'第27(7)表 '!F29+'第27(7)表 '!I29+'第27(8)表'!C29</f>
        <v>687</v>
      </c>
      <c r="J29" s="13">
        <f>'第27(6)表'!D29+'第27(6)表'!G29+'第27(6)表'!J29+'第27(7)表 '!D29+'第27(7)表 '!G29+'第27(7)表 '!J29+'第27(8)表'!D29</f>
        <v>841</v>
      </c>
    </row>
    <row r="30" spans="1:10" ht="11.45" customHeight="1">
      <c r="A30" s="8" t="s">
        <v>28</v>
      </c>
      <c r="B30" s="30">
        <v>109</v>
      </c>
      <c r="C30" s="9">
        <v>51</v>
      </c>
      <c r="D30" s="30">
        <v>58</v>
      </c>
      <c r="E30" s="30">
        <v>4</v>
      </c>
      <c r="F30" s="9">
        <v>2</v>
      </c>
      <c r="G30" s="30">
        <v>2</v>
      </c>
      <c r="H30" s="30">
        <f>'第27(6)表'!B30+'第27(6)表'!E30+'第27(6)表'!H30+'第27(7)表 '!B30+'第27(7)表 '!E30+'第27(7)表 '!H30+'第27(8)表'!B30</f>
        <v>1558</v>
      </c>
      <c r="I30" s="9">
        <f>'第27(6)表'!C30+'第27(6)表'!F30+'第27(6)表'!I30+'第27(7)表 '!C30+'第27(7)表 '!F30+'第27(7)表 '!I30+'第27(8)表'!C30</f>
        <v>731</v>
      </c>
      <c r="J30" s="9">
        <f>'第27(6)表'!D30+'第27(6)表'!G30+'第27(6)表'!J30+'第27(7)表 '!D30+'第27(7)表 '!G30+'第27(7)表 '!J30+'第27(8)表'!D30</f>
        <v>827</v>
      </c>
    </row>
    <row r="31" spans="1:10" ht="11.45" customHeight="1">
      <c r="A31" s="8" t="s">
        <v>29</v>
      </c>
      <c r="B31" s="30">
        <v>287</v>
      </c>
      <c r="C31" s="9">
        <v>140</v>
      </c>
      <c r="D31" s="30">
        <v>147</v>
      </c>
      <c r="E31" s="30">
        <v>17</v>
      </c>
      <c r="F31" s="9">
        <v>13</v>
      </c>
      <c r="G31" s="30">
        <v>4</v>
      </c>
      <c r="H31" s="30">
        <f>'第27(6)表'!B31+'第27(6)表'!E31+'第27(6)表'!H31+'第27(7)表 '!B31+'第27(7)表 '!E31+'第27(7)表 '!H31+'第27(8)表'!B31</f>
        <v>3183</v>
      </c>
      <c r="I31" s="9">
        <f>'第27(6)表'!C31+'第27(6)表'!F31+'第27(6)表'!I31+'第27(7)表 '!C31+'第27(7)表 '!F31+'第27(7)表 '!I31+'第27(8)表'!C31</f>
        <v>1625</v>
      </c>
      <c r="J31" s="9">
        <f>'第27(6)表'!D31+'第27(6)表'!G31+'第27(6)表'!J31+'第27(7)表 '!D31+'第27(7)表 '!G31+'第27(7)表 '!J31+'第27(8)表'!D31</f>
        <v>1558</v>
      </c>
    </row>
    <row r="32" spans="1:10" ht="11.45" customHeight="1">
      <c r="A32" s="8" t="s">
        <v>30</v>
      </c>
      <c r="B32" s="30">
        <v>512</v>
      </c>
      <c r="C32" s="9">
        <v>213</v>
      </c>
      <c r="D32" s="30">
        <v>299</v>
      </c>
      <c r="E32" s="30">
        <v>19</v>
      </c>
      <c r="F32" s="9">
        <v>5</v>
      </c>
      <c r="G32" s="30">
        <v>14</v>
      </c>
      <c r="H32" s="30">
        <f>'第27(6)表'!B32+'第27(6)表'!E32+'第27(6)表'!H32+'第27(7)表 '!B32+'第27(7)表 '!E32+'第27(7)表 '!H32+'第27(8)表'!B32</f>
        <v>6161</v>
      </c>
      <c r="I32" s="9">
        <f>'第27(6)表'!C32+'第27(6)表'!F32+'第27(6)表'!I32+'第27(7)表 '!C32+'第27(7)表 '!F32+'第27(7)表 '!I32+'第27(8)表'!C32</f>
        <v>2866</v>
      </c>
      <c r="J32" s="9">
        <f>'第27(6)表'!D32+'第27(6)表'!G32+'第27(6)表'!J32+'第27(7)表 '!D32+'第27(7)表 '!G32+'第27(7)表 '!J32+'第27(8)表'!D32</f>
        <v>3295</v>
      </c>
    </row>
    <row r="33" spans="1:10" ht="11.45" customHeight="1">
      <c r="A33" s="8" t="s">
        <v>31</v>
      </c>
      <c r="B33" s="30">
        <v>109</v>
      </c>
      <c r="C33" s="9">
        <v>49</v>
      </c>
      <c r="D33" s="30">
        <v>60</v>
      </c>
      <c r="E33" s="30">
        <v>5</v>
      </c>
      <c r="F33" s="9">
        <v>0</v>
      </c>
      <c r="G33" s="30">
        <v>5</v>
      </c>
      <c r="H33" s="30">
        <f>'第27(6)表'!B33+'第27(6)表'!E33+'第27(6)表'!H33+'第27(7)表 '!B33+'第27(7)表 '!E33+'第27(7)表 '!H33+'第27(8)表'!B33</f>
        <v>1454</v>
      </c>
      <c r="I33" s="9">
        <f>'第27(6)表'!C33+'第27(6)表'!F33+'第27(6)表'!I33+'第27(7)表 '!C33+'第27(7)表 '!F33+'第27(7)表 '!I33+'第27(8)表'!C33</f>
        <v>675</v>
      </c>
      <c r="J33" s="9">
        <f>'第27(6)表'!D33+'第27(6)表'!G33+'第27(6)表'!J33+'第27(7)表 '!D33+'第27(7)表 '!G33+'第27(7)表 '!J33+'第27(8)表'!D33</f>
        <v>779</v>
      </c>
    </row>
    <row r="34" spans="1:10" ht="11.45" customHeight="1">
      <c r="A34" s="12" t="s">
        <v>32</v>
      </c>
      <c r="B34" s="13">
        <v>109</v>
      </c>
      <c r="C34" s="13">
        <v>41</v>
      </c>
      <c r="D34" s="31">
        <v>68</v>
      </c>
      <c r="E34" s="13">
        <v>4</v>
      </c>
      <c r="F34" s="13">
        <v>1</v>
      </c>
      <c r="G34" s="31">
        <v>3</v>
      </c>
      <c r="H34" s="13">
        <f>'第27(6)表'!B34+'第27(6)表'!E34+'第27(6)表'!H34+'第27(7)表 '!B34+'第27(7)表 '!E34+'第27(7)表 '!H34+'第27(8)表'!B34</f>
        <v>1129</v>
      </c>
      <c r="I34" s="13">
        <f>'第27(6)表'!C34+'第27(6)表'!F34+'第27(6)表'!I34+'第27(7)表 '!C34+'第27(7)表 '!F34+'第27(7)表 '!I34+'第27(8)表'!C34</f>
        <v>558</v>
      </c>
      <c r="J34" s="13">
        <f>'第27(6)表'!D34+'第27(6)表'!G34+'第27(6)表'!J34+'第27(7)表 '!D34+'第27(7)表 '!G34+'第27(7)表 '!J34+'第27(8)表'!D34</f>
        <v>571</v>
      </c>
    </row>
    <row r="35" spans="1:10" ht="11.45" customHeight="1">
      <c r="A35" s="8" t="s">
        <v>33</v>
      </c>
      <c r="B35" s="30">
        <v>170</v>
      </c>
      <c r="C35" s="9">
        <v>60</v>
      </c>
      <c r="D35" s="30">
        <v>110</v>
      </c>
      <c r="E35" s="30">
        <v>6</v>
      </c>
      <c r="F35" s="9">
        <v>5</v>
      </c>
      <c r="G35" s="30">
        <v>1</v>
      </c>
      <c r="H35" s="30">
        <f>'第27(6)表'!B35+'第27(6)表'!E35+'第27(6)表'!H35+'第27(7)表 '!B35+'第27(7)表 '!E35+'第27(7)表 '!H35+'第27(8)表'!B35</f>
        <v>2197</v>
      </c>
      <c r="I35" s="9">
        <f>'第27(6)表'!C35+'第27(6)表'!F35+'第27(6)表'!I35+'第27(7)表 '!C35+'第27(7)表 '!F35+'第27(7)表 '!I35+'第27(8)表'!C35</f>
        <v>969</v>
      </c>
      <c r="J35" s="9">
        <f>'第27(6)表'!D35+'第27(6)表'!G35+'第27(6)表'!J35+'第27(7)表 '!D35+'第27(7)表 '!G35+'第27(7)表 '!J35+'第27(8)表'!D35</f>
        <v>1228</v>
      </c>
    </row>
    <row r="36" spans="1:10" ht="11.45" customHeight="1">
      <c r="A36" s="8" t="s">
        <v>34</v>
      </c>
      <c r="B36" s="30">
        <v>668</v>
      </c>
      <c r="C36" s="9">
        <v>269</v>
      </c>
      <c r="D36" s="30">
        <v>399</v>
      </c>
      <c r="E36" s="30">
        <v>17</v>
      </c>
      <c r="F36" s="9">
        <v>11</v>
      </c>
      <c r="G36" s="30">
        <v>6</v>
      </c>
      <c r="H36" s="30">
        <f>'第27(6)表'!B36+'第27(6)表'!E36+'第27(6)表'!H36+'第27(7)表 '!B36+'第27(7)表 '!E36+'第27(7)表 '!H36+'第27(8)表'!B36</f>
        <v>8165</v>
      </c>
      <c r="I36" s="9">
        <f>'第27(6)表'!C36+'第27(6)表'!F36+'第27(6)表'!I36+'第27(7)表 '!C36+'第27(7)表 '!F36+'第27(7)表 '!I36+'第27(8)表'!C36</f>
        <v>3770</v>
      </c>
      <c r="J36" s="9">
        <f>'第27(6)表'!D36+'第27(6)表'!G36+'第27(6)表'!J36+'第27(7)表 '!D36+'第27(7)表 '!G36+'第27(7)表 '!J36+'第27(8)表'!D36</f>
        <v>4395</v>
      </c>
    </row>
    <row r="37" spans="1:10" ht="11.45" customHeight="1">
      <c r="A37" s="8" t="s">
        <v>35</v>
      </c>
      <c r="B37" s="30">
        <v>315</v>
      </c>
      <c r="C37" s="9">
        <v>115</v>
      </c>
      <c r="D37" s="30">
        <v>200</v>
      </c>
      <c r="E37" s="30">
        <v>11</v>
      </c>
      <c r="F37" s="9">
        <v>7</v>
      </c>
      <c r="G37" s="30">
        <v>4</v>
      </c>
      <c r="H37" s="30">
        <f>'第27(6)表'!B37+'第27(6)表'!E37+'第27(6)表'!H37+'第27(7)表 '!B37+'第27(7)表 '!E37+'第27(7)表 '!H37+'第27(8)表'!B37</f>
        <v>3928</v>
      </c>
      <c r="I37" s="9">
        <f>'第27(6)表'!C37+'第27(6)表'!F37+'第27(6)表'!I37+'第27(7)表 '!C37+'第27(7)表 '!F37+'第27(7)表 '!I37+'第27(8)表'!C37</f>
        <v>1699</v>
      </c>
      <c r="J37" s="9">
        <f>'第27(6)表'!D37+'第27(6)表'!G37+'第27(6)表'!J37+'第27(7)表 '!D37+'第27(7)表 '!G37+'第27(7)表 '!J37+'第27(8)表'!D37</f>
        <v>2229</v>
      </c>
    </row>
    <row r="38" spans="1:10" ht="11.45" customHeight="1">
      <c r="A38" s="8" t="s">
        <v>36</v>
      </c>
      <c r="B38" s="30">
        <v>69</v>
      </c>
      <c r="C38" s="9">
        <v>26</v>
      </c>
      <c r="D38" s="30">
        <v>43</v>
      </c>
      <c r="E38" s="30">
        <v>3</v>
      </c>
      <c r="F38" s="9">
        <v>2</v>
      </c>
      <c r="G38" s="30">
        <v>1</v>
      </c>
      <c r="H38" s="30">
        <f>'第27(6)表'!B38+'第27(6)表'!E38+'第27(6)表'!H38+'第27(7)表 '!B38+'第27(7)表 '!E38+'第27(7)表 '!H38+'第27(8)表'!B38</f>
        <v>849</v>
      </c>
      <c r="I38" s="9">
        <f>'第27(6)表'!C38+'第27(6)表'!F38+'第27(6)表'!I38+'第27(7)表 '!C38+'第27(7)表 '!F38+'第27(7)表 '!I38+'第27(8)表'!C38</f>
        <v>379</v>
      </c>
      <c r="J38" s="9">
        <f>'第27(6)表'!D38+'第27(6)表'!G38+'第27(6)表'!J38+'第27(7)表 '!D38+'第27(7)表 '!G38+'第27(7)表 '!J38+'第27(8)表'!D38</f>
        <v>470</v>
      </c>
    </row>
    <row r="39" spans="1:10" ht="11.45" customHeight="1">
      <c r="A39" s="12" t="s">
        <v>37</v>
      </c>
      <c r="B39" s="13">
        <v>60</v>
      </c>
      <c r="C39" s="13">
        <v>30</v>
      </c>
      <c r="D39" s="31">
        <v>30</v>
      </c>
      <c r="E39" s="13">
        <v>1</v>
      </c>
      <c r="F39" s="13">
        <v>1</v>
      </c>
      <c r="G39" s="31">
        <v>0</v>
      </c>
      <c r="H39" s="13">
        <f>'第27(6)表'!B39+'第27(6)表'!E39+'第27(6)表'!H39+'第27(7)表 '!B39+'第27(7)表 '!E39+'第27(7)表 '!H39+'第27(8)表'!B39</f>
        <v>578</v>
      </c>
      <c r="I39" s="13">
        <f>'第27(6)表'!C39+'第27(6)表'!F39+'第27(6)表'!I39+'第27(7)表 '!C39+'第27(7)表 '!F39+'第27(7)表 '!I39+'第27(8)表'!C39</f>
        <v>244</v>
      </c>
      <c r="J39" s="13">
        <f>'第27(6)表'!D39+'第27(6)表'!G39+'第27(6)表'!J39+'第27(7)表 '!D39+'第27(7)表 '!G39+'第27(7)表 '!J39+'第27(8)表'!D39</f>
        <v>334</v>
      </c>
    </row>
    <row r="40" spans="1:10" ht="11.45" customHeight="1">
      <c r="A40" s="8" t="s">
        <v>38</v>
      </c>
      <c r="B40" s="30">
        <v>33</v>
      </c>
      <c r="C40" s="9">
        <v>11</v>
      </c>
      <c r="D40" s="30">
        <v>22</v>
      </c>
      <c r="E40" s="30">
        <v>2</v>
      </c>
      <c r="F40" s="9">
        <v>0</v>
      </c>
      <c r="G40" s="30">
        <v>2</v>
      </c>
      <c r="H40" s="30">
        <f>'第27(6)表'!B40+'第27(6)表'!E40+'第27(6)表'!H40+'第27(7)表 '!B40+'第27(7)表 '!E40+'第27(7)表 '!H40+'第27(8)表'!B40</f>
        <v>367</v>
      </c>
      <c r="I40" s="9">
        <f>'第27(6)表'!C40+'第27(6)表'!F40+'第27(6)表'!I40+'第27(7)表 '!C40+'第27(7)表 '!F40+'第27(7)表 '!I40+'第27(8)表'!C40</f>
        <v>171</v>
      </c>
      <c r="J40" s="9">
        <f>'第27(6)表'!D40+'第27(6)表'!G40+'第27(6)表'!J40+'第27(7)表 '!D40+'第27(7)表 '!G40+'第27(7)表 '!J40+'第27(8)表'!D40</f>
        <v>196</v>
      </c>
    </row>
    <row r="41" spans="1:10" ht="11.45" customHeight="1">
      <c r="A41" s="8" t="s">
        <v>39</v>
      </c>
      <c r="B41" s="30">
        <v>32</v>
      </c>
      <c r="C41" s="9">
        <v>16</v>
      </c>
      <c r="D41" s="30">
        <v>16</v>
      </c>
      <c r="E41" s="30">
        <v>5</v>
      </c>
      <c r="F41" s="9">
        <v>3</v>
      </c>
      <c r="G41" s="30">
        <v>2</v>
      </c>
      <c r="H41" s="30">
        <f>'第27(6)表'!B41+'第27(6)表'!E41+'第27(6)表'!H41+'第27(7)表 '!B41+'第27(7)表 '!E41+'第27(7)表 '!H41+'第27(8)表'!B41</f>
        <v>448</v>
      </c>
      <c r="I41" s="9">
        <f>'第27(6)表'!C41+'第27(6)表'!F41+'第27(6)表'!I41+'第27(7)表 '!C41+'第27(7)表 '!F41+'第27(7)表 '!I41+'第27(8)表'!C41</f>
        <v>207</v>
      </c>
      <c r="J41" s="9">
        <f>'第27(6)表'!D41+'第27(6)表'!G41+'第27(6)表'!J41+'第27(7)表 '!D41+'第27(7)表 '!G41+'第27(7)表 '!J41+'第27(8)表'!D41</f>
        <v>241</v>
      </c>
    </row>
    <row r="42" spans="1:10" ht="11.45" customHeight="1">
      <c r="A42" s="8" t="s">
        <v>40</v>
      </c>
      <c r="B42" s="30">
        <v>99</v>
      </c>
      <c r="C42" s="9">
        <v>43</v>
      </c>
      <c r="D42" s="30">
        <v>56</v>
      </c>
      <c r="E42" s="30">
        <v>7</v>
      </c>
      <c r="F42" s="9">
        <v>6</v>
      </c>
      <c r="G42" s="30">
        <v>1</v>
      </c>
      <c r="H42" s="30">
        <f>'第27(6)表'!B42+'第27(6)表'!E42+'第27(6)表'!H42+'第27(7)表 '!B42+'第27(7)表 '!E42+'第27(7)表 '!H42+'第27(8)表'!B42</f>
        <v>1129</v>
      </c>
      <c r="I42" s="9">
        <f>'第27(6)表'!C42+'第27(6)表'!F42+'第27(6)表'!I42+'第27(7)表 '!C42+'第27(7)表 '!F42+'第27(7)表 '!I42+'第27(8)表'!C42</f>
        <v>485</v>
      </c>
      <c r="J42" s="9">
        <f>'第27(6)表'!D42+'第27(6)表'!G42+'第27(6)表'!J42+'第27(7)表 '!D42+'第27(7)表 '!G42+'第27(7)表 '!J42+'第27(8)表'!D42</f>
        <v>644</v>
      </c>
    </row>
    <row r="43" spans="1:10" ht="11.45" customHeight="1">
      <c r="A43" s="8" t="s">
        <v>41</v>
      </c>
      <c r="B43" s="30">
        <v>156</v>
      </c>
      <c r="C43" s="9">
        <v>57</v>
      </c>
      <c r="D43" s="30">
        <v>99</v>
      </c>
      <c r="E43" s="30">
        <v>6</v>
      </c>
      <c r="F43" s="9">
        <v>4</v>
      </c>
      <c r="G43" s="30">
        <v>2</v>
      </c>
      <c r="H43" s="30">
        <f>'第27(6)表'!B43+'第27(6)表'!E43+'第27(6)表'!H43+'第27(7)表 '!B43+'第27(7)表 '!E43+'第27(7)表 '!H43+'第27(8)表'!B43</f>
        <v>2028</v>
      </c>
      <c r="I43" s="9">
        <f>'第27(6)表'!C43+'第27(6)表'!F43+'第27(6)表'!I43+'第27(7)表 '!C43+'第27(7)表 '!F43+'第27(7)表 '!I43+'第27(8)表'!C43</f>
        <v>887</v>
      </c>
      <c r="J43" s="9">
        <f>'第27(6)表'!D43+'第27(6)表'!G43+'第27(6)表'!J43+'第27(7)表 '!D43+'第27(7)表 '!G43+'第27(7)表 '!J43+'第27(8)表'!D43</f>
        <v>1141</v>
      </c>
    </row>
    <row r="44" spans="1:10" ht="11.45" customHeight="1">
      <c r="A44" s="12" t="s">
        <v>42</v>
      </c>
      <c r="B44" s="13">
        <v>73</v>
      </c>
      <c r="C44" s="13">
        <v>25</v>
      </c>
      <c r="D44" s="31">
        <v>48</v>
      </c>
      <c r="E44" s="13">
        <v>7</v>
      </c>
      <c r="F44" s="13">
        <v>1</v>
      </c>
      <c r="G44" s="31">
        <v>6</v>
      </c>
      <c r="H44" s="13">
        <f>'第27(6)表'!B44+'第27(6)表'!E44+'第27(6)表'!H44+'第27(7)表 '!B44+'第27(7)表 '!E44+'第27(7)表 '!H44+'第27(8)表'!B44</f>
        <v>719</v>
      </c>
      <c r="I44" s="13">
        <f>'第27(6)表'!C44+'第27(6)表'!F44+'第27(6)表'!I44+'第27(7)表 '!C44+'第27(7)表 '!F44+'第27(7)表 '!I44+'第27(8)表'!C44</f>
        <v>284</v>
      </c>
      <c r="J44" s="13">
        <f>'第27(6)表'!D44+'第27(6)表'!G44+'第27(6)表'!J44+'第27(7)表 '!D44+'第27(7)表 '!G44+'第27(7)表 '!J44+'第27(8)表'!D44</f>
        <v>435</v>
      </c>
    </row>
    <row r="45" spans="1:10" ht="11.45" customHeight="1">
      <c r="A45" s="8" t="s">
        <v>43</v>
      </c>
      <c r="B45" s="30">
        <v>43</v>
      </c>
      <c r="C45" s="9">
        <v>21</v>
      </c>
      <c r="D45" s="30">
        <v>22</v>
      </c>
      <c r="E45" s="30">
        <v>1</v>
      </c>
      <c r="F45" s="9">
        <v>0</v>
      </c>
      <c r="G45" s="30">
        <v>1</v>
      </c>
      <c r="H45" s="30">
        <f>'第27(6)表'!B45+'第27(6)表'!E45+'第27(6)表'!H45+'第27(7)表 '!B45+'第27(7)表 '!E45+'第27(7)表 '!H45+'第27(8)表'!B45</f>
        <v>485</v>
      </c>
      <c r="I45" s="9">
        <f>'第27(6)表'!C45+'第27(6)表'!F45+'第27(6)表'!I45+'第27(7)表 '!C45+'第27(7)表 '!F45+'第27(7)表 '!I45+'第27(8)表'!C45</f>
        <v>208</v>
      </c>
      <c r="J45" s="9">
        <f>'第27(6)表'!D45+'第27(6)表'!G45+'第27(6)表'!J45+'第27(7)表 '!D45+'第27(7)表 '!G45+'第27(7)表 '!J45+'第27(8)表'!D45</f>
        <v>277</v>
      </c>
    </row>
    <row r="46" spans="1:10" ht="11.45" customHeight="1">
      <c r="A46" s="8" t="s">
        <v>44</v>
      </c>
      <c r="B46" s="30">
        <v>47</v>
      </c>
      <c r="C46" s="9">
        <v>19</v>
      </c>
      <c r="D46" s="30">
        <v>28</v>
      </c>
      <c r="E46" s="30">
        <v>5</v>
      </c>
      <c r="F46" s="9">
        <v>2</v>
      </c>
      <c r="G46" s="30">
        <v>3</v>
      </c>
      <c r="H46" s="30">
        <f>'第27(6)表'!B46+'第27(6)表'!E46+'第27(6)表'!H46+'第27(7)表 '!B46+'第27(7)表 '!E46+'第27(7)表 '!H46+'第27(8)表'!B46</f>
        <v>611</v>
      </c>
      <c r="I46" s="9">
        <f>'第27(6)表'!C46+'第27(6)表'!F46+'第27(6)表'!I46+'第27(7)表 '!C46+'第27(7)表 '!F46+'第27(7)表 '!I46+'第27(8)表'!C46</f>
        <v>248</v>
      </c>
      <c r="J46" s="9">
        <f>'第27(6)表'!D46+'第27(6)表'!G46+'第27(6)表'!J46+'第27(7)表 '!D46+'第27(7)表 '!G46+'第27(7)表 '!J46+'第27(8)表'!D46</f>
        <v>363</v>
      </c>
    </row>
    <row r="47" spans="1:10" ht="11.45" customHeight="1">
      <c r="A47" s="8" t="s">
        <v>45</v>
      </c>
      <c r="B47" s="30">
        <v>93</v>
      </c>
      <c r="C47" s="9">
        <v>42</v>
      </c>
      <c r="D47" s="30">
        <v>51</v>
      </c>
      <c r="E47" s="30">
        <v>3</v>
      </c>
      <c r="F47" s="9">
        <v>3</v>
      </c>
      <c r="G47" s="30">
        <v>0</v>
      </c>
      <c r="H47" s="30">
        <f>'第27(6)表'!B47+'第27(6)表'!E47+'第27(6)表'!H47+'第27(7)表 '!B47+'第27(7)表 '!E47+'第27(7)表 '!H47+'第27(8)表'!B47</f>
        <v>922</v>
      </c>
      <c r="I47" s="9">
        <f>'第27(6)表'!C47+'第27(6)表'!F47+'第27(6)表'!I47+'第27(7)表 '!C47+'第27(7)表 '!F47+'第27(7)表 '!I47+'第27(8)表'!C47</f>
        <v>363</v>
      </c>
      <c r="J47" s="9">
        <f>'第27(6)表'!D47+'第27(6)表'!G47+'第27(6)表'!J47+'第27(7)表 '!D47+'第27(7)表 '!G47+'第27(7)表 '!J47+'第27(8)表'!D47</f>
        <v>559</v>
      </c>
    </row>
    <row r="48" spans="1:10" ht="11.45" customHeight="1">
      <c r="A48" s="8" t="s">
        <v>46</v>
      </c>
      <c r="B48" s="30">
        <v>36</v>
      </c>
      <c r="C48" s="9">
        <v>18</v>
      </c>
      <c r="D48" s="30">
        <v>18</v>
      </c>
      <c r="E48" s="30">
        <v>1</v>
      </c>
      <c r="F48" s="9">
        <v>0</v>
      </c>
      <c r="G48" s="30">
        <v>1</v>
      </c>
      <c r="H48" s="30">
        <f>'第27(6)表'!B48+'第27(6)表'!E48+'第27(6)表'!H48+'第27(7)表 '!B48+'第27(7)表 '!E48+'第27(7)表 '!H48+'第27(8)表'!B48</f>
        <v>448</v>
      </c>
      <c r="I48" s="9">
        <f>'第27(6)表'!C48+'第27(6)表'!F48+'第27(6)表'!I48+'第27(7)表 '!C48+'第27(7)表 '!F48+'第27(7)表 '!I48+'第27(8)表'!C48</f>
        <v>207</v>
      </c>
      <c r="J48" s="9">
        <f>'第27(6)表'!D48+'第27(6)表'!G48+'第27(6)表'!J48+'第27(7)表 '!D48+'第27(7)表 '!G48+'第27(7)表 '!J48+'第27(8)表'!D48</f>
        <v>241</v>
      </c>
    </row>
    <row r="49" spans="1:10" ht="11.45" customHeight="1">
      <c r="A49" s="12" t="s">
        <v>47</v>
      </c>
      <c r="B49" s="13">
        <v>477</v>
      </c>
      <c r="C49" s="13">
        <v>199</v>
      </c>
      <c r="D49" s="31">
        <v>278</v>
      </c>
      <c r="E49" s="13">
        <v>26</v>
      </c>
      <c r="F49" s="13">
        <v>17</v>
      </c>
      <c r="G49" s="31">
        <v>9</v>
      </c>
      <c r="H49" s="13">
        <f>'第27(6)表'!B49+'第27(6)表'!E49+'第27(6)表'!H49+'第27(7)表 '!B49+'第27(7)表 '!E49+'第27(7)表 '!H49+'第27(8)表'!B49</f>
        <v>5177</v>
      </c>
      <c r="I49" s="13">
        <f>'第27(6)表'!C49+'第27(6)表'!F49+'第27(6)表'!I49+'第27(7)表 '!C49+'第27(7)表 '!F49+'第27(7)表 '!I49+'第27(8)表'!C49</f>
        <v>2261</v>
      </c>
      <c r="J49" s="13">
        <f>'第27(6)表'!D49+'第27(6)表'!G49+'第27(6)表'!J49+'第27(7)表 '!D49+'第27(7)表 '!G49+'第27(7)表 '!J49+'第27(8)表'!D49</f>
        <v>2916</v>
      </c>
    </row>
    <row r="50" spans="1:10" ht="11.45" customHeight="1">
      <c r="A50" s="8" t="s">
        <v>48</v>
      </c>
      <c r="B50" s="30">
        <v>55</v>
      </c>
      <c r="C50" s="9">
        <v>26</v>
      </c>
      <c r="D50" s="30">
        <v>29</v>
      </c>
      <c r="E50" s="30">
        <v>2</v>
      </c>
      <c r="F50" s="9">
        <v>1</v>
      </c>
      <c r="G50" s="30">
        <v>1</v>
      </c>
      <c r="H50" s="30">
        <f>'第27(6)表'!B50+'第27(6)表'!E50+'第27(6)表'!H50+'第27(7)表 '!B50+'第27(7)表 '!E50+'第27(7)表 '!H50+'第27(8)表'!B50</f>
        <v>505</v>
      </c>
      <c r="I50" s="9">
        <f>'第27(6)表'!C50+'第27(6)表'!F50+'第27(6)表'!I50+'第27(7)表 '!C50+'第27(7)表 '!F50+'第27(7)表 '!I50+'第27(8)表'!C50</f>
        <v>207</v>
      </c>
      <c r="J50" s="9">
        <f>'第27(6)表'!D50+'第27(6)表'!G50+'第27(6)表'!J50+'第27(7)表 '!D50+'第27(7)表 '!G50+'第27(7)表 '!J50+'第27(8)表'!D50</f>
        <v>298</v>
      </c>
    </row>
    <row r="51" spans="1:10" ht="11.45" customHeight="1">
      <c r="A51" s="8" t="s">
        <v>49</v>
      </c>
      <c r="B51" s="30">
        <v>98</v>
      </c>
      <c r="C51" s="9">
        <v>44</v>
      </c>
      <c r="D51" s="30">
        <v>54</v>
      </c>
      <c r="E51" s="30">
        <v>8</v>
      </c>
      <c r="F51" s="9">
        <v>4</v>
      </c>
      <c r="G51" s="30">
        <v>4</v>
      </c>
      <c r="H51" s="30">
        <f>'第27(6)表'!B51+'第27(6)表'!E51+'第27(6)表'!H51+'第27(7)表 '!B51+'第27(7)表 '!E51+'第27(7)表 '!H51+'第27(8)表'!B51</f>
        <v>986</v>
      </c>
      <c r="I51" s="9">
        <f>'第27(6)表'!C51+'第27(6)表'!F51+'第27(6)表'!I51+'第27(7)表 '!C51+'第27(7)表 '!F51+'第27(7)表 '!I51+'第27(8)表'!C51</f>
        <v>433</v>
      </c>
      <c r="J51" s="9">
        <f>'第27(6)表'!D51+'第27(6)表'!G51+'第27(6)表'!J51+'第27(7)表 '!D51+'第27(7)表 '!G51+'第27(7)表 '!J51+'第27(8)表'!D51</f>
        <v>553</v>
      </c>
    </row>
    <row r="52" spans="1:10" ht="11.45" customHeight="1">
      <c r="A52" s="8" t="s">
        <v>50</v>
      </c>
      <c r="B52" s="30">
        <v>106</v>
      </c>
      <c r="C52" s="9">
        <v>52</v>
      </c>
      <c r="D52" s="30">
        <v>54</v>
      </c>
      <c r="E52" s="30">
        <v>5</v>
      </c>
      <c r="F52" s="9">
        <v>3</v>
      </c>
      <c r="G52" s="30">
        <v>2</v>
      </c>
      <c r="H52" s="30">
        <f>'第27(6)表'!B52+'第27(6)表'!E52+'第27(6)表'!H52+'第27(7)表 '!B52+'第27(7)表 '!E52+'第27(7)表 '!H52+'第27(8)表'!B52</f>
        <v>1312</v>
      </c>
      <c r="I52" s="9">
        <f>'第27(6)表'!C52+'第27(6)表'!F52+'第27(6)表'!I52+'第27(7)表 '!C52+'第27(7)表 '!F52+'第27(7)表 '!I52+'第27(8)表'!C52</f>
        <v>570</v>
      </c>
      <c r="J52" s="9">
        <f>'第27(6)表'!D52+'第27(6)表'!G52+'第27(6)表'!J52+'第27(7)表 '!D52+'第27(7)表 '!G52+'第27(7)表 '!J52+'第27(8)表'!D52</f>
        <v>742</v>
      </c>
    </row>
    <row r="53" spans="1:10" ht="11.45" customHeight="1">
      <c r="A53" s="8" t="s">
        <v>51</v>
      </c>
      <c r="B53" s="30">
        <v>99</v>
      </c>
      <c r="C53" s="9">
        <v>39</v>
      </c>
      <c r="D53" s="30">
        <v>60</v>
      </c>
      <c r="E53" s="30">
        <v>2</v>
      </c>
      <c r="F53" s="9">
        <v>2</v>
      </c>
      <c r="G53" s="30">
        <v>0</v>
      </c>
      <c r="H53" s="30">
        <f>'第27(6)表'!B53+'第27(6)表'!E53+'第27(6)表'!H53+'第27(7)表 '!B53+'第27(7)表 '!E53+'第27(7)表 '!H53+'第27(8)表'!B53</f>
        <v>1040</v>
      </c>
      <c r="I53" s="9">
        <f>'第27(6)表'!C53+'第27(6)表'!F53+'第27(6)表'!I53+'第27(7)表 '!C53+'第27(7)表 '!F53+'第27(7)表 '!I53+'第27(8)表'!C53</f>
        <v>436</v>
      </c>
      <c r="J53" s="9">
        <f>'第27(6)表'!D53+'第27(6)表'!G53+'第27(6)表'!J53+'第27(7)表 '!D53+'第27(7)表 '!G53+'第27(7)表 '!J53+'第27(8)表'!D53</f>
        <v>604</v>
      </c>
    </row>
    <row r="54" spans="1:10" ht="11.45" customHeight="1">
      <c r="A54" s="12" t="s">
        <v>52</v>
      </c>
      <c r="B54" s="13">
        <v>86</v>
      </c>
      <c r="C54" s="13">
        <v>39</v>
      </c>
      <c r="D54" s="31">
        <v>47</v>
      </c>
      <c r="E54" s="13">
        <v>6</v>
      </c>
      <c r="F54" s="13">
        <v>2</v>
      </c>
      <c r="G54" s="31">
        <v>4</v>
      </c>
      <c r="H54" s="13">
        <f>'第27(6)表'!B54+'第27(6)表'!E54+'第27(6)表'!H54+'第27(7)表 '!B54+'第27(7)表 '!E54+'第27(7)表 '!H54+'第27(8)表'!B54</f>
        <v>815</v>
      </c>
      <c r="I54" s="13">
        <f>'第27(6)表'!C54+'第27(6)表'!F54+'第27(6)表'!I54+'第27(7)表 '!C54+'第27(7)表 '!F54+'第27(7)表 '!I54+'第27(8)表'!C54</f>
        <v>352</v>
      </c>
      <c r="J54" s="13">
        <f>'第27(6)表'!D54+'第27(6)表'!G54+'第27(6)表'!J54+'第27(7)表 '!D54+'第27(7)表 '!G54+'第27(7)表 '!J54+'第27(8)表'!D54</f>
        <v>463</v>
      </c>
    </row>
    <row r="55" spans="1:10" ht="11.45" customHeight="1">
      <c r="A55" s="8" t="s">
        <v>53</v>
      </c>
      <c r="B55" s="30">
        <v>110</v>
      </c>
      <c r="C55" s="9">
        <v>59</v>
      </c>
      <c r="D55" s="30">
        <v>51</v>
      </c>
      <c r="E55" s="30">
        <v>3</v>
      </c>
      <c r="F55" s="9">
        <v>3</v>
      </c>
      <c r="G55" s="30">
        <v>0</v>
      </c>
      <c r="H55" s="30">
        <f>'第27(6)表'!B55+'第27(6)表'!E55+'第27(6)表'!H55+'第27(7)表 '!B55+'第27(7)表 '!E55+'第27(7)表 '!H55+'第27(8)表'!B55</f>
        <v>1061</v>
      </c>
      <c r="I55" s="9">
        <f>'第27(6)表'!C55+'第27(6)表'!F55+'第27(6)表'!I55+'第27(7)表 '!C55+'第27(7)表 '!F55+'第27(7)表 '!I55+'第27(8)表'!C55</f>
        <v>444</v>
      </c>
      <c r="J55" s="9">
        <f>'第27(6)表'!D55+'第27(6)表'!G55+'第27(6)表'!J55+'第27(7)表 '!D55+'第27(7)表 '!G55+'第27(7)表 '!J55+'第27(8)表'!D55</f>
        <v>617</v>
      </c>
    </row>
    <row r="56" spans="1:10" ht="11.45" customHeight="1" thickBot="1">
      <c r="A56" s="16" t="s">
        <v>54</v>
      </c>
      <c r="B56" s="29">
        <v>164</v>
      </c>
      <c r="C56" s="17">
        <v>68</v>
      </c>
      <c r="D56" s="29">
        <v>96</v>
      </c>
      <c r="E56" s="29">
        <v>3</v>
      </c>
      <c r="F56" s="17">
        <v>0</v>
      </c>
      <c r="G56" s="29">
        <v>3</v>
      </c>
      <c r="H56" s="29">
        <f>'第27(6)表'!B56+'第27(6)表'!E56+'第27(6)表'!H56+'第27(7)表 '!B56+'第27(7)表 '!E56+'第27(7)表 '!H56+'第27(8)表'!B56</f>
        <v>1639</v>
      </c>
      <c r="I56" s="17">
        <f>'第27(6)表'!C56+'第27(6)表'!F56+'第27(6)表'!I56+'第27(7)表 '!C56+'第27(7)表 '!F56+'第27(7)表 '!I56+'第27(8)表'!C56</f>
        <v>741</v>
      </c>
      <c r="J56" s="17">
        <f>'第27(6)表'!D56+'第27(6)表'!G56+'第27(6)表'!J56+'第27(7)表 '!D56+'第27(7)表 '!G56+'第27(7)表 '!J56+'第27(8)表'!D56</f>
        <v>898</v>
      </c>
    </row>
    <row r="57" spans="1:10" ht="16.149999999999999" customHeight="1">
      <c r="A57" s="28"/>
      <c r="B57" s="27"/>
      <c r="C57" s="27"/>
      <c r="D57" s="27"/>
      <c r="E57" s="27"/>
      <c r="F57" s="27"/>
      <c r="G57" s="27"/>
      <c r="H57" s="27"/>
      <c r="I57" s="27"/>
      <c r="J57" s="2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10">
    <mergeCell ref="A1:J1"/>
    <mergeCell ref="A2:J2"/>
    <mergeCell ref="I3:J3"/>
    <mergeCell ref="A4:A7"/>
    <mergeCell ref="B4:J4"/>
    <mergeCell ref="B5:G5"/>
    <mergeCell ref="H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J68"/>
  <sheetViews>
    <sheetView view="pageBreakPreview" zoomScaleNormal="100" zoomScaleSheetLayoutView="100" workbookViewId="0">
      <selection activeCell="N9" sqref="N9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19" t="s">
        <v>169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9.899999999999999" customHeight="1">
      <c r="A2" s="142" t="s">
        <v>167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18.600000000000001" customHeight="1" thickBot="1">
      <c r="I3" s="138" t="s">
        <v>195</v>
      </c>
      <c r="J3" s="138"/>
    </row>
    <row r="4" spans="1:10" ht="22.5" customHeight="1" thickBot="1">
      <c r="A4" s="126" t="s">
        <v>0</v>
      </c>
      <c r="B4" s="139" t="s">
        <v>83</v>
      </c>
      <c r="C4" s="140"/>
      <c r="D4" s="140"/>
      <c r="E4" s="140"/>
      <c r="F4" s="140"/>
      <c r="G4" s="140"/>
      <c r="H4" s="140"/>
      <c r="I4" s="140"/>
      <c r="J4" s="141"/>
    </row>
    <row r="5" spans="1:10" ht="22.5" customHeight="1" thickBot="1">
      <c r="A5" s="127"/>
      <c r="B5" s="139" t="s">
        <v>98</v>
      </c>
      <c r="C5" s="140"/>
      <c r="D5" s="140"/>
      <c r="E5" s="140"/>
      <c r="F5" s="140"/>
      <c r="G5" s="140"/>
      <c r="H5" s="140"/>
      <c r="I5" s="140"/>
      <c r="J5" s="141"/>
    </row>
    <row r="6" spans="1:10" ht="22.5" customHeight="1" thickBot="1">
      <c r="A6" s="127"/>
      <c r="B6" s="139" t="s">
        <v>85</v>
      </c>
      <c r="C6" s="140"/>
      <c r="D6" s="141"/>
      <c r="E6" s="139" t="s">
        <v>81</v>
      </c>
      <c r="F6" s="140"/>
      <c r="G6" s="141"/>
      <c r="H6" s="139" t="s">
        <v>80</v>
      </c>
      <c r="I6" s="140"/>
      <c r="J6" s="141"/>
    </row>
    <row r="7" spans="1:10" ht="42" customHeight="1" thickBot="1">
      <c r="A7" s="128"/>
      <c r="B7" s="105" t="s">
        <v>72</v>
      </c>
      <c r="C7" s="3" t="s">
        <v>79</v>
      </c>
      <c r="D7" s="105" t="s">
        <v>70</v>
      </c>
      <c r="E7" s="105" t="s">
        <v>72</v>
      </c>
      <c r="F7" s="3" t="s">
        <v>79</v>
      </c>
      <c r="G7" s="105" t="s">
        <v>70</v>
      </c>
      <c r="H7" s="105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2160</v>
      </c>
      <c r="C8" s="5">
        <v>626</v>
      </c>
      <c r="D8" s="32">
        <v>1535</v>
      </c>
      <c r="E8" s="32">
        <v>198</v>
      </c>
      <c r="F8" s="5">
        <v>50</v>
      </c>
      <c r="G8" s="5">
        <v>147</v>
      </c>
      <c r="H8" s="32">
        <v>735</v>
      </c>
      <c r="I8" s="5">
        <v>200</v>
      </c>
      <c r="J8" s="5">
        <v>535</v>
      </c>
    </row>
    <row r="9" spans="1:10" ht="12" customHeight="1">
      <c r="A9" s="8"/>
      <c r="B9" s="30"/>
      <c r="C9" s="9"/>
      <c r="D9" s="30"/>
      <c r="E9" s="30"/>
      <c r="F9" s="9"/>
      <c r="G9" s="9"/>
      <c r="H9" s="30"/>
      <c r="I9" s="9"/>
      <c r="J9" s="9"/>
    </row>
    <row r="10" spans="1:10" ht="11.45" customHeight="1">
      <c r="A10" s="8" t="s">
        <v>8</v>
      </c>
      <c r="B10" s="30">
        <v>65</v>
      </c>
      <c r="C10" s="9">
        <v>21</v>
      </c>
      <c r="D10" s="30">
        <v>44</v>
      </c>
      <c r="E10" s="30">
        <v>8</v>
      </c>
      <c r="F10" s="9">
        <v>2</v>
      </c>
      <c r="G10" s="9">
        <v>6</v>
      </c>
      <c r="H10" s="30">
        <v>16</v>
      </c>
      <c r="I10" s="9">
        <v>4</v>
      </c>
      <c r="J10" s="9">
        <v>12</v>
      </c>
    </row>
    <row r="11" spans="1:10" ht="11.45" customHeight="1">
      <c r="A11" s="8" t="s">
        <v>9</v>
      </c>
      <c r="B11" s="30">
        <v>15</v>
      </c>
      <c r="C11" s="9">
        <v>6</v>
      </c>
      <c r="D11" s="30">
        <v>9</v>
      </c>
      <c r="E11" s="30">
        <v>1</v>
      </c>
      <c r="F11" s="9">
        <v>0</v>
      </c>
      <c r="G11" s="9">
        <v>1</v>
      </c>
      <c r="H11" s="30">
        <v>3</v>
      </c>
      <c r="I11" s="9">
        <v>1</v>
      </c>
      <c r="J11" s="9">
        <v>2</v>
      </c>
    </row>
    <row r="12" spans="1:10" ht="11.45" customHeight="1">
      <c r="A12" s="8" t="s">
        <v>10</v>
      </c>
      <c r="B12" s="30">
        <v>16</v>
      </c>
      <c r="C12" s="9">
        <v>4</v>
      </c>
      <c r="D12" s="30">
        <v>12</v>
      </c>
      <c r="E12" s="30">
        <v>2</v>
      </c>
      <c r="F12" s="9">
        <v>0</v>
      </c>
      <c r="G12" s="9">
        <v>1</v>
      </c>
      <c r="H12" s="30">
        <v>3</v>
      </c>
      <c r="I12" s="9">
        <v>0</v>
      </c>
      <c r="J12" s="9">
        <v>3</v>
      </c>
    </row>
    <row r="13" spans="1:10" ht="11.45" customHeight="1">
      <c r="A13" s="8" t="s">
        <v>11</v>
      </c>
      <c r="B13" s="30">
        <v>35</v>
      </c>
      <c r="C13" s="9">
        <v>11</v>
      </c>
      <c r="D13" s="30">
        <v>25</v>
      </c>
      <c r="E13" s="30">
        <v>4</v>
      </c>
      <c r="F13" s="9">
        <v>1</v>
      </c>
      <c r="G13" s="9">
        <v>3</v>
      </c>
      <c r="H13" s="30">
        <v>13</v>
      </c>
      <c r="I13" s="9">
        <v>2</v>
      </c>
      <c r="J13" s="9">
        <v>11</v>
      </c>
    </row>
    <row r="14" spans="1:10" ht="11.45" customHeight="1">
      <c r="A14" s="12" t="s">
        <v>12</v>
      </c>
      <c r="B14" s="31">
        <v>13</v>
      </c>
      <c r="C14" s="13">
        <v>5</v>
      </c>
      <c r="D14" s="31">
        <v>7</v>
      </c>
      <c r="E14" s="31">
        <v>0</v>
      </c>
      <c r="F14" s="13">
        <v>0</v>
      </c>
      <c r="G14" s="13">
        <v>0</v>
      </c>
      <c r="H14" s="31">
        <v>5</v>
      </c>
      <c r="I14" s="13">
        <v>2</v>
      </c>
      <c r="J14" s="13">
        <v>4</v>
      </c>
    </row>
    <row r="15" spans="1:10" ht="11.45" customHeight="1">
      <c r="A15" s="8" t="s">
        <v>13</v>
      </c>
      <c r="B15" s="30">
        <v>20</v>
      </c>
      <c r="C15" s="9">
        <v>9</v>
      </c>
      <c r="D15" s="30">
        <v>10</v>
      </c>
      <c r="E15" s="30">
        <v>2</v>
      </c>
      <c r="F15" s="9">
        <v>0</v>
      </c>
      <c r="G15" s="9">
        <v>2</v>
      </c>
      <c r="H15" s="30">
        <v>6</v>
      </c>
      <c r="I15" s="9">
        <v>1</v>
      </c>
      <c r="J15" s="9">
        <v>4</v>
      </c>
    </row>
    <row r="16" spans="1:10" ht="11.45" customHeight="1">
      <c r="A16" s="8" t="s">
        <v>14</v>
      </c>
      <c r="B16" s="30">
        <v>21</v>
      </c>
      <c r="C16" s="9">
        <v>8</v>
      </c>
      <c r="D16" s="30">
        <v>12</v>
      </c>
      <c r="E16" s="30">
        <v>1</v>
      </c>
      <c r="F16" s="9">
        <v>1</v>
      </c>
      <c r="G16" s="9">
        <v>1</v>
      </c>
      <c r="H16" s="30">
        <v>5</v>
      </c>
      <c r="I16" s="9">
        <v>2</v>
      </c>
      <c r="J16" s="9">
        <v>3</v>
      </c>
    </row>
    <row r="17" spans="1:10" ht="11.45" customHeight="1">
      <c r="A17" s="8" t="s">
        <v>15</v>
      </c>
      <c r="B17" s="30">
        <v>48</v>
      </c>
      <c r="C17" s="9">
        <v>17</v>
      </c>
      <c r="D17" s="30">
        <v>31</v>
      </c>
      <c r="E17" s="30">
        <v>4</v>
      </c>
      <c r="F17" s="9">
        <v>2</v>
      </c>
      <c r="G17" s="9">
        <v>3</v>
      </c>
      <c r="H17" s="30">
        <v>12</v>
      </c>
      <c r="I17" s="9">
        <v>4</v>
      </c>
      <c r="J17" s="9">
        <v>7</v>
      </c>
    </row>
    <row r="18" spans="1:10" ht="11.45" customHeight="1">
      <c r="A18" s="8" t="s">
        <v>16</v>
      </c>
      <c r="B18" s="30">
        <v>34</v>
      </c>
      <c r="C18" s="9">
        <v>15</v>
      </c>
      <c r="D18" s="30">
        <v>19</v>
      </c>
      <c r="E18" s="30">
        <v>2</v>
      </c>
      <c r="F18" s="9">
        <v>2</v>
      </c>
      <c r="G18" s="9">
        <v>0</v>
      </c>
      <c r="H18" s="30">
        <v>17</v>
      </c>
      <c r="I18" s="9">
        <v>6</v>
      </c>
      <c r="J18" s="9">
        <v>11</v>
      </c>
    </row>
    <row r="19" spans="1:10" ht="11.45" customHeight="1">
      <c r="A19" s="12" t="s">
        <v>17</v>
      </c>
      <c r="B19" s="31">
        <v>33</v>
      </c>
      <c r="C19" s="13">
        <v>12</v>
      </c>
      <c r="D19" s="31">
        <v>22</v>
      </c>
      <c r="E19" s="31">
        <v>4</v>
      </c>
      <c r="F19" s="13">
        <v>1</v>
      </c>
      <c r="G19" s="13">
        <v>3</v>
      </c>
      <c r="H19" s="31">
        <v>7</v>
      </c>
      <c r="I19" s="13">
        <v>2</v>
      </c>
      <c r="J19" s="13">
        <v>4</v>
      </c>
    </row>
    <row r="20" spans="1:10" ht="11.45" customHeight="1">
      <c r="A20" s="8" t="s">
        <v>18</v>
      </c>
      <c r="B20" s="30">
        <v>127</v>
      </c>
      <c r="C20" s="9">
        <v>40</v>
      </c>
      <c r="D20" s="30">
        <v>87</v>
      </c>
      <c r="E20" s="30">
        <v>9</v>
      </c>
      <c r="F20" s="9">
        <v>1</v>
      </c>
      <c r="G20" s="9">
        <v>7</v>
      </c>
      <c r="H20" s="30">
        <v>54</v>
      </c>
      <c r="I20" s="9">
        <v>17</v>
      </c>
      <c r="J20" s="9">
        <v>37</v>
      </c>
    </row>
    <row r="21" spans="1:10" ht="11.45" customHeight="1">
      <c r="A21" s="8" t="s">
        <v>19</v>
      </c>
      <c r="B21" s="30">
        <v>113</v>
      </c>
      <c r="C21" s="9">
        <v>26</v>
      </c>
      <c r="D21" s="30">
        <v>87</v>
      </c>
      <c r="E21" s="30">
        <v>8</v>
      </c>
      <c r="F21" s="9">
        <v>1</v>
      </c>
      <c r="G21" s="9">
        <v>6</v>
      </c>
      <c r="H21" s="30">
        <v>36</v>
      </c>
      <c r="I21" s="9">
        <v>9</v>
      </c>
      <c r="J21" s="9">
        <v>28</v>
      </c>
    </row>
    <row r="22" spans="1:10" ht="11.45" customHeight="1">
      <c r="A22" s="8" t="s">
        <v>20</v>
      </c>
      <c r="B22" s="30">
        <v>384</v>
      </c>
      <c r="C22" s="9">
        <v>93</v>
      </c>
      <c r="D22" s="30">
        <v>292</v>
      </c>
      <c r="E22" s="30">
        <v>31</v>
      </c>
      <c r="F22" s="9">
        <v>7</v>
      </c>
      <c r="G22" s="9">
        <v>24</v>
      </c>
      <c r="H22" s="30">
        <v>141</v>
      </c>
      <c r="I22" s="9">
        <v>27</v>
      </c>
      <c r="J22" s="9">
        <v>115</v>
      </c>
    </row>
    <row r="23" spans="1:10" ht="11.45" customHeight="1">
      <c r="A23" s="8" t="s">
        <v>21</v>
      </c>
      <c r="B23" s="30">
        <v>179</v>
      </c>
      <c r="C23" s="9">
        <v>48</v>
      </c>
      <c r="D23" s="30">
        <v>132</v>
      </c>
      <c r="E23" s="30">
        <v>15</v>
      </c>
      <c r="F23" s="9">
        <v>4</v>
      </c>
      <c r="G23" s="9">
        <v>12</v>
      </c>
      <c r="H23" s="30">
        <v>68</v>
      </c>
      <c r="I23" s="9">
        <v>16</v>
      </c>
      <c r="J23" s="9">
        <v>52</v>
      </c>
    </row>
    <row r="24" spans="1:10" ht="11.45" customHeight="1">
      <c r="A24" s="12" t="s">
        <v>22</v>
      </c>
      <c r="B24" s="31">
        <v>31</v>
      </c>
      <c r="C24" s="13">
        <v>9</v>
      </c>
      <c r="D24" s="31">
        <v>22</v>
      </c>
      <c r="E24" s="31">
        <v>4</v>
      </c>
      <c r="F24" s="13">
        <v>0</v>
      </c>
      <c r="G24" s="13">
        <v>4</v>
      </c>
      <c r="H24" s="31">
        <v>7</v>
      </c>
      <c r="I24" s="13">
        <v>2</v>
      </c>
      <c r="J24" s="13">
        <v>5</v>
      </c>
    </row>
    <row r="25" spans="1:10" ht="11.45" customHeight="1">
      <c r="A25" s="8" t="s">
        <v>23</v>
      </c>
      <c r="B25" s="30">
        <v>13</v>
      </c>
      <c r="C25" s="9">
        <v>4</v>
      </c>
      <c r="D25" s="30">
        <v>9</v>
      </c>
      <c r="E25" s="30">
        <v>1</v>
      </c>
      <c r="F25" s="9">
        <v>0</v>
      </c>
      <c r="G25" s="9">
        <v>1</v>
      </c>
      <c r="H25" s="30">
        <v>7</v>
      </c>
      <c r="I25" s="9">
        <v>3</v>
      </c>
      <c r="J25" s="9">
        <v>4</v>
      </c>
    </row>
    <row r="26" spans="1:10" ht="11.45" customHeight="1">
      <c r="A26" s="8" t="s">
        <v>24</v>
      </c>
      <c r="B26" s="30">
        <v>19</v>
      </c>
      <c r="C26" s="9">
        <v>7</v>
      </c>
      <c r="D26" s="30">
        <v>11</v>
      </c>
      <c r="E26" s="30">
        <v>2</v>
      </c>
      <c r="F26" s="9">
        <v>1</v>
      </c>
      <c r="G26" s="9">
        <v>0</v>
      </c>
      <c r="H26" s="30">
        <v>6</v>
      </c>
      <c r="I26" s="9">
        <v>1</v>
      </c>
      <c r="J26" s="9">
        <v>6</v>
      </c>
    </row>
    <row r="27" spans="1:10" ht="11.45" customHeight="1">
      <c r="A27" s="8" t="s">
        <v>25</v>
      </c>
      <c r="B27" s="30">
        <v>8</v>
      </c>
      <c r="C27" s="9">
        <v>2</v>
      </c>
      <c r="D27" s="30">
        <v>6</v>
      </c>
      <c r="E27" s="30">
        <v>1</v>
      </c>
      <c r="F27" s="9">
        <v>1</v>
      </c>
      <c r="G27" s="9">
        <v>1</v>
      </c>
      <c r="H27" s="30">
        <v>3</v>
      </c>
      <c r="I27" s="9">
        <v>1</v>
      </c>
      <c r="J27" s="9">
        <v>2</v>
      </c>
    </row>
    <row r="28" spans="1:10" ht="11.45" customHeight="1">
      <c r="A28" s="8" t="s">
        <v>26</v>
      </c>
      <c r="B28" s="30">
        <v>13</v>
      </c>
      <c r="C28" s="9">
        <v>6</v>
      </c>
      <c r="D28" s="30">
        <v>7</v>
      </c>
      <c r="E28" s="30">
        <v>1</v>
      </c>
      <c r="F28" s="9">
        <v>0</v>
      </c>
      <c r="G28" s="9">
        <v>1</v>
      </c>
      <c r="H28" s="30">
        <v>3</v>
      </c>
      <c r="I28" s="9">
        <v>1</v>
      </c>
      <c r="J28" s="9">
        <v>2</v>
      </c>
    </row>
    <row r="29" spans="1:10" ht="11.45" customHeight="1">
      <c r="A29" s="12" t="s">
        <v>27</v>
      </c>
      <c r="B29" s="31">
        <v>39</v>
      </c>
      <c r="C29" s="13">
        <v>9</v>
      </c>
      <c r="D29" s="31">
        <v>31</v>
      </c>
      <c r="E29" s="31">
        <v>4</v>
      </c>
      <c r="F29" s="13">
        <v>1</v>
      </c>
      <c r="G29" s="13">
        <v>3</v>
      </c>
      <c r="H29" s="31">
        <v>13</v>
      </c>
      <c r="I29" s="13">
        <v>6</v>
      </c>
      <c r="J29" s="13">
        <v>7</v>
      </c>
    </row>
    <row r="30" spans="1:10" ht="11.45" customHeight="1">
      <c r="A30" s="8" t="s">
        <v>28</v>
      </c>
      <c r="B30" s="30">
        <v>51</v>
      </c>
      <c r="C30" s="9">
        <v>23</v>
      </c>
      <c r="D30" s="30">
        <v>28</v>
      </c>
      <c r="E30" s="30">
        <v>5</v>
      </c>
      <c r="F30" s="9">
        <v>1</v>
      </c>
      <c r="G30" s="9">
        <v>4</v>
      </c>
      <c r="H30" s="30">
        <v>9</v>
      </c>
      <c r="I30" s="9">
        <v>4</v>
      </c>
      <c r="J30" s="9">
        <v>4</v>
      </c>
    </row>
    <row r="31" spans="1:10" ht="11.45" customHeight="1">
      <c r="A31" s="8" t="s">
        <v>29</v>
      </c>
      <c r="B31" s="30">
        <v>67</v>
      </c>
      <c r="C31" s="9">
        <v>27</v>
      </c>
      <c r="D31" s="30">
        <v>40</v>
      </c>
      <c r="E31" s="30">
        <v>6</v>
      </c>
      <c r="F31" s="9">
        <v>2</v>
      </c>
      <c r="G31" s="9">
        <v>4</v>
      </c>
      <c r="H31" s="30">
        <v>18</v>
      </c>
      <c r="I31" s="9">
        <v>9</v>
      </c>
      <c r="J31" s="9">
        <v>9</v>
      </c>
    </row>
    <row r="32" spans="1:10" ht="11.45" customHeight="1">
      <c r="A32" s="8" t="s">
        <v>30</v>
      </c>
      <c r="B32" s="30">
        <v>189</v>
      </c>
      <c r="C32" s="9">
        <v>67</v>
      </c>
      <c r="D32" s="30">
        <v>122</v>
      </c>
      <c r="E32" s="30">
        <v>16</v>
      </c>
      <c r="F32" s="9">
        <v>5</v>
      </c>
      <c r="G32" s="9">
        <v>11</v>
      </c>
      <c r="H32" s="30">
        <v>55</v>
      </c>
      <c r="I32" s="9">
        <v>18</v>
      </c>
      <c r="J32" s="9">
        <v>37</v>
      </c>
    </row>
    <row r="33" spans="1:10" ht="11.45" customHeight="1">
      <c r="A33" s="8" t="s">
        <v>31</v>
      </c>
      <c r="B33" s="30">
        <v>24</v>
      </c>
      <c r="C33" s="9">
        <v>11</v>
      </c>
      <c r="D33" s="30">
        <v>13</v>
      </c>
      <c r="E33" s="30">
        <v>3</v>
      </c>
      <c r="F33" s="9">
        <v>2</v>
      </c>
      <c r="G33" s="9">
        <v>1</v>
      </c>
      <c r="H33" s="30">
        <v>7</v>
      </c>
      <c r="I33" s="9">
        <v>3</v>
      </c>
      <c r="J33" s="9">
        <v>5</v>
      </c>
    </row>
    <row r="34" spans="1:10" ht="11.45" customHeight="1">
      <c r="A34" s="12" t="s">
        <v>32</v>
      </c>
      <c r="B34" s="31">
        <v>29</v>
      </c>
      <c r="C34" s="13">
        <v>11</v>
      </c>
      <c r="D34" s="31">
        <v>18</v>
      </c>
      <c r="E34" s="31">
        <v>2</v>
      </c>
      <c r="F34" s="13">
        <v>1</v>
      </c>
      <c r="G34" s="13">
        <v>1</v>
      </c>
      <c r="H34" s="31">
        <v>8</v>
      </c>
      <c r="I34" s="13">
        <v>1</v>
      </c>
      <c r="J34" s="13">
        <v>7</v>
      </c>
    </row>
    <row r="35" spans="1:10" ht="11.45" customHeight="1">
      <c r="A35" s="8" t="s">
        <v>33</v>
      </c>
      <c r="B35" s="30">
        <v>41</v>
      </c>
      <c r="C35" s="9">
        <v>7</v>
      </c>
      <c r="D35" s="30">
        <v>34</v>
      </c>
      <c r="E35" s="30">
        <v>3</v>
      </c>
      <c r="F35" s="9">
        <v>0</v>
      </c>
      <c r="G35" s="9">
        <v>3</v>
      </c>
      <c r="H35" s="30">
        <v>13</v>
      </c>
      <c r="I35" s="9">
        <v>5</v>
      </c>
      <c r="J35" s="9">
        <v>8</v>
      </c>
    </row>
    <row r="36" spans="1:10" ht="11.45" customHeight="1">
      <c r="A36" s="8" t="s">
        <v>34</v>
      </c>
      <c r="B36" s="30">
        <v>152</v>
      </c>
      <c r="C36" s="9">
        <v>37</v>
      </c>
      <c r="D36" s="30">
        <v>115</v>
      </c>
      <c r="E36" s="30">
        <v>13</v>
      </c>
      <c r="F36" s="9">
        <v>3</v>
      </c>
      <c r="G36" s="9">
        <v>11</v>
      </c>
      <c r="H36" s="30">
        <v>62</v>
      </c>
      <c r="I36" s="9">
        <v>14</v>
      </c>
      <c r="J36" s="9">
        <v>48</v>
      </c>
    </row>
    <row r="37" spans="1:10" ht="11.45" customHeight="1">
      <c r="A37" s="8" t="s">
        <v>35</v>
      </c>
      <c r="B37" s="30">
        <v>78</v>
      </c>
      <c r="C37" s="9">
        <v>18</v>
      </c>
      <c r="D37" s="30">
        <v>62</v>
      </c>
      <c r="E37" s="30">
        <v>5</v>
      </c>
      <c r="F37" s="9">
        <v>1</v>
      </c>
      <c r="G37" s="9">
        <v>4</v>
      </c>
      <c r="H37" s="30">
        <v>24</v>
      </c>
      <c r="I37" s="9">
        <v>6</v>
      </c>
      <c r="J37" s="9">
        <v>19</v>
      </c>
    </row>
    <row r="38" spans="1:10" ht="11.45" customHeight="1">
      <c r="A38" s="8" t="s">
        <v>36</v>
      </c>
      <c r="B38" s="30">
        <v>15</v>
      </c>
      <c r="C38" s="9">
        <v>4</v>
      </c>
      <c r="D38" s="30">
        <v>11</v>
      </c>
      <c r="E38" s="30">
        <v>2</v>
      </c>
      <c r="F38" s="9">
        <v>1</v>
      </c>
      <c r="G38" s="9">
        <v>1</v>
      </c>
      <c r="H38" s="30">
        <v>5</v>
      </c>
      <c r="I38" s="9">
        <v>0</v>
      </c>
      <c r="J38" s="9">
        <v>4</v>
      </c>
    </row>
    <row r="39" spans="1:10" ht="11.45" customHeight="1">
      <c r="A39" s="12" t="s">
        <v>37</v>
      </c>
      <c r="B39" s="31">
        <v>7</v>
      </c>
      <c r="C39" s="13">
        <v>2</v>
      </c>
      <c r="D39" s="31">
        <v>5</v>
      </c>
      <c r="E39" s="31">
        <v>0</v>
      </c>
      <c r="F39" s="13">
        <v>0</v>
      </c>
      <c r="G39" s="13">
        <v>0</v>
      </c>
      <c r="H39" s="31">
        <v>2</v>
      </c>
      <c r="I39" s="13">
        <v>0</v>
      </c>
      <c r="J39" s="13">
        <v>2</v>
      </c>
    </row>
    <row r="40" spans="1:10" ht="11.45" customHeight="1">
      <c r="A40" s="8" t="s">
        <v>38</v>
      </c>
      <c r="B40" s="30">
        <v>7</v>
      </c>
      <c r="C40" s="9">
        <v>1</v>
      </c>
      <c r="D40" s="30">
        <v>6</v>
      </c>
      <c r="E40" s="30">
        <v>1</v>
      </c>
      <c r="F40" s="9">
        <v>0</v>
      </c>
      <c r="G40" s="9">
        <v>1</v>
      </c>
      <c r="H40" s="30">
        <v>2</v>
      </c>
      <c r="I40" s="9">
        <v>2</v>
      </c>
      <c r="J40" s="9">
        <v>0</v>
      </c>
    </row>
    <row r="41" spans="1:10" ht="11.45" customHeight="1">
      <c r="A41" s="8" t="s">
        <v>39</v>
      </c>
      <c r="B41" s="30">
        <v>5</v>
      </c>
      <c r="C41" s="9">
        <v>1</v>
      </c>
      <c r="D41" s="30">
        <v>4</v>
      </c>
      <c r="E41" s="30">
        <v>0</v>
      </c>
      <c r="F41" s="9">
        <v>0</v>
      </c>
      <c r="G41" s="9">
        <v>0</v>
      </c>
      <c r="H41" s="30">
        <v>1</v>
      </c>
      <c r="I41" s="9">
        <v>1</v>
      </c>
      <c r="J41" s="9">
        <v>0</v>
      </c>
    </row>
    <row r="42" spans="1:10" ht="11.45" customHeight="1">
      <c r="A42" s="8" t="s">
        <v>40</v>
      </c>
      <c r="B42" s="30">
        <v>21</v>
      </c>
      <c r="C42" s="9">
        <v>6</v>
      </c>
      <c r="D42" s="30">
        <v>17</v>
      </c>
      <c r="E42" s="30">
        <v>3</v>
      </c>
      <c r="F42" s="9">
        <v>1</v>
      </c>
      <c r="G42" s="9">
        <v>3</v>
      </c>
      <c r="H42" s="30">
        <v>6</v>
      </c>
      <c r="I42" s="9">
        <v>1</v>
      </c>
      <c r="J42" s="9">
        <v>5</v>
      </c>
    </row>
    <row r="43" spans="1:10" ht="11.45" customHeight="1">
      <c r="A43" s="8" t="s">
        <v>41</v>
      </c>
      <c r="B43" s="30">
        <v>41</v>
      </c>
      <c r="C43" s="9">
        <v>9</v>
      </c>
      <c r="D43" s="30">
        <v>32</v>
      </c>
      <c r="E43" s="30">
        <v>6</v>
      </c>
      <c r="F43" s="9">
        <v>1</v>
      </c>
      <c r="G43" s="9">
        <v>4</v>
      </c>
      <c r="H43" s="30">
        <v>17</v>
      </c>
      <c r="I43" s="9">
        <v>7</v>
      </c>
      <c r="J43" s="9">
        <v>10</v>
      </c>
    </row>
    <row r="44" spans="1:10" ht="11.45" customHeight="1">
      <c r="A44" s="12" t="s">
        <v>42</v>
      </c>
      <c r="B44" s="31">
        <v>10</v>
      </c>
      <c r="C44" s="13">
        <v>4</v>
      </c>
      <c r="D44" s="31">
        <v>6</v>
      </c>
      <c r="E44" s="31">
        <v>2</v>
      </c>
      <c r="F44" s="13">
        <v>0</v>
      </c>
      <c r="G44" s="13">
        <v>2</v>
      </c>
      <c r="H44" s="31">
        <v>2</v>
      </c>
      <c r="I44" s="13">
        <v>1</v>
      </c>
      <c r="J44" s="13">
        <v>1</v>
      </c>
    </row>
    <row r="45" spans="1:10" ht="11.45" customHeight="1">
      <c r="A45" s="8" t="s">
        <v>43</v>
      </c>
      <c r="B45" s="30">
        <v>4</v>
      </c>
      <c r="C45" s="9">
        <v>2</v>
      </c>
      <c r="D45" s="30">
        <v>2</v>
      </c>
      <c r="E45" s="30">
        <v>1</v>
      </c>
      <c r="F45" s="9">
        <v>0</v>
      </c>
      <c r="G45" s="9">
        <v>1</v>
      </c>
      <c r="H45" s="30">
        <v>4</v>
      </c>
      <c r="I45" s="9">
        <v>1</v>
      </c>
      <c r="J45" s="9">
        <v>3</v>
      </c>
    </row>
    <row r="46" spans="1:10" ht="11.45" customHeight="1">
      <c r="A46" s="8" t="s">
        <v>44</v>
      </c>
      <c r="B46" s="30">
        <v>7</v>
      </c>
      <c r="C46" s="9">
        <v>4</v>
      </c>
      <c r="D46" s="30">
        <v>4</v>
      </c>
      <c r="E46" s="30">
        <v>1</v>
      </c>
      <c r="F46" s="9">
        <v>0</v>
      </c>
      <c r="G46" s="9">
        <v>1</v>
      </c>
      <c r="H46" s="30">
        <v>6</v>
      </c>
      <c r="I46" s="9">
        <v>2</v>
      </c>
      <c r="J46" s="9">
        <v>4</v>
      </c>
    </row>
    <row r="47" spans="1:10" ht="11.45" customHeight="1">
      <c r="A47" s="8" t="s">
        <v>45</v>
      </c>
      <c r="B47" s="30">
        <v>11</v>
      </c>
      <c r="C47" s="9">
        <v>1</v>
      </c>
      <c r="D47" s="30">
        <v>10</v>
      </c>
      <c r="E47" s="30">
        <v>2</v>
      </c>
      <c r="F47" s="9">
        <v>0</v>
      </c>
      <c r="G47" s="9">
        <v>2</v>
      </c>
      <c r="H47" s="30">
        <v>4</v>
      </c>
      <c r="I47" s="9">
        <v>1</v>
      </c>
      <c r="J47" s="9">
        <v>3</v>
      </c>
    </row>
    <row r="48" spans="1:10" ht="11.45" customHeight="1">
      <c r="A48" s="8" t="s">
        <v>46</v>
      </c>
      <c r="B48" s="30">
        <v>7</v>
      </c>
      <c r="C48" s="9">
        <v>1</v>
      </c>
      <c r="D48" s="30">
        <v>5</v>
      </c>
      <c r="E48" s="30">
        <v>1</v>
      </c>
      <c r="F48" s="9">
        <v>1</v>
      </c>
      <c r="G48" s="9">
        <v>1</v>
      </c>
      <c r="H48" s="30">
        <v>2</v>
      </c>
      <c r="I48" s="9">
        <v>0</v>
      </c>
      <c r="J48" s="9">
        <v>2</v>
      </c>
    </row>
    <row r="49" spans="1:10" ht="11.45" customHeight="1">
      <c r="A49" s="12" t="s">
        <v>47</v>
      </c>
      <c r="B49" s="31">
        <v>91</v>
      </c>
      <c r="C49" s="13">
        <v>22</v>
      </c>
      <c r="D49" s="31">
        <v>69</v>
      </c>
      <c r="E49" s="31">
        <v>12</v>
      </c>
      <c r="F49" s="13">
        <v>2</v>
      </c>
      <c r="G49" s="13">
        <v>10</v>
      </c>
      <c r="H49" s="31">
        <v>29</v>
      </c>
      <c r="I49" s="13">
        <v>8</v>
      </c>
      <c r="J49" s="13">
        <v>21</v>
      </c>
    </row>
    <row r="50" spans="1:10" ht="11.45" customHeight="1">
      <c r="A50" s="8" t="s">
        <v>48</v>
      </c>
      <c r="B50" s="30">
        <v>6</v>
      </c>
      <c r="C50" s="9">
        <v>1</v>
      </c>
      <c r="D50" s="30">
        <v>5</v>
      </c>
      <c r="E50" s="30">
        <v>1</v>
      </c>
      <c r="F50" s="9">
        <v>0</v>
      </c>
      <c r="G50" s="9">
        <v>1</v>
      </c>
      <c r="H50" s="30">
        <v>1</v>
      </c>
      <c r="I50" s="9">
        <v>0</v>
      </c>
      <c r="J50" s="9">
        <v>1</v>
      </c>
    </row>
    <row r="51" spans="1:10" ht="11.45" customHeight="1">
      <c r="A51" s="8" t="s">
        <v>49</v>
      </c>
      <c r="B51" s="30">
        <v>10</v>
      </c>
      <c r="C51" s="9">
        <v>3</v>
      </c>
      <c r="D51" s="30">
        <v>7</v>
      </c>
      <c r="E51" s="30">
        <v>1</v>
      </c>
      <c r="F51" s="9">
        <v>0</v>
      </c>
      <c r="G51" s="9">
        <v>1</v>
      </c>
      <c r="H51" s="30">
        <v>3</v>
      </c>
      <c r="I51" s="9">
        <v>1</v>
      </c>
      <c r="J51" s="9">
        <v>3</v>
      </c>
    </row>
    <row r="52" spans="1:10" ht="11.45" customHeight="1">
      <c r="A52" s="8" t="s">
        <v>50</v>
      </c>
      <c r="B52" s="30">
        <v>18</v>
      </c>
      <c r="C52" s="9">
        <v>7</v>
      </c>
      <c r="D52" s="30">
        <v>11</v>
      </c>
      <c r="E52" s="30">
        <v>4</v>
      </c>
      <c r="F52" s="9">
        <v>2</v>
      </c>
      <c r="G52" s="9">
        <v>2</v>
      </c>
      <c r="H52" s="30">
        <v>7</v>
      </c>
      <c r="I52" s="9">
        <v>3</v>
      </c>
      <c r="J52" s="9">
        <v>5</v>
      </c>
    </row>
    <row r="53" spans="1:10" ht="11.45" customHeight="1">
      <c r="A53" s="8" t="s">
        <v>51</v>
      </c>
      <c r="B53" s="30">
        <v>10</v>
      </c>
      <c r="C53" s="9">
        <v>4</v>
      </c>
      <c r="D53" s="30">
        <v>7</v>
      </c>
      <c r="E53" s="30">
        <v>2</v>
      </c>
      <c r="F53" s="9">
        <v>1</v>
      </c>
      <c r="G53" s="9">
        <v>2</v>
      </c>
      <c r="H53" s="30">
        <v>4</v>
      </c>
      <c r="I53" s="9">
        <v>2</v>
      </c>
      <c r="J53" s="9">
        <v>2</v>
      </c>
    </row>
    <row r="54" spans="1:10" ht="11.45" customHeight="1">
      <c r="A54" s="12" t="s">
        <v>52</v>
      </c>
      <c r="B54" s="31">
        <v>8</v>
      </c>
      <c r="C54" s="13">
        <v>2</v>
      </c>
      <c r="D54" s="31">
        <v>6</v>
      </c>
      <c r="E54" s="31">
        <v>1</v>
      </c>
      <c r="F54" s="13">
        <v>1</v>
      </c>
      <c r="G54" s="13">
        <v>0</v>
      </c>
      <c r="H54" s="31">
        <v>3</v>
      </c>
      <c r="I54" s="13">
        <v>0</v>
      </c>
      <c r="J54" s="13">
        <v>3</v>
      </c>
    </row>
    <row r="55" spans="1:10" ht="11.45" customHeight="1">
      <c r="A55" s="8" t="s">
        <v>53</v>
      </c>
      <c r="B55" s="30">
        <v>9</v>
      </c>
      <c r="C55" s="9">
        <v>1</v>
      </c>
      <c r="D55" s="30">
        <v>8</v>
      </c>
      <c r="E55" s="30">
        <v>0</v>
      </c>
      <c r="F55" s="9">
        <v>0</v>
      </c>
      <c r="G55" s="9">
        <v>0</v>
      </c>
      <c r="H55" s="30">
        <v>4</v>
      </c>
      <c r="I55" s="9">
        <v>1</v>
      </c>
      <c r="J55" s="9">
        <v>3</v>
      </c>
    </row>
    <row r="56" spans="1:10" ht="11.45" customHeight="1" thickBot="1">
      <c r="A56" s="16" t="s">
        <v>54</v>
      </c>
      <c r="B56" s="29">
        <v>25</v>
      </c>
      <c r="C56" s="17">
        <v>7</v>
      </c>
      <c r="D56" s="29">
        <v>20</v>
      </c>
      <c r="E56" s="29">
        <v>3</v>
      </c>
      <c r="F56" s="17">
        <v>1</v>
      </c>
      <c r="G56" s="17">
        <v>2</v>
      </c>
      <c r="H56" s="29">
        <v>13</v>
      </c>
      <c r="I56" s="17">
        <v>6</v>
      </c>
      <c r="J56" s="17">
        <v>7</v>
      </c>
    </row>
    <row r="57" spans="1:10" ht="16.5" customHeight="1">
      <c r="A57" s="38"/>
      <c r="B57" s="37" t="s">
        <v>78</v>
      </c>
      <c r="C57" s="37"/>
      <c r="D57" s="37"/>
      <c r="E57" s="37"/>
      <c r="F57" s="37"/>
      <c r="G57" s="37"/>
      <c r="H57" s="37"/>
      <c r="I57" s="37"/>
      <c r="J57" s="37"/>
    </row>
    <row r="58" spans="1:10" ht="16.149999999999999" customHeight="1">
      <c r="A58" s="24"/>
      <c r="B58" s="36"/>
      <c r="C58" s="36"/>
      <c r="D58" s="36"/>
      <c r="E58" s="36"/>
      <c r="F58" s="36"/>
      <c r="G58" s="36"/>
      <c r="H58" s="36"/>
      <c r="I58" s="36"/>
      <c r="J58" s="36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J68"/>
  <sheetViews>
    <sheetView view="pageBreakPreview" zoomScaleNormal="100" zoomScaleSheetLayoutView="100" workbookViewId="0">
      <selection activeCell="N9" sqref="N9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19" t="s">
        <v>84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9.899999999999999" customHeight="1">
      <c r="A2" s="142" t="s">
        <v>167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18.600000000000001" customHeight="1" thickBot="1">
      <c r="I3" s="138" t="s">
        <v>195</v>
      </c>
      <c r="J3" s="138"/>
    </row>
    <row r="4" spans="1:10" ht="22.5" customHeight="1" thickBot="1">
      <c r="A4" s="126" t="s">
        <v>0</v>
      </c>
      <c r="B4" s="139" t="s">
        <v>83</v>
      </c>
      <c r="C4" s="140"/>
      <c r="D4" s="140"/>
      <c r="E4" s="140"/>
      <c r="F4" s="140"/>
      <c r="G4" s="140"/>
      <c r="H4" s="140"/>
      <c r="I4" s="140"/>
      <c r="J4" s="141"/>
    </row>
    <row r="5" spans="1:10" ht="22.5" customHeight="1" thickBot="1">
      <c r="A5" s="127"/>
      <c r="B5" s="139" t="s">
        <v>101</v>
      </c>
      <c r="C5" s="140"/>
      <c r="D5" s="141"/>
      <c r="E5" s="139" t="s">
        <v>96</v>
      </c>
      <c r="F5" s="140"/>
      <c r="G5" s="140"/>
      <c r="H5" s="140"/>
      <c r="I5" s="140"/>
      <c r="J5" s="141"/>
    </row>
    <row r="6" spans="1:10" ht="22.5" customHeight="1" thickBot="1">
      <c r="A6" s="127"/>
      <c r="B6" s="139" t="s">
        <v>91</v>
      </c>
      <c r="C6" s="140"/>
      <c r="D6" s="141"/>
      <c r="E6" s="139" t="s">
        <v>89</v>
      </c>
      <c r="F6" s="140"/>
      <c r="G6" s="141"/>
      <c r="H6" s="139" t="s">
        <v>87</v>
      </c>
      <c r="I6" s="140"/>
      <c r="J6" s="141"/>
    </row>
    <row r="7" spans="1:10" ht="42" customHeight="1" thickBot="1">
      <c r="A7" s="128"/>
      <c r="B7" s="105" t="s">
        <v>72</v>
      </c>
      <c r="C7" s="3" t="s">
        <v>79</v>
      </c>
      <c r="D7" s="105" t="s">
        <v>70</v>
      </c>
      <c r="E7" s="85" t="s">
        <v>72</v>
      </c>
      <c r="F7" s="3" t="s">
        <v>79</v>
      </c>
      <c r="G7" s="3" t="s">
        <v>70</v>
      </c>
      <c r="H7" s="105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39</v>
      </c>
      <c r="C8" s="5">
        <v>16</v>
      </c>
      <c r="D8" s="32">
        <v>24</v>
      </c>
      <c r="E8" s="32">
        <v>16491.75</v>
      </c>
      <c r="F8" s="5">
        <v>4621.583333333333</v>
      </c>
      <c r="G8" s="5">
        <v>11870.166666666666</v>
      </c>
      <c r="H8" s="32">
        <v>1475.8333333333333</v>
      </c>
      <c r="I8" s="5">
        <v>430.25</v>
      </c>
      <c r="J8" s="5">
        <v>1045.5833333333333</v>
      </c>
    </row>
    <row r="9" spans="1:10" ht="12" customHeight="1">
      <c r="A9" s="8"/>
      <c r="B9" s="30"/>
      <c r="C9" s="9"/>
      <c r="D9" s="30"/>
      <c r="E9" s="30"/>
      <c r="F9" s="9"/>
      <c r="G9" s="9"/>
      <c r="H9" s="30"/>
      <c r="I9" s="9"/>
      <c r="J9" s="9"/>
    </row>
    <row r="10" spans="1:10" ht="11.45" customHeight="1">
      <c r="A10" s="8" t="s">
        <v>8</v>
      </c>
      <c r="B10" s="30">
        <v>1</v>
      </c>
      <c r="C10" s="9">
        <v>1</v>
      </c>
      <c r="D10" s="30">
        <v>0</v>
      </c>
      <c r="E10" s="30">
        <v>524.08333333333337</v>
      </c>
      <c r="F10" s="9">
        <v>155.75</v>
      </c>
      <c r="G10" s="9">
        <v>368.33333333333331</v>
      </c>
      <c r="H10" s="30">
        <v>57</v>
      </c>
      <c r="I10" s="9">
        <v>18</v>
      </c>
      <c r="J10" s="9">
        <v>39</v>
      </c>
    </row>
    <row r="11" spans="1:10" ht="11.45" customHeight="1">
      <c r="A11" s="8" t="s">
        <v>9</v>
      </c>
      <c r="B11" s="30">
        <v>0</v>
      </c>
      <c r="C11" s="9">
        <v>0</v>
      </c>
      <c r="D11" s="30">
        <v>0</v>
      </c>
      <c r="E11" s="30">
        <v>99.833333333333329</v>
      </c>
      <c r="F11" s="9">
        <v>38.583333333333336</v>
      </c>
      <c r="G11" s="9">
        <v>61.25</v>
      </c>
      <c r="H11" s="30">
        <v>12</v>
      </c>
      <c r="I11" s="9">
        <v>4</v>
      </c>
      <c r="J11" s="9">
        <v>8</v>
      </c>
    </row>
    <row r="12" spans="1:10" ht="11.45" customHeight="1">
      <c r="A12" s="8" t="s">
        <v>10</v>
      </c>
      <c r="B12" s="30">
        <v>0</v>
      </c>
      <c r="C12" s="9">
        <v>0</v>
      </c>
      <c r="D12" s="30">
        <v>0</v>
      </c>
      <c r="E12" s="30">
        <v>84.583333333333329</v>
      </c>
      <c r="F12" s="9">
        <v>30.5</v>
      </c>
      <c r="G12" s="9">
        <v>54.083333333333336</v>
      </c>
      <c r="H12" s="30">
        <v>11</v>
      </c>
      <c r="I12" s="9">
        <v>5</v>
      </c>
      <c r="J12" s="9">
        <v>6</v>
      </c>
    </row>
    <row r="13" spans="1:10" ht="11.45" customHeight="1">
      <c r="A13" s="8" t="s">
        <v>11</v>
      </c>
      <c r="B13" s="30">
        <v>1</v>
      </c>
      <c r="C13" s="9">
        <v>0</v>
      </c>
      <c r="D13" s="30">
        <v>1</v>
      </c>
      <c r="E13" s="30">
        <v>244.75</v>
      </c>
      <c r="F13" s="9">
        <v>71.916666666666671</v>
      </c>
      <c r="G13" s="9">
        <v>172.83333333333334</v>
      </c>
      <c r="H13" s="30">
        <v>25</v>
      </c>
      <c r="I13" s="9">
        <v>8</v>
      </c>
      <c r="J13" s="9">
        <v>17</v>
      </c>
    </row>
    <row r="14" spans="1:10" ht="11.45" customHeight="1">
      <c r="A14" s="12" t="s">
        <v>12</v>
      </c>
      <c r="B14" s="31">
        <v>0</v>
      </c>
      <c r="C14" s="13">
        <v>0</v>
      </c>
      <c r="D14" s="31">
        <v>0</v>
      </c>
      <c r="E14" s="31">
        <v>77.833333333333329</v>
      </c>
      <c r="F14" s="13">
        <v>29.166666666666668</v>
      </c>
      <c r="G14" s="13">
        <v>48.666666666666664</v>
      </c>
      <c r="H14" s="31">
        <v>6</v>
      </c>
      <c r="I14" s="13">
        <v>2</v>
      </c>
      <c r="J14" s="13">
        <v>4</v>
      </c>
    </row>
    <row r="15" spans="1:10" ht="11.45" customHeight="1">
      <c r="A15" s="8" t="s">
        <v>13</v>
      </c>
      <c r="B15" s="30">
        <v>0</v>
      </c>
      <c r="C15" s="9">
        <v>0</v>
      </c>
      <c r="D15" s="30">
        <v>0</v>
      </c>
      <c r="E15" s="30">
        <v>117.33333333333333</v>
      </c>
      <c r="F15" s="9">
        <v>46.5</v>
      </c>
      <c r="G15" s="9">
        <v>70.833333333333329</v>
      </c>
      <c r="H15" s="30">
        <v>8</v>
      </c>
      <c r="I15" s="9">
        <v>3</v>
      </c>
      <c r="J15" s="9">
        <v>4</v>
      </c>
    </row>
    <row r="16" spans="1:10" ht="11.45" customHeight="1">
      <c r="A16" s="8" t="s">
        <v>14</v>
      </c>
      <c r="B16" s="30">
        <v>1</v>
      </c>
      <c r="C16" s="9">
        <v>0</v>
      </c>
      <c r="D16" s="30">
        <v>1</v>
      </c>
      <c r="E16" s="30">
        <v>126.91666666666667</v>
      </c>
      <c r="F16" s="9">
        <v>47.5</v>
      </c>
      <c r="G16" s="9">
        <v>79.416666666666671</v>
      </c>
      <c r="H16" s="30">
        <v>8</v>
      </c>
      <c r="I16" s="9">
        <v>3</v>
      </c>
      <c r="J16" s="9">
        <v>5</v>
      </c>
    </row>
    <row r="17" spans="1:10" ht="11.45" customHeight="1">
      <c r="A17" s="8" t="s">
        <v>15</v>
      </c>
      <c r="B17" s="30">
        <v>0</v>
      </c>
      <c r="C17" s="9">
        <v>0</v>
      </c>
      <c r="D17" s="30">
        <v>0</v>
      </c>
      <c r="E17" s="30">
        <v>279.5</v>
      </c>
      <c r="F17" s="9">
        <v>92.75</v>
      </c>
      <c r="G17" s="9">
        <v>186.75</v>
      </c>
      <c r="H17" s="30">
        <v>23</v>
      </c>
      <c r="I17" s="9">
        <v>10</v>
      </c>
      <c r="J17" s="9">
        <v>13</v>
      </c>
    </row>
    <row r="18" spans="1:10" ht="11.45" customHeight="1">
      <c r="A18" s="8" t="s">
        <v>16</v>
      </c>
      <c r="B18" s="30">
        <v>2</v>
      </c>
      <c r="C18" s="9">
        <v>1</v>
      </c>
      <c r="D18" s="30">
        <v>1</v>
      </c>
      <c r="E18" s="30">
        <v>291.91666666666669</v>
      </c>
      <c r="F18" s="9">
        <v>111.75</v>
      </c>
      <c r="G18" s="9">
        <v>180.16666666666666</v>
      </c>
      <c r="H18" s="30">
        <v>22</v>
      </c>
      <c r="I18" s="9">
        <v>8</v>
      </c>
      <c r="J18" s="9">
        <v>14</v>
      </c>
    </row>
    <row r="19" spans="1:10" ht="11.45" customHeight="1">
      <c r="A19" s="12" t="s">
        <v>17</v>
      </c>
      <c r="B19" s="31">
        <v>0</v>
      </c>
      <c r="C19" s="13">
        <v>0</v>
      </c>
      <c r="D19" s="31">
        <v>0</v>
      </c>
      <c r="E19" s="31">
        <v>253.66666666666666</v>
      </c>
      <c r="F19" s="13">
        <v>91.5</v>
      </c>
      <c r="G19" s="13">
        <v>162.16666666666666</v>
      </c>
      <c r="H19" s="31">
        <v>23</v>
      </c>
      <c r="I19" s="13">
        <v>9</v>
      </c>
      <c r="J19" s="13">
        <v>14</v>
      </c>
    </row>
    <row r="20" spans="1:10" ht="11.45" customHeight="1">
      <c r="A20" s="8" t="s">
        <v>18</v>
      </c>
      <c r="B20" s="30">
        <v>3</v>
      </c>
      <c r="C20" s="9">
        <v>0</v>
      </c>
      <c r="D20" s="30">
        <v>3</v>
      </c>
      <c r="E20" s="30">
        <v>1009.5</v>
      </c>
      <c r="F20" s="9">
        <v>244.66666666666666</v>
      </c>
      <c r="G20" s="9">
        <v>764.83333333333337</v>
      </c>
      <c r="H20" s="30">
        <v>81</v>
      </c>
      <c r="I20" s="9">
        <v>25</v>
      </c>
      <c r="J20" s="9">
        <v>56</v>
      </c>
    </row>
    <row r="21" spans="1:10" ht="11.45" customHeight="1">
      <c r="A21" s="8" t="s">
        <v>19</v>
      </c>
      <c r="B21" s="30">
        <v>3</v>
      </c>
      <c r="C21" s="9">
        <v>2</v>
      </c>
      <c r="D21" s="30">
        <v>1</v>
      </c>
      <c r="E21" s="30">
        <v>823</v>
      </c>
      <c r="F21" s="9">
        <v>209.25</v>
      </c>
      <c r="G21" s="9">
        <v>613.75</v>
      </c>
      <c r="H21" s="30">
        <v>76</v>
      </c>
      <c r="I21" s="9">
        <v>20</v>
      </c>
      <c r="J21" s="9">
        <v>56</v>
      </c>
    </row>
    <row r="22" spans="1:10" ht="11.45" customHeight="1">
      <c r="A22" s="8" t="s">
        <v>20</v>
      </c>
      <c r="B22" s="30">
        <v>8</v>
      </c>
      <c r="C22" s="9">
        <v>2</v>
      </c>
      <c r="D22" s="30">
        <v>6</v>
      </c>
      <c r="E22" s="30">
        <v>2836.9166666666665</v>
      </c>
      <c r="F22" s="9">
        <v>643.83333333333337</v>
      </c>
      <c r="G22" s="9">
        <v>2193.0833333333335</v>
      </c>
      <c r="H22" s="30">
        <v>278</v>
      </c>
      <c r="I22" s="9">
        <v>74</v>
      </c>
      <c r="J22" s="9">
        <v>205</v>
      </c>
    </row>
    <row r="23" spans="1:10" ht="11.45" customHeight="1">
      <c r="A23" s="8" t="s">
        <v>21</v>
      </c>
      <c r="B23" s="30">
        <v>2</v>
      </c>
      <c r="C23" s="9">
        <v>1</v>
      </c>
      <c r="D23" s="30">
        <v>1</v>
      </c>
      <c r="E23" s="30">
        <v>1426.25</v>
      </c>
      <c r="F23" s="9">
        <v>386.66666666666669</v>
      </c>
      <c r="G23" s="9">
        <v>1039.5833333333333</v>
      </c>
      <c r="H23" s="30">
        <v>125</v>
      </c>
      <c r="I23" s="9">
        <v>35</v>
      </c>
      <c r="J23" s="9">
        <v>90</v>
      </c>
    </row>
    <row r="24" spans="1:10" ht="11.45" customHeight="1">
      <c r="A24" s="12" t="s">
        <v>22</v>
      </c>
      <c r="B24" s="31">
        <v>1</v>
      </c>
      <c r="C24" s="13">
        <v>0</v>
      </c>
      <c r="D24" s="31">
        <v>0</v>
      </c>
      <c r="E24" s="31">
        <v>211.5</v>
      </c>
      <c r="F24" s="13">
        <v>64.666666666666671</v>
      </c>
      <c r="G24" s="13">
        <v>146.83333333333334</v>
      </c>
      <c r="H24" s="31">
        <v>20</v>
      </c>
      <c r="I24" s="13">
        <v>7</v>
      </c>
      <c r="J24" s="13">
        <v>13</v>
      </c>
    </row>
    <row r="25" spans="1:10" ht="11.45" customHeight="1">
      <c r="A25" s="8" t="s">
        <v>23</v>
      </c>
      <c r="B25" s="30">
        <v>0</v>
      </c>
      <c r="C25" s="9">
        <v>0</v>
      </c>
      <c r="D25" s="30">
        <v>0</v>
      </c>
      <c r="E25" s="30">
        <v>93.833333333333329</v>
      </c>
      <c r="F25" s="9">
        <v>34.666666666666664</v>
      </c>
      <c r="G25" s="9">
        <v>59.166666666666664</v>
      </c>
      <c r="H25" s="30">
        <v>6</v>
      </c>
      <c r="I25" s="9">
        <v>2</v>
      </c>
      <c r="J25" s="9">
        <v>4</v>
      </c>
    </row>
    <row r="26" spans="1:10" ht="11.45" customHeight="1">
      <c r="A26" s="8" t="s">
        <v>24</v>
      </c>
      <c r="B26" s="30">
        <v>0</v>
      </c>
      <c r="C26" s="9">
        <v>0</v>
      </c>
      <c r="D26" s="30">
        <v>0</v>
      </c>
      <c r="E26" s="30">
        <v>120.33333333333333</v>
      </c>
      <c r="F26" s="9">
        <v>43.5</v>
      </c>
      <c r="G26" s="9">
        <v>76.833333333333329</v>
      </c>
      <c r="H26" s="30">
        <v>10</v>
      </c>
      <c r="I26" s="9">
        <v>4</v>
      </c>
      <c r="J26" s="9">
        <v>6</v>
      </c>
    </row>
    <row r="27" spans="1:10" ht="11.45" customHeight="1">
      <c r="A27" s="8" t="s">
        <v>25</v>
      </c>
      <c r="B27" s="30">
        <v>0</v>
      </c>
      <c r="C27" s="9">
        <v>0</v>
      </c>
      <c r="D27" s="30">
        <v>0</v>
      </c>
      <c r="E27" s="30">
        <v>65.5</v>
      </c>
      <c r="F27" s="9">
        <v>21.416666666666668</v>
      </c>
      <c r="G27" s="9">
        <v>44.083333333333336</v>
      </c>
      <c r="H27" s="30">
        <v>5</v>
      </c>
      <c r="I27" s="9">
        <v>1</v>
      </c>
      <c r="J27" s="9">
        <v>4</v>
      </c>
    </row>
    <row r="28" spans="1:10" ht="11.45" customHeight="1">
      <c r="A28" s="8" t="s">
        <v>26</v>
      </c>
      <c r="B28" s="30">
        <v>0</v>
      </c>
      <c r="C28" s="9">
        <v>0</v>
      </c>
      <c r="D28" s="30">
        <v>0</v>
      </c>
      <c r="E28" s="30">
        <v>92.333333333333329</v>
      </c>
      <c r="F28" s="9">
        <v>28.083333333333332</v>
      </c>
      <c r="G28" s="9">
        <v>64.25</v>
      </c>
      <c r="H28" s="30">
        <v>7</v>
      </c>
      <c r="I28" s="9">
        <v>3</v>
      </c>
      <c r="J28" s="9">
        <v>4</v>
      </c>
    </row>
    <row r="29" spans="1:10" ht="11.45" customHeight="1">
      <c r="A29" s="12" t="s">
        <v>27</v>
      </c>
      <c r="B29" s="31">
        <v>1</v>
      </c>
      <c r="C29" s="13">
        <v>1</v>
      </c>
      <c r="D29" s="31">
        <v>0</v>
      </c>
      <c r="E29" s="31">
        <v>285.5</v>
      </c>
      <c r="F29" s="13">
        <v>76.5</v>
      </c>
      <c r="G29" s="13">
        <v>209</v>
      </c>
      <c r="H29" s="31">
        <v>20</v>
      </c>
      <c r="I29" s="13">
        <v>7</v>
      </c>
      <c r="J29" s="13">
        <v>13</v>
      </c>
    </row>
    <row r="30" spans="1:10" ht="11.45" customHeight="1">
      <c r="A30" s="8" t="s">
        <v>28</v>
      </c>
      <c r="B30" s="30">
        <v>0</v>
      </c>
      <c r="C30" s="9">
        <v>0</v>
      </c>
      <c r="D30" s="30">
        <v>0</v>
      </c>
      <c r="E30" s="30">
        <v>265.58333333333331</v>
      </c>
      <c r="F30" s="9">
        <v>88.333333333333329</v>
      </c>
      <c r="G30" s="9">
        <v>177.25</v>
      </c>
      <c r="H30" s="30">
        <v>18</v>
      </c>
      <c r="I30" s="9">
        <v>7</v>
      </c>
      <c r="J30" s="9">
        <v>11</v>
      </c>
    </row>
    <row r="31" spans="1:10" ht="11.45" customHeight="1">
      <c r="A31" s="8" t="s">
        <v>29</v>
      </c>
      <c r="B31" s="30">
        <v>1</v>
      </c>
      <c r="C31" s="9">
        <v>1</v>
      </c>
      <c r="D31" s="30">
        <v>1</v>
      </c>
      <c r="E31" s="30">
        <v>552.33333333333337</v>
      </c>
      <c r="F31" s="9">
        <v>199.58333333333334</v>
      </c>
      <c r="G31" s="9">
        <v>352.75</v>
      </c>
      <c r="H31" s="30">
        <v>37</v>
      </c>
      <c r="I31" s="9">
        <v>11</v>
      </c>
      <c r="J31" s="9">
        <v>26</v>
      </c>
    </row>
    <row r="32" spans="1:10" ht="11.45" customHeight="1">
      <c r="A32" s="8" t="s">
        <v>30</v>
      </c>
      <c r="B32" s="30">
        <v>4</v>
      </c>
      <c r="C32" s="9">
        <v>1</v>
      </c>
      <c r="D32" s="30">
        <v>2</v>
      </c>
      <c r="E32" s="30">
        <v>1281.0833333333333</v>
      </c>
      <c r="F32" s="9">
        <v>403.25</v>
      </c>
      <c r="G32" s="9">
        <v>877.83333333333337</v>
      </c>
      <c r="H32" s="30">
        <v>96</v>
      </c>
      <c r="I32" s="9">
        <v>30</v>
      </c>
      <c r="J32" s="9">
        <v>66</v>
      </c>
    </row>
    <row r="33" spans="1:10" ht="11.45" customHeight="1">
      <c r="A33" s="8" t="s">
        <v>31</v>
      </c>
      <c r="B33" s="30">
        <v>1</v>
      </c>
      <c r="C33" s="9">
        <v>1</v>
      </c>
      <c r="D33" s="30">
        <v>1</v>
      </c>
      <c r="E33" s="30">
        <v>220</v>
      </c>
      <c r="F33" s="9">
        <v>75.833333333333329</v>
      </c>
      <c r="G33" s="9">
        <v>144.16666666666666</v>
      </c>
      <c r="H33" s="30">
        <v>21</v>
      </c>
      <c r="I33" s="9">
        <v>9</v>
      </c>
      <c r="J33" s="9">
        <v>12</v>
      </c>
    </row>
    <row r="34" spans="1:10" ht="11.45" customHeight="1">
      <c r="A34" s="12" t="s">
        <v>32</v>
      </c>
      <c r="B34" s="31">
        <v>0</v>
      </c>
      <c r="C34" s="13">
        <v>0</v>
      </c>
      <c r="D34" s="31">
        <v>0</v>
      </c>
      <c r="E34" s="31">
        <v>210.08333333333334</v>
      </c>
      <c r="F34" s="13">
        <v>67.916666666666671</v>
      </c>
      <c r="G34" s="13">
        <v>142.16666666666666</v>
      </c>
      <c r="H34" s="31">
        <v>14</v>
      </c>
      <c r="I34" s="13">
        <v>4</v>
      </c>
      <c r="J34" s="13">
        <v>10</v>
      </c>
    </row>
    <row r="35" spans="1:10" ht="11.45" customHeight="1">
      <c r="A35" s="8" t="s">
        <v>33</v>
      </c>
      <c r="B35" s="30">
        <v>1</v>
      </c>
      <c r="C35" s="9">
        <v>1</v>
      </c>
      <c r="D35" s="30">
        <v>0</v>
      </c>
      <c r="E35" s="30">
        <v>313.91666666666669</v>
      </c>
      <c r="F35" s="9">
        <v>83.25</v>
      </c>
      <c r="G35" s="9">
        <v>230.66666666666666</v>
      </c>
      <c r="H35" s="30">
        <v>34</v>
      </c>
      <c r="I35" s="9">
        <v>9</v>
      </c>
      <c r="J35" s="9">
        <v>25</v>
      </c>
    </row>
    <row r="36" spans="1:10" ht="11.45" customHeight="1">
      <c r="A36" s="8" t="s">
        <v>34</v>
      </c>
      <c r="B36" s="30">
        <v>2</v>
      </c>
      <c r="C36" s="9">
        <v>1</v>
      </c>
      <c r="D36" s="30">
        <v>1</v>
      </c>
      <c r="E36" s="30">
        <v>1444.25</v>
      </c>
      <c r="F36" s="9">
        <v>345</v>
      </c>
      <c r="G36" s="9">
        <v>1099.25</v>
      </c>
      <c r="H36" s="30">
        <v>150</v>
      </c>
      <c r="I36" s="9">
        <v>38</v>
      </c>
      <c r="J36" s="9">
        <v>112</v>
      </c>
    </row>
    <row r="37" spans="1:10" ht="11.45" customHeight="1">
      <c r="A37" s="8" t="s">
        <v>35</v>
      </c>
      <c r="B37" s="30">
        <v>1</v>
      </c>
      <c r="C37" s="9">
        <v>0</v>
      </c>
      <c r="D37" s="30">
        <v>1</v>
      </c>
      <c r="E37" s="30">
        <v>712.75</v>
      </c>
      <c r="F37" s="9">
        <v>200.16666666666666</v>
      </c>
      <c r="G37" s="9">
        <v>512.58333333333337</v>
      </c>
      <c r="H37" s="30">
        <v>74</v>
      </c>
      <c r="I37" s="9">
        <v>18</v>
      </c>
      <c r="J37" s="9">
        <v>55</v>
      </c>
    </row>
    <row r="38" spans="1:10" ht="11.45" customHeight="1">
      <c r="A38" s="8" t="s">
        <v>36</v>
      </c>
      <c r="B38" s="30">
        <v>1</v>
      </c>
      <c r="C38" s="9">
        <v>1</v>
      </c>
      <c r="D38" s="30">
        <v>0</v>
      </c>
      <c r="E38" s="30">
        <v>131.41666666666666</v>
      </c>
      <c r="F38" s="9">
        <v>39.166666666666664</v>
      </c>
      <c r="G38" s="9">
        <v>92.25</v>
      </c>
      <c r="H38" s="30">
        <v>11</v>
      </c>
      <c r="I38" s="9">
        <v>3</v>
      </c>
      <c r="J38" s="9">
        <v>8</v>
      </c>
    </row>
    <row r="39" spans="1:10" ht="11.45" customHeight="1">
      <c r="A39" s="12" t="s">
        <v>37</v>
      </c>
      <c r="B39" s="31">
        <v>0</v>
      </c>
      <c r="C39" s="13">
        <v>0</v>
      </c>
      <c r="D39" s="31">
        <v>0</v>
      </c>
      <c r="E39" s="31">
        <v>56.833333333333336</v>
      </c>
      <c r="F39" s="13">
        <v>19</v>
      </c>
      <c r="G39" s="13">
        <v>37.833333333333336</v>
      </c>
      <c r="H39" s="31">
        <v>8</v>
      </c>
      <c r="I39" s="13">
        <v>2</v>
      </c>
      <c r="J39" s="13">
        <v>6</v>
      </c>
    </row>
    <row r="40" spans="1:10" ht="11.45" customHeight="1">
      <c r="A40" s="8" t="s">
        <v>38</v>
      </c>
      <c r="B40" s="30">
        <v>0</v>
      </c>
      <c r="C40" s="9">
        <v>0</v>
      </c>
      <c r="D40" s="30">
        <v>0</v>
      </c>
      <c r="E40" s="30">
        <v>48.25</v>
      </c>
      <c r="F40" s="9">
        <v>16.916666666666668</v>
      </c>
      <c r="G40" s="9">
        <v>31.333333333333332</v>
      </c>
      <c r="H40" s="30">
        <v>4</v>
      </c>
      <c r="I40" s="9">
        <v>1</v>
      </c>
      <c r="J40" s="9">
        <v>3</v>
      </c>
    </row>
    <row r="41" spans="1:10" ht="11.45" customHeight="1">
      <c r="A41" s="8" t="s">
        <v>39</v>
      </c>
      <c r="B41" s="30">
        <v>1</v>
      </c>
      <c r="C41" s="9">
        <v>1</v>
      </c>
      <c r="D41" s="30">
        <v>0</v>
      </c>
      <c r="E41" s="30">
        <v>34</v>
      </c>
      <c r="F41" s="9">
        <v>12.75</v>
      </c>
      <c r="G41" s="9">
        <v>21.25</v>
      </c>
      <c r="H41" s="30">
        <v>2</v>
      </c>
      <c r="I41" s="9">
        <v>0</v>
      </c>
      <c r="J41" s="9">
        <v>2</v>
      </c>
    </row>
    <row r="42" spans="1:10" ht="11.45" customHeight="1">
      <c r="A42" s="8" t="s">
        <v>40</v>
      </c>
      <c r="B42" s="30">
        <v>0</v>
      </c>
      <c r="C42" s="9">
        <v>0</v>
      </c>
      <c r="D42" s="30">
        <v>0</v>
      </c>
      <c r="E42" s="30">
        <v>167.91666666666666</v>
      </c>
      <c r="F42" s="9">
        <v>50.166666666666664</v>
      </c>
      <c r="G42" s="9">
        <v>117.75</v>
      </c>
      <c r="H42" s="30">
        <v>10</v>
      </c>
      <c r="I42" s="9">
        <v>3</v>
      </c>
      <c r="J42" s="9">
        <v>7</v>
      </c>
    </row>
    <row r="43" spans="1:10" ht="11.45" customHeight="1">
      <c r="A43" s="8" t="s">
        <v>41</v>
      </c>
      <c r="B43" s="30">
        <v>0</v>
      </c>
      <c r="C43" s="9">
        <v>0</v>
      </c>
      <c r="D43" s="30">
        <v>0</v>
      </c>
      <c r="E43" s="30">
        <v>355.33333333333331</v>
      </c>
      <c r="F43" s="9">
        <v>92.916666666666671</v>
      </c>
      <c r="G43" s="9">
        <v>262.41666666666669</v>
      </c>
      <c r="H43" s="30">
        <v>30</v>
      </c>
      <c r="I43" s="9">
        <v>9</v>
      </c>
      <c r="J43" s="9">
        <v>21</v>
      </c>
    </row>
    <row r="44" spans="1:10" ht="11.45" customHeight="1">
      <c r="A44" s="12" t="s">
        <v>42</v>
      </c>
      <c r="B44" s="31">
        <v>0</v>
      </c>
      <c r="C44" s="13">
        <v>0</v>
      </c>
      <c r="D44" s="31">
        <v>0</v>
      </c>
      <c r="E44" s="31">
        <v>93.916666666666671</v>
      </c>
      <c r="F44" s="13">
        <v>32.25</v>
      </c>
      <c r="G44" s="13">
        <v>61.666666666666664</v>
      </c>
      <c r="H44" s="31">
        <v>6</v>
      </c>
      <c r="I44" s="13">
        <v>1</v>
      </c>
      <c r="J44" s="13">
        <v>5</v>
      </c>
    </row>
    <row r="45" spans="1:10" ht="11.45" customHeight="1">
      <c r="A45" s="8" t="s">
        <v>43</v>
      </c>
      <c r="B45" s="30">
        <v>0</v>
      </c>
      <c r="C45" s="9">
        <v>0</v>
      </c>
      <c r="D45" s="30">
        <v>0</v>
      </c>
      <c r="E45" s="30">
        <v>54</v>
      </c>
      <c r="F45" s="9">
        <v>17.583333333333332</v>
      </c>
      <c r="G45" s="9">
        <v>36.416666666666664</v>
      </c>
      <c r="H45" s="30">
        <v>6</v>
      </c>
      <c r="I45" s="9">
        <v>1</v>
      </c>
      <c r="J45" s="9">
        <v>5</v>
      </c>
    </row>
    <row r="46" spans="1:10" ht="11.45" customHeight="1">
      <c r="A46" s="8" t="s">
        <v>44</v>
      </c>
      <c r="B46" s="30">
        <v>0</v>
      </c>
      <c r="C46" s="9">
        <v>0</v>
      </c>
      <c r="D46" s="30">
        <v>0</v>
      </c>
      <c r="E46" s="30">
        <v>78.5</v>
      </c>
      <c r="F46" s="9">
        <v>25.833333333333332</v>
      </c>
      <c r="G46" s="9">
        <v>52.666666666666664</v>
      </c>
      <c r="H46" s="30">
        <v>5</v>
      </c>
      <c r="I46" s="9">
        <v>2</v>
      </c>
      <c r="J46" s="9">
        <v>3</v>
      </c>
    </row>
    <row r="47" spans="1:10" ht="11.45" customHeight="1">
      <c r="A47" s="8" t="s">
        <v>45</v>
      </c>
      <c r="B47" s="30">
        <v>0</v>
      </c>
      <c r="C47" s="9">
        <v>0</v>
      </c>
      <c r="D47" s="30">
        <v>0</v>
      </c>
      <c r="E47" s="30">
        <v>95.75</v>
      </c>
      <c r="F47" s="9">
        <v>23.25</v>
      </c>
      <c r="G47" s="9">
        <v>72.5</v>
      </c>
      <c r="H47" s="30">
        <v>10</v>
      </c>
      <c r="I47" s="9">
        <v>2</v>
      </c>
      <c r="J47" s="9">
        <v>8</v>
      </c>
    </row>
    <row r="48" spans="1:10" ht="11.45" customHeight="1">
      <c r="A48" s="8" t="s">
        <v>46</v>
      </c>
      <c r="B48" s="30">
        <v>0</v>
      </c>
      <c r="C48" s="9">
        <v>0</v>
      </c>
      <c r="D48" s="30">
        <v>0</v>
      </c>
      <c r="E48" s="30">
        <v>43.833333333333336</v>
      </c>
      <c r="F48" s="9">
        <v>11.666666666666666</v>
      </c>
      <c r="G48" s="9">
        <v>32.166666666666664</v>
      </c>
      <c r="H48" s="30">
        <v>5</v>
      </c>
      <c r="I48" s="9">
        <v>1</v>
      </c>
      <c r="J48" s="9">
        <v>4</v>
      </c>
    </row>
    <row r="49" spans="1:10" ht="11.45" customHeight="1">
      <c r="A49" s="12" t="s">
        <v>47</v>
      </c>
      <c r="B49" s="31">
        <v>2</v>
      </c>
      <c r="C49" s="13">
        <v>1</v>
      </c>
      <c r="D49" s="31">
        <v>1</v>
      </c>
      <c r="E49" s="31">
        <v>602.41666666666663</v>
      </c>
      <c r="F49" s="13">
        <v>132.83333333333334</v>
      </c>
      <c r="G49" s="13">
        <v>469.58333333333331</v>
      </c>
      <c r="H49" s="31">
        <v>56</v>
      </c>
      <c r="I49" s="13">
        <v>10</v>
      </c>
      <c r="J49" s="13">
        <v>46</v>
      </c>
    </row>
    <row r="50" spans="1:10" ht="11.45" customHeight="1">
      <c r="A50" s="8" t="s">
        <v>48</v>
      </c>
      <c r="B50" s="30">
        <v>0</v>
      </c>
      <c r="C50" s="9">
        <v>0</v>
      </c>
      <c r="D50" s="30">
        <v>0</v>
      </c>
      <c r="E50" s="30">
        <v>51.583333333333336</v>
      </c>
      <c r="F50" s="9">
        <v>15.916666666666666</v>
      </c>
      <c r="G50" s="9">
        <v>35.666666666666664</v>
      </c>
      <c r="H50" s="30">
        <v>6</v>
      </c>
      <c r="I50" s="9">
        <v>1</v>
      </c>
      <c r="J50" s="9">
        <v>4</v>
      </c>
    </row>
    <row r="51" spans="1:10" ht="11.45" customHeight="1">
      <c r="A51" s="8" t="s">
        <v>49</v>
      </c>
      <c r="B51" s="30">
        <v>1</v>
      </c>
      <c r="C51" s="9">
        <v>0</v>
      </c>
      <c r="D51" s="30">
        <v>1</v>
      </c>
      <c r="E51" s="30">
        <v>80.083333333333329</v>
      </c>
      <c r="F51" s="9">
        <v>18</v>
      </c>
      <c r="G51" s="9">
        <v>62.083333333333336</v>
      </c>
      <c r="H51" s="30">
        <v>7</v>
      </c>
      <c r="I51" s="9">
        <v>1</v>
      </c>
      <c r="J51" s="9">
        <v>6</v>
      </c>
    </row>
    <row r="52" spans="1:10" ht="11.45" customHeight="1">
      <c r="A52" s="8" t="s">
        <v>50</v>
      </c>
      <c r="B52" s="30">
        <v>1</v>
      </c>
      <c r="C52" s="9">
        <v>0</v>
      </c>
      <c r="D52" s="30">
        <v>1</v>
      </c>
      <c r="E52" s="30">
        <v>141.66666666666666</v>
      </c>
      <c r="F52" s="9">
        <v>46</v>
      </c>
      <c r="G52" s="9">
        <v>95.666666666666671</v>
      </c>
      <c r="H52" s="30">
        <v>18</v>
      </c>
      <c r="I52" s="9">
        <v>8</v>
      </c>
      <c r="J52" s="9">
        <v>10</v>
      </c>
    </row>
    <row r="53" spans="1:10" ht="11.45" customHeight="1">
      <c r="A53" s="8" t="s">
        <v>51</v>
      </c>
      <c r="B53" s="30">
        <v>0</v>
      </c>
      <c r="C53" s="9">
        <v>0</v>
      </c>
      <c r="D53" s="30">
        <v>0</v>
      </c>
      <c r="E53" s="30">
        <v>72.166666666666671</v>
      </c>
      <c r="F53" s="9">
        <v>23</v>
      </c>
      <c r="G53" s="9">
        <v>49.166666666666664</v>
      </c>
      <c r="H53" s="30">
        <v>4</v>
      </c>
      <c r="I53" s="9">
        <v>2</v>
      </c>
      <c r="J53" s="9">
        <v>3</v>
      </c>
    </row>
    <row r="54" spans="1:10" ht="11.45" customHeight="1">
      <c r="A54" s="12" t="s">
        <v>52</v>
      </c>
      <c r="B54" s="31">
        <v>0</v>
      </c>
      <c r="C54" s="13">
        <v>0</v>
      </c>
      <c r="D54" s="31">
        <v>0</v>
      </c>
      <c r="E54" s="31">
        <v>71</v>
      </c>
      <c r="F54" s="13">
        <v>20.666666666666668</v>
      </c>
      <c r="G54" s="13">
        <v>50.333333333333336</v>
      </c>
      <c r="H54" s="31">
        <v>7</v>
      </c>
      <c r="I54" s="13">
        <v>1</v>
      </c>
      <c r="J54" s="13">
        <v>6</v>
      </c>
    </row>
    <row r="55" spans="1:10" ht="11.45" customHeight="1">
      <c r="A55" s="8" t="s">
        <v>53</v>
      </c>
      <c r="B55" s="30">
        <v>0</v>
      </c>
      <c r="C55" s="9">
        <v>0</v>
      </c>
      <c r="D55" s="30">
        <v>0</v>
      </c>
      <c r="E55" s="30">
        <v>87.583333333333329</v>
      </c>
      <c r="F55" s="9">
        <v>24.25</v>
      </c>
      <c r="G55" s="9">
        <v>63.333333333333336</v>
      </c>
      <c r="H55" s="30">
        <v>6</v>
      </c>
      <c r="I55" s="9">
        <v>3</v>
      </c>
      <c r="J55" s="9">
        <v>3</v>
      </c>
    </row>
    <row r="56" spans="1:10" ht="11.45" customHeight="1" thickBot="1">
      <c r="A56" s="16" t="s">
        <v>54</v>
      </c>
      <c r="B56" s="29">
        <v>0</v>
      </c>
      <c r="C56" s="17">
        <v>0</v>
      </c>
      <c r="D56" s="29">
        <v>0</v>
      </c>
      <c r="E56" s="29">
        <v>160.41666666666666</v>
      </c>
      <c r="F56" s="17">
        <v>66.916666666666671</v>
      </c>
      <c r="G56" s="17">
        <v>93.5</v>
      </c>
      <c r="H56" s="29">
        <v>13</v>
      </c>
      <c r="I56" s="17">
        <v>6</v>
      </c>
      <c r="J56" s="17">
        <v>7</v>
      </c>
    </row>
    <row r="57" spans="1:10" ht="16.5" customHeight="1">
      <c r="A57" s="38"/>
      <c r="B57" s="37" t="s">
        <v>78</v>
      </c>
      <c r="C57" s="37"/>
      <c r="D57" s="37"/>
      <c r="E57" s="37"/>
      <c r="F57" s="37"/>
      <c r="G57" s="37"/>
      <c r="H57" s="37"/>
      <c r="I57" s="37"/>
      <c r="J57" s="37"/>
    </row>
    <row r="58" spans="1:10" ht="16.149999999999999" customHeight="1">
      <c r="A58" s="24"/>
      <c r="B58" s="36"/>
      <c r="C58" s="36"/>
      <c r="D58" s="36"/>
      <c r="E58" s="36"/>
      <c r="F58" s="36"/>
      <c r="G58" s="36"/>
      <c r="H58" s="36"/>
      <c r="I58" s="36"/>
      <c r="J58" s="36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10">
    <mergeCell ref="A1:J1"/>
    <mergeCell ref="A2:J2"/>
    <mergeCell ref="I3:J3"/>
    <mergeCell ref="A4:A7"/>
    <mergeCell ref="B4:J4"/>
    <mergeCell ref="B6:D6"/>
    <mergeCell ref="E6:G6"/>
    <mergeCell ref="H6:J6"/>
    <mergeCell ref="B5:D5"/>
    <mergeCell ref="E5:J5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K68"/>
  <sheetViews>
    <sheetView view="pageBreakPreview" topLeftCell="A19" zoomScaleNormal="100" zoomScaleSheetLayoutView="100" workbookViewId="0">
      <selection activeCell="M24" sqref="M24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19" t="s">
        <v>170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9.899999999999999" customHeight="1">
      <c r="A2" s="142" t="s">
        <v>167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18.600000000000001" customHeight="1" thickBot="1">
      <c r="I3" s="138" t="s">
        <v>195</v>
      </c>
      <c r="J3" s="138"/>
    </row>
    <row r="4" spans="1:10" ht="22.5" customHeight="1" thickBot="1">
      <c r="A4" s="126" t="s">
        <v>0</v>
      </c>
      <c r="B4" s="139" t="s">
        <v>83</v>
      </c>
      <c r="C4" s="140"/>
      <c r="D4" s="140"/>
      <c r="E4" s="140"/>
      <c r="F4" s="140"/>
      <c r="G4" s="140"/>
      <c r="H4" s="140"/>
      <c r="I4" s="140"/>
      <c r="J4" s="141"/>
    </row>
    <row r="5" spans="1:10" ht="22.5" customHeight="1" thickBot="1">
      <c r="A5" s="127"/>
      <c r="B5" s="139" t="s">
        <v>94</v>
      </c>
      <c r="C5" s="140"/>
      <c r="D5" s="140"/>
      <c r="E5" s="140"/>
      <c r="F5" s="140"/>
      <c r="G5" s="140"/>
      <c r="H5" s="140"/>
      <c r="I5" s="140"/>
      <c r="J5" s="141"/>
    </row>
    <row r="6" spans="1:10" ht="22.5" customHeight="1" thickBot="1">
      <c r="A6" s="127"/>
      <c r="B6" s="139" t="s">
        <v>85</v>
      </c>
      <c r="C6" s="140"/>
      <c r="D6" s="141"/>
      <c r="E6" s="139" t="s">
        <v>80</v>
      </c>
      <c r="F6" s="140"/>
      <c r="G6" s="141"/>
      <c r="H6" s="139" t="s">
        <v>91</v>
      </c>
      <c r="I6" s="140"/>
      <c r="J6" s="141"/>
    </row>
    <row r="7" spans="1:10" ht="42" customHeight="1" thickBot="1">
      <c r="A7" s="128"/>
      <c r="B7" s="105" t="s">
        <v>72</v>
      </c>
      <c r="C7" s="3" t="s">
        <v>79</v>
      </c>
      <c r="D7" s="105" t="s">
        <v>70</v>
      </c>
      <c r="E7" s="105" t="s">
        <v>72</v>
      </c>
      <c r="F7" s="3" t="s">
        <v>79</v>
      </c>
      <c r="G7" s="3" t="s">
        <v>70</v>
      </c>
      <c r="H7" s="105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10753</v>
      </c>
      <c r="C8" s="5">
        <v>3019.8333333333335</v>
      </c>
      <c r="D8" s="32">
        <v>7733.166666666667</v>
      </c>
      <c r="E8" s="32">
        <v>2729.8333333333335</v>
      </c>
      <c r="F8" s="5">
        <v>709.5</v>
      </c>
      <c r="G8" s="5">
        <v>2020.3333333333333</v>
      </c>
      <c r="H8" s="32">
        <v>1196.25</v>
      </c>
      <c r="I8" s="5">
        <v>290.83333333333331</v>
      </c>
      <c r="J8" s="5">
        <v>905.41666666666663</v>
      </c>
    </row>
    <row r="9" spans="1:10" ht="12" customHeight="1">
      <c r="A9" s="8"/>
      <c r="B9" s="30"/>
      <c r="C9" s="9"/>
      <c r="D9" s="30"/>
      <c r="E9" s="30"/>
      <c r="F9" s="9"/>
      <c r="G9" s="9"/>
      <c r="H9" s="30"/>
      <c r="I9" s="9"/>
      <c r="J9" s="9"/>
    </row>
    <row r="10" spans="1:10" ht="11.45" customHeight="1">
      <c r="A10" s="8" t="s">
        <v>8</v>
      </c>
      <c r="B10" s="30">
        <v>357</v>
      </c>
      <c r="C10" s="9">
        <v>104</v>
      </c>
      <c r="D10" s="30">
        <v>253</v>
      </c>
      <c r="E10" s="30">
        <v>73</v>
      </c>
      <c r="F10" s="9">
        <v>21</v>
      </c>
      <c r="G10" s="9">
        <v>52</v>
      </c>
      <c r="H10" s="30">
        <v>28</v>
      </c>
      <c r="I10" s="9">
        <v>6</v>
      </c>
      <c r="J10" s="9">
        <v>22</v>
      </c>
    </row>
    <row r="11" spans="1:10" ht="11.45" customHeight="1">
      <c r="A11" s="8" t="s">
        <v>9</v>
      </c>
      <c r="B11" s="30">
        <v>68</v>
      </c>
      <c r="C11" s="9">
        <v>29</v>
      </c>
      <c r="D11" s="30">
        <v>39</v>
      </c>
      <c r="E11" s="30">
        <v>8</v>
      </c>
      <c r="F11" s="9">
        <v>3</v>
      </c>
      <c r="G11" s="9">
        <v>6</v>
      </c>
      <c r="H11" s="30">
        <v>7</v>
      </c>
      <c r="I11" s="9">
        <v>3</v>
      </c>
      <c r="J11" s="9">
        <v>4</v>
      </c>
    </row>
    <row r="12" spans="1:10" ht="11.45" customHeight="1">
      <c r="A12" s="8" t="s">
        <v>10</v>
      </c>
      <c r="B12" s="30">
        <v>56</v>
      </c>
      <c r="C12" s="9">
        <v>21</v>
      </c>
      <c r="D12" s="30">
        <v>35</v>
      </c>
      <c r="E12" s="30">
        <v>11</v>
      </c>
      <c r="F12" s="9">
        <v>3</v>
      </c>
      <c r="G12" s="9">
        <v>8</v>
      </c>
      <c r="H12" s="30">
        <v>5</v>
      </c>
      <c r="I12" s="9">
        <v>2</v>
      </c>
      <c r="J12" s="9">
        <v>3</v>
      </c>
    </row>
    <row r="13" spans="1:10" ht="11.45" customHeight="1">
      <c r="A13" s="8" t="s">
        <v>11</v>
      </c>
      <c r="B13" s="30">
        <v>154</v>
      </c>
      <c r="C13" s="9">
        <v>43</v>
      </c>
      <c r="D13" s="30">
        <v>111</v>
      </c>
      <c r="E13" s="30">
        <v>43</v>
      </c>
      <c r="F13" s="9">
        <v>12</v>
      </c>
      <c r="G13" s="9">
        <v>31</v>
      </c>
      <c r="H13" s="30">
        <v>16</v>
      </c>
      <c r="I13" s="9">
        <v>5</v>
      </c>
      <c r="J13" s="9">
        <v>11</v>
      </c>
    </row>
    <row r="14" spans="1:10" ht="11.45" customHeight="1">
      <c r="A14" s="12" t="s">
        <v>12</v>
      </c>
      <c r="B14" s="31">
        <v>53</v>
      </c>
      <c r="C14" s="13">
        <v>20</v>
      </c>
      <c r="D14" s="31">
        <v>34</v>
      </c>
      <c r="E14" s="31">
        <v>8</v>
      </c>
      <c r="F14" s="13">
        <v>3</v>
      </c>
      <c r="G14" s="13">
        <v>5</v>
      </c>
      <c r="H14" s="31">
        <v>7</v>
      </c>
      <c r="I14" s="13">
        <v>2</v>
      </c>
      <c r="J14" s="13">
        <v>6</v>
      </c>
    </row>
    <row r="15" spans="1:10" ht="11.45" customHeight="1">
      <c r="A15" s="8" t="s">
        <v>13</v>
      </c>
      <c r="B15" s="30">
        <v>69</v>
      </c>
      <c r="C15" s="9">
        <v>26</v>
      </c>
      <c r="D15" s="30">
        <v>43</v>
      </c>
      <c r="E15" s="30">
        <v>27</v>
      </c>
      <c r="F15" s="9">
        <v>10</v>
      </c>
      <c r="G15" s="9">
        <v>16</v>
      </c>
      <c r="H15" s="30">
        <v>12</v>
      </c>
      <c r="I15" s="9">
        <v>6</v>
      </c>
      <c r="J15" s="9">
        <v>6</v>
      </c>
    </row>
    <row r="16" spans="1:10" ht="11.45" customHeight="1">
      <c r="A16" s="8" t="s">
        <v>14</v>
      </c>
      <c r="B16" s="30">
        <v>82</v>
      </c>
      <c r="C16" s="9">
        <v>30</v>
      </c>
      <c r="D16" s="30">
        <v>52</v>
      </c>
      <c r="E16" s="30">
        <v>23</v>
      </c>
      <c r="F16" s="9">
        <v>9</v>
      </c>
      <c r="G16" s="9">
        <v>14</v>
      </c>
      <c r="H16" s="30">
        <v>11</v>
      </c>
      <c r="I16" s="9">
        <v>5</v>
      </c>
      <c r="J16" s="9">
        <v>6</v>
      </c>
    </row>
    <row r="17" spans="1:10" ht="11.45" customHeight="1">
      <c r="A17" s="8" t="s">
        <v>15</v>
      </c>
      <c r="B17" s="30">
        <v>179</v>
      </c>
      <c r="C17" s="9">
        <v>55</v>
      </c>
      <c r="D17" s="30">
        <v>124</v>
      </c>
      <c r="E17" s="30">
        <v>46</v>
      </c>
      <c r="F17" s="9">
        <v>15</v>
      </c>
      <c r="G17" s="9">
        <v>31</v>
      </c>
      <c r="H17" s="30">
        <v>26</v>
      </c>
      <c r="I17" s="9">
        <v>9</v>
      </c>
      <c r="J17" s="9">
        <v>17</v>
      </c>
    </row>
    <row r="18" spans="1:10" ht="11.45" customHeight="1">
      <c r="A18" s="8" t="s">
        <v>16</v>
      </c>
      <c r="B18" s="30">
        <v>204</v>
      </c>
      <c r="C18" s="9">
        <v>77</v>
      </c>
      <c r="D18" s="30">
        <v>127</v>
      </c>
      <c r="E18" s="30">
        <v>48</v>
      </c>
      <c r="F18" s="9">
        <v>19</v>
      </c>
      <c r="G18" s="9">
        <v>29</v>
      </c>
      <c r="H18" s="30">
        <v>15</v>
      </c>
      <c r="I18" s="9">
        <v>7</v>
      </c>
      <c r="J18" s="9">
        <v>8</v>
      </c>
    </row>
    <row r="19" spans="1:10" ht="11.45" customHeight="1">
      <c r="A19" s="12" t="s">
        <v>17</v>
      </c>
      <c r="B19" s="31">
        <v>176</v>
      </c>
      <c r="C19" s="13">
        <v>61</v>
      </c>
      <c r="D19" s="31">
        <v>115</v>
      </c>
      <c r="E19" s="31">
        <v>37</v>
      </c>
      <c r="F19" s="13">
        <v>16</v>
      </c>
      <c r="G19" s="13">
        <v>21</v>
      </c>
      <c r="H19" s="31">
        <v>16</v>
      </c>
      <c r="I19" s="13">
        <v>5</v>
      </c>
      <c r="J19" s="13">
        <v>11</v>
      </c>
    </row>
    <row r="20" spans="1:10" ht="11.45" customHeight="1">
      <c r="A20" s="8" t="s">
        <v>18</v>
      </c>
      <c r="B20" s="30">
        <v>648</v>
      </c>
      <c r="C20" s="9">
        <v>160</v>
      </c>
      <c r="D20" s="30">
        <v>487</v>
      </c>
      <c r="E20" s="30">
        <v>184</v>
      </c>
      <c r="F20" s="9">
        <v>34</v>
      </c>
      <c r="G20" s="9">
        <v>150</v>
      </c>
      <c r="H20" s="30">
        <v>74</v>
      </c>
      <c r="I20" s="9">
        <v>14</v>
      </c>
      <c r="J20" s="9">
        <v>60</v>
      </c>
    </row>
    <row r="21" spans="1:10" ht="11.45" customHeight="1">
      <c r="A21" s="8" t="s">
        <v>19</v>
      </c>
      <c r="B21" s="30">
        <v>526</v>
      </c>
      <c r="C21" s="9">
        <v>140</v>
      </c>
      <c r="D21" s="30">
        <v>386</v>
      </c>
      <c r="E21" s="30">
        <v>137</v>
      </c>
      <c r="F21" s="9">
        <v>28</v>
      </c>
      <c r="G21" s="9">
        <v>109</v>
      </c>
      <c r="H21" s="30">
        <v>62</v>
      </c>
      <c r="I21" s="9">
        <v>12</v>
      </c>
      <c r="J21" s="9">
        <v>50</v>
      </c>
    </row>
    <row r="22" spans="1:10" ht="11.45" customHeight="1">
      <c r="A22" s="8" t="s">
        <v>20</v>
      </c>
      <c r="B22" s="30">
        <v>1771</v>
      </c>
      <c r="C22" s="9">
        <v>420</v>
      </c>
      <c r="D22" s="30">
        <v>1351</v>
      </c>
      <c r="E22" s="30">
        <v>503</v>
      </c>
      <c r="F22" s="9">
        <v>90</v>
      </c>
      <c r="G22" s="9">
        <v>414</v>
      </c>
      <c r="H22" s="30">
        <v>218</v>
      </c>
      <c r="I22" s="9">
        <v>32</v>
      </c>
      <c r="J22" s="9">
        <v>187</v>
      </c>
    </row>
    <row r="23" spans="1:10" ht="11.45" customHeight="1">
      <c r="A23" s="8" t="s">
        <v>21</v>
      </c>
      <c r="B23" s="30">
        <v>901</v>
      </c>
      <c r="C23" s="9">
        <v>241</v>
      </c>
      <c r="D23" s="30">
        <v>661</v>
      </c>
      <c r="E23" s="30">
        <v>270</v>
      </c>
      <c r="F23" s="9">
        <v>67</v>
      </c>
      <c r="G23" s="9">
        <v>203</v>
      </c>
      <c r="H23" s="30">
        <v>94</v>
      </c>
      <c r="I23" s="9">
        <v>27</v>
      </c>
      <c r="J23" s="9">
        <v>67</v>
      </c>
    </row>
    <row r="24" spans="1:10" ht="11.45" customHeight="1">
      <c r="A24" s="12" t="s">
        <v>22</v>
      </c>
      <c r="B24" s="31">
        <v>133</v>
      </c>
      <c r="C24" s="13">
        <v>39</v>
      </c>
      <c r="D24" s="31">
        <v>94</v>
      </c>
      <c r="E24" s="31">
        <v>39</v>
      </c>
      <c r="F24" s="13">
        <v>11</v>
      </c>
      <c r="G24" s="13">
        <v>27</v>
      </c>
      <c r="H24" s="31">
        <v>16</v>
      </c>
      <c r="I24" s="13">
        <v>6</v>
      </c>
      <c r="J24" s="13">
        <v>11</v>
      </c>
    </row>
    <row r="25" spans="1:10" ht="11.45" customHeight="1">
      <c r="A25" s="8" t="s">
        <v>23</v>
      </c>
      <c r="B25" s="30">
        <v>61</v>
      </c>
      <c r="C25" s="9">
        <v>21</v>
      </c>
      <c r="D25" s="30">
        <v>40</v>
      </c>
      <c r="E25" s="30">
        <v>16</v>
      </c>
      <c r="F25" s="9">
        <v>6</v>
      </c>
      <c r="G25" s="9">
        <v>11</v>
      </c>
      <c r="H25" s="30">
        <v>7</v>
      </c>
      <c r="I25" s="9">
        <v>4</v>
      </c>
      <c r="J25" s="9">
        <v>4</v>
      </c>
    </row>
    <row r="26" spans="1:10" ht="11.45" customHeight="1">
      <c r="A26" s="8" t="s">
        <v>24</v>
      </c>
      <c r="B26" s="30">
        <v>79</v>
      </c>
      <c r="C26" s="9">
        <v>29</v>
      </c>
      <c r="D26" s="30">
        <v>50</v>
      </c>
      <c r="E26" s="30">
        <v>17</v>
      </c>
      <c r="F26" s="9">
        <v>6</v>
      </c>
      <c r="G26" s="9">
        <v>11</v>
      </c>
      <c r="H26" s="30">
        <v>14</v>
      </c>
      <c r="I26" s="9">
        <v>4</v>
      </c>
      <c r="J26" s="9">
        <v>10</v>
      </c>
    </row>
    <row r="27" spans="1:10" ht="11.45" customHeight="1">
      <c r="A27" s="8" t="s">
        <v>25</v>
      </c>
      <c r="B27" s="30">
        <v>43</v>
      </c>
      <c r="C27" s="9">
        <v>13</v>
      </c>
      <c r="D27" s="30">
        <v>31</v>
      </c>
      <c r="E27" s="30">
        <v>11</v>
      </c>
      <c r="F27" s="9">
        <v>3</v>
      </c>
      <c r="G27" s="9">
        <v>8</v>
      </c>
      <c r="H27" s="30">
        <v>6</v>
      </c>
      <c r="I27" s="9">
        <v>4</v>
      </c>
      <c r="J27" s="9">
        <v>2</v>
      </c>
    </row>
    <row r="28" spans="1:10" ht="11.45" customHeight="1">
      <c r="A28" s="8" t="s">
        <v>26</v>
      </c>
      <c r="B28" s="30">
        <v>62</v>
      </c>
      <c r="C28" s="9">
        <v>17</v>
      </c>
      <c r="D28" s="30">
        <v>46</v>
      </c>
      <c r="E28" s="30">
        <v>19</v>
      </c>
      <c r="F28" s="9">
        <v>7</v>
      </c>
      <c r="G28" s="9">
        <v>12</v>
      </c>
      <c r="H28" s="30">
        <v>3</v>
      </c>
      <c r="I28" s="9">
        <v>0</v>
      </c>
      <c r="J28" s="9">
        <v>2</v>
      </c>
    </row>
    <row r="29" spans="1:10" ht="11.45" customHeight="1">
      <c r="A29" s="12" t="s">
        <v>27</v>
      </c>
      <c r="B29" s="31">
        <v>178</v>
      </c>
      <c r="C29" s="13">
        <v>46</v>
      </c>
      <c r="D29" s="31">
        <v>131</v>
      </c>
      <c r="E29" s="31">
        <v>52</v>
      </c>
      <c r="F29" s="13">
        <v>17</v>
      </c>
      <c r="G29" s="13">
        <v>35</v>
      </c>
      <c r="H29" s="31">
        <v>28</v>
      </c>
      <c r="I29" s="13">
        <v>5</v>
      </c>
      <c r="J29" s="13">
        <v>23</v>
      </c>
    </row>
    <row r="30" spans="1:10" ht="11.45" customHeight="1">
      <c r="A30" s="8" t="s">
        <v>28</v>
      </c>
      <c r="B30" s="30">
        <v>172</v>
      </c>
      <c r="C30" s="9">
        <v>58</v>
      </c>
      <c r="D30" s="30">
        <v>114</v>
      </c>
      <c r="E30" s="30">
        <v>55</v>
      </c>
      <c r="F30" s="9">
        <v>15</v>
      </c>
      <c r="G30" s="9">
        <v>40</v>
      </c>
      <c r="H30" s="30">
        <v>16</v>
      </c>
      <c r="I30" s="9">
        <v>6</v>
      </c>
      <c r="J30" s="9">
        <v>10</v>
      </c>
    </row>
    <row r="31" spans="1:10" ht="11.45" customHeight="1">
      <c r="A31" s="8" t="s">
        <v>29</v>
      </c>
      <c r="B31" s="30">
        <v>359</v>
      </c>
      <c r="C31" s="9">
        <v>134</v>
      </c>
      <c r="D31" s="30">
        <v>224</v>
      </c>
      <c r="E31" s="30">
        <v>100</v>
      </c>
      <c r="F31" s="9">
        <v>34</v>
      </c>
      <c r="G31" s="9">
        <v>66</v>
      </c>
      <c r="H31" s="30">
        <v>46</v>
      </c>
      <c r="I31" s="9">
        <v>14</v>
      </c>
      <c r="J31" s="9">
        <v>32</v>
      </c>
    </row>
    <row r="32" spans="1:10" ht="11.45" customHeight="1">
      <c r="A32" s="8" t="s">
        <v>30</v>
      </c>
      <c r="B32" s="30">
        <v>829</v>
      </c>
      <c r="C32" s="9">
        <v>263</v>
      </c>
      <c r="D32" s="30">
        <v>566</v>
      </c>
      <c r="E32" s="30">
        <v>229</v>
      </c>
      <c r="F32" s="9">
        <v>72</v>
      </c>
      <c r="G32" s="9">
        <v>157</v>
      </c>
      <c r="H32" s="30">
        <v>110</v>
      </c>
      <c r="I32" s="9">
        <v>29</v>
      </c>
      <c r="J32" s="9">
        <v>81</v>
      </c>
    </row>
    <row r="33" spans="1:10" ht="11.45" customHeight="1">
      <c r="A33" s="8" t="s">
        <v>31</v>
      </c>
      <c r="B33" s="30">
        <v>142</v>
      </c>
      <c r="C33" s="9">
        <v>46</v>
      </c>
      <c r="D33" s="30">
        <v>95</v>
      </c>
      <c r="E33" s="30">
        <v>38</v>
      </c>
      <c r="F33" s="9">
        <v>16</v>
      </c>
      <c r="G33" s="9">
        <v>22</v>
      </c>
      <c r="H33" s="30">
        <v>18</v>
      </c>
      <c r="I33" s="9">
        <v>5</v>
      </c>
      <c r="J33" s="9">
        <v>13</v>
      </c>
    </row>
    <row r="34" spans="1:10" ht="11.45" customHeight="1">
      <c r="A34" s="12" t="s">
        <v>32</v>
      </c>
      <c r="B34" s="31">
        <v>134</v>
      </c>
      <c r="C34" s="13">
        <v>42</v>
      </c>
      <c r="D34" s="31">
        <v>92</v>
      </c>
      <c r="E34" s="31">
        <v>39</v>
      </c>
      <c r="F34" s="13">
        <v>15</v>
      </c>
      <c r="G34" s="13">
        <v>24</v>
      </c>
      <c r="H34" s="31">
        <v>20</v>
      </c>
      <c r="I34" s="13">
        <v>4</v>
      </c>
      <c r="J34" s="13">
        <v>16</v>
      </c>
    </row>
    <row r="35" spans="1:10" ht="11.45" customHeight="1">
      <c r="A35" s="8" t="s">
        <v>33</v>
      </c>
      <c r="B35" s="30">
        <v>215</v>
      </c>
      <c r="C35" s="9">
        <v>56</v>
      </c>
      <c r="D35" s="30">
        <v>158</v>
      </c>
      <c r="E35" s="30">
        <v>38</v>
      </c>
      <c r="F35" s="9">
        <v>9</v>
      </c>
      <c r="G35" s="9">
        <v>29</v>
      </c>
      <c r="H35" s="30">
        <v>21</v>
      </c>
      <c r="I35" s="9">
        <v>5</v>
      </c>
      <c r="J35" s="9">
        <v>16</v>
      </c>
    </row>
    <row r="36" spans="1:10" ht="11.45" customHeight="1">
      <c r="A36" s="8" t="s">
        <v>34</v>
      </c>
      <c r="B36" s="30">
        <v>967</v>
      </c>
      <c r="C36" s="9">
        <v>231</v>
      </c>
      <c r="D36" s="30">
        <v>736</v>
      </c>
      <c r="E36" s="30">
        <v>215</v>
      </c>
      <c r="F36" s="9">
        <v>46</v>
      </c>
      <c r="G36" s="9">
        <v>168</v>
      </c>
      <c r="H36" s="30">
        <v>87</v>
      </c>
      <c r="I36" s="9">
        <v>17</v>
      </c>
      <c r="J36" s="9">
        <v>70</v>
      </c>
    </row>
    <row r="37" spans="1:10" ht="11.45" customHeight="1">
      <c r="A37" s="8" t="s">
        <v>35</v>
      </c>
      <c r="B37" s="30">
        <v>471</v>
      </c>
      <c r="C37" s="9">
        <v>132</v>
      </c>
      <c r="D37" s="30">
        <v>339</v>
      </c>
      <c r="E37" s="30">
        <v>99</v>
      </c>
      <c r="F37" s="9">
        <v>26</v>
      </c>
      <c r="G37" s="9">
        <v>73</v>
      </c>
      <c r="H37" s="30">
        <v>52</v>
      </c>
      <c r="I37" s="9">
        <v>14</v>
      </c>
      <c r="J37" s="9">
        <v>38</v>
      </c>
    </row>
    <row r="38" spans="1:10" ht="11.45" customHeight="1">
      <c r="A38" s="8" t="s">
        <v>36</v>
      </c>
      <c r="B38" s="30">
        <v>90</v>
      </c>
      <c r="C38" s="9">
        <v>26</v>
      </c>
      <c r="D38" s="30">
        <v>64</v>
      </c>
      <c r="E38" s="30">
        <v>19</v>
      </c>
      <c r="F38" s="9">
        <v>7</v>
      </c>
      <c r="G38" s="9">
        <v>13</v>
      </c>
      <c r="H38" s="30">
        <v>9</v>
      </c>
      <c r="I38" s="9">
        <v>2</v>
      </c>
      <c r="J38" s="9">
        <v>7</v>
      </c>
    </row>
    <row r="39" spans="1:10" ht="11.45" customHeight="1">
      <c r="A39" s="12" t="s">
        <v>37</v>
      </c>
      <c r="B39" s="31">
        <v>36</v>
      </c>
      <c r="C39" s="13">
        <v>11</v>
      </c>
      <c r="D39" s="31">
        <v>25</v>
      </c>
      <c r="E39" s="31">
        <v>6</v>
      </c>
      <c r="F39" s="13">
        <v>2</v>
      </c>
      <c r="G39" s="13">
        <v>3</v>
      </c>
      <c r="H39" s="31">
        <v>6</v>
      </c>
      <c r="I39" s="13">
        <v>3</v>
      </c>
      <c r="J39" s="13">
        <v>4</v>
      </c>
    </row>
    <row r="40" spans="1:10" ht="11.45" customHeight="1">
      <c r="A40" s="8" t="s">
        <v>38</v>
      </c>
      <c r="B40" s="30">
        <v>33</v>
      </c>
      <c r="C40" s="9">
        <v>13</v>
      </c>
      <c r="D40" s="30">
        <v>20</v>
      </c>
      <c r="E40" s="30">
        <v>8</v>
      </c>
      <c r="F40" s="9">
        <v>2</v>
      </c>
      <c r="G40" s="9">
        <v>6</v>
      </c>
      <c r="H40" s="30">
        <v>3</v>
      </c>
      <c r="I40" s="9">
        <v>1</v>
      </c>
      <c r="J40" s="9">
        <v>2</v>
      </c>
    </row>
    <row r="41" spans="1:10" ht="11.45" customHeight="1">
      <c r="A41" s="8" t="s">
        <v>39</v>
      </c>
      <c r="B41" s="30">
        <v>22</v>
      </c>
      <c r="C41" s="9">
        <v>9</v>
      </c>
      <c r="D41" s="30">
        <v>13</v>
      </c>
      <c r="E41" s="30">
        <v>7</v>
      </c>
      <c r="F41" s="9">
        <v>3</v>
      </c>
      <c r="G41" s="9">
        <v>4</v>
      </c>
      <c r="H41" s="30">
        <v>2</v>
      </c>
      <c r="I41" s="9">
        <v>0</v>
      </c>
      <c r="J41" s="9">
        <v>2</v>
      </c>
    </row>
    <row r="42" spans="1:10" ht="11.45" customHeight="1">
      <c r="A42" s="8" t="s">
        <v>40</v>
      </c>
      <c r="B42" s="30">
        <v>116</v>
      </c>
      <c r="C42" s="9">
        <v>32</v>
      </c>
      <c r="D42" s="30">
        <v>84</v>
      </c>
      <c r="E42" s="30">
        <v>31</v>
      </c>
      <c r="F42" s="9">
        <v>12</v>
      </c>
      <c r="G42" s="9">
        <v>18</v>
      </c>
      <c r="H42" s="30">
        <v>10</v>
      </c>
      <c r="I42" s="9">
        <v>2</v>
      </c>
      <c r="J42" s="9">
        <v>8</v>
      </c>
    </row>
    <row r="43" spans="1:10" ht="11.45" customHeight="1">
      <c r="A43" s="8" t="s">
        <v>41</v>
      </c>
      <c r="B43" s="30">
        <v>248</v>
      </c>
      <c r="C43" s="9">
        <v>60</v>
      </c>
      <c r="D43" s="30">
        <v>188</v>
      </c>
      <c r="E43" s="30">
        <v>49</v>
      </c>
      <c r="F43" s="9">
        <v>15</v>
      </c>
      <c r="G43" s="9">
        <v>35</v>
      </c>
      <c r="H43" s="30">
        <v>22</v>
      </c>
      <c r="I43" s="9">
        <v>5</v>
      </c>
      <c r="J43" s="9">
        <v>17</v>
      </c>
    </row>
    <row r="44" spans="1:10" ht="11.45" customHeight="1">
      <c r="A44" s="12" t="s">
        <v>42</v>
      </c>
      <c r="B44" s="31">
        <v>62</v>
      </c>
      <c r="C44" s="13">
        <v>21</v>
      </c>
      <c r="D44" s="31">
        <v>40</v>
      </c>
      <c r="E44" s="31">
        <v>16</v>
      </c>
      <c r="F44" s="13">
        <v>4</v>
      </c>
      <c r="G44" s="13">
        <v>12</v>
      </c>
      <c r="H44" s="31">
        <v>8</v>
      </c>
      <c r="I44" s="13">
        <v>4</v>
      </c>
      <c r="J44" s="13">
        <v>4</v>
      </c>
    </row>
    <row r="45" spans="1:10" ht="11.45" customHeight="1">
      <c r="A45" s="8" t="s">
        <v>43</v>
      </c>
      <c r="B45" s="30">
        <v>38</v>
      </c>
      <c r="C45" s="9">
        <v>12</v>
      </c>
      <c r="D45" s="30">
        <v>26</v>
      </c>
      <c r="E45" s="30">
        <v>8</v>
      </c>
      <c r="F45" s="9">
        <v>3</v>
      </c>
      <c r="G45" s="9">
        <v>5</v>
      </c>
      <c r="H45" s="30">
        <v>2</v>
      </c>
      <c r="I45" s="9">
        <v>1</v>
      </c>
      <c r="J45" s="9">
        <v>0</v>
      </c>
    </row>
    <row r="46" spans="1:10" ht="11.45" customHeight="1">
      <c r="A46" s="8" t="s">
        <v>44</v>
      </c>
      <c r="B46" s="30">
        <v>56</v>
      </c>
      <c r="C46" s="9">
        <v>16</v>
      </c>
      <c r="D46" s="30">
        <v>40</v>
      </c>
      <c r="E46" s="30">
        <v>12</v>
      </c>
      <c r="F46" s="9">
        <v>6</v>
      </c>
      <c r="G46" s="9">
        <v>6</v>
      </c>
      <c r="H46" s="30">
        <v>4</v>
      </c>
      <c r="I46" s="9">
        <v>1</v>
      </c>
      <c r="J46" s="9">
        <v>3</v>
      </c>
    </row>
    <row r="47" spans="1:10" ht="11.45" customHeight="1">
      <c r="A47" s="8" t="s">
        <v>45</v>
      </c>
      <c r="B47" s="30">
        <v>72</v>
      </c>
      <c r="C47" s="9">
        <v>17</v>
      </c>
      <c r="D47" s="30">
        <v>55</v>
      </c>
      <c r="E47" s="30">
        <v>7</v>
      </c>
      <c r="F47" s="9">
        <v>2</v>
      </c>
      <c r="G47" s="9">
        <v>5</v>
      </c>
      <c r="H47" s="30">
        <v>6</v>
      </c>
      <c r="I47" s="9">
        <v>2</v>
      </c>
      <c r="J47" s="9">
        <v>4</v>
      </c>
    </row>
    <row r="48" spans="1:10" ht="11.45" customHeight="1">
      <c r="A48" s="8" t="s">
        <v>46</v>
      </c>
      <c r="B48" s="30">
        <v>30</v>
      </c>
      <c r="C48" s="9">
        <v>8</v>
      </c>
      <c r="D48" s="30">
        <v>22</v>
      </c>
      <c r="E48" s="30">
        <v>5</v>
      </c>
      <c r="F48" s="9">
        <v>1</v>
      </c>
      <c r="G48" s="9">
        <v>4</v>
      </c>
      <c r="H48" s="30">
        <v>3</v>
      </c>
      <c r="I48" s="9">
        <v>1</v>
      </c>
      <c r="J48" s="9">
        <v>2</v>
      </c>
    </row>
    <row r="49" spans="1:11" ht="11.45" customHeight="1">
      <c r="A49" s="12" t="s">
        <v>47</v>
      </c>
      <c r="B49" s="31">
        <v>401</v>
      </c>
      <c r="C49" s="13">
        <v>95</v>
      </c>
      <c r="D49" s="31">
        <v>306</v>
      </c>
      <c r="E49" s="31">
        <v>92</v>
      </c>
      <c r="F49" s="13">
        <v>16</v>
      </c>
      <c r="G49" s="13">
        <v>77</v>
      </c>
      <c r="H49" s="31">
        <v>45</v>
      </c>
      <c r="I49" s="13">
        <v>6</v>
      </c>
      <c r="J49" s="13">
        <v>39</v>
      </c>
    </row>
    <row r="50" spans="1:11" ht="11.45" customHeight="1">
      <c r="A50" s="8" t="s">
        <v>48</v>
      </c>
      <c r="B50" s="30">
        <v>35</v>
      </c>
      <c r="C50" s="9">
        <v>10</v>
      </c>
      <c r="D50" s="30">
        <v>25</v>
      </c>
      <c r="E50" s="30">
        <v>8</v>
      </c>
      <c r="F50" s="9">
        <v>3</v>
      </c>
      <c r="G50" s="9">
        <v>5</v>
      </c>
      <c r="H50" s="30">
        <v>1</v>
      </c>
      <c r="I50" s="9">
        <v>0</v>
      </c>
      <c r="J50" s="9">
        <v>1</v>
      </c>
    </row>
    <row r="51" spans="1:11" ht="11.45" customHeight="1">
      <c r="A51" s="8" t="s">
        <v>49</v>
      </c>
      <c r="B51" s="30">
        <v>62</v>
      </c>
      <c r="C51" s="9">
        <v>13</v>
      </c>
      <c r="D51" s="30">
        <v>49</v>
      </c>
      <c r="E51" s="30">
        <v>8</v>
      </c>
      <c r="F51" s="9">
        <v>3</v>
      </c>
      <c r="G51" s="9">
        <v>5</v>
      </c>
      <c r="H51" s="30">
        <v>3</v>
      </c>
      <c r="I51" s="9">
        <v>0</v>
      </c>
      <c r="J51" s="9">
        <v>3</v>
      </c>
    </row>
    <row r="52" spans="1:11" ht="11.45" customHeight="1">
      <c r="A52" s="8" t="s">
        <v>50</v>
      </c>
      <c r="B52" s="30">
        <v>100</v>
      </c>
      <c r="C52" s="9">
        <v>30</v>
      </c>
      <c r="D52" s="30">
        <v>70</v>
      </c>
      <c r="E52" s="30">
        <v>14</v>
      </c>
      <c r="F52" s="9">
        <v>3</v>
      </c>
      <c r="G52" s="9">
        <v>10</v>
      </c>
      <c r="H52" s="30">
        <v>5</v>
      </c>
      <c r="I52" s="9">
        <v>2</v>
      </c>
      <c r="J52" s="9">
        <v>4</v>
      </c>
    </row>
    <row r="53" spans="1:11" ht="11.45" customHeight="1">
      <c r="A53" s="8" t="s">
        <v>51</v>
      </c>
      <c r="B53" s="30">
        <v>50</v>
      </c>
      <c r="C53" s="9">
        <v>15</v>
      </c>
      <c r="D53" s="30">
        <v>35</v>
      </c>
      <c r="E53" s="30">
        <v>10</v>
      </c>
      <c r="F53" s="9">
        <v>2</v>
      </c>
      <c r="G53" s="9">
        <v>8</v>
      </c>
      <c r="H53" s="30">
        <v>6</v>
      </c>
      <c r="I53" s="9">
        <v>2</v>
      </c>
      <c r="J53" s="9">
        <v>4</v>
      </c>
    </row>
    <row r="54" spans="1:11" ht="11.45" customHeight="1">
      <c r="A54" s="12" t="s">
        <v>52</v>
      </c>
      <c r="B54" s="31">
        <v>48</v>
      </c>
      <c r="C54" s="13">
        <v>16</v>
      </c>
      <c r="D54" s="31">
        <v>32</v>
      </c>
      <c r="E54" s="31">
        <v>11</v>
      </c>
      <c r="F54" s="13">
        <v>2</v>
      </c>
      <c r="G54" s="13">
        <v>9</v>
      </c>
      <c r="H54" s="31">
        <v>6</v>
      </c>
      <c r="I54" s="13">
        <v>2</v>
      </c>
      <c r="J54" s="13">
        <v>4</v>
      </c>
    </row>
    <row r="55" spans="1:11" ht="11.45" customHeight="1">
      <c r="A55" s="8" t="s">
        <v>53</v>
      </c>
      <c r="B55" s="30">
        <v>61</v>
      </c>
      <c r="C55" s="9">
        <v>17</v>
      </c>
      <c r="D55" s="30">
        <v>44</v>
      </c>
      <c r="E55" s="30">
        <v>15</v>
      </c>
      <c r="F55" s="9">
        <v>3</v>
      </c>
      <c r="G55" s="9">
        <v>12</v>
      </c>
      <c r="H55" s="30">
        <v>4</v>
      </c>
      <c r="I55" s="9">
        <v>0</v>
      </c>
      <c r="J55" s="9">
        <v>4</v>
      </c>
    </row>
    <row r="56" spans="1:11" ht="11.45" customHeight="1" thickBot="1">
      <c r="A56" s="16" t="s">
        <v>54</v>
      </c>
      <c r="B56" s="29">
        <v>109</v>
      </c>
      <c r="C56" s="17">
        <v>46</v>
      </c>
      <c r="D56" s="29">
        <v>63</v>
      </c>
      <c r="E56" s="29">
        <v>22</v>
      </c>
      <c r="F56" s="17">
        <v>8</v>
      </c>
      <c r="G56" s="17">
        <v>13</v>
      </c>
      <c r="H56" s="29">
        <v>14</v>
      </c>
      <c r="I56" s="17">
        <v>5</v>
      </c>
      <c r="J56" s="17">
        <v>9</v>
      </c>
    </row>
    <row r="57" spans="1:11" ht="16.5" customHeight="1">
      <c r="A57" s="38"/>
      <c r="B57" s="37" t="s">
        <v>78</v>
      </c>
      <c r="C57" s="37"/>
      <c r="D57" s="37"/>
      <c r="E57" s="37"/>
      <c r="F57" s="37"/>
      <c r="G57" s="37"/>
      <c r="H57" s="37"/>
      <c r="I57" s="37"/>
      <c r="J57" s="37"/>
      <c r="K57" s="25"/>
    </row>
    <row r="58" spans="1:11" ht="16.149999999999999" customHeight="1">
      <c r="A58" s="24"/>
      <c r="B58" s="36"/>
      <c r="C58" s="36"/>
      <c r="D58" s="36"/>
      <c r="E58" s="36"/>
      <c r="F58" s="36"/>
      <c r="G58" s="36"/>
      <c r="H58" s="36"/>
      <c r="I58" s="36"/>
      <c r="J58" s="36"/>
      <c r="K58" s="36"/>
    </row>
    <row r="59" spans="1:11" ht="13.15" customHeight="1">
      <c r="A59" s="24"/>
    </row>
    <row r="60" spans="1:11" ht="11.45" customHeight="1">
      <c r="A60" s="24"/>
    </row>
    <row r="61" spans="1:11" ht="11.45" customHeight="1">
      <c r="A61" s="24"/>
    </row>
    <row r="62" spans="1:11" ht="11.45" customHeight="1">
      <c r="A62" s="24"/>
    </row>
    <row r="63" spans="1:11" ht="11.45" customHeight="1">
      <c r="A63" s="24"/>
    </row>
    <row r="64" spans="1:11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A1:K68"/>
  <sheetViews>
    <sheetView view="pageBreakPreview" zoomScaleNormal="100" zoomScaleSheetLayoutView="100" workbookViewId="0">
      <selection activeCell="I20" sqref="I20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19" t="s">
        <v>74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9.899999999999999" customHeight="1">
      <c r="A2" s="142" t="s">
        <v>167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18.600000000000001" customHeight="1" thickBot="1">
      <c r="I3" s="138" t="s">
        <v>195</v>
      </c>
      <c r="J3" s="138"/>
    </row>
    <row r="4" spans="1:10" ht="22.5" customHeight="1" thickBot="1">
      <c r="A4" s="126" t="s">
        <v>0</v>
      </c>
      <c r="B4" s="139" t="s">
        <v>83</v>
      </c>
      <c r="C4" s="140"/>
      <c r="D4" s="140"/>
      <c r="E4" s="140"/>
      <c r="F4" s="140"/>
      <c r="G4" s="140"/>
      <c r="H4" s="140"/>
      <c r="I4" s="140"/>
      <c r="J4" s="141"/>
    </row>
    <row r="5" spans="1:10" ht="22.5" customHeight="1" thickBot="1">
      <c r="A5" s="127"/>
      <c r="B5" s="139" t="s">
        <v>96</v>
      </c>
      <c r="C5" s="140"/>
      <c r="D5" s="141"/>
      <c r="E5" s="139" t="s">
        <v>92</v>
      </c>
      <c r="F5" s="140"/>
      <c r="G5" s="140"/>
      <c r="H5" s="140"/>
      <c r="I5" s="140"/>
      <c r="J5" s="141"/>
    </row>
    <row r="6" spans="1:10" ht="22.5" customHeight="1" thickBot="1">
      <c r="A6" s="127"/>
      <c r="B6" s="139" t="s">
        <v>90</v>
      </c>
      <c r="C6" s="140"/>
      <c r="D6" s="141"/>
      <c r="E6" s="139" t="s">
        <v>89</v>
      </c>
      <c r="F6" s="140"/>
      <c r="G6" s="141"/>
      <c r="H6" s="139" t="s">
        <v>87</v>
      </c>
      <c r="I6" s="140"/>
      <c r="J6" s="141"/>
    </row>
    <row r="7" spans="1:10" ht="42" customHeight="1" thickBot="1">
      <c r="A7" s="128"/>
      <c r="B7" s="105" t="s">
        <v>72</v>
      </c>
      <c r="C7" s="3" t="s">
        <v>79</v>
      </c>
      <c r="D7" s="105" t="s">
        <v>70</v>
      </c>
      <c r="E7" s="82" t="s">
        <v>72</v>
      </c>
      <c r="F7" s="3" t="s">
        <v>79</v>
      </c>
      <c r="G7" s="3" t="s">
        <v>70</v>
      </c>
      <c r="H7" s="105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336.83333333333331</v>
      </c>
      <c r="C8" s="5">
        <v>171.16666666666666</v>
      </c>
      <c r="D8" s="32">
        <v>165.66666666666666</v>
      </c>
      <c r="E8" s="32">
        <v>3977.25</v>
      </c>
      <c r="F8" s="5">
        <v>2346.3333333333335</v>
      </c>
      <c r="G8" s="5">
        <v>1630.9166666666667</v>
      </c>
      <c r="H8" s="32">
        <v>283.08333333333331</v>
      </c>
      <c r="I8" s="5">
        <v>152.58333333333334</v>
      </c>
      <c r="J8" s="5">
        <v>130.5</v>
      </c>
    </row>
    <row r="9" spans="1:10" ht="12" customHeight="1">
      <c r="A9" s="8"/>
      <c r="B9" s="30"/>
      <c r="C9" s="9"/>
      <c r="D9" s="30"/>
      <c r="E9" s="30"/>
      <c r="F9" s="9"/>
      <c r="G9" s="9"/>
      <c r="H9" s="30"/>
      <c r="I9" s="9"/>
      <c r="J9" s="9"/>
    </row>
    <row r="10" spans="1:10" ht="11.45" customHeight="1">
      <c r="A10" s="8" t="s">
        <v>8</v>
      </c>
      <c r="B10" s="30">
        <v>9</v>
      </c>
      <c r="C10" s="9">
        <v>6</v>
      </c>
      <c r="D10" s="30">
        <v>3</v>
      </c>
      <c r="E10" s="30">
        <v>154</v>
      </c>
      <c r="F10" s="9">
        <v>81.416666666666671</v>
      </c>
      <c r="G10" s="9">
        <v>72.583333333333329</v>
      </c>
      <c r="H10" s="30">
        <v>17</v>
      </c>
      <c r="I10" s="9">
        <v>9</v>
      </c>
      <c r="J10" s="9">
        <v>8</v>
      </c>
    </row>
    <row r="11" spans="1:10" ht="11.45" customHeight="1">
      <c r="A11" s="8" t="s">
        <v>9</v>
      </c>
      <c r="B11" s="30">
        <v>4</v>
      </c>
      <c r="C11" s="9">
        <v>0</v>
      </c>
      <c r="D11" s="30">
        <v>4</v>
      </c>
      <c r="E11" s="30">
        <v>25.75</v>
      </c>
      <c r="F11" s="9">
        <v>11.583333333333334</v>
      </c>
      <c r="G11" s="9">
        <v>14.166666666666666</v>
      </c>
      <c r="H11" s="30">
        <v>3</v>
      </c>
      <c r="I11" s="9">
        <v>2</v>
      </c>
      <c r="J11" s="9">
        <v>1</v>
      </c>
    </row>
    <row r="12" spans="1:10" ht="11.45" customHeight="1">
      <c r="A12" s="8" t="s">
        <v>10</v>
      </c>
      <c r="B12" s="30">
        <v>2</v>
      </c>
      <c r="C12" s="9">
        <v>0</v>
      </c>
      <c r="D12" s="30">
        <v>1</v>
      </c>
      <c r="E12" s="30">
        <v>36.583333333333336</v>
      </c>
      <c r="F12" s="9">
        <v>17.666666666666668</v>
      </c>
      <c r="G12" s="9">
        <v>18.916666666666668</v>
      </c>
      <c r="H12" s="30">
        <v>2</v>
      </c>
      <c r="I12" s="9">
        <v>1</v>
      </c>
      <c r="J12" s="9">
        <v>1</v>
      </c>
    </row>
    <row r="13" spans="1:10" ht="11.45" customHeight="1">
      <c r="A13" s="8" t="s">
        <v>11</v>
      </c>
      <c r="B13" s="30">
        <v>7</v>
      </c>
      <c r="C13" s="9">
        <v>4</v>
      </c>
      <c r="D13" s="30">
        <v>3</v>
      </c>
      <c r="E13" s="30">
        <v>83.75</v>
      </c>
      <c r="F13" s="9">
        <v>44.333333333333336</v>
      </c>
      <c r="G13" s="9">
        <v>39.416666666666664</v>
      </c>
      <c r="H13" s="30">
        <v>6</v>
      </c>
      <c r="I13" s="9">
        <v>5</v>
      </c>
      <c r="J13" s="9">
        <v>1</v>
      </c>
    </row>
    <row r="14" spans="1:10" ht="11.45" customHeight="1">
      <c r="A14" s="12" t="s">
        <v>12</v>
      </c>
      <c r="B14" s="31">
        <v>3</v>
      </c>
      <c r="C14" s="13">
        <v>3</v>
      </c>
      <c r="D14" s="31">
        <v>0</v>
      </c>
      <c r="E14" s="31">
        <v>39.75</v>
      </c>
      <c r="F14" s="13">
        <v>23.75</v>
      </c>
      <c r="G14" s="13">
        <v>16</v>
      </c>
      <c r="H14" s="31">
        <v>3</v>
      </c>
      <c r="I14" s="13">
        <v>2</v>
      </c>
      <c r="J14" s="13">
        <v>1</v>
      </c>
    </row>
    <row r="15" spans="1:10" ht="11.45" customHeight="1">
      <c r="A15" s="8" t="s">
        <v>13</v>
      </c>
      <c r="B15" s="30">
        <v>3</v>
      </c>
      <c r="C15" s="9">
        <v>1</v>
      </c>
      <c r="D15" s="30">
        <v>1</v>
      </c>
      <c r="E15" s="30">
        <v>41.75</v>
      </c>
      <c r="F15" s="9">
        <v>24.5</v>
      </c>
      <c r="G15" s="9">
        <v>17.25</v>
      </c>
      <c r="H15" s="30">
        <v>1</v>
      </c>
      <c r="I15" s="9">
        <v>0</v>
      </c>
      <c r="J15" s="9">
        <v>1</v>
      </c>
    </row>
    <row r="16" spans="1:10" ht="11.45" customHeight="1">
      <c r="A16" s="8" t="s">
        <v>14</v>
      </c>
      <c r="B16" s="30">
        <v>2</v>
      </c>
      <c r="C16" s="9">
        <v>1</v>
      </c>
      <c r="D16" s="30">
        <v>2</v>
      </c>
      <c r="E16" s="30">
        <v>62.916666666666664</v>
      </c>
      <c r="F16" s="9">
        <v>41</v>
      </c>
      <c r="G16" s="9">
        <v>21.916666666666668</v>
      </c>
      <c r="H16" s="30">
        <v>3</v>
      </c>
      <c r="I16" s="9">
        <v>2</v>
      </c>
      <c r="J16" s="9">
        <v>1</v>
      </c>
    </row>
    <row r="17" spans="1:10" ht="11.45" customHeight="1">
      <c r="A17" s="8" t="s">
        <v>15</v>
      </c>
      <c r="B17" s="30">
        <v>6</v>
      </c>
      <c r="C17" s="9">
        <v>3</v>
      </c>
      <c r="D17" s="30">
        <v>3</v>
      </c>
      <c r="E17" s="30">
        <v>74.25</v>
      </c>
      <c r="F17" s="9">
        <v>45.75</v>
      </c>
      <c r="G17" s="9">
        <v>28.5</v>
      </c>
      <c r="H17" s="30">
        <v>4</v>
      </c>
      <c r="I17" s="9">
        <v>2</v>
      </c>
      <c r="J17" s="9">
        <v>2</v>
      </c>
    </row>
    <row r="18" spans="1:10" ht="11.45" customHeight="1">
      <c r="A18" s="8" t="s">
        <v>16</v>
      </c>
      <c r="B18" s="30">
        <v>3</v>
      </c>
      <c r="C18" s="9">
        <v>1</v>
      </c>
      <c r="D18" s="30">
        <v>2</v>
      </c>
      <c r="E18" s="30">
        <v>68.083333333333329</v>
      </c>
      <c r="F18" s="9">
        <v>38.166666666666664</v>
      </c>
      <c r="G18" s="9">
        <v>29.916666666666668</v>
      </c>
      <c r="H18" s="30">
        <v>5</v>
      </c>
      <c r="I18" s="9">
        <v>4</v>
      </c>
      <c r="J18" s="9">
        <v>1</v>
      </c>
    </row>
    <row r="19" spans="1:10" ht="11.45" customHeight="1">
      <c r="A19" s="12" t="s">
        <v>17</v>
      </c>
      <c r="B19" s="31">
        <v>2</v>
      </c>
      <c r="C19" s="13">
        <v>1</v>
      </c>
      <c r="D19" s="31">
        <v>1</v>
      </c>
      <c r="E19" s="31">
        <v>83.666666666666671</v>
      </c>
      <c r="F19" s="13">
        <v>59.916666666666664</v>
      </c>
      <c r="G19" s="13">
        <v>23.75</v>
      </c>
      <c r="H19" s="31">
        <v>4</v>
      </c>
      <c r="I19" s="13">
        <v>2</v>
      </c>
      <c r="J19" s="13">
        <v>3</v>
      </c>
    </row>
    <row r="20" spans="1:10" ht="11.45" customHeight="1">
      <c r="A20" s="8" t="s">
        <v>18</v>
      </c>
      <c r="B20" s="30">
        <v>23</v>
      </c>
      <c r="C20" s="9">
        <v>11</v>
      </c>
      <c r="D20" s="30">
        <v>12</v>
      </c>
      <c r="E20" s="30">
        <v>254.41666666666666</v>
      </c>
      <c r="F20" s="9">
        <v>149.41666666666666</v>
      </c>
      <c r="G20" s="9">
        <v>105</v>
      </c>
      <c r="H20" s="30">
        <v>16</v>
      </c>
      <c r="I20" s="9">
        <v>9</v>
      </c>
      <c r="J20" s="9">
        <v>7</v>
      </c>
    </row>
    <row r="21" spans="1:10" ht="11.45" customHeight="1">
      <c r="A21" s="8" t="s">
        <v>19</v>
      </c>
      <c r="B21" s="30">
        <v>23</v>
      </c>
      <c r="C21" s="9">
        <v>10</v>
      </c>
      <c r="D21" s="30">
        <v>13</v>
      </c>
      <c r="E21" s="30">
        <v>208.16666666666666</v>
      </c>
      <c r="F21" s="9">
        <v>136.83333333333334</v>
      </c>
      <c r="G21" s="9">
        <v>71.333333333333329</v>
      </c>
      <c r="H21" s="30">
        <v>14</v>
      </c>
      <c r="I21" s="9">
        <v>7</v>
      </c>
      <c r="J21" s="9">
        <v>7</v>
      </c>
    </row>
    <row r="22" spans="1:10" ht="11.45" customHeight="1">
      <c r="A22" s="8" t="s">
        <v>20</v>
      </c>
      <c r="B22" s="30">
        <v>66</v>
      </c>
      <c r="C22" s="9">
        <v>29</v>
      </c>
      <c r="D22" s="30">
        <v>37</v>
      </c>
      <c r="E22" s="30">
        <v>506.83333333333331</v>
      </c>
      <c r="F22" s="9">
        <v>263.25</v>
      </c>
      <c r="G22" s="9">
        <v>243.58333333333334</v>
      </c>
      <c r="H22" s="30">
        <v>51</v>
      </c>
      <c r="I22" s="9">
        <v>26</v>
      </c>
      <c r="J22" s="9">
        <v>25</v>
      </c>
    </row>
    <row r="23" spans="1:10" ht="11.45" customHeight="1">
      <c r="A23" s="8" t="s">
        <v>21</v>
      </c>
      <c r="B23" s="30">
        <v>36</v>
      </c>
      <c r="C23" s="9">
        <v>17</v>
      </c>
      <c r="D23" s="30">
        <v>19</v>
      </c>
      <c r="E23" s="30">
        <v>329.58333333333331</v>
      </c>
      <c r="F23" s="9">
        <v>225.08333333333334</v>
      </c>
      <c r="G23" s="9">
        <v>104.5</v>
      </c>
      <c r="H23" s="30">
        <v>21</v>
      </c>
      <c r="I23" s="9">
        <v>13</v>
      </c>
      <c r="J23" s="9">
        <v>8</v>
      </c>
    </row>
    <row r="24" spans="1:10" ht="11.45" customHeight="1">
      <c r="A24" s="12" t="s">
        <v>22</v>
      </c>
      <c r="B24" s="31">
        <v>4</v>
      </c>
      <c r="C24" s="13">
        <v>2</v>
      </c>
      <c r="D24" s="31">
        <v>2</v>
      </c>
      <c r="E24" s="31">
        <v>78.5</v>
      </c>
      <c r="F24" s="13">
        <v>42.333333333333336</v>
      </c>
      <c r="G24" s="13">
        <v>36.166666666666664</v>
      </c>
      <c r="H24" s="31">
        <v>6</v>
      </c>
      <c r="I24" s="13">
        <v>4</v>
      </c>
      <c r="J24" s="13">
        <v>2</v>
      </c>
    </row>
    <row r="25" spans="1:10" ht="11.45" customHeight="1">
      <c r="A25" s="8" t="s">
        <v>23</v>
      </c>
      <c r="B25" s="30">
        <v>3</v>
      </c>
      <c r="C25" s="9">
        <v>2</v>
      </c>
      <c r="D25" s="30">
        <v>1</v>
      </c>
      <c r="E25" s="30">
        <v>22.583333333333332</v>
      </c>
      <c r="F25" s="9">
        <v>14.166666666666666</v>
      </c>
      <c r="G25" s="9">
        <v>8.4166666666666661</v>
      </c>
      <c r="H25" s="30">
        <v>1</v>
      </c>
      <c r="I25" s="9">
        <v>0</v>
      </c>
      <c r="J25" s="9">
        <v>1</v>
      </c>
    </row>
    <row r="26" spans="1:10" ht="11.45" customHeight="1">
      <c r="A26" s="8" t="s">
        <v>24</v>
      </c>
      <c r="B26" s="30">
        <v>1</v>
      </c>
      <c r="C26" s="9">
        <v>1</v>
      </c>
      <c r="D26" s="30">
        <v>0</v>
      </c>
      <c r="E26" s="30">
        <v>38.333333333333336</v>
      </c>
      <c r="F26" s="9">
        <v>19.083333333333332</v>
      </c>
      <c r="G26" s="9">
        <v>19.25</v>
      </c>
      <c r="H26" s="30">
        <v>3</v>
      </c>
      <c r="I26" s="9">
        <v>2</v>
      </c>
      <c r="J26" s="9">
        <v>1</v>
      </c>
    </row>
    <row r="27" spans="1:10" ht="11.45" customHeight="1">
      <c r="A27" s="8" t="s">
        <v>25</v>
      </c>
      <c r="B27" s="30">
        <v>1</v>
      </c>
      <c r="C27" s="9">
        <v>1</v>
      </c>
      <c r="D27" s="30">
        <v>0</v>
      </c>
      <c r="E27" s="30">
        <v>18.583333333333332</v>
      </c>
      <c r="F27" s="9">
        <v>10.416666666666666</v>
      </c>
      <c r="G27" s="9">
        <v>8.1666666666666661</v>
      </c>
      <c r="H27" s="30">
        <v>1</v>
      </c>
      <c r="I27" s="9">
        <v>1</v>
      </c>
      <c r="J27" s="9">
        <v>0</v>
      </c>
    </row>
    <row r="28" spans="1:10" ht="11.45" customHeight="1">
      <c r="A28" s="8" t="s">
        <v>26</v>
      </c>
      <c r="B28" s="30">
        <v>1</v>
      </c>
      <c r="C28" s="9">
        <v>1</v>
      </c>
      <c r="D28" s="30">
        <v>0</v>
      </c>
      <c r="E28" s="30">
        <v>28.083333333333332</v>
      </c>
      <c r="F28" s="9">
        <v>12.416666666666666</v>
      </c>
      <c r="G28" s="9">
        <v>15.666666666666666</v>
      </c>
      <c r="H28" s="30">
        <v>2</v>
      </c>
      <c r="I28" s="9">
        <v>1</v>
      </c>
      <c r="J28" s="9">
        <v>1</v>
      </c>
    </row>
    <row r="29" spans="1:10" ht="11.45" customHeight="1">
      <c r="A29" s="12" t="s">
        <v>27</v>
      </c>
      <c r="B29" s="31">
        <v>8</v>
      </c>
      <c r="C29" s="13">
        <v>2</v>
      </c>
      <c r="D29" s="31">
        <v>6</v>
      </c>
      <c r="E29" s="31">
        <v>83.75</v>
      </c>
      <c r="F29" s="13">
        <v>49.416666666666664</v>
      </c>
      <c r="G29" s="13">
        <v>34.333333333333336</v>
      </c>
      <c r="H29" s="31">
        <v>8</v>
      </c>
      <c r="I29" s="13">
        <v>6</v>
      </c>
      <c r="J29" s="13">
        <v>3</v>
      </c>
    </row>
    <row r="30" spans="1:10" ht="11.45" customHeight="1">
      <c r="A30" s="8" t="s">
        <v>28</v>
      </c>
      <c r="B30" s="30">
        <v>5</v>
      </c>
      <c r="C30" s="9">
        <v>3</v>
      </c>
      <c r="D30" s="30">
        <v>2</v>
      </c>
      <c r="E30" s="30">
        <v>57.916666666666664</v>
      </c>
      <c r="F30" s="9">
        <v>37.5</v>
      </c>
      <c r="G30" s="9">
        <v>20.416666666666668</v>
      </c>
      <c r="H30" s="30">
        <v>2</v>
      </c>
      <c r="I30" s="9">
        <v>2</v>
      </c>
      <c r="J30" s="9">
        <v>0</v>
      </c>
    </row>
    <row r="31" spans="1:10" ht="11.45" customHeight="1">
      <c r="A31" s="8" t="s">
        <v>29</v>
      </c>
      <c r="B31" s="30">
        <v>11</v>
      </c>
      <c r="C31" s="9">
        <v>6</v>
      </c>
      <c r="D31" s="30">
        <v>5</v>
      </c>
      <c r="E31" s="30">
        <v>138.75</v>
      </c>
      <c r="F31" s="9">
        <v>81.416666666666671</v>
      </c>
      <c r="G31" s="9">
        <v>57.333333333333336</v>
      </c>
      <c r="H31" s="30">
        <v>6</v>
      </c>
      <c r="I31" s="9">
        <v>3</v>
      </c>
      <c r="J31" s="9">
        <v>3</v>
      </c>
    </row>
    <row r="32" spans="1:10" ht="11.45" customHeight="1">
      <c r="A32" s="8" t="s">
        <v>30</v>
      </c>
      <c r="B32" s="30">
        <v>18</v>
      </c>
      <c r="C32" s="9">
        <v>10</v>
      </c>
      <c r="D32" s="30">
        <v>8</v>
      </c>
      <c r="E32" s="30">
        <v>196.41666666666666</v>
      </c>
      <c r="F32" s="9">
        <v>122.66666666666667</v>
      </c>
      <c r="G32" s="9">
        <v>73.75</v>
      </c>
      <c r="H32" s="30">
        <v>11</v>
      </c>
      <c r="I32" s="9">
        <v>6</v>
      </c>
      <c r="J32" s="9">
        <v>5</v>
      </c>
    </row>
    <row r="33" spans="1:10" ht="11.45" customHeight="1">
      <c r="A33" s="8" t="s">
        <v>31</v>
      </c>
      <c r="B33" s="30">
        <v>2</v>
      </c>
      <c r="C33" s="9">
        <v>0</v>
      </c>
      <c r="D33" s="30">
        <v>2</v>
      </c>
      <c r="E33" s="30">
        <v>47.5</v>
      </c>
      <c r="F33" s="9">
        <v>32.583333333333336</v>
      </c>
      <c r="G33" s="9">
        <v>14.916666666666666</v>
      </c>
      <c r="H33" s="30">
        <v>3</v>
      </c>
      <c r="I33" s="9">
        <v>2</v>
      </c>
      <c r="J33" s="9">
        <v>1</v>
      </c>
    </row>
    <row r="34" spans="1:10" ht="11.45" customHeight="1">
      <c r="A34" s="12" t="s">
        <v>32</v>
      </c>
      <c r="B34" s="31">
        <v>4</v>
      </c>
      <c r="C34" s="13">
        <v>2</v>
      </c>
      <c r="D34" s="31">
        <v>2</v>
      </c>
      <c r="E34" s="31">
        <v>70.416666666666671</v>
      </c>
      <c r="F34" s="13">
        <v>48.166666666666664</v>
      </c>
      <c r="G34" s="13">
        <v>22.25</v>
      </c>
      <c r="H34" s="31">
        <v>4</v>
      </c>
      <c r="I34" s="13">
        <v>2</v>
      </c>
      <c r="J34" s="13">
        <v>2</v>
      </c>
    </row>
    <row r="35" spans="1:10" ht="11.45" customHeight="1">
      <c r="A35" s="8" t="s">
        <v>33</v>
      </c>
      <c r="B35" s="30">
        <v>6</v>
      </c>
      <c r="C35" s="9">
        <v>4</v>
      </c>
      <c r="D35" s="30">
        <v>2</v>
      </c>
      <c r="E35" s="30">
        <v>75</v>
      </c>
      <c r="F35" s="9">
        <v>46.583333333333336</v>
      </c>
      <c r="G35" s="9">
        <v>28.416666666666668</v>
      </c>
      <c r="H35" s="30">
        <v>7</v>
      </c>
      <c r="I35" s="9">
        <v>3</v>
      </c>
      <c r="J35" s="9">
        <v>3</v>
      </c>
    </row>
    <row r="36" spans="1:10" ht="11.45" customHeight="1">
      <c r="A36" s="8" t="s">
        <v>34</v>
      </c>
      <c r="B36" s="30">
        <v>25</v>
      </c>
      <c r="C36" s="9">
        <v>13</v>
      </c>
      <c r="D36" s="30">
        <v>13</v>
      </c>
      <c r="E36" s="30">
        <v>280.58333333333331</v>
      </c>
      <c r="F36" s="9">
        <v>155.08333333333334</v>
      </c>
      <c r="G36" s="9">
        <v>125.5</v>
      </c>
      <c r="H36" s="30">
        <v>25</v>
      </c>
      <c r="I36" s="9">
        <v>13</v>
      </c>
      <c r="J36" s="9">
        <v>12</v>
      </c>
    </row>
    <row r="37" spans="1:10" ht="11.45" customHeight="1">
      <c r="A37" s="8" t="s">
        <v>35</v>
      </c>
      <c r="B37" s="30">
        <v>18</v>
      </c>
      <c r="C37" s="9">
        <v>10</v>
      </c>
      <c r="D37" s="30">
        <v>8</v>
      </c>
      <c r="E37" s="30">
        <v>167.41666666666666</v>
      </c>
      <c r="F37" s="9">
        <v>103</v>
      </c>
      <c r="G37" s="9">
        <v>64.416666666666671</v>
      </c>
      <c r="H37" s="30">
        <v>11</v>
      </c>
      <c r="I37" s="9">
        <v>5</v>
      </c>
      <c r="J37" s="9">
        <v>5</v>
      </c>
    </row>
    <row r="38" spans="1:10" ht="11.45" customHeight="1">
      <c r="A38" s="8" t="s">
        <v>36</v>
      </c>
      <c r="B38" s="30">
        <v>2</v>
      </c>
      <c r="C38" s="9">
        <v>1</v>
      </c>
      <c r="D38" s="30">
        <v>1</v>
      </c>
      <c r="E38" s="30">
        <v>47.75</v>
      </c>
      <c r="F38" s="9">
        <v>32.333333333333336</v>
      </c>
      <c r="G38" s="9">
        <v>15.416666666666666</v>
      </c>
      <c r="H38" s="30">
        <v>3</v>
      </c>
      <c r="I38" s="9">
        <v>2</v>
      </c>
      <c r="J38" s="9">
        <v>0</v>
      </c>
    </row>
    <row r="39" spans="1:10" ht="11.45" customHeight="1">
      <c r="A39" s="12" t="s">
        <v>37</v>
      </c>
      <c r="B39" s="31">
        <v>2</v>
      </c>
      <c r="C39" s="13">
        <v>1</v>
      </c>
      <c r="D39" s="31">
        <v>0</v>
      </c>
      <c r="E39" s="31">
        <v>15.333333333333334</v>
      </c>
      <c r="F39" s="13">
        <v>11.916666666666666</v>
      </c>
      <c r="G39" s="13">
        <v>3.4166666666666665</v>
      </c>
      <c r="H39" s="31">
        <v>1</v>
      </c>
      <c r="I39" s="13">
        <v>1</v>
      </c>
      <c r="J39" s="13">
        <v>0</v>
      </c>
    </row>
    <row r="40" spans="1:10" ht="11.45" customHeight="1">
      <c r="A40" s="8" t="s">
        <v>38</v>
      </c>
      <c r="B40" s="30">
        <v>2</v>
      </c>
      <c r="C40" s="9">
        <v>1</v>
      </c>
      <c r="D40" s="30">
        <v>1</v>
      </c>
      <c r="E40" s="30">
        <v>18</v>
      </c>
      <c r="F40" s="9">
        <v>11.583333333333334</v>
      </c>
      <c r="G40" s="9">
        <v>6.416666666666667</v>
      </c>
      <c r="H40" s="30">
        <v>1</v>
      </c>
      <c r="I40" s="9">
        <v>1</v>
      </c>
      <c r="J40" s="9">
        <v>0</v>
      </c>
    </row>
    <row r="41" spans="1:10" ht="11.45" customHeight="1">
      <c r="A41" s="8" t="s">
        <v>39</v>
      </c>
      <c r="B41" s="30">
        <v>1</v>
      </c>
      <c r="C41" s="9">
        <v>0</v>
      </c>
      <c r="D41" s="30">
        <v>1</v>
      </c>
      <c r="E41" s="30">
        <v>11.666666666666666</v>
      </c>
      <c r="F41" s="9">
        <v>6.583333333333333</v>
      </c>
      <c r="G41" s="9">
        <v>5.083333333333333</v>
      </c>
      <c r="H41" s="30">
        <v>1</v>
      </c>
      <c r="I41" s="9">
        <v>1</v>
      </c>
      <c r="J41" s="9">
        <v>1</v>
      </c>
    </row>
    <row r="42" spans="1:10" ht="11.45" customHeight="1">
      <c r="A42" s="8" t="s">
        <v>40</v>
      </c>
      <c r="B42" s="30">
        <v>2</v>
      </c>
      <c r="C42" s="9">
        <v>2</v>
      </c>
      <c r="D42" s="30">
        <v>0</v>
      </c>
      <c r="E42" s="30">
        <v>55.666666666666664</v>
      </c>
      <c r="F42" s="9">
        <v>30.833333333333332</v>
      </c>
      <c r="G42" s="9">
        <v>24.833333333333332</v>
      </c>
      <c r="H42" s="30">
        <v>3</v>
      </c>
      <c r="I42" s="9">
        <v>2</v>
      </c>
      <c r="J42" s="9">
        <v>2</v>
      </c>
    </row>
    <row r="43" spans="1:10" ht="11.45" customHeight="1">
      <c r="A43" s="8" t="s">
        <v>41</v>
      </c>
      <c r="B43" s="30">
        <v>5</v>
      </c>
      <c r="C43" s="9">
        <v>4</v>
      </c>
      <c r="D43" s="30">
        <v>1</v>
      </c>
      <c r="E43" s="30">
        <v>88.916666666666671</v>
      </c>
      <c r="F43" s="9">
        <v>45.25</v>
      </c>
      <c r="G43" s="9">
        <v>43.666666666666664</v>
      </c>
      <c r="H43" s="30">
        <v>6</v>
      </c>
      <c r="I43" s="9">
        <v>3</v>
      </c>
      <c r="J43" s="9">
        <v>3</v>
      </c>
    </row>
    <row r="44" spans="1:10" ht="11.45" customHeight="1">
      <c r="A44" s="12" t="s">
        <v>42</v>
      </c>
      <c r="B44" s="31">
        <v>2</v>
      </c>
      <c r="C44" s="13">
        <v>2</v>
      </c>
      <c r="D44" s="31">
        <v>1</v>
      </c>
      <c r="E44" s="31">
        <v>23.833333333333332</v>
      </c>
      <c r="F44" s="13">
        <v>15.833333333333334</v>
      </c>
      <c r="G44" s="13">
        <v>8</v>
      </c>
      <c r="H44" s="31">
        <v>2</v>
      </c>
      <c r="I44" s="13">
        <v>1</v>
      </c>
      <c r="J44" s="13">
        <v>1</v>
      </c>
    </row>
    <row r="45" spans="1:10" ht="11.45" customHeight="1">
      <c r="A45" s="8" t="s">
        <v>43</v>
      </c>
      <c r="B45" s="30">
        <v>1</v>
      </c>
      <c r="C45" s="9">
        <v>0</v>
      </c>
      <c r="D45" s="30">
        <v>1</v>
      </c>
      <c r="E45" s="30">
        <v>18.583333333333332</v>
      </c>
      <c r="F45" s="9">
        <v>11.166666666666666</v>
      </c>
      <c r="G45" s="9">
        <v>7.416666666666667</v>
      </c>
      <c r="H45" s="30">
        <v>1</v>
      </c>
      <c r="I45" s="9">
        <v>0</v>
      </c>
      <c r="J45" s="9">
        <v>1</v>
      </c>
    </row>
    <row r="46" spans="1:10" ht="11.45" customHeight="1">
      <c r="A46" s="8" t="s">
        <v>44</v>
      </c>
      <c r="B46" s="30">
        <v>1</v>
      </c>
      <c r="C46" s="9">
        <v>1</v>
      </c>
      <c r="D46" s="30">
        <v>0</v>
      </c>
      <c r="E46" s="30">
        <v>28.083333333333332</v>
      </c>
      <c r="F46" s="9">
        <v>17.166666666666668</v>
      </c>
      <c r="G46" s="9">
        <v>10.916666666666666</v>
      </c>
      <c r="H46" s="30">
        <v>2</v>
      </c>
      <c r="I46" s="9">
        <v>1</v>
      </c>
      <c r="J46" s="9">
        <v>1</v>
      </c>
    </row>
    <row r="47" spans="1:10" ht="11.45" customHeight="1">
      <c r="A47" s="8" t="s">
        <v>45</v>
      </c>
      <c r="B47" s="30">
        <v>1</v>
      </c>
      <c r="C47" s="9">
        <v>1</v>
      </c>
      <c r="D47" s="30">
        <v>1</v>
      </c>
      <c r="E47" s="30">
        <v>24.666666666666668</v>
      </c>
      <c r="F47" s="9">
        <v>14.75</v>
      </c>
      <c r="G47" s="9">
        <v>9.9166666666666661</v>
      </c>
      <c r="H47" s="30">
        <v>2</v>
      </c>
      <c r="I47" s="9">
        <v>1</v>
      </c>
      <c r="J47" s="9">
        <v>1</v>
      </c>
    </row>
    <row r="48" spans="1:10" ht="11.45" customHeight="1">
      <c r="A48" s="8" t="s">
        <v>46</v>
      </c>
      <c r="B48" s="30">
        <v>1</v>
      </c>
      <c r="C48" s="9">
        <v>0</v>
      </c>
      <c r="D48" s="30">
        <v>1</v>
      </c>
      <c r="E48" s="30">
        <v>11.083333333333334</v>
      </c>
      <c r="F48" s="9">
        <v>6.333333333333333</v>
      </c>
      <c r="G48" s="9">
        <v>4.75</v>
      </c>
      <c r="H48" s="30">
        <v>1</v>
      </c>
      <c r="I48" s="9">
        <v>1</v>
      </c>
      <c r="J48" s="9">
        <v>0</v>
      </c>
    </row>
    <row r="49" spans="1:11" ht="11.45" customHeight="1">
      <c r="A49" s="12" t="s">
        <v>47</v>
      </c>
      <c r="B49" s="31">
        <v>8</v>
      </c>
      <c r="C49" s="13">
        <v>6</v>
      </c>
      <c r="D49" s="31">
        <v>2</v>
      </c>
      <c r="E49" s="31">
        <v>158.58333333333334</v>
      </c>
      <c r="F49" s="13">
        <v>95.083333333333329</v>
      </c>
      <c r="G49" s="13">
        <v>63.5</v>
      </c>
      <c r="H49" s="31">
        <v>10</v>
      </c>
      <c r="I49" s="13">
        <v>3</v>
      </c>
      <c r="J49" s="13">
        <v>6</v>
      </c>
    </row>
    <row r="50" spans="1:11" ht="11.45" customHeight="1">
      <c r="A50" s="8" t="s">
        <v>48</v>
      </c>
      <c r="B50" s="30">
        <v>1</v>
      </c>
      <c r="C50" s="9">
        <v>1</v>
      </c>
      <c r="D50" s="30">
        <v>0</v>
      </c>
      <c r="E50" s="30">
        <v>16</v>
      </c>
      <c r="F50" s="9">
        <v>8.9166666666666661</v>
      </c>
      <c r="G50" s="9">
        <v>7.083333333333333</v>
      </c>
      <c r="H50" s="30">
        <v>1</v>
      </c>
      <c r="I50" s="9">
        <v>0</v>
      </c>
      <c r="J50" s="9">
        <v>1</v>
      </c>
    </row>
    <row r="51" spans="1:11" ht="11.45" customHeight="1">
      <c r="A51" s="8" t="s">
        <v>49</v>
      </c>
      <c r="B51" s="30">
        <v>1</v>
      </c>
      <c r="C51" s="9">
        <v>1</v>
      </c>
      <c r="D51" s="30">
        <v>0</v>
      </c>
      <c r="E51" s="30">
        <v>31.333333333333332</v>
      </c>
      <c r="F51" s="9">
        <v>20.583333333333332</v>
      </c>
      <c r="G51" s="9">
        <v>10.75</v>
      </c>
      <c r="H51" s="30">
        <v>1</v>
      </c>
      <c r="I51" s="9">
        <v>0</v>
      </c>
      <c r="J51" s="9">
        <v>1</v>
      </c>
    </row>
    <row r="52" spans="1:11" ht="11.45" customHeight="1">
      <c r="A52" s="8" t="s">
        <v>50</v>
      </c>
      <c r="B52" s="30">
        <v>5</v>
      </c>
      <c r="C52" s="9">
        <v>3</v>
      </c>
      <c r="D52" s="30">
        <v>2</v>
      </c>
      <c r="E52" s="30">
        <v>44.25</v>
      </c>
      <c r="F52" s="9">
        <v>23.5</v>
      </c>
      <c r="G52" s="9">
        <v>20.75</v>
      </c>
      <c r="H52" s="30">
        <v>4</v>
      </c>
      <c r="I52" s="9">
        <v>2</v>
      </c>
      <c r="J52" s="9">
        <v>3</v>
      </c>
    </row>
    <row r="53" spans="1:11" ht="11.45" customHeight="1">
      <c r="A53" s="8" t="s">
        <v>51</v>
      </c>
      <c r="B53" s="30">
        <v>2</v>
      </c>
      <c r="C53" s="9">
        <v>2</v>
      </c>
      <c r="D53" s="30">
        <v>0</v>
      </c>
      <c r="E53" s="30">
        <v>22.25</v>
      </c>
      <c r="F53" s="9">
        <v>12.833333333333334</v>
      </c>
      <c r="G53" s="9">
        <v>9.4166666666666661</v>
      </c>
      <c r="H53" s="30">
        <v>1</v>
      </c>
      <c r="I53" s="9">
        <v>0</v>
      </c>
      <c r="J53" s="9">
        <v>0</v>
      </c>
    </row>
    <row r="54" spans="1:11" ht="11.45" customHeight="1">
      <c r="A54" s="12" t="s">
        <v>52</v>
      </c>
      <c r="B54" s="31">
        <v>0</v>
      </c>
      <c r="C54" s="13">
        <v>0</v>
      </c>
      <c r="D54" s="31">
        <v>0</v>
      </c>
      <c r="E54" s="31">
        <v>20.25</v>
      </c>
      <c r="F54" s="13">
        <v>8.3333333333333339</v>
      </c>
      <c r="G54" s="13">
        <v>11.916666666666666</v>
      </c>
      <c r="H54" s="31">
        <v>3</v>
      </c>
      <c r="I54" s="13">
        <v>1</v>
      </c>
      <c r="J54" s="13">
        <v>2</v>
      </c>
    </row>
    <row r="55" spans="1:11" ht="11.45" customHeight="1">
      <c r="A55" s="8" t="s">
        <v>53</v>
      </c>
      <c r="B55" s="30">
        <v>1</v>
      </c>
      <c r="C55" s="9">
        <v>1</v>
      </c>
      <c r="D55" s="30">
        <v>0</v>
      </c>
      <c r="E55" s="30">
        <v>23.666666666666668</v>
      </c>
      <c r="F55" s="9">
        <v>14.166666666666666</v>
      </c>
      <c r="G55" s="9">
        <v>9.5</v>
      </c>
      <c r="H55" s="30">
        <v>1</v>
      </c>
      <c r="I55" s="9">
        <v>0</v>
      </c>
      <c r="J55" s="9">
        <v>1</v>
      </c>
    </row>
    <row r="56" spans="1:11" ht="11.45" customHeight="1" thickBot="1">
      <c r="A56" s="16" t="s">
        <v>54</v>
      </c>
      <c r="B56" s="29">
        <v>3</v>
      </c>
      <c r="C56" s="17">
        <v>2</v>
      </c>
      <c r="D56" s="29">
        <v>1</v>
      </c>
      <c r="E56" s="29">
        <v>44</v>
      </c>
      <c r="F56" s="17">
        <v>21.666666666666668</v>
      </c>
      <c r="G56" s="17">
        <v>22.333333333333332</v>
      </c>
      <c r="H56" s="29">
        <v>3</v>
      </c>
      <c r="I56" s="17">
        <v>2</v>
      </c>
      <c r="J56" s="17">
        <v>1</v>
      </c>
    </row>
    <row r="57" spans="1:11" ht="16.5" customHeight="1">
      <c r="A57" s="38"/>
      <c r="B57" s="37" t="s">
        <v>78</v>
      </c>
      <c r="C57" s="37"/>
      <c r="D57" s="37"/>
      <c r="E57" s="37"/>
      <c r="F57" s="37"/>
      <c r="G57" s="37"/>
      <c r="H57" s="37"/>
      <c r="I57" s="37"/>
      <c r="J57" s="37"/>
      <c r="K57" s="25"/>
    </row>
    <row r="58" spans="1:11" ht="16.149999999999999" customHeight="1">
      <c r="A58" s="24"/>
      <c r="B58" s="36"/>
      <c r="C58" s="36"/>
      <c r="D58" s="36"/>
      <c r="E58" s="36"/>
      <c r="F58" s="36"/>
      <c r="G58" s="36"/>
      <c r="H58" s="36"/>
      <c r="I58" s="36"/>
      <c r="J58" s="36"/>
    </row>
    <row r="59" spans="1:11" ht="13.15" customHeight="1">
      <c r="A59" s="24"/>
    </row>
    <row r="60" spans="1:11" ht="11.45" customHeight="1">
      <c r="A60" s="24"/>
    </row>
    <row r="61" spans="1:11" ht="11.45" customHeight="1">
      <c r="A61" s="24"/>
    </row>
    <row r="62" spans="1:11" ht="11.45" customHeight="1">
      <c r="A62" s="24"/>
    </row>
    <row r="63" spans="1:11" ht="11.45" customHeight="1">
      <c r="A63" s="24"/>
    </row>
    <row r="64" spans="1:11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10">
    <mergeCell ref="A1:J1"/>
    <mergeCell ref="A2:J2"/>
    <mergeCell ref="I3:J3"/>
    <mergeCell ref="A4:A7"/>
    <mergeCell ref="B4:J4"/>
    <mergeCell ref="B6:D6"/>
    <mergeCell ref="E6:G6"/>
    <mergeCell ref="H6:J6"/>
    <mergeCell ref="B5:D5"/>
    <mergeCell ref="E5:J5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K68"/>
  <sheetViews>
    <sheetView view="pageBreakPreview" zoomScaleNormal="100" zoomScaleSheetLayoutView="100" workbookViewId="0">
      <selection activeCell="D36" sqref="D36"/>
    </sheetView>
  </sheetViews>
  <sheetFormatPr defaultColWidth="8.875" defaultRowHeight="13.5"/>
  <cols>
    <col min="1" max="1" width="12" style="1" customWidth="1"/>
    <col min="2" max="2" width="18.625" style="1" customWidth="1"/>
    <col min="3" max="3" width="18.625" style="25" customWidth="1"/>
    <col min="4" max="5" width="18.625" style="1" customWidth="1"/>
    <col min="6" max="6" width="18.625" style="25" customWidth="1"/>
    <col min="7" max="7" width="18.625" style="1" customWidth="1"/>
    <col min="8" max="16384" width="8.875" style="1"/>
  </cols>
  <sheetData>
    <row r="1" spans="1:10" ht="29.45" customHeight="1">
      <c r="A1" s="119" t="s">
        <v>171</v>
      </c>
      <c r="B1" s="119"/>
      <c r="C1" s="119"/>
      <c r="D1" s="119"/>
      <c r="E1" s="119"/>
      <c r="F1" s="119"/>
      <c r="G1" s="119"/>
    </row>
    <row r="2" spans="1:10" ht="19.899999999999999" customHeight="1">
      <c r="A2" s="142" t="s">
        <v>167</v>
      </c>
      <c r="B2" s="142"/>
      <c r="C2" s="142"/>
      <c r="D2" s="142"/>
      <c r="E2" s="142"/>
      <c r="F2" s="142"/>
      <c r="G2" s="142"/>
    </row>
    <row r="3" spans="1:10" ht="18.600000000000001" customHeight="1" thickBot="1">
      <c r="F3" s="138" t="s">
        <v>195</v>
      </c>
      <c r="G3" s="138"/>
    </row>
    <row r="4" spans="1:10" ht="22.5" customHeight="1" thickBot="1">
      <c r="A4" s="126" t="s">
        <v>0</v>
      </c>
      <c r="B4" s="139" t="s">
        <v>83</v>
      </c>
      <c r="C4" s="140"/>
      <c r="D4" s="140"/>
      <c r="E4" s="140"/>
      <c r="F4" s="140"/>
      <c r="G4" s="141"/>
      <c r="H4" s="39"/>
      <c r="I4" s="34"/>
      <c r="J4" s="34"/>
    </row>
    <row r="5" spans="1:10" ht="22.5" customHeight="1" thickBot="1">
      <c r="A5" s="127"/>
      <c r="B5" s="135" t="s">
        <v>82</v>
      </c>
      <c r="C5" s="136"/>
      <c r="D5" s="136"/>
      <c r="E5" s="136"/>
      <c r="F5" s="136"/>
      <c r="G5" s="137"/>
    </row>
    <row r="6" spans="1:10" ht="22.5" customHeight="1" thickBot="1">
      <c r="A6" s="127"/>
      <c r="B6" s="139" t="s">
        <v>86</v>
      </c>
      <c r="C6" s="140"/>
      <c r="D6" s="141"/>
      <c r="E6" s="139" t="s">
        <v>85</v>
      </c>
      <c r="F6" s="140"/>
      <c r="G6" s="141"/>
    </row>
    <row r="7" spans="1:10" ht="42" customHeight="1" thickBot="1">
      <c r="A7" s="128"/>
      <c r="B7" s="105" t="s">
        <v>72</v>
      </c>
      <c r="C7" s="3" t="s">
        <v>79</v>
      </c>
      <c r="D7" s="105" t="s">
        <v>70</v>
      </c>
      <c r="E7" s="105" t="s">
        <v>72</v>
      </c>
      <c r="F7" s="3" t="s">
        <v>79</v>
      </c>
      <c r="G7" s="3" t="s">
        <v>70</v>
      </c>
    </row>
    <row r="8" spans="1:10" ht="20.25" customHeight="1">
      <c r="A8" s="4" t="s">
        <v>7</v>
      </c>
      <c r="B8" s="32">
        <v>1757.4166666666667</v>
      </c>
      <c r="C8" s="5">
        <v>918.16666666666663</v>
      </c>
      <c r="D8" s="32">
        <v>839.25</v>
      </c>
      <c r="E8" s="32">
        <v>410.91666666666669</v>
      </c>
      <c r="F8" s="5">
        <v>214</v>
      </c>
      <c r="G8" s="5">
        <v>196.91666666666666</v>
      </c>
    </row>
    <row r="9" spans="1:10" ht="12" customHeight="1">
      <c r="A9" s="8"/>
      <c r="B9" s="30"/>
      <c r="C9" s="9"/>
      <c r="D9" s="30"/>
      <c r="E9" s="30"/>
      <c r="F9" s="9"/>
      <c r="G9" s="9"/>
    </row>
    <row r="10" spans="1:10" ht="11.45" customHeight="1">
      <c r="A10" s="8" t="s">
        <v>8</v>
      </c>
      <c r="B10" s="30">
        <v>76</v>
      </c>
      <c r="C10" s="9">
        <v>37</v>
      </c>
      <c r="D10" s="30">
        <v>39</v>
      </c>
      <c r="E10" s="30">
        <v>14</v>
      </c>
      <c r="F10" s="9">
        <v>7</v>
      </c>
      <c r="G10" s="9">
        <v>6</v>
      </c>
    </row>
    <row r="11" spans="1:10" ht="11.45" customHeight="1">
      <c r="A11" s="8" t="s">
        <v>9</v>
      </c>
      <c r="B11" s="30">
        <v>14</v>
      </c>
      <c r="C11" s="9">
        <v>4</v>
      </c>
      <c r="D11" s="30">
        <v>9</v>
      </c>
      <c r="E11" s="30">
        <v>1</v>
      </c>
      <c r="F11" s="9">
        <v>0</v>
      </c>
      <c r="G11" s="9">
        <v>1</v>
      </c>
    </row>
    <row r="12" spans="1:10" ht="11.45" customHeight="1">
      <c r="A12" s="8" t="s">
        <v>10</v>
      </c>
      <c r="B12" s="30">
        <v>13</v>
      </c>
      <c r="C12" s="9">
        <v>8</v>
      </c>
      <c r="D12" s="30">
        <v>6</v>
      </c>
      <c r="E12" s="30">
        <v>4</v>
      </c>
      <c r="F12" s="9">
        <v>2</v>
      </c>
      <c r="G12" s="9">
        <v>3</v>
      </c>
    </row>
    <row r="13" spans="1:10" ht="11.45" customHeight="1">
      <c r="A13" s="8" t="s">
        <v>11</v>
      </c>
      <c r="B13" s="30">
        <v>40</v>
      </c>
      <c r="C13" s="9">
        <v>20</v>
      </c>
      <c r="D13" s="30">
        <v>20</v>
      </c>
      <c r="E13" s="30">
        <v>6</v>
      </c>
      <c r="F13" s="9">
        <v>3</v>
      </c>
      <c r="G13" s="9">
        <v>3</v>
      </c>
    </row>
    <row r="14" spans="1:10" ht="11.45" customHeight="1">
      <c r="A14" s="12" t="s">
        <v>12</v>
      </c>
      <c r="B14" s="31">
        <v>14</v>
      </c>
      <c r="C14" s="13">
        <v>7</v>
      </c>
      <c r="D14" s="31">
        <v>7</v>
      </c>
      <c r="E14" s="31">
        <v>2</v>
      </c>
      <c r="F14" s="13">
        <v>1</v>
      </c>
      <c r="G14" s="13">
        <v>2</v>
      </c>
    </row>
    <row r="15" spans="1:10" ht="11.45" customHeight="1">
      <c r="A15" s="8" t="s">
        <v>13</v>
      </c>
      <c r="B15" s="30">
        <v>23</v>
      </c>
      <c r="C15" s="9">
        <v>13</v>
      </c>
      <c r="D15" s="30">
        <v>9</v>
      </c>
      <c r="E15" s="30">
        <v>7</v>
      </c>
      <c r="F15" s="9">
        <v>4</v>
      </c>
      <c r="G15" s="9">
        <v>3</v>
      </c>
    </row>
    <row r="16" spans="1:10" ht="11.45" customHeight="1">
      <c r="A16" s="8" t="s">
        <v>14</v>
      </c>
      <c r="B16" s="30">
        <v>26</v>
      </c>
      <c r="C16" s="9">
        <v>16</v>
      </c>
      <c r="D16" s="30">
        <v>11</v>
      </c>
      <c r="E16" s="30">
        <v>6</v>
      </c>
      <c r="F16" s="9">
        <v>3</v>
      </c>
      <c r="G16" s="9">
        <v>3</v>
      </c>
    </row>
    <row r="17" spans="1:7" ht="11.45" customHeight="1">
      <c r="A17" s="8" t="s">
        <v>15</v>
      </c>
      <c r="B17" s="30">
        <v>34</v>
      </c>
      <c r="C17" s="9">
        <v>22</v>
      </c>
      <c r="D17" s="30">
        <v>12</v>
      </c>
      <c r="E17" s="30">
        <v>6</v>
      </c>
      <c r="F17" s="9">
        <v>4</v>
      </c>
      <c r="G17" s="9">
        <v>2</v>
      </c>
    </row>
    <row r="18" spans="1:7" ht="11.45" customHeight="1">
      <c r="A18" s="8" t="s">
        <v>16</v>
      </c>
      <c r="B18" s="30">
        <v>36</v>
      </c>
      <c r="C18" s="9">
        <v>18</v>
      </c>
      <c r="D18" s="30">
        <v>18</v>
      </c>
      <c r="E18" s="30">
        <v>5</v>
      </c>
      <c r="F18" s="9">
        <v>2</v>
      </c>
      <c r="G18" s="9">
        <v>3</v>
      </c>
    </row>
    <row r="19" spans="1:7" ht="11.45" customHeight="1">
      <c r="A19" s="12" t="s">
        <v>17</v>
      </c>
      <c r="B19" s="31">
        <v>30</v>
      </c>
      <c r="C19" s="13">
        <v>20</v>
      </c>
      <c r="D19" s="31">
        <v>10</v>
      </c>
      <c r="E19" s="31">
        <v>13</v>
      </c>
      <c r="F19" s="13">
        <v>8</v>
      </c>
      <c r="G19" s="13">
        <v>4</v>
      </c>
    </row>
    <row r="20" spans="1:7" ht="11.45" customHeight="1">
      <c r="A20" s="8" t="s">
        <v>18</v>
      </c>
      <c r="B20" s="30">
        <v>112</v>
      </c>
      <c r="C20" s="9">
        <v>50</v>
      </c>
      <c r="D20" s="30">
        <v>63</v>
      </c>
      <c r="E20" s="30">
        <v>26</v>
      </c>
      <c r="F20" s="9">
        <v>17</v>
      </c>
      <c r="G20" s="9">
        <v>10</v>
      </c>
    </row>
    <row r="21" spans="1:7" ht="11.45" customHeight="1">
      <c r="A21" s="8" t="s">
        <v>19</v>
      </c>
      <c r="B21" s="30">
        <v>84</v>
      </c>
      <c r="C21" s="9">
        <v>47</v>
      </c>
      <c r="D21" s="30">
        <v>38</v>
      </c>
      <c r="E21" s="30">
        <v>20</v>
      </c>
      <c r="F21" s="9">
        <v>13</v>
      </c>
      <c r="G21" s="9">
        <v>7</v>
      </c>
    </row>
    <row r="22" spans="1:7" ht="11.45" customHeight="1">
      <c r="A22" s="8" t="s">
        <v>20</v>
      </c>
      <c r="B22" s="30">
        <v>222</v>
      </c>
      <c r="C22" s="9">
        <v>99</v>
      </c>
      <c r="D22" s="30">
        <v>123</v>
      </c>
      <c r="E22" s="30">
        <v>55</v>
      </c>
      <c r="F22" s="9">
        <v>19</v>
      </c>
      <c r="G22" s="9">
        <v>37</v>
      </c>
    </row>
    <row r="23" spans="1:7" ht="11.45" customHeight="1">
      <c r="A23" s="8" t="s">
        <v>21</v>
      </c>
      <c r="B23" s="30">
        <v>129</v>
      </c>
      <c r="C23" s="9">
        <v>75</v>
      </c>
      <c r="D23" s="30">
        <v>54</v>
      </c>
      <c r="E23" s="30">
        <v>26</v>
      </c>
      <c r="F23" s="9">
        <v>16</v>
      </c>
      <c r="G23" s="9">
        <v>10</v>
      </c>
    </row>
    <row r="24" spans="1:7" ht="11.45" customHeight="1">
      <c r="A24" s="12" t="s">
        <v>22</v>
      </c>
      <c r="B24" s="31">
        <v>30</v>
      </c>
      <c r="C24" s="13">
        <v>15</v>
      </c>
      <c r="D24" s="31">
        <v>15</v>
      </c>
      <c r="E24" s="31">
        <v>9</v>
      </c>
      <c r="F24" s="13">
        <v>4</v>
      </c>
      <c r="G24" s="13">
        <v>5</v>
      </c>
    </row>
    <row r="25" spans="1:7" ht="11.45" customHeight="1">
      <c r="A25" s="8" t="s">
        <v>23</v>
      </c>
      <c r="B25" s="30">
        <v>9</v>
      </c>
      <c r="C25" s="9">
        <v>6</v>
      </c>
      <c r="D25" s="30">
        <v>3</v>
      </c>
      <c r="E25" s="30">
        <v>2</v>
      </c>
      <c r="F25" s="9">
        <v>2</v>
      </c>
      <c r="G25" s="9">
        <v>0</v>
      </c>
    </row>
    <row r="26" spans="1:7" ht="11.45" customHeight="1">
      <c r="A26" s="8" t="s">
        <v>24</v>
      </c>
      <c r="B26" s="30">
        <v>18</v>
      </c>
      <c r="C26" s="9">
        <v>11</v>
      </c>
      <c r="D26" s="30">
        <v>6</v>
      </c>
      <c r="E26" s="30">
        <v>4</v>
      </c>
      <c r="F26" s="9">
        <v>2</v>
      </c>
      <c r="G26" s="9">
        <v>2</v>
      </c>
    </row>
    <row r="27" spans="1:7" ht="11.45" customHeight="1">
      <c r="A27" s="8" t="s">
        <v>25</v>
      </c>
      <c r="B27" s="30">
        <v>9</v>
      </c>
      <c r="C27" s="9">
        <v>5</v>
      </c>
      <c r="D27" s="30">
        <v>5</v>
      </c>
      <c r="E27" s="30">
        <v>2</v>
      </c>
      <c r="F27" s="9">
        <v>2</v>
      </c>
      <c r="G27" s="9">
        <v>0</v>
      </c>
    </row>
    <row r="28" spans="1:7" ht="11.45" customHeight="1">
      <c r="A28" s="8" t="s">
        <v>26</v>
      </c>
      <c r="B28" s="30">
        <v>15</v>
      </c>
      <c r="C28" s="9">
        <v>5</v>
      </c>
      <c r="D28" s="30">
        <v>9</v>
      </c>
      <c r="E28" s="30">
        <v>1</v>
      </c>
      <c r="F28" s="9">
        <v>0</v>
      </c>
      <c r="G28" s="9">
        <v>1</v>
      </c>
    </row>
    <row r="29" spans="1:7" ht="11.45" customHeight="1">
      <c r="A29" s="12" t="s">
        <v>27</v>
      </c>
      <c r="B29" s="31">
        <v>33</v>
      </c>
      <c r="C29" s="13">
        <v>19</v>
      </c>
      <c r="D29" s="31">
        <v>14</v>
      </c>
      <c r="E29" s="31">
        <v>9</v>
      </c>
      <c r="F29" s="13">
        <v>5</v>
      </c>
      <c r="G29" s="13">
        <v>4</v>
      </c>
    </row>
    <row r="30" spans="1:7" ht="11.45" customHeight="1">
      <c r="A30" s="8" t="s">
        <v>28</v>
      </c>
      <c r="B30" s="30">
        <v>22</v>
      </c>
      <c r="C30" s="9">
        <v>13</v>
      </c>
      <c r="D30" s="30">
        <v>9</v>
      </c>
      <c r="E30" s="30">
        <v>12</v>
      </c>
      <c r="F30" s="9">
        <v>7</v>
      </c>
      <c r="G30" s="9">
        <v>5</v>
      </c>
    </row>
    <row r="31" spans="1:7" ht="11.45" customHeight="1">
      <c r="A31" s="8" t="s">
        <v>29</v>
      </c>
      <c r="B31" s="30">
        <v>55</v>
      </c>
      <c r="C31" s="9">
        <v>29</v>
      </c>
      <c r="D31" s="30">
        <v>26</v>
      </c>
      <c r="E31" s="30">
        <v>20</v>
      </c>
      <c r="F31" s="9">
        <v>9</v>
      </c>
      <c r="G31" s="9">
        <v>10</v>
      </c>
    </row>
    <row r="32" spans="1:7" ht="11.45" customHeight="1">
      <c r="A32" s="8" t="s">
        <v>30</v>
      </c>
      <c r="B32" s="30">
        <v>99</v>
      </c>
      <c r="C32" s="9">
        <v>59</v>
      </c>
      <c r="D32" s="30">
        <v>40</v>
      </c>
      <c r="E32" s="30">
        <v>25</v>
      </c>
      <c r="F32" s="9">
        <v>13</v>
      </c>
      <c r="G32" s="9">
        <v>12</v>
      </c>
    </row>
    <row r="33" spans="1:7" ht="11.45" customHeight="1">
      <c r="A33" s="8" t="s">
        <v>31</v>
      </c>
      <c r="B33" s="30">
        <v>19</v>
      </c>
      <c r="C33" s="9">
        <v>11</v>
      </c>
      <c r="D33" s="30">
        <v>7</v>
      </c>
      <c r="E33" s="30">
        <v>8</v>
      </c>
      <c r="F33" s="9">
        <v>4</v>
      </c>
      <c r="G33" s="9">
        <v>3</v>
      </c>
    </row>
    <row r="34" spans="1:7" ht="11.45" customHeight="1">
      <c r="A34" s="12" t="s">
        <v>32</v>
      </c>
      <c r="B34" s="31">
        <v>32</v>
      </c>
      <c r="C34" s="13">
        <v>21</v>
      </c>
      <c r="D34" s="31">
        <v>10</v>
      </c>
      <c r="E34" s="31">
        <v>6</v>
      </c>
      <c r="F34" s="13">
        <v>4</v>
      </c>
      <c r="G34" s="13">
        <v>2</v>
      </c>
    </row>
    <row r="35" spans="1:7" ht="11.45" customHeight="1">
      <c r="A35" s="8" t="s">
        <v>33</v>
      </c>
      <c r="B35" s="30">
        <v>33</v>
      </c>
      <c r="C35" s="9">
        <v>17</v>
      </c>
      <c r="D35" s="30">
        <v>16</v>
      </c>
      <c r="E35" s="30">
        <v>6</v>
      </c>
      <c r="F35" s="9">
        <v>3</v>
      </c>
      <c r="G35" s="9">
        <v>4</v>
      </c>
    </row>
    <row r="36" spans="1:7" ht="11.45" customHeight="1">
      <c r="A36" s="8" t="s">
        <v>34</v>
      </c>
      <c r="B36" s="30">
        <v>130</v>
      </c>
      <c r="C36" s="9">
        <v>63</v>
      </c>
      <c r="D36" s="30">
        <v>67</v>
      </c>
      <c r="E36" s="30">
        <v>25</v>
      </c>
      <c r="F36" s="9">
        <v>9</v>
      </c>
      <c r="G36" s="9">
        <v>16</v>
      </c>
    </row>
    <row r="37" spans="1:7" ht="11.45" customHeight="1">
      <c r="A37" s="8" t="s">
        <v>35</v>
      </c>
      <c r="B37" s="30">
        <v>79</v>
      </c>
      <c r="C37" s="9">
        <v>41</v>
      </c>
      <c r="D37" s="30">
        <v>38</v>
      </c>
      <c r="E37" s="30">
        <v>17</v>
      </c>
      <c r="F37" s="9">
        <v>11</v>
      </c>
      <c r="G37" s="9">
        <v>5</v>
      </c>
    </row>
    <row r="38" spans="1:7" ht="11.45" customHeight="1">
      <c r="A38" s="8" t="s">
        <v>36</v>
      </c>
      <c r="B38" s="30">
        <v>23</v>
      </c>
      <c r="C38" s="9">
        <v>14</v>
      </c>
      <c r="D38" s="30">
        <v>9</v>
      </c>
      <c r="E38" s="30">
        <v>3</v>
      </c>
      <c r="F38" s="9">
        <v>2</v>
      </c>
      <c r="G38" s="9">
        <v>1</v>
      </c>
    </row>
    <row r="39" spans="1:7" ht="11.45" customHeight="1">
      <c r="A39" s="12" t="s">
        <v>37</v>
      </c>
      <c r="B39" s="31">
        <v>6</v>
      </c>
      <c r="C39" s="13">
        <v>4</v>
      </c>
      <c r="D39" s="31">
        <v>2</v>
      </c>
      <c r="E39" s="31">
        <v>1</v>
      </c>
      <c r="F39" s="13">
        <v>1</v>
      </c>
      <c r="G39" s="13">
        <v>0</v>
      </c>
    </row>
    <row r="40" spans="1:7" ht="11.45" customHeight="1">
      <c r="A40" s="8" t="s">
        <v>38</v>
      </c>
      <c r="B40" s="30">
        <v>9</v>
      </c>
      <c r="C40" s="9">
        <v>6</v>
      </c>
      <c r="D40" s="30">
        <v>3</v>
      </c>
      <c r="E40" s="30">
        <v>3</v>
      </c>
      <c r="F40" s="9">
        <v>0</v>
      </c>
      <c r="G40" s="9">
        <v>3</v>
      </c>
    </row>
    <row r="41" spans="1:7" ht="11.45" customHeight="1">
      <c r="A41" s="8" t="s">
        <v>39</v>
      </c>
      <c r="B41" s="30">
        <v>5</v>
      </c>
      <c r="C41" s="9">
        <v>2</v>
      </c>
      <c r="D41" s="30">
        <v>3</v>
      </c>
      <c r="E41" s="30">
        <v>0</v>
      </c>
      <c r="F41" s="9">
        <v>0</v>
      </c>
      <c r="G41" s="9">
        <v>0</v>
      </c>
    </row>
    <row r="42" spans="1:7" ht="11.45" customHeight="1">
      <c r="A42" s="8" t="s">
        <v>40</v>
      </c>
      <c r="B42" s="30">
        <v>18</v>
      </c>
      <c r="C42" s="9">
        <v>8</v>
      </c>
      <c r="D42" s="30">
        <v>10</v>
      </c>
      <c r="E42" s="30">
        <v>7</v>
      </c>
      <c r="F42" s="9">
        <v>4</v>
      </c>
      <c r="G42" s="9">
        <v>3</v>
      </c>
    </row>
    <row r="43" spans="1:7" ht="11.45" customHeight="1">
      <c r="A43" s="8" t="s">
        <v>41</v>
      </c>
      <c r="B43" s="30">
        <v>40</v>
      </c>
      <c r="C43" s="9">
        <v>17</v>
      </c>
      <c r="D43" s="30">
        <v>23</v>
      </c>
      <c r="E43" s="30">
        <v>11</v>
      </c>
      <c r="F43" s="9">
        <v>5</v>
      </c>
      <c r="G43" s="9">
        <v>6</v>
      </c>
    </row>
    <row r="44" spans="1:7" ht="11.45" customHeight="1">
      <c r="A44" s="12" t="s">
        <v>42</v>
      </c>
      <c r="B44" s="31">
        <v>7</v>
      </c>
      <c r="C44" s="13">
        <v>3</v>
      </c>
      <c r="D44" s="31">
        <v>4</v>
      </c>
      <c r="E44" s="31">
        <v>3</v>
      </c>
      <c r="F44" s="13">
        <v>2</v>
      </c>
      <c r="G44" s="13">
        <v>1</v>
      </c>
    </row>
    <row r="45" spans="1:7" ht="11.45" customHeight="1">
      <c r="A45" s="8" t="s">
        <v>43</v>
      </c>
      <c r="B45" s="30">
        <v>7</v>
      </c>
      <c r="C45" s="9">
        <v>4</v>
      </c>
      <c r="D45" s="30">
        <v>3</v>
      </c>
      <c r="E45" s="30">
        <v>1</v>
      </c>
      <c r="F45" s="9">
        <v>1</v>
      </c>
      <c r="G45" s="9">
        <v>0</v>
      </c>
    </row>
    <row r="46" spans="1:7" ht="11.45" customHeight="1">
      <c r="A46" s="8" t="s">
        <v>44</v>
      </c>
      <c r="B46" s="30">
        <v>12</v>
      </c>
      <c r="C46" s="9">
        <v>7</v>
      </c>
      <c r="D46" s="30">
        <v>5</v>
      </c>
      <c r="E46" s="30">
        <v>2</v>
      </c>
      <c r="F46" s="9">
        <v>1</v>
      </c>
      <c r="G46" s="9">
        <v>1</v>
      </c>
    </row>
    <row r="47" spans="1:7" ht="11.45" customHeight="1">
      <c r="A47" s="8" t="s">
        <v>45</v>
      </c>
      <c r="B47" s="30">
        <v>12</v>
      </c>
      <c r="C47" s="9">
        <v>6</v>
      </c>
      <c r="D47" s="30">
        <v>6</v>
      </c>
      <c r="E47" s="30">
        <v>3</v>
      </c>
      <c r="F47" s="9">
        <v>2</v>
      </c>
      <c r="G47" s="9">
        <v>1</v>
      </c>
    </row>
    <row r="48" spans="1:7" ht="11.45" customHeight="1">
      <c r="A48" s="8" t="s">
        <v>46</v>
      </c>
      <c r="B48" s="30">
        <v>4</v>
      </c>
      <c r="C48" s="9">
        <v>3</v>
      </c>
      <c r="D48" s="30">
        <v>2</v>
      </c>
      <c r="E48" s="30">
        <v>1</v>
      </c>
      <c r="F48" s="9">
        <v>0</v>
      </c>
      <c r="G48" s="9">
        <v>1</v>
      </c>
    </row>
    <row r="49" spans="1:11" ht="11.45" customHeight="1">
      <c r="A49" s="12" t="s">
        <v>47</v>
      </c>
      <c r="B49" s="31">
        <v>75</v>
      </c>
      <c r="C49" s="13">
        <v>42</v>
      </c>
      <c r="D49" s="31">
        <v>33</v>
      </c>
      <c r="E49" s="31">
        <v>18</v>
      </c>
      <c r="F49" s="13">
        <v>12</v>
      </c>
      <c r="G49" s="13">
        <v>6</v>
      </c>
    </row>
    <row r="50" spans="1:11" ht="11.45" customHeight="1">
      <c r="A50" s="8" t="s">
        <v>48</v>
      </c>
      <c r="B50" s="30">
        <v>7</v>
      </c>
      <c r="C50" s="9">
        <v>4</v>
      </c>
      <c r="D50" s="30">
        <v>3</v>
      </c>
      <c r="E50" s="30">
        <v>1</v>
      </c>
      <c r="F50" s="9">
        <v>1</v>
      </c>
      <c r="G50" s="9">
        <v>0</v>
      </c>
    </row>
    <row r="51" spans="1:11" ht="11.45" customHeight="1">
      <c r="A51" s="8" t="s">
        <v>49</v>
      </c>
      <c r="B51" s="30">
        <v>17</v>
      </c>
      <c r="C51" s="9">
        <v>11</v>
      </c>
      <c r="D51" s="30">
        <v>6</v>
      </c>
      <c r="E51" s="30">
        <v>2</v>
      </c>
      <c r="F51" s="9">
        <v>2</v>
      </c>
      <c r="G51" s="9">
        <v>1</v>
      </c>
    </row>
    <row r="52" spans="1:11" ht="11.45" customHeight="1">
      <c r="A52" s="8" t="s">
        <v>50</v>
      </c>
      <c r="B52" s="30">
        <v>26</v>
      </c>
      <c r="C52" s="9">
        <v>13</v>
      </c>
      <c r="D52" s="30">
        <v>13</v>
      </c>
      <c r="E52" s="30">
        <v>5</v>
      </c>
      <c r="F52" s="9">
        <v>3</v>
      </c>
      <c r="G52" s="9">
        <v>1</v>
      </c>
    </row>
    <row r="53" spans="1:11" ht="11.45" customHeight="1">
      <c r="A53" s="8" t="s">
        <v>51</v>
      </c>
      <c r="B53" s="30">
        <v>9</v>
      </c>
      <c r="C53" s="9">
        <v>4</v>
      </c>
      <c r="D53" s="30">
        <v>5</v>
      </c>
      <c r="E53" s="30">
        <v>3</v>
      </c>
      <c r="F53" s="9">
        <v>2</v>
      </c>
      <c r="G53" s="9">
        <v>2</v>
      </c>
    </row>
    <row r="54" spans="1:11" ht="11.45" customHeight="1">
      <c r="A54" s="12" t="s">
        <v>52</v>
      </c>
      <c r="B54" s="31">
        <v>8</v>
      </c>
      <c r="C54" s="13">
        <v>3</v>
      </c>
      <c r="D54" s="31">
        <v>5</v>
      </c>
      <c r="E54" s="31">
        <v>2</v>
      </c>
      <c r="F54" s="13">
        <v>1</v>
      </c>
      <c r="G54" s="13">
        <v>2</v>
      </c>
    </row>
    <row r="55" spans="1:11" ht="11.45" customHeight="1">
      <c r="A55" s="8" t="s">
        <v>53</v>
      </c>
      <c r="B55" s="30">
        <v>14</v>
      </c>
      <c r="C55" s="9">
        <v>7</v>
      </c>
      <c r="D55" s="30">
        <v>8</v>
      </c>
      <c r="E55" s="30">
        <v>3</v>
      </c>
      <c r="F55" s="9">
        <v>2</v>
      </c>
      <c r="G55" s="9">
        <v>1</v>
      </c>
    </row>
    <row r="56" spans="1:11" ht="11.45" customHeight="1" thickBot="1">
      <c r="A56" s="16" t="s">
        <v>54</v>
      </c>
      <c r="B56" s="29">
        <v>24</v>
      </c>
      <c r="C56" s="17">
        <v>11</v>
      </c>
      <c r="D56" s="29">
        <v>14</v>
      </c>
      <c r="E56" s="29">
        <v>7</v>
      </c>
      <c r="F56" s="17">
        <v>2</v>
      </c>
      <c r="G56" s="17">
        <v>5</v>
      </c>
    </row>
    <row r="57" spans="1:11" ht="16.5" customHeight="1">
      <c r="A57" s="38"/>
      <c r="B57" s="37" t="s">
        <v>78</v>
      </c>
      <c r="C57" s="37"/>
      <c r="D57" s="37"/>
      <c r="E57" s="37"/>
      <c r="F57" s="37"/>
      <c r="G57" s="37"/>
      <c r="H57" s="10"/>
      <c r="I57" s="10"/>
      <c r="J57" s="10"/>
      <c r="K57" s="25"/>
    </row>
    <row r="58" spans="1:11" ht="16.149999999999999" customHeight="1">
      <c r="A58" s="24"/>
      <c r="B58" s="36"/>
      <c r="C58" s="36"/>
      <c r="D58" s="36"/>
      <c r="E58" s="36"/>
      <c r="F58" s="36"/>
      <c r="G58" s="36"/>
    </row>
    <row r="59" spans="1:11" ht="13.15" customHeight="1">
      <c r="A59" s="24"/>
    </row>
    <row r="60" spans="1:11" ht="11.45" customHeight="1">
      <c r="A60" s="24"/>
    </row>
    <row r="61" spans="1:11" ht="11.45" customHeight="1">
      <c r="A61" s="24"/>
    </row>
    <row r="62" spans="1:11" ht="11.45" customHeight="1">
      <c r="A62" s="24"/>
    </row>
    <row r="63" spans="1:11" ht="11.45" customHeight="1">
      <c r="A63" s="24"/>
    </row>
    <row r="64" spans="1:11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8">
    <mergeCell ref="A1:G1"/>
    <mergeCell ref="A2:G2"/>
    <mergeCell ref="F3:G3"/>
    <mergeCell ref="A4:A7"/>
    <mergeCell ref="B4:G4"/>
    <mergeCell ref="B5:G5"/>
    <mergeCell ref="B6:D6"/>
    <mergeCell ref="E6:G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A1:K68"/>
  <sheetViews>
    <sheetView view="pageBreakPreview" zoomScaleNormal="100" zoomScaleSheetLayoutView="100" workbookViewId="0">
      <selection activeCell="F8" sqref="F8"/>
    </sheetView>
  </sheetViews>
  <sheetFormatPr defaultColWidth="8.875" defaultRowHeight="13.5"/>
  <cols>
    <col min="1" max="1" width="12" style="1" customWidth="1"/>
    <col min="2" max="2" width="18.625" style="1" customWidth="1"/>
    <col min="3" max="3" width="18.625" style="25" customWidth="1"/>
    <col min="4" max="5" width="18.625" style="1" customWidth="1"/>
    <col min="6" max="6" width="18.625" style="25" customWidth="1"/>
    <col min="7" max="7" width="18.625" style="1" customWidth="1"/>
    <col min="8" max="16384" width="8.875" style="1"/>
  </cols>
  <sheetData>
    <row r="1" spans="1:10" ht="29.45" customHeight="1">
      <c r="A1" s="119" t="s">
        <v>172</v>
      </c>
      <c r="B1" s="119"/>
      <c r="C1" s="119"/>
      <c r="D1" s="119"/>
      <c r="E1" s="119"/>
      <c r="F1" s="119"/>
      <c r="G1" s="119"/>
    </row>
    <row r="2" spans="1:10" ht="19.899999999999999" customHeight="1">
      <c r="A2" s="142" t="s">
        <v>167</v>
      </c>
      <c r="B2" s="142"/>
      <c r="C2" s="142"/>
      <c r="D2" s="142"/>
      <c r="E2" s="142"/>
      <c r="F2" s="142"/>
      <c r="G2" s="142"/>
    </row>
    <row r="3" spans="1:10" ht="18.600000000000001" customHeight="1" thickBot="1">
      <c r="F3" s="138" t="s">
        <v>195</v>
      </c>
      <c r="G3" s="138"/>
    </row>
    <row r="4" spans="1:10" ht="22.5" customHeight="1" thickBot="1">
      <c r="A4" s="126" t="s">
        <v>0</v>
      </c>
      <c r="B4" s="139" t="s">
        <v>83</v>
      </c>
      <c r="C4" s="140"/>
      <c r="D4" s="140"/>
      <c r="E4" s="140"/>
      <c r="F4" s="140"/>
      <c r="G4" s="141"/>
      <c r="H4" s="39"/>
      <c r="I4" s="34"/>
      <c r="J4" s="34"/>
    </row>
    <row r="5" spans="1:10" ht="22.5" customHeight="1" thickBot="1">
      <c r="A5" s="127"/>
      <c r="B5" s="135" t="s">
        <v>82</v>
      </c>
      <c r="C5" s="136"/>
      <c r="D5" s="136"/>
      <c r="E5" s="136"/>
      <c r="F5" s="136"/>
      <c r="G5" s="137"/>
    </row>
    <row r="6" spans="1:10" ht="22.5" customHeight="1" thickBot="1">
      <c r="A6" s="127"/>
      <c r="B6" s="139" t="s">
        <v>81</v>
      </c>
      <c r="C6" s="140"/>
      <c r="D6" s="141"/>
      <c r="E6" s="139" t="s">
        <v>80</v>
      </c>
      <c r="F6" s="140"/>
      <c r="G6" s="141"/>
    </row>
    <row r="7" spans="1:10" ht="42" customHeight="1" thickBot="1">
      <c r="A7" s="128"/>
      <c r="B7" s="105" t="s">
        <v>72</v>
      </c>
      <c r="C7" s="3" t="s">
        <v>79</v>
      </c>
      <c r="D7" s="105" t="s">
        <v>70</v>
      </c>
      <c r="E7" s="105" t="s">
        <v>72</v>
      </c>
      <c r="F7" s="3" t="s">
        <v>79</v>
      </c>
      <c r="G7" s="3" t="s">
        <v>70</v>
      </c>
    </row>
    <row r="8" spans="1:10" ht="20.25" customHeight="1">
      <c r="A8" s="4" t="s">
        <v>7</v>
      </c>
      <c r="B8" s="32">
        <v>401.75</v>
      </c>
      <c r="C8" s="5">
        <v>184.08333333333334</v>
      </c>
      <c r="D8" s="32">
        <v>217.66666666666666</v>
      </c>
      <c r="E8" s="32">
        <v>1124.0833333333333</v>
      </c>
      <c r="F8" s="5">
        <v>877.5</v>
      </c>
      <c r="G8" s="5">
        <v>246.58333333333334</v>
      </c>
    </row>
    <row r="9" spans="1:10" ht="12" customHeight="1">
      <c r="A9" s="8"/>
      <c r="B9" s="30"/>
      <c r="C9" s="9"/>
      <c r="D9" s="30"/>
      <c r="E9" s="30"/>
      <c r="F9" s="9"/>
      <c r="G9" s="9"/>
    </row>
    <row r="10" spans="1:10" ht="11.45" customHeight="1">
      <c r="A10" s="8" t="s">
        <v>8</v>
      </c>
      <c r="B10" s="30">
        <v>20</v>
      </c>
      <c r="C10" s="9">
        <v>7</v>
      </c>
      <c r="D10" s="30">
        <v>12</v>
      </c>
      <c r="E10" s="30">
        <v>28</v>
      </c>
      <c r="F10" s="9">
        <v>21</v>
      </c>
      <c r="G10" s="9">
        <v>7</v>
      </c>
    </row>
    <row r="11" spans="1:10" ht="11.45" customHeight="1">
      <c r="A11" s="8" t="s">
        <v>9</v>
      </c>
      <c r="B11" s="30">
        <v>2</v>
      </c>
      <c r="C11" s="9">
        <v>1</v>
      </c>
      <c r="D11" s="30">
        <v>0</v>
      </c>
      <c r="E11" s="30">
        <v>7</v>
      </c>
      <c r="F11" s="9">
        <v>4</v>
      </c>
      <c r="G11" s="9">
        <v>3</v>
      </c>
    </row>
    <row r="12" spans="1:10" ht="11.45" customHeight="1">
      <c r="A12" s="8" t="s">
        <v>10</v>
      </c>
      <c r="B12" s="30">
        <v>5</v>
      </c>
      <c r="C12" s="9">
        <v>2</v>
      </c>
      <c r="D12" s="30">
        <v>3</v>
      </c>
      <c r="E12" s="30">
        <v>12</v>
      </c>
      <c r="F12" s="9">
        <v>5</v>
      </c>
      <c r="G12" s="9">
        <v>7</v>
      </c>
    </row>
    <row r="13" spans="1:10" ht="11.45" customHeight="1">
      <c r="A13" s="8" t="s">
        <v>11</v>
      </c>
      <c r="B13" s="30">
        <v>8</v>
      </c>
      <c r="C13" s="9">
        <v>3</v>
      </c>
      <c r="D13" s="30">
        <v>5</v>
      </c>
      <c r="E13" s="30">
        <v>24</v>
      </c>
      <c r="F13" s="9">
        <v>14</v>
      </c>
      <c r="G13" s="9">
        <v>10</v>
      </c>
    </row>
    <row r="14" spans="1:10" ht="11.45" customHeight="1">
      <c r="A14" s="12" t="s">
        <v>12</v>
      </c>
      <c r="B14" s="31">
        <v>4</v>
      </c>
      <c r="C14" s="13">
        <v>3</v>
      </c>
      <c r="D14" s="31">
        <v>1</v>
      </c>
      <c r="E14" s="31">
        <v>17</v>
      </c>
      <c r="F14" s="13">
        <v>12</v>
      </c>
      <c r="G14" s="13">
        <v>5</v>
      </c>
    </row>
    <row r="15" spans="1:10" ht="11.45" customHeight="1">
      <c r="A15" s="8" t="s">
        <v>13</v>
      </c>
      <c r="B15" s="30">
        <v>5</v>
      </c>
      <c r="C15" s="9">
        <v>3</v>
      </c>
      <c r="D15" s="30">
        <v>2</v>
      </c>
      <c r="E15" s="30">
        <v>6</v>
      </c>
      <c r="F15" s="9">
        <v>3</v>
      </c>
      <c r="G15" s="9">
        <v>2</v>
      </c>
    </row>
    <row r="16" spans="1:10" ht="11.45" customHeight="1">
      <c r="A16" s="8" t="s">
        <v>14</v>
      </c>
      <c r="B16" s="30">
        <v>7</v>
      </c>
      <c r="C16" s="9">
        <v>3</v>
      </c>
      <c r="D16" s="30">
        <v>4</v>
      </c>
      <c r="E16" s="30">
        <v>21</v>
      </c>
      <c r="F16" s="9">
        <v>18</v>
      </c>
      <c r="G16" s="9">
        <v>4</v>
      </c>
    </row>
    <row r="17" spans="1:7" ht="11.45" customHeight="1">
      <c r="A17" s="8" t="s">
        <v>15</v>
      </c>
      <c r="B17" s="30">
        <v>11</v>
      </c>
      <c r="C17" s="9">
        <v>5</v>
      </c>
      <c r="D17" s="30">
        <v>6</v>
      </c>
      <c r="E17" s="30">
        <v>20</v>
      </c>
      <c r="F17" s="9">
        <v>13</v>
      </c>
      <c r="G17" s="9">
        <v>7</v>
      </c>
    </row>
    <row r="18" spans="1:7" ht="11.45" customHeight="1">
      <c r="A18" s="8" t="s">
        <v>16</v>
      </c>
      <c r="B18" s="30">
        <v>4</v>
      </c>
      <c r="C18" s="9">
        <v>2</v>
      </c>
      <c r="D18" s="30">
        <v>2</v>
      </c>
      <c r="E18" s="30">
        <v>18</v>
      </c>
      <c r="F18" s="9">
        <v>12</v>
      </c>
      <c r="G18" s="9">
        <v>6</v>
      </c>
    </row>
    <row r="19" spans="1:7" ht="11.45" customHeight="1">
      <c r="A19" s="12" t="s">
        <v>17</v>
      </c>
      <c r="B19" s="31">
        <v>8</v>
      </c>
      <c r="C19" s="13">
        <v>7</v>
      </c>
      <c r="D19" s="31">
        <v>2</v>
      </c>
      <c r="E19" s="31">
        <v>29</v>
      </c>
      <c r="F19" s="13">
        <v>24</v>
      </c>
      <c r="G19" s="13">
        <v>5</v>
      </c>
    </row>
    <row r="20" spans="1:7" ht="11.45" customHeight="1">
      <c r="A20" s="8" t="s">
        <v>18</v>
      </c>
      <c r="B20" s="30">
        <v>31</v>
      </c>
      <c r="C20" s="9">
        <v>13</v>
      </c>
      <c r="D20" s="30">
        <v>18</v>
      </c>
      <c r="E20" s="30">
        <v>69</v>
      </c>
      <c r="F20" s="9">
        <v>61</v>
      </c>
      <c r="G20" s="9">
        <v>8</v>
      </c>
    </row>
    <row r="21" spans="1:7" ht="11.45" customHeight="1">
      <c r="A21" s="8" t="s">
        <v>19</v>
      </c>
      <c r="B21" s="30">
        <v>20</v>
      </c>
      <c r="C21" s="9">
        <v>12</v>
      </c>
      <c r="D21" s="30">
        <v>8</v>
      </c>
      <c r="E21" s="30">
        <v>70</v>
      </c>
      <c r="F21" s="9">
        <v>58</v>
      </c>
      <c r="G21" s="9">
        <v>12</v>
      </c>
    </row>
    <row r="22" spans="1:7" ht="11.45" customHeight="1">
      <c r="A22" s="8" t="s">
        <v>20</v>
      </c>
      <c r="B22" s="30">
        <v>46</v>
      </c>
      <c r="C22" s="9">
        <v>19</v>
      </c>
      <c r="D22" s="30">
        <v>28</v>
      </c>
      <c r="E22" s="30">
        <v>133</v>
      </c>
      <c r="F22" s="9">
        <v>102</v>
      </c>
      <c r="G22" s="9">
        <v>31</v>
      </c>
    </row>
    <row r="23" spans="1:7" ht="11.45" customHeight="1">
      <c r="A23" s="8" t="s">
        <v>21</v>
      </c>
      <c r="B23" s="30">
        <v>31</v>
      </c>
      <c r="C23" s="9">
        <v>13</v>
      </c>
      <c r="D23" s="30">
        <v>18</v>
      </c>
      <c r="E23" s="30">
        <v>123</v>
      </c>
      <c r="F23" s="9">
        <v>109</v>
      </c>
      <c r="G23" s="9">
        <v>14</v>
      </c>
    </row>
    <row r="24" spans="1:7" ht="11.45" customHeight="1">
      <c r="A24" s="12" t="s">
        <v>22</v>
      </c>
      <c r="B24" s="31">
        <v>11</v>
      </c>
      <c r="C24" s="13">
        <v>4</v>
      </c>
      <c r="D24" s="31">
        <v>7</v>
      </c>
      <c r="E24" s="31">
        <v>23</v>
      </c>
      <c r="F24" s="13">
        <v>16</v>
      </c>
      <c r="G24" s="13">
        <v>7</v>
      </c>
    </row>
    <row r="25" spans="1:7" ht="11.45" customHeight="1">
      <c r="A25" s="8" t="s">
        <v>23</v>
      </c>
      <c r="B25" s="30">
        <v>3</v>
      </c>
      <c r="C25" s="9">
        <v>1</v>
      </c>
      <c r="D25" s="30">
        <v>2</v>
      </c>
      <c r="E25" s="30">
        <v>8</v>
      </c>
      <c r="F25" s="9">
        <v>5</v>
      </c>
      <c r="G25" s="9">
        <v>3</v>
      </c>
    </row>
    <row r="26" spans="1:7" ht="11.45" customHeight="1">
      <c r="A26" s="8" t="s">
        <v>24</v>
      </c>
      <c r="B26" s="30">
        <v>6</v>
      </c>
      <c r="C26" s="9">
        <v>0</v>
      </c>
      <c r="D26" s="30">
        <v>6</v>
      </c>
      <c r="E26" s="30">
        <v>8</v>
      </c>
      <c r="F26" s="9">
        <v>4</v>
      </c>
      <c r="G26" s="9">
        <v>5</v>
      </c>
    </row>
    <row r="27" spans="1:7" ht="11.45" customHeight="1">
      <c r="A27" s="8" t="s">
        <v>25</v>
      </c>
      <c r="B27" s="30">
        <v>1</v>
      </c>
      <c r="C27" s="9">
        <v>1</v>
      </c>
      <c r="D27" s="30">
        <v>0</v>
      </c>
      <c r="E27" s="30">
        <v>6</v>
      </c>
      <c r="F27" s="9">
        <v>3</v>
      </c>
      <c r="G27" s="9">
        <v>3</v>
      </c>
    </row>
    <row r="28" spans="1:7" ht="11.45" customHeight="1">
      <c r="A28" s="8" t="s">
        <v>26</v>
      </c>
      <c r="B28" s="30">
        <v>5</v>
      </c>
      <c r="C28" s="9">
        <v>2</v>
      </c>
      <c r="D28" s="30">
        <v>3</v>
      </c>
      <c r="E28" s="30">
        <v>6</v>
      </c>
      <c r="F28" s="9">
        <v>5</v>
      </c>
      <c r="G28" s="9">
        <v>2</v>
      </c>
    </row>
    <row r="29" spans="1:7" ht="11.45" customHeight="1">
      <c r="A29" s="12" t="s">
        <v>27</v>
      </c>
      <c r="B29" s="31">
        <v>11</v>
      </c>
      <c r="C29" s="13">
        <v>5</v>
      </c>
      <c r="D29" s="31">
        <v>6</v>
      </c>
      <c r="E29" s="31">
        <v>23</v>
      </c>
      <c r="F29" s="13">
        <v>15</v>
      </c>
      <c r="G29" s="13">
        <v>8</v>
      </c>
    </row>
    <row r="30" spans="1:7" ht="11.45" customHeight="1">
      <c r="A30" s="8" t="s">
        <v>28</v>
      </c>
      <c r="B30" s="30">
        <v>5</v>
      </c>
      <c r="C30" s="9">
        <v>3</v>
      </c>
      <c r="D30" s="30">
        <v>3</v>
      </c>
      <c r="E30" s="30">
        <v>16</v>
      </c>
      <c r="F30" s="9">
        <v>13</v>
      </c>
      <c r="G30" s="9">
        <v>3</v>
      </c>
    </row>
    <row r="31" spans="1:7" ht="11.45" customHeight="1">
      <c r="A31" s="8" t="s">
        <v>29</v>
      </c>
      <c r="B31" s="30">
        <v>17</v>
      </c>
      <c r="C31" s="9">
        <v>7</v>
      </c>
      <c r="D31" s="30">
        <v>11</v>
      </c>
      <c r="E31" s="30">
        <v>41</v>
      </c>
      <c r="F31" s="9">
        <v>33</v>
      </c>
      <c r="G31" s="9">
        <v>8</v>
      </c>
    </row>
    <row r="32" spans="1:7" ht="11.45" customHeight="1">
      <c r="A32" s="8" t="s">
        <v>30</v>
      </c>
      <c r="B32" s="30">
        <v>21</v>
      </c>
      <c r="C32" s="9">
        <v>11</v>
      </c>
      <c r="D32" s="30">
        <v>10</v>
      </c>
      <c r="E32" s="30">
        <v>40</v>
      </c>
      <c r="F32" s="9">
        <v>34</v>
      </c>
      <c r="G32" s="9">
        <v>7</v>
      </c>
    </row>
    <row r="33" spans="1:7" ht="11.45" customHeight="1">
      <c r="A33" s="8" t="s">
        <v>31</v>
      </c>
      <c r="B33" s="30">
        <v>5</v>
      </c>
      <c r="C33" s="9">
        <v>4</v>
      </c>
      <c r="D33" s="30">
        <v>2</v>
      </c>
      <c r="E33" s="30">
        <v>13</v>
      </c>
      <c r="F33" s="9">
        <v>11</v>
      </c>
      <c r="G33" s="9">
        <v>2</v>
      </c>
    </row>
    <row r="34" spans="1:7" ht="11.45" customHeight="1">
      <c r="A34" s="12" t="s">
        <v>32</v>
      </c>
      <c r="B34" s="31">
        <v>7</v>
      </c>
      <c r="C34" s="13">
        <v>4</v>
      </c>
      <c r="D34" s="31">
        <v>3</v>
      </c>
      <c r="E34" s="31">
        <v>21</v>
      </c>
      <c r="F34" s="13">
        <v>17</v>
      </c>
      <c r="G34" s="13">
        <v>5</v>
      </c>
    </row>
    <row r="35" spans="1:7" ht="11.45" customHeight="1">
      <c r="A35" s="8" t="s">
        <v>33</v>
      </c>
      <c r="B35" s="30">
        <v>5</v>
      </c>
      <c r="C35" s="9">
        <v>3</v>
      </c>
      <c r="D35" s="30">
        <v>2</v>
      </c>
      <c r="E35" s="30">
        <v>24</v>
      </c>
      <c r="F35" s="9">
        <v>20</v>
      </c>
      <c r="G35" s="9">
        <v>4</v>
      </c>
    </row>
    <row r="36" spans="1:7" ht="11.45" customHeight="1">
      <c r="A36" s="8" t="s">
        <v>34</v>
      </c>
      <c r="B36" s="30">
        <v>28</v>
      </c>
      <c r="C36" s="9">
        <v>14</v>
      </c>
      <c r="D36" s="30">
        <v>14</v>
      </c>
      <c r="E36" s="30">
        <v>73</v>
      </c>
      <c r="F36" s="9">
        <v>57</v>
      </c>
      <c r="G36" s="9">
        <v>16</v>
      </c>
    </row>
    <row r="37" spans="1:7" ht="11.45" customHeight="1">
      <c r="A37" s="8" t="s">
        <v>35</v>
      </c>
      <c r="B37" s="30">
        <v>13</v>
      </c>
      <c r="C37" s="9">
        <v>5</v>
      </c>
      <c r="D37" s="30">
        <v>8</v>
      </c>
      <c r="E37" s="30">
        <v>48</v>
      </c>
      <c r="F37" s="9">
        <v>41</v>
      </c>
      <c r="G37" s="9">
        <v>8</v>
      </c>
    </row>
    <row r="38" spans="1:7" ht="11.45" customHeight="1">
      <c r="A38" s="8" t="s">
        <v>36</v>
      </c>
      <c r="B38" s="30">
        <v>5</v>
      </c>
      <c r="C38" s="9">
        <v>3</v>
      </c>
      <c r="D38" s="30">
        <v>2</v>
      </c>
      <c r="E38" s="30">
        <v>14</v>
      </c>
      <c r="F38" s="9">
        <v>11</v>
      </c>
      <c r="G38" s="9">
        <v>3</v>
      </c>
    </row>
    <row r="39" spans="1:7" ht="11.45" customHeight="1">
      <c r="A39" s="12" t="s">
        <v>37</v>
      </c>
      <c r="B39" s="31">
        <v>2</v>
      </c>
      <c r="C39" s="13">
        <v>1</v>
      </c>
      <c r="D39" s="31">
        <v>1</v>
      </c>
      <c r="E39" s="31">
        <v>6</v>
      </c>
      <c r="F39" s="13">
        <v>6</v>
      </c>
      <c r="G39" s="13">
        <v>0</v>
      </c>
    </row>
    <row r="40" spans="1:7" ht="11.45" customHeight="1">
      <c r="A40" s="8" t="s">
        <v>38</v>
      </c>
      <c r="B40" s="30">
        <v>1</v>
      </c>
      <c r="C40" s="9">
        <v>1</v>
      </c>
      <c r="D40" s="30">
        <v>0</v>
      </c>
      <c r="E40" s="30">
        <v>5</v>
      </c>
      <c r="F40" s="9">
        <v>4</v>
      </c>
      <c r="G40" s="9">
        <v>1</v>
      </c>
    </row>
    <row r="41" spans="1:7" ht="11.45" customHeight="1">
      <c r="A41" s="8" t="s">
        <v>39</v>
      </c>
      <c r="B41" s="30">
        <v>1</v>
      </c>
      <c r="C41" s="9">
        <v>1</v>
      </c>
      <c r="D41" s="30">
        <v>1</v>
      </c>
      <c r="E41" s="30">
        <v>4</v>
      </c>
      <c r="F41" s="9">
        <v>3</v>
      </c>
      <c r="G41" s="9">
        <v>1</v>
      </c>
    </row>
    <row r="42" spans="1:7" ht="11.45" customHeight="1">
      <c r="A42" s="8" t="s">
        <v>40</v>
      </c>
      <c r="B42" s="30">
        <v>6</v>
      </c>
      <c r="C42" s="9">
        <v>3</v>
      </c>
      <c r="D42" s="30">
        <v>3</v>
      </c>
      <c r="E42" s="30">
        <v>22</v>
      </c>
      <c r="F42" s="9">
        <v>15</v>
      </c>
      <c r="G42" s="9">
        <v>7</v>
      </c>
    </row>
    <row r="43" spans="1:7" ht="11.45" customHeight="1">
      <c r="A43" s="8" t="s">
        <v>41</v>
      </c>
      <c r="B43" s="30">
        <v>10</v>
      </c>
      <c r="C43" s="9">
        <v>4</v>
      </c>
      <c r="D43" s="30">
        <v>6</v>
      </c>
      <c r="E43" s="30">
        <v>23</v>
      </c>
      <c r="F43" s="9">
        <v>17</v>
      </c>
      <c r="G43" s="9">
        <v>6</v>
      </c>
    </row>
    <row r="44" spans="1:7" ht="11.45" customHeight="1">
      <c r="A44" s="12" t="s">
        <v>42</v>
      </c>
      <c r="B44" s="31">
        <v>2</v>
      </c>
      <c r="C44" s="13">
        <v>1</v>
      </c>
      <c r="D44" s="31">
        <v>1</v>
      </c>
      <c r="E44" s="31">
        <v>10</v>
      </c>
      <c r="F44" s="13">
        <v>9</v>
      </c>
      <c r="G44" s="13">
        <v>1</v>
      </c>
    </row>
    <row r="45" spans="1:7" ht="11.45" customHeight="1">
      <c r="A45" s="8" t="s">
        <v>43</v>
      </c>
      <c r="B45" s="30">
        <v>2</v>
      </c>
      <c r="C45" s="9">
        <v>1</v>
      </c>
      <c r="D45" s="30">
        <v>1</v>
      </c>
      <c r="E45" s="30">
        <v>9</v>
      </c>
      <c r="F45" s="9">
        <v>7</v>
      </c>
      <c r="G45" s="9">
        <v>3</v>
      </c>
    </row>
    <row r="46" spans="1:7" ht="11.45" customHeight="1">
      <c r="A46" s="8" t="s">
        <v>44</v>
      </c>
      <c r="B46" s="30">
        <v>2</v>
      </c>
      <c r="C46" s="9">
        <v>1</v>
      </c>
      <c r="D46" s="30">
        <v>2</v>
      </c>
      <c r="E46" s="30">
        <v>10</v>
      </c>
      <c r="F46" s="9">
        <v>8</v>
      </c>
      <c r="G46" s="9">
        <v>2</v>
      </c>
    </row>
    <row r="47" spans="1:7" ht="11.45" customHeight="1">
      <c r="A47" s="8" t="s">
        <v>45</v>
      </c>
      <c r="B47" s="30">
        <v>1</v>
      </c>
      <c r="C47" s="9">
        <v>0</v>
      </c>
      <c r="D47" s="30">
        <v>1</v>
      </c>
      <c r="E47" s="30">
        <v>7</v>
      </c>
      <c r="F47" s="9">
        <v>5</v>
      </c>
      <c r="G47" s="9">
        <v>2</v>
      </c>
    </row>
    <row r="48" spans="1:7" ht="11.45" customHeight="1">
      <c r="A48" s="8" t="s">
        <v>46</v>
      </c>
      <c r="B48" s="30">
        <v>1</v>
      </c>
      <c r="C48" s="9">
        <v>0</v>
      </c>
      <c r="D48" s="30">
        <v>1</v>
      </c>
      <c r="E48" s="30">
        <v>4</v>
      </c>
      <c r="F48" s="9">
        <v>3</v>
      </c>
      <c r="G48" s="9">
        <v>1</v>
      </c>
    </row>
    <row r="49" spans="1:11" ht="11.45" customHeight="1">
      <c r="A49" s="12" t="s">
        <v>47</v>
      </c>
      <c r="B49" s="31">
        <v>14</v>
      </c>
      <c r="C49" s="13">
        <v>6</v>
      </c>
      <c r="D49" s="31">
        <v>8</v>
      </c>
      <c r="E49" s="31">
        <v>42</v>
      </c>
      <c r="F49" s="13">
        <v>32</v>
      </c>
      <c r="G49" s="13">
        <v>10</v>
      </c>
    </row>
    <row r="50" spans="1:11" ht="11.45" customHeight="1">
      <c r="A50" s="8" t="s">
        <v>48</v>
      </c>
      <c r="B50" s="30">
        <v>1</v>
      </c>
      <c r="C50" s="9">
        <v>0</v>
      </c>
      <c r="D50" s="30">
        <v>1</v>
      </c>
      <c r="E50" s="30">
        <v>6</v>
      </c>
      <c r="F50" s="9">
        <v>4</v>
      </c>
      <c r="G50" s="9">
        <v>2</v>
      </c>
    </row>
    <row r="51" spans="1:11" ht="11.45" customHeight="1">
      <c r="A51" s="8" t="s">
        <v>49</v>
      </c>
      <c r="B51" s="30">
        <v>4</v>
      </c>
      <c r="C51" s="9">
        <v>2</v>
      </c>
      <c r="D51" s="30">
        <v>2</v>
      </c>
      <c r="E51" s="30">
        <v>7</v>
      </c>
      <c r="F51" s="9">
        <v>6</v>
      </c>
      <c r="G51" s="9">
        <v>1</v>
      </c>
    </row>
    <row r="52" spans="1:11" ht="11.45" customHeight="1">
      <c r="A52" s="8" t="s">
        <v>50</v>
      </c>
      <c r="B52" s="30">
        <v>3</v>
      </c>
      <c r="C52" s="9">
        <v>2</v>
      </c>
      <c r="D52" s="30">
        <v>1</v>
      </c>
      <c r="E52" s="30">
        <v>7</v>
      </c>
      <c r="F52" s="9">
        <v>4</v>
      </c>
      <c r="G52" s="9">
        <v>3</v>
      </c>
    </row>
    <row r="53" spans="1:11" ht="11.45" customHeight="1">
      <c r="A53" s="8" t="s">
        <v>51</v>
      </c>
      <c r="B53" s="30">
        <v>3</v>
      </c>
      <c r="C53" s="9">
        <v>1</v>
      </c>
      <c r="D53" s="30">
        <v>2</v>
      </c>
      <c r="E53" s="30">
        <v>6</v>
      </c>
      <c r="F53" s="9">
        <v>6</v>
      </c>
      <c r="G53" s="9">
        <v>1</v>
      </c>
    </row>
    <row r="54" spans="1:11" ht="11.45" customHeight="1">
      <c r="A54" s="12" t="s">
        <v>52</v>
      </c>
      <c r="B54" s="31">
        <v>2</v>
      </c>
      <c r="C54" s="13">
        <v>1</v>
      </c>
      <c r="D54" s="31">
        <v>1</v>
      </c>
      <c r="E54" s="31">
        <v>5</v>
      </c>
      <c r="F54" s="13">
        <v>3</v>
      </c>
      <c r="G54" s="13">
        <v>2</v>
      </c>
    </row>
    <row r="55" spans="1:11" ht="11.45" customHeight="1">
      <c r="A55" s="8" t="s">
        <v>53</v>
      </c>
      <c r="B55" s="30">
        <v>1</v>
      </c>
      <c r="C55" s="9">
        <v>1</v>
      </c>
      <c r="D55" s="30">
        <v>0</v>
      </c>
      <c r="E55" s="30">
        <v>4</v>
      </c>
      <c r="F55" s="9">
        <v>4</v>
      </c>
      <c r="G55" s="9">
        <v>0</v>
      </c>
    </row>
    <row r="56" spans="1:11" ht="11.45" customHeight="1" thickBot="1">
      <c r="A56" s="16" t="s">
        <v>54</v>
      </c>
      <c r="B56" s="29">
        <v>4</v>
      </c>
      <c r="C56" s="17">
        <v>2</v>
      </c>
      <c r="D56" s="29">
        <v>1</v>
      </c>
      <c r="E56" s="29">
        <v>7</v>
      </c>
      <c r="F56" s="17">
        <v>5</v>
      </c>
      <c r="G56" s="17">
        <v>2</v>
      </c>
    </row>
    <row r="57" spans="1:11" ht="16.5" customHeight="1">
      <c r="A57" s="38"/>
      <c r="B57" s="37" t="s">
        <v>78</v>
      </c>
      <c r="C57" s="37"/>
      <c r="D57" s="37"/>
      <c r="E57" s="37"/>
      <c r="F57" s="37"/>
      <c r="G57" s="37"/>
      <c r="H57" s="10"/>
      <c r="I57" s="10"/>
      <c r="J57" s="10"/>
      <c r="K57" s="25"/>
    </row>
    <row r="58" spans="1:11" ht="16.149999999999999" customHeight="1">
      <c r="A58" s="24"/>
      <c r="B58" s="36"/>
      <c r="C58" s="36"/>
      <c r="D58" s="36"/>
      <c r="E58" s="36"/>
      <c r="F58" s="36"/>
      <c r="G58" s="36"/>
    </row>
    <row r="59" spans="1:11" ht="13.15" customHeight="1">
      <c r="A59" s="24"/>
    </row>
    <row r="60" spans="1:11" ht="11.45" customHeight="1">
      <c r="A60" s="24"/>
    </row>
    <row r="61" spans="1:11" ht="11.45" customHeight="1">
      <c r="A61" s="24"/>
    </row>
    <row r="62" spans="1:11" ht="11.45" customHeight="1">
      <c r="A62" s="24"/>
    </row>
    <row r="63" spans="1:11" ht="11.45" customHeight="1">
      <c r="A63" s="24"/>
    </row>
    <row r="64" spans="1:11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8">
    <mergeCell ref="A1:G1"/>
    <mergeCell ref="A2:G2"/>
    <mergeCell ref="F3:G3"/>
    <mergeCell ref="A4:A7"/>
    <mergeCell ref="B4:G4"/>
    <mergeCell ref="B5:G5"/>
    <mergeCell ref="B6:D6"/>
    <mergeCell ref="E6:G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A1:G66"/>
  <sheetViews>
    <sheetView view="pageBreakPreview" zoomScaleNormal="100" zoomScaleSheetLayoutView="100" workbookViewId="0">
      <selection activeCell="G7" sqref="G7:G53"/>
    </sheetView>
  </sheetViews>
  <sheetFormatPr defaultColWidth="8.875" defaultRowHeight="13.5"/>
  <cols>
    <col min="1" max="1" width="12" style="1" customWidth="1"/>
    <col min="2" max="4" width="25.625" style="1" customWidth="1"/>
    <col min="5" max="7" width="18.625" style="1" customWidth="1"/>
    <col min="8" max="16384" width="8.875" style="1"/>
  </cols>
  <sheetData>
    <row r="1" spans="1:7" ht="29.45" customHeight="1">
      <c r="A1" s="119" t="s">
        <v>173</v>
      </c>
      <c r="B1" s="119"/>
      <c r="C1" s="119"/>
      <c r="D1" s="119"/>
      <c r="E1" s="119"/>
      <c r="F1" s="119"/>
      <c r="G1" s="119"/>
    </row>
    <row r="2" spans="1:7" ht="18.600000000000001" customHeight="1" thickBot="1">
      <c r="F2" s="144" t="s">
        <v>197</v>
      </c>
      <c r="G2" s="144"/>
    </row>
    <row r="3" spans="1:7" ht="24" customHeight="1" thickBot="1">
      <c r="A3" s="126" t="s">
        <v>0</v>
      </c>
      <c r="B3" s="139" t="s">
        <v>77</v>
      </c>
      <c r="C3" s="140"/>
      <c r="D3" s="141"/>
      <c r="E3" s="139" t="s">
        <v>76</v>
      </c>
      <c r="F3" s="140"/>
      <c r="G3" s="141"/>
    </row>
    <row r="4" spans="1:7" ht="57" customHeight="1" thickBot="1">
      <c r="A4" s="128"/>
      <c r="B4" s="3" t="s">
        <v>72</v>
      </c>
      <c r="C4" s="2" t="s">
        <v>71</v>
      </c>
      <c r="D4" s="2" t="s">
        <v>70</v>
      </c>
      <c r="E4" s="2" t="s">
        <v>72</v>
      </c>
      <c r="F4" s="2" t="s">
        <v>71</v>
      </c>
      <c r="G4" s="3" t="s">
        <v>70</v>
      </c>
    </row>
    <row r="5" spans="1:7" ht="20.25" customHeight="1">
      <c r="A5" s="4" t="s">
        <v>7</v>
      </c>
      <c r="B5" s="5">
        <f>C5+D5</f>
        <v>737268774236</v>
      </c>
      <c r="C5" s="6">
        <f>SUM(C7:C53)</f>
        <v>357078001548</v>
      </c>
      <c r="D5" s="5">
        <f>SUM(D7:D53)</f>
        <v>380190772688</v>
      </c>
      <c r="E5" s="5">
        <f>F5+G5</f>
        <v>144338579</v>
      </c>
      <c r="F5" s="6">
        <f>SUM(F7:F53)</f>
        <v>62836130</v>
      </c>
      <c r="G5" s="5">
        <f>SUM(G7:G53)</f>
        <v>81502449</v>
      </c>
    </row>
    <row r="6" spans="1:7" ht="12" customHeight="1">
      <c r="A6" s="8"/>
      <c r="B6" s="9"/>
      <c r="C6" s="10"/>
      <c r="D6" s="9"/>
      <c r="E6" s="9"/>
      <c r="F6" s="10"/>
      <c r="G6" s="9"/>
    </row>
    <row r="7" spans="1:7" ht="11.45" customHeight="1">
      <c r="A7" s="8" t="s">
        <v>8</v>
      </c>
      <c r="B7" s="9">
        <f>C7+D7</f>
        <v>30955910956</v>
      </c>
      <c r="C7" s="10">
        <v>13880605250</v>
      </c>
      <c r="D7" s="9">
        <v>17075305706</v>
      </c>
      <c r="E7" s="9">
        <f>F7+G7</f>
        <v>6492073</v>
      </c>
      <c r="F7" s="10">
        <v>2556497</v>
      </c>
      <c r="G7" s="9">
        <v>3935576</v>
      </c>
    </row>
    <row r="8" spans="1:7" ht="11.45" customHeight="1">
      <c r="A8" s="8" t="s">
        <v>9</v>
      </c>
      <c r="B8" s="9">
        <f t="shared" ref="B8:B53" si="0">C8+D8</f>
        <v>7537582831</v>
      </c>
      <c r="C8" s="10">
        <v>3645584178</v>
      </c>
      <c r="D8" s="9">
        <v>3891998653</v>
      </c>
      <c r="E8" s="9">
        <f t="shared" ref="E8:E53" si="1">F8+G8</f>
        <v>1677900</v>
      </c>
      <c r="F8" s="10">
        <v>703664</v>
      </c>
      <c r="G8" s="9">
        <v>974236</v>
      </c>
    </row>
    <row r="9" spans="1:7" ht="11.45" customHeight="1">
      <c r="A9" s="8" t="s">
        <v>10</v>
      </c>
      <c r="B9" s="9">
        <f t="shared" si="0"/>
        <v>6248325434</v>
      </c>
      <c r="C9" s="10">
        <v>3073239653</v>
      </c>
      <c r="D9" s="9">
        <v>3175085781</v>
      </c>
      <c r="E9" s="9">
        <f t="shared" si="1"/>
        <v>1348351</v>
      </c>
      <c r="F9" s="10">
        <v>590399</v>
      </c>
      <c r="G9" s="9">
        <v>757952</v>
      </c>
    </row>
    <row r="10" spans="1:7" ht="11.45" customHeight="1">
      <c r="A10" s="8" t="s">
        <v>11</v>
      </c>
      <c r="B10" s="9">
        <f t="shared" si="0"/>
        <v>13955705689</v>
      </c>
      <c r="C10" s="10">
        <v>6828917642</v>
      </c>
      <c r="D10" s="9">
        <v>7126788047</v>
      </c>
      <c r="E10" s="9">
        <f t="shared" si="1"/>
        <v>2855977</v>
      </c>
      <c r="F10" s="10">
        <v>1235246</v>
      </c>
      <c r="G10" s="9">
        <v>1620731</v>
      </c>
    </row>
    <row r="11" spans="1:7" ht="11.45" customHeight="1">
      <c r="A11" s="12" t="s">
        <v>12</v>
      </c>
      <c r="B11" s="13">
        <f t="shared" si="0"/>
        <v>5403317794</v>
      </c>
      <c r="C11" s="14">
        <v>2765247611</v>
      </c>
      <c r="D11" s="13">
        <v>2638070183</v>
      </c>
      <c r="E11" s="13">
        <f t="shared" si="1"/>
        <v>1167546</v>
      </c>
      <c r="F11" s="14">
        <v>526939</v>
      </c>
      <c r="G11" s="13">
        <v>640607</v>
      </c>
    </row>
    <row r="12" spans="1:7" ht="11.45" customHeight="1">
      <c r="A12" s="8" t="s">
        <v>13</v>
      </c>
      <c r="B12" s="9">
        <f t="shared" si="0"/>
        <v>5936453715</v>
      </c>
      <c r="C12" s="10">
        <v>2830491422</v>
      </c>
      <c r="D12" s="9">
        <v>3105962293</v>
      </c>
      <c r="E12" s="9">
        <f t="shared" si="1"/>
        <v>1269488</v>
      </c>
      <c r="F12" s="10">
        <v>545977</v>
      </c>
      <c r="G12" s="9">
        <v>723511</v>
      </c>
    </row>
    <row r="13" spans="1:7" ht="11.45" customHeight="1">
      <c r="A13" s="8" t="s">
        <v>14</v>
      </c>
      <c r="B13" s="9">
        <f t="shared" si="0"/>
        <v>10839080469</v>
      </c>
      <c r="C13" s="10">
        <v>5448466445</v>
      </c>
      <c r="D13" s="9">
        <v>5390614024</v>
      </c>
      <c r="E13" s="9">
        <f t="shared" si="1"/>
        <v>2229105</v>
      </c>
      <c r="F13" s="10">
        <v>997267</v>
      </c>
      <c r="G13" s="9">
        <v>1231838</v>
      </c>
    </row>
    <row r="14" spans="1:7" ht="11.45" customHeight="1">
      <c r="A14" s="8" t="s">
        <v>15</v>
      </c>
      <c r="B14" s="9">
        <f t="shared" si="0"/>
        <v>14365674546</v>
      </c>
      <c r="C14" s="10">
        <v>7578545243</v>
      </c>
      <c r="D14" s="9">
        <v>6787129303</v>
      </c>
      <c r="E14" s="9">
        <f t="shared" si="1"/>
        <v>2795370</v>
      </c>
      <c r="F14" s="10">
        <v>1320493</v>
      </c>
      <c r="G14" s="9">
        <v>1474877</v>
      </c>
    </row>
    <row r="15" spans="1:7" ht="11.45" customHeight="1">
      <c r="A15" s="8" t="s">
        <v>16</v>
      </c>
      <c r="B15" s="9">
        <f t="shared" si="0"/>
        <v>11290854490</v>
      </c>
      <c r="C15" s="10">
        <v>5845825995</v>
      </c>
      <c r="D15" s="9">
        <v>5445028495</v>
      </c>
      <c r="E15" s="9">
        <f t="shared" si="1"/>
        <v>2221704</v>
      </c>
      <c r="F15" s="10">
        <v>1033806</v>
      </c>
      <c r="G15" s="9">
        <v>1187898</v>
      </c>
    </row>
    <row r="16" spans="1:7" ht="11.45" customHeight="1">
      <c r="A16" s="12" t="s">
        <v>17</v>
      </c>
      <c r="B16" s="13">
        <f t="shared" si="0"/>
        <v>11214819303</v>
      </c>
      <c r="C16" s="14">
        <v>5933504189</v>
      </c>
      <c r="D16" s="13">
        <v>5281315114</v>
      </c>
      <c r="E16" s="13">
        <f t="shared" si="1"/>
        <v>2236692</v>
      </c>
      <c r="F16" s="14">
        <v>1065622</v>
      </c>
      <c r="G16" s="13">
        <v>1171070</v>
      </c>
    </row>
    <row r="17" spans="1:7" ht="11.45" customHeight="1">
      <c r="A17" s="8" t="s">
        <v>18</v>
      </c>
      <c r="B17" s="9">
        <f t="shared" si="0"/>
        <v>42929098239</v>
      </c>
      <c r="C17" s="10">
        <v>22715890972</v>
      </c>
      <c r="D17" s="9">
        <v>20213207267</v>
      </c>
      <c r="E17" s="9">
        <f t="shared" si="1"/>
        <v>7926701</v>
      </c>
      <c r="F17" s="10">
        <v>3820264</v>
      </c>
      <c r="G17" s="9">
        <v>4106437</v>
      </c>
    </row>
    <row r="18" spans="1:7" ht="11.45" customHeight="1">
      <c r="A18" s="8" t="s">
        <v>19</v>
      </c>
      <c r="B18" s="9">
        <f t="shared" si="0"/>
        <v>34642493810</v>
      </c>
      <c r="C18" s="10">
        <v>17711988795</v>
      </c>
      <c r="D18" s="9">
        <v>16930505015</v>
      </c>
      <c r="E18" s="9">
        <f t="shared" si="1"/>
        <v>6332578</v>
      </c>
      <c r="F18" s="10">
        <v>2956397</v>
      </c>
      <c r="G18" s="9">
        <v>3376181</v>
      </c>
    </row>
    <row r="19" spans="1:7" ht="11.45" customHeight="1">
      <c r="A19" s="8" t="s">
        <v>20</v>
      </c>
      <c r="B19" s="9">
        <f t="shared" si="0"/>
        <v>89751766318</v>
      </c>
      <c r="C19" s="10">
        <v>42590283713</v>
      </c>
      <c r="D19" s="9">
        <v>47161482605</v>
      </c>
      <c r="E19" s="9">
        <f t="shared" si="1"/>
        <v>15612722</v>
      </c>
      <c r="F19" s="10">
        <v>6937540</v>
      </c>
      <c r="G19" s="9">
        <v>8675182</v>
      </c>
    </row>
    <row r="20" spans="1:7" ht="11.45" customHeight="1">
      <c r="A20" s="8" t="s">
        <v>21</v>
      </c>
      <c r="B20" s="9">
        <f t="shared" si="0"/>
        <v>53411166393</v>
      </c>
      <c r="C20" s="10">
        <v>27315309615</v>
      </c>
      <c r="D20" s="9">
        <v>26095856778</v>
      </c>
      <c r="E20" s="9">
        <f t="shared" si="1"/>
        <v>9508422</v>
      </c>
      <c r="F20" s="10">
        <v>4467128</v>
      </c>
      <c r="G20" s="9">
        <v>5041294</v>
      </c>
    </row>
    <row r="21" spans="1:7" ht="11.45" customHeight="1">
      <c r="A21" s="12" t="s">
        <v>22</v>
      </c>
      <c r="B21" s="13">
        <f t="shared" si="0"/>
        <v>11350282095</v>
      </c>
      <c r="C21" s="14">
        <v>5208225297</v>
      </c>
      <c r="D21" s="13">
        <v>6142056798</v>
      </c>
      <c r="E21" s="13">
        <f t="shared" si="1"/>
        <v>2412453</v>
      </c>
      <c r="F21" s="14">
        <v>982625</v>
      </c>
      <c r="G21" s="13">
        <v>1429828</v>
      </c>
    </row>
    <row r="22" spans="1:7" ht="11.45" customHeight="1">
      <c r="A22" s="8" t="s">
        <v>23</v>
      </c>
      <c r="B22" s="9">
        <f t="shared" si="0"/>
        <v>5089016456</v>
      </c>
      <c r="C22" s="10">
        <v>2418553186</v>
      </c>
      <c r="D22" s="9">
        <v>2670463270</v>
      </c>
      <c r="E22" s="9">
        <f t="shared" si="1"/>
        <v>1044362</v>
      </c>
      <c r="F22" s="10">
        <v>445442</v>
      </c>
      <c r="G22" s="9">
        <v>598920</v>
      </c>
    </row>
    <row r="23" spans="1:7" ht="11.45" customHeight="1">
      <c r="A23" s="8" t="s">
        <v>24</v>
      </c>
      <c r="B23" s="9">
        <f t="shared" si="0"/>
        <v>6391326219</v>
      </c>
      <c r="C23" s="10">
        <v>2976416657</v>
      </c>
      <c r="D23" s="9">
        <v>3414909562</v>
      </c>
      <c r="E23" s="9">
        <f t="shared" si="1"/>
        <v>1323739</v>
      </c>
      <c r="F23" s="10">
        <v>545101</v>
      </c>
      <c r="G23" s="9">
        <v>778638</v>
      </c>
    </row>
    <row r="24" spans="1:7" ht="11.45" customHeight="1">
      <c r="A24" s="8" t="s">
        <v>25</v>
      </c>
      <c r="B24" s="9">
        <f t="shared" si="0"/>
        <v>3561375829</v>
      </c>
      <c r="C24" s="10">
        <v>1603325610</v>
      </c>
      <c r="D24" s="9">
        <v>1958050219</v>
      </c>
      <c r="E24" s="9">
        <f t="shared" si="1"/>
        <v>754123</v>
      </c>
      <c r="F24" s="10">
        <v>303690</v>
      </c>
      <c r="G24" s="9">
        <v>450433</v>
      </c>
    </row>
    <row r="25" spans="1:7" ht="11.45" customHeight="1">
      <c r="A25" s="8" t="s">
        <v>26</v>
      </c>
      <c r="B25" s="9">
        <f t="shared" si="0"/>
        <v>4704579441</v>
      </c>
      <c r="C25" s="10">
        <v>2425215970</v>
      </c>
      <c r="D25" s="9">
        <v>2279363471</v>
      </c>
      <c r="E25" s="9">
        <f t="shared" si="1"/>
        <v>945121</v>
      </c>
      <c r="F25" s="10">
        <v>435389</v>
      </c>
      <c r="G25" s="9">
        <v>509732</v>
      </c>
    </row>
    <row r="26" spans="1:7" ht="11.45" customHeight="1">
      <c r="A26" s="12" t="s">
        <v>27</v>
      </c>
      <c r="B26" s="13">
        <f t="shared" si="0"/>
        <v>12308841074</v>
      </c>
      <c r="C26" s="14">
        <v>5996171743</v>
      </c>
      <c r="D26" s="13">
        <v>6312669331</v>
      </c>
      <c r="E26" s="13">
        <f t="shared" si="1"/>
        <v>2517572</v>
      </c>
      <c r="F26" s="14">
        <v>1098574</v>
      </c>
      <c r="G26" s="13">
        <v>1418998</v>
      </c>
    </row>
    <row r="27" spans="1:7" ht="11.45" customHeight="1">
      <c r="A27" s="8" t="s">
        <v>28</v>
      </c>
      <c r="B27" s="9">
        <f t="shared" si="0"/>
        <v>10699168689</v>
      </c>
      <c r="C27" s="10">
        <v>5252897858</v>
      </c>
      <c r="D27" s="9">
        <v>5446270831</v>
      </c>
      <c r="E27" s="9">
        <f t="shared" si="1"/>
        <v>2158571</v>
      </c>
      <c r="F27" s="10">
        <v>949029</v>
      </c>
      <c r="G27" s="9">
        <v>1209542</v>
      </c>
    </row>
    <row r="28" spans="1:7" ht="11.45" customHeight="1">
      <c r="A28" s="8" t="s">
        <v>29</v>
      </c>
      <c r="B28" s="9">
        <f t="shared" si="0"/>
        <v>21297244141</v>
      </c>
      <c r="C28" s="10">
        <v>11014367795</v>
      </c>
      <c r="D28" s="9">
        <v>10282876346</v>
      </c>
      <c r="E28" s="9">
        <f t="shared" si="1"/>
        <v>4176727</v>
      </c>
      <c r="F28" s="10">
        <v>1948862</v>
      </c>
      <c r="G28" s="9">
        <v>2227865</v>
      </c>
    </row>
    <row r="29" spans="1:7" ht="11.45" customHeight="1">
      <c r="A29" s="8" t="s">
        <v>30</v>
      </c>
      <c r="B29" s="9">
        <f t="shared" si="0"/>
        <v>43778511879</v>
      </c>
      <c r="C29" s="10">
        <v>21389907534</v>
      </c>
      <c r="D29" s="9">
        <v>22388604345</v>
      </c>
      <c r="E29" s="9">
        <f t="shared" si="1"/>
        <v>8374279</v>
      </c>
      <c r="F29" s="10">
        <v>3702789</v>
      </c>
      <c r="G29" s="9">
        <v>4671490</v>
      </c>
    </row>
    <row r="30" spans="1:7" ht="11.45" customHeight="1">
      <c r="A30" s="8" t="s">
        <v>31</v>
      </c>
      <c r="B30" s="9">
        <f t="shared" si="0"/>
        <v>10251807542</v>
      </c>
      <c r="C30" s="10">
        <v>4997393122</v>
      </c>
      <c r="D30" s="9">
        <v>5254414420</v>
      </c>
      <c r="E30" s="9">
        <f t="shared" si="1"/>
        <v>2059257</v>
      </c>
      <c r="F30" s="10">
        <v>895374</v>
      </c>
      <c r="G30" s="9">
        <v>1163883</v>
      </c>
    </row>
    <row r="31" spans="1:7" ht="11.45" customHeight="1">
      <c r="A31" s="12" t="s">
        <v>32</v>
      </c>
      <c r="B31" s="13">
        <f t="shared" si="0"/>
        <v>8600940486</v>
      </c>
      <c r="C31" s="14">
        <v>4303150582</v>
      </c>
      <c r="D31" s="13">
        <v>4297789904</v>
      </c>
      <c r="E31" s="13">
        <f t="shared" si="1"/>
        <v>1710884</v>
      </c>
      <c r="F31" s="14">
        <v>758409</v>
      </c>
      <c r="G31" s="13">
        <v>952475</v>
      </c>
    </row>
    <row r="32" spans="1:7" ht="11.45" customHeight="1">
      <c r="A32" s="8" t="s">
        <v>33</v>
      </c>
      <c r="B32" s="9">
        <f t="shared" si="0"/>
        <v>15460686606</v>
      </c>
      <c r="C32" s="10">
        <v>7078776237</v>
      </c>
      <c r="D32" s="9">
        <v>8381910369</v>
      </c>
      <c r="E32" s="9">
        <f t="shared" si="1"/>
        <v>3040316</v>
      </c>
      <c r="F32" s="10">
        <v>1249031</v>
      </c>
      <c r="G32" s="9">
        <v>1791285</v>
      </c>
    </row>
    <row r="33" spans="1:7" ht="11.45" customHeight="1">
      <c r="A33" s="8" t="s">
        <v>34</v>
      </c>
      <c r="B33" s="9">
        <f t="shared" si="0"/>
        <v>55675202639</v>
      </c>
      <c r="C33" s="10">
        <v>26088094590</v>
      </c>
      <c r="D33" s="9">
        <v>29587108049</v>
      </c>
      <c r="E33" s="9">
        <f t="shared" si="1"/>
        <v>10707107</v>
      </c>
      <c r="F33" s="10">
        <v>4537303</v>
      </c>
      <c r="G33" s="9">
        <v>6169804</v>
      </c>
    </row>
    <row r="34" spans="1:7" ht="11.45" customHeight="1">
      <c r="A34" s="8" t="s">
        <v>35</v>
      </c>
      <c r="B34" s="9">
        <f t="shared" si="0"/>
        <v>32715597379</v>
      </c>
      <c r="C34" s="10">
        <v>15590958188</v>
      </c>
      <c r="D34" s="9">
        <v>17124639191</v>
      </c>
      <c r="E34" s="9">
        <f t="shared" si="1"/>
        <v>6380230</v>
      </c>
      <c r="F34" s="10">
        <v>2721537</v>
      </c>
      <c r="G34" s="9">
        <v>3658693</v>
      </c>
    </row>
    <row r="35" spans="1:7" ht="11.45" customHeight="1">
      <c r="A35" s="8" t="s">
        <v>36</v>
      </c>
      <c r="B35" s="9">
        <f t="shared" si="0"/>
        <v>6859192828</v>
      </c>
      <c r="C35" s="10">
        <v>3419349633</v>
      </c>
      <c r="D35" s="9">
        <v>3439843195</v>
      </c>
      <c r="E35" s="9">
        <f t="shared" si="1"/>
        <v>1344684</v>
      </c>
      <c r="F35" s="10">
        <v>596600</v>
      </c>
      <c r="G35" s="9">
        <v>748084</v>
      </c>
    </row>
    <row r="36" spans="1:7" ht="11.45" customHeight="1">
      <c r="A36" s="12" t="s">
        <v>37</v>
      </c>
      <c r="B36" s="13">
        <f t="shared" si="0"/>
        <v>4782093773</v>
      </c>
      <c r="C36" s="14">
        <v>2303373151</v>
      </c>
      <c r="D36" s="13">
        <v>2478720622</v>
      </c>
      <c r="E36" s="13">
        <f t="shared" si="1"/>
        <v>1018620</v>
      </c>
      <c r="F36" s="14">
        <v>430802</v>
      </c>
      <c r="G36" s="13">
        <v>587818</v>
      </c>
    </row>
    <row r="37" spans="1:7" ht="11.45" customHeight="1">
      <c r="A37" s="8" t="s">
        <v>38</v>
      </c>
      <c r="B37" s="9">
        <f t="shared" si="0"/>
        <v>2921761072</v>
      </c>
      <c r="C37" s="10">
        <v>1456951016</v>
      </c>
      <c r="D37" s="9">
        <v>1464810056</v>
      </c>
      <c r="E37" s="9">
        <f t="shared" si="1"/>
        <v>624488</v>
      </c>
      <c r="F37" s="10">
        <v>280595</v>
      </c>
      <c r="G37" s="9">
        <v>343893</v>
      </c>
    </row>
    <row r="38" spans="1:7" ht="11.45" customHeight="1">
      <c r="A38" s="8" t="s">
        <v>39</v>
      </c>
      <c r="B38" s="9">
        <f t="shared" si="0"/>
        <v>3431933545</v>
      </c>
      <c r="C38" s="10">
        <v>1629535918</v>
      </c>
      <c r="D38" s="9">
        <v>1802397627</v>
      </c>
      <c r="E38" s="9">
        <f t="shared" si="1"/>
        <v>741002</v>
      </c>
      <c r="F38" s="10">
        <v>313487</v>
      </c>
      <c r="G38" s="9">
        <v>427515</v>
      </c>
    </row>
    <row r="39" spans="1:7" ht="11.45" customHeight="1">
      <c r="A39" s="8" t="s">
        <v>40</v>
      </c>
      <c r="B39" s="9">
        <f t="shared" si="0"/>
        <v>9187272571</v>
      </c>
      <c r="C39" s="10">
        <v>4326982681</v>
      </c>
      <c r="D39" s="9">
        <v>4860289890</v>
      </c>
      <c r="E39" s="9">
        <f t="shared" si="1"/>
        <v>1899995</v>
      </c>
      <c r="F39" s="10">
        <v>801396</v>
      </c>
      <c r="G39" s="9">
        <v>1098599</v>
      </c>
    </row>
    <row r="40" spans="1:7" ht="11.45" customHeight="1">
      <c r="A40" s="8" t="s">
        <v>41</v>
      </c>
      <c r="B40" s="9">
        <f t="shared" si="0"/>
        <v>15260689265</v>
      </c>
      <c r="C40" s="10">
        <v>6938761387</v>
      </c>
      <c r="D40" s="9">
        <v>8321927878</v>
      </c>
      <c r="E40" s="9">
        <f t="shared" si="1"/>
        <v>3118570</v>
      </c>
      <c r="F40" s="10">
        <v>1258263</v>
      </c>
      <c r="G40" s="9">
        <v>1860307</v>
      </c>
    </row>
    <row r="41" spans="1:7" ht="11.45" customHeight="1">
      <c r="A41" s="12" t="s">
        <v>42</v>
      </c>
      <c r="B41" s="13">
        <f t="shared" si="0"/>
        <v>6670737064</v>
      </c>
      <c r="C41" s="14">
        <v>2989392188</v>
      </c>
      <c r="D41" s="13">
        <v>3681344876</v>
      </c>
      <c r="E41" s="13">
        <f t="shared" si="1"/>
        <v>1403148</v>
      </c>
      <c r="F41" s="14">
        <v>548725</v>
      </c>
      <c r="G41" s="13">
        <v>854423</v>
      </c>
    </row>
    <row r="42" spans="1:7" ht="11.45" customHeight="1">
      <c r="A42" s="8" t="s">
        <v>43</v>
      </c>
      <c r="B42" s="9">
        <f t="shared" si="0"/>
        <v>4016358989</v>
      </c>
      <c r="C42" s="10">
        <v>1877156150</v>
      </c>
      <c r="D42" s="9">
        <v>2139202839</v>
      </c>
      <c r="E42" s="9">
        <f t="shared" si="1"/>
        <v>844197</v>
      </c>
      <c r="F42" s="10">
        <v>355239</v>
      </c>
      <c r="G42" s="9">
        <v>488958</v>
      </c>
    </row>
    <row r="43" spans="1:7" ht="11.45" customHeight="1">
      <c r="A43" s="8" t="s">
        <v>44</v>
      </c>
      <c r="B43" s="9">
        <f t="shared" si="0"/>
        <v>4810374620</v>
      </c>
      <c r="C43" s="10">
        <v>2290217413</v>
      </c>
      <c r="D43" s="9">
        <v>2520157207</v>
      </c>
      <c r="E43" s="9">
        <f t="shared" si="1"/>
        <v>994642</v>
      </c>
      <c r="F43" s="10">
        <v>419150</v>
      </c>
      <c r="G43" s="9">
        <v>575492</v>
      </c>
    </row>
    <row r="44" spans="1:7" ht="11.45" customHeight="1">
      <c r="A44" s="8" t="s">
        <v>45</v>
      </c>
      <c r="B44" s="9">
        <f t="shared" si="0"/>
        <v>6904970673</v>
      </c>
      <c r="C44" s="10">
        <v>3175513261</v>
      </c>
      <c r="D44" s="9">
        <v>3729457412</v>
      </c>
      <c r="E44" s="9">
        <f t="shared" si="1"/>
        <v>1478599</v>
      </c>
      <c r="F44" s="10">
        <v>595434</v>
      </c>
      <c r="G44" s="9">
        <v>883165</v>
      </c>
    </row>
    <row r="45" spans="1:7" ht="11.45" customHeight="1">
      <c r="A45" s="8" t="s">
        <v>46</v>
      </c>
      <c r="B45" s="9">
        <f t="shared" si="0"/>
        <v>4049246463</v>
      </c>
      <c r="C45" s="10">
        <v>1874897980</v>
      </c>
      <c r="D45" s="9">
        <v>2174348483</v>
      </c>
      <c r="E45" s="9">
        <f t="shared" si="1"/>
        <v>863948</v>
      </c>
      <c r="F45" s="10">
        <v>359883</v>
      </c>
      <c r="G45" s="9">
        <v>504065</v>
      </c>
    </row>
    <row r="46" spans="1:7" ht="11.45" customHeight="1">
      <c r="A46" s="12" t="s">
        <v>47</v>
      </c>
      <c r="B46" s="13">
        <f t="shared" si="0"/>
        <v>34041781419</v>
      </c>
      <c r="C46" s="14">
        <v>15536949970</v>
      </c>
      <c r="D46" s="13">
        <v>18504831449</v>
      </c>
      <c r="E46" s="13">
        <f t="shared" si="1"/>
        <v>6980106</v>
      </c>
      <c r="F46" s="14">
        <v>2822520</v>
      </c>
      <c r="G46" s="13">
        <v>4157586</v>
      </c>
    </row>
    <row r="47" spans="1:7" ht="11.45" customHeight="1">
      <c r="A47" s="8" t="s">
        <v>48</v>
      </c>
      <c r="B47" s="9">
        <f t="shared" si="0"/>
        <v>4409332002</v>
      </c>
      <c r="C47" s="10">
        <v>1969215465</v>
      </c>
      <c r="D47" s="9">
        <v>2440116537</v>
      </c>
      <c r="E47" s="9">
        <f t="shared" si="1"/>
        <v>957331</v>
      </c>
      <c r="F47" s="10">
        <v>375081</v>
      </c>
      <c r="G47" s="9">
        <v>582250</v>
      </c>
    </row>
    <row r="48" spans="1:7" ht="11.45" customHeight="1">
      <c r="A48" s="8" t="s">
        <v>49</v>
      </c>
      <c r="B48" s="9">
        <f t="shared" si="0"/>
        <v>7545467946</v>
      </c>
      <c r="C48" s="10">
        <v>3385362618</v>
      </c>
      <c r="D48" s="9">
        <v>4160105328</v>
      </c>
      <c r="E48" s="9">
        <f t="shared" si="1"/>
        <v>1663332</v>
      </c>
      <c r="F48" s="10">
        <v>656028</v>
      </c>
      <c r="G48" s="9">
        <v>1007304</v>
      </c>
    </row>
    <row r="49" spans="1:7" ht="11.45" customHeight="1">
      <c r="A49" s="8" t="s">
        <v>50</v>
      </c>
      <c r="B49" s="9">
        <f t="shared" si="0"/>
        <v>10691456304</v>
      </c>
      <c r="C49" s="10">
        <v>4989409848</v>
      </c>
      <c r="D49" s="9">
        <v>5702046456</v>
      </c>
      <c r="E49" s="9">
        <f t="shared" si="1"/>
        <v>2304234</v>
      </c>
      <c r="F49" s="10">
        <v>945548</v>
      </c>
      <c r="G49" s="9">
        <v>1358686</v>
      </c>
    </row>
    <row r="50" spans="1:7" ht="11.45" customHeight="1">
      <c r="A50" s="8" t="s">
        <v>51</v>
      </c>
      <c r="B50" s="9">
        <f t="shared" si="0"/>
        <v>7097194489</v>
      </c>
      <c r="C50" s="10">
        <v>3209924945</v>
      </c>
      <c r="D50" s="9">
        <v>3887269544</v>
      </c>
      <c r="E50" s="9">
        <f t="shared" si="1"/>
        <v>1544403</v>
      </c>
      <c r="F50" s="10">
        <v>604856</v>
      </c>
      <c r="G50" s="9">
        <v>939547</v>
      </c>
    </row>
    <row r="51" spans="1:7" ht="11.45" customHeight="1">
      <c r="A51" s="12" t="s">
        <v>52</v>
      </c>
      <c r="B51" s="13">
        <f t="shared" si="0"/>
        <v>6140724783</v>
      </c>
      <c r="C51" s="14">
        <v>2759601859</v>
      </c>
      <c r="D51" s="13">
        <v>3381122924</v>
      </c>
      <c r="E51" s="13">
        <f t="shared" si="1"/>
        <v>1353170</v>
      </c>
      <c r="F51" s="14">
        <v>528626</v>
      </c>
      <c r="G51" s="13">
        <v>824544</v>
      </c>
    </row>
    <row r="52" spans="1:7" ht="11.45" customHeight="1">
      <c r="A52" s="8" t="s">
        <v>53</v>
      </c>
      <c r="B52" s="9">
        <f t="shared" si="0"/>
        <v>9196704700</v>
      </c>
      <c r="C52" s="10">
        <v>4182725410</v>
      </c>
      <c r="D52" s="9">
        <v>5013979290</v>
      </c>
      <c r="E52" s="9">
        <f t="shared" si="1"/>
        <v>2032939</v>
      </c>
      <c r="F52" s="10">
        <v>798485</v>
      </c>
      <c r="G52" s="9">
        <v>1234454</v>
      </c>
    </row>
    <row r="53" spans="1:7" ht="11.45" customHeight="1" thickBot="1">
      <c r="A53" s="16" t="s">
        <v>54</v>
      </c>
      <c r="B53" s="17">
        <f t="shared" si="0"/>
        <v>8884651268</v>
      </c>
      <c r="C53" s="18">
        <v>4255325563</v>
      </c>
      <c r="D53" s="17">
        <v>4629325705</v>
      </c>
      <c r="E53" s="17">
        <f t="shared" si="1"/>
        <v>1891801</v>
      </c>
      <c r="F53" s="18">
        <v>815018</v>
      </c>
      <c r="G53" s="17">
        <v>1076783</v>
      </c>
    </row>
    <row r="54" spans="1:7" ht="5.0999999999999996" customHeight="1">
      <c r="A54" s="35"/>
      <c r="B54" s="10"/>
      <c r="C54" s="10"/>
      <c r="D54" s="10"/>
      <c r="E54" s="10"/>
      <c r="F54" s="10"/>
      <c r="G54" s="10"/>
    </row>
    <row r="55" spans="1:7" s="22" customFormat="1" ht="12" customHeight="1" thickBot="1">
      <c r="A55" s="23"/>
      <c r="B55" s="34" t="s">
        <v>75</v>
      </c>
    </row>
    <row r="56" spans="1:7" s="22" customFormat="1" ht="12" customHeight="1">
      <c r="A56" s="20"/>
      <c r="B56" s="27"/>
      <c r="C56" s="27"/>
      <c r="D56" s="27"/>
      <c r="E56" s="27"/>
      <c r="F56" s="27"/>
      <c r="G56" s="27"/>
    </row>
    <row r="57" spans="1:7" s="22" customFormat="1" ht="12" customHeight="1">
      <c r="A57" s="23"/>
    </row>
    <row r="58" spans="1:7" ht="11.45" customHeight="1">
      <c r="A58" s="24"/>
    </row>
    <row r="59" spans="1:7" ht="11.45" customHeight="1">
      <c r="A59" s="24"/>
    </row>
    <row r="60" spans="1:7" ht="11.45" customHeight="1">
      <c r="A60" s="24"/>
    </row>
    <row r="61" spans="1:7" ht="11.45" customHeight="1">
      <c r="A61" s="24"/>
    </row>
    <row r="62" spans="1:7" ht="11.45" customHeight="1">
      <c r="A62" s="24"/>
    </row>
    <row r="63" spans="1:7" ht="13.15" customHeight="1">
      <c r="A63" s="24"/>
    </row>
    <row r="64" spans="1:7" ht="10.9" customHeight="1">
      <c r="A64" s="24"/>
    </row>
    <row r="65" spans="1:1" ht="10.9" customHeight="1">
      <c r="A65" s="24"/>
    </row>
    <row r="66" spans="1:1" ht="15" customHeight="1">
      <c r="A66" s="25"/>
    </row>
  </sheetData>
  <mergeCells count="5">
    <mergeCell ref="A1:G1"/>
    <mergeCell ref="F2:G2"/>
    <mergeCell ref="A3:A4"/>
    <mergeCell ref="B3:D3"/>
    <mergeCell ref="E3:G3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72" orientation="landscape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A1:G64"/>
  <sheetViews>
    <sheetView view="pageBreakPreview" zoomScaleNormal="100" zoomScaleSheetLayoutView="100" workbookViewId="0">
      <selection activeCell="F7" sqref="F7:F53"/>
    </sheetView>
  </sheetViews>
  <sheetFormatPr defaultColWidth="8.875" defaultRowHeight="13.5"/>
  <cols>
    <col min="1" max="1" width="12" style="1" customWidth="1"/>
    <col min="2" max="2" width="24.125" style="1" customWidth="1"/>
    <col min="3" max="3" width="15.625" style="25" customWidth="1"/>
    <col min="4" max="4" width="24.125" style="1" customWidth="1"/>
    <col min="5" max="5" width="15.625" style="25" customWidth="1"/>
    <col min="6" max="6" width="24.125" style="1" customWidth="1"/>
    <col min="7" max="7" width="15.625" style="25" customWidth="1"/>
    <col min="8" max="16384" width="8.875" style="1"/>
  </cols>
  <sheetData>
    <row r="1" spans="1:7" ht="29.45" customHeight="1">
      <c r="A1" s="119" t="s">
        <v>174</v>
      </c>
      <c r="B1" s="119"/>
      <c r="C1" s="119"/>
      <c r="D1" s="119"/>
      <c r="E1" s="119"/>
      <c r="F1" s="119"/>
      <c r="G1" s="119"/>
    </row>
    <row r="2" spans="1:7" ht="18.600000000000001" customHeight="1" thickBot="1">
      <c r="F2" s="138" t="s">
        <v>195</v>
      </c>
      <c r="G2" s="138"/>
    </row>
    <row r="3" spans="1:7" ht="22.5" customHeight="1" thickBot="1">
      <c r="A3" s="126" t="s">
        <v>0</v>
      </c>
      <c r="B3" s="139" t="s">
        <v>73</v>
      </c>
      <c r="C3" s="140"/>
      <c r="D3" s="140"/>
      <c r="E3" s="140"/>
      <c r="F3" s="140"/>
      <c r="G3" s="141"/>
    </row>
    <row r="4" spans="1:7" ht="42" customHeight="1" thickBot="1">
      <c r="A4" s="128"/>
      <c r="B4" s="139" t="s">
        <v>72</v>
      </c>
      <c r="C4" s="141"/>
      <c r="D4" s="139" t="s">
        <v>71</v>
      </c>
      <c r="E4" s="141"/>
      <c r="F4" s="139" t="s">
        <v>70</v>
      </c>
      <c r="G4" s="141"/>
    </row>
    <row r="5" spans="1:7" ht="20.25" customHeight="1">
      <c r="A5" s="4" t="s">
        <v>7</v>
      </c>
      <c r="B5" s="32">
        <f>D5+F5</f>
        <v>880111</v>
      </c>
      <c r="C5" s="7"/>
      <c r="D5" s="32">
        <f>SUM(D7:D53)</f>
        <v>346472</v>
      </c>
      <c r="E5" s="7"/>
      <c r="F5" s="32">
        <f>SUM(F7:F53)</f>
        <v>533639</v>
      </c>
      <c r="G5" s="7"/>
    </row>
    <row r="6" spans="1:7" ht="12" customHeight="1">
      <c r="A6" s="8"/>
      <c r="B6" s="30"/>
      <c r="C6" s="11"/>
      <c r="D6" s="30"/>
      <c r="E6" s="11"/>
      <c r="F6" s="30"/>
      <c r="G6" s="11"/>
    </row>
    <row r="7" spans="1:7" ht="11.45" customHeight="1">
      <c r="A7" s="8" t="s">
        <v>8</v>
      </c>
      <c r="B7" s="30">
        <f>D7+F7</f>
        <v>41402</v>
      </c>
      <c r="C7" s="11"/>
      <c r="D7" s="30">
        <v>14498</v>
      </c>
      <c r="E7" s="11"/>
      <c r="F7" s="30">
        <v>26904</v>
      </c>
      <c r="G7" s="11"/>
    </row>
    <row r="8" spans="1:7" ht="11.45" customHeight="1">
      <c r="A8" s="8" t="s">
        <v>9</v>
      </c>
      <c r="B8" s="30">
        <f t="shared" ref="B8:B53" si="0">D8+F8</f>
        <v>10925</v>
      </c>
      <c r="C8" s="11"/>
      <c r="D8" s="30">
        <v>4324</v>
      </c>
      <c r="E8" s="11"/>
      <c r="F8" s="30">
        <v>6601</v>
      </c>
      <c r="G8" s="11"/>
    </row>
    <row r="9" spans="1:7" ht="11.45" customHeight="1">
      <c r="A9" s="8" t="s">
        <v>10</v>
      </c>
      <c r="B9" s="30">
        <f t="shared" si="0"/>
        <v>8112</v>
      </c>
      <c r="C9" s="11"/>
      <c r="D9" s="30">
        <v>3344</v>
      </c>
      <c r="E9" s="11"/>
      <c r="F9" s="30">
        <v>4768</v>
      </c>
      <c r="G9" s="11"/>
    </row>
    <row r="10" spans="1:7" ht="11.45" customHeight="1">
      <c r="A10" s="8" t="s">
        <v>11</v>
      </c>
      <c r="B10" s="30">
        <f t="shared" si="0"/>
        <v>16746</v>
      </c>
      <c r="C10" s="11"/>
      <c r="D10" s="30">
        <v>6580</v>
      </c>
      <c r="E10" s="11"/>
      <c r="F10" s="30">
        <v>10166</v>
      </c>
      <c r="G10" s="11"/>
    </row>
    <row r="11" spans="1:7" ht="11.45" customHeight="1">
      <c r="A11" s="12" t="s">
        <v>12</v>
      </c>
      <c r="B11" s="31">
        <f t="shared" si="0"/>
        <v>7065</v>
      </c>
      <c r="C11" s="15"/>
      <c r="D11" s="31">
        <v>2903</v>
      </c>
      <c r="E11" s="15"/>
      <c r="F11" s="31">
        <v>4162</v>
      </c>
      <c r="G11" s="15"/>
    </row>
    <row r="12" spans="1:7" ht="11.45" customHeight="1">
      <c r="A12" s="8" t="s">
        <v>13</v>
      </c>
      <c r="B12" s="30">
        <f t="shared" si="0"/>
        <v>7802</v>
      </c>
      <c r="C12" s="11"/>
      <c r="D12" s="30">
        <v>3178</v>
      </c>
      <c r="E12" s="11"/>
      <c r="F12" s="30">
        <v>4624</v>
      </c>
      <c r="G12" s="11"/>
    </row>
    <row r="13" spans="1:7" ht="11.45" customHeight="1">
      <c r="A13" s="8" t="s">
        <v>14</v>
      </c>
      <c r="B13" s="30">
        <f t="shared" si="0"/>
        <v>13588</v>
      </c>
      <c r="C13" s="11"/>
      <c r="D13" s="30">
        <v>5678</v>
      </c>
      <c r="E13" s="11"/>
      <c r="F13" s="30">
        <v>7910</v>
      </c>
      <c r="G13" s="11"/>
    </row>
    <row r="14" spans="1:7" ht="11.45" customHeight="1">
      <c r="A14" s="8" t="s">
        <v>15</v>
      </c>
      <c r="B14" s="30">
        <f t="shared" si="0"/>
        <v>17261</v>
      </c>
      <c r="C14" s="11"/>
      <c r="D14" s="30">
        <v>7385</v>
      </c>
      <c r="E14" s="11"/>
      <c r="F14" s="30">
        <v>9876</v>
      </c>
      <c r="G14" s="11"/>
    </row>
    <row r="15" spans="1:7" ht="11.45" customHeight="1">
      <c r="A15" s="8" t="s">
        <v>16</v>
      </c>
      <c r="B15" s="30">
        <f t="shared" si="0"/>
        <v>13357</v>
      </c>
      <c r="C15" s="11"/>
      <c r="D15" s="30">
        <v>5631</v>
      </c>
      <c r="E15" s="11"/>
      <c r="F15" s="30">
        <v>7726</v>
      </c>
      <c r="G15" s="11"/>
    </row>
    <row r="16" spans="1:7" ht="11.45" customHeight="1">
      <c r="A16" s="12" t="s">
        <v>17</v>
      </c>
      <c r="B16" s="31">
        <f t="shared" si="0"/>
        <v>13536</v>
      </c>
      <c r="C16" s="15"/>
      <c r="D16" s="31">
        <v>5838</v>
      </c>
      <c r="E16" s="15"/>
      <c r="F16" s="31">
        <v>7698</v>
      </c>
      <c r="G16" s="15"/>
    </row>
    <row r="17" spans="1:7" ht="11.45" customHeight="1">
      <c r="A17" s="8" t="s">
        <v>18</v>
      </c>
      <c r="B17" s="30">
        <f t="shared" si="0"/>
        <v>46604</v>
      </c>
      <c r="C17" s="11"/>
      <c r="D17" s="30">
        <v>20106</v>
      </c>
      <c r="E17" s="11"/>
      <c r="F17" s="30">
        <v>26498</v>
      </c>
      <c r="G17" s="11"/>
    </row>
    <row r="18" spans="1:7" ht="11.45" customHeight="1">
      <c r="A18" s="8" t="s">
        <v>19</v>
      </c>
      <c r="B18" s="30">
        <f t="shared" si="0"/>
        <v>36737</v>
      </c>
      <c r="C18" s="11"/>
      <c r="D18" s="30">
        <v>15459</v>
      </c>
      <c r="E18" s="11"/>
      <c r="F18" s="30">
        <v>21278</v>
      </c>
      <c r="G18" s="11"/>
    </row>
    <row r="19" spans="1:7" ht="11.45" customHeight="1">
      <c r="A19" s="8" t="s">
        <v>20</v>
      </c>
      <c r="B19" s="30">
        <f t="shared" si="0"/>
        <v>88822</v>
      </c>
      <c r="C19" s="11"/>
      <c r="D19" s="30">
        <v>36331</v>
      </c>
      <c r="E19" s="11"/>
      <c r="F19" s="30">
        <v>52491</v>
      </c>
      <c r="G19" s="11"/>
    </row>
    <row r="20" spans="1:7" ht="11.45" customHeight="1">
      <c r="A20" s="8" t="s">
        <v>21</v>
      </c>
      <c r="B20" s="30">
        <f t="shared" si="0"/>
        <v>54155</v>
      </c>
      <c r="C20" s="11"/>
      <c r="D20" s="30">
        <v>22750</v>
      </c>
      <c r="E20" s="11"/>
      <c r="F20" s="30">
        <v>31405</v>
      </c>
      <c r="G20" s="11"/>
    </row>
    <row r="21" spans="1:7" ht="11.45" customHeight="1">
      <c r="A21" s="12" t="s">
        <v>22</v>
      </c>
      <c r="B21" s="31">
        <f t="shared" si="0"/>
        <v>14730</v>
      </c>
      <c r="C21" s="15"/>
      <c r="D21" s="31">
        <v>5743</v>
      </c>
      <c r="E21" s="15"/>
      <c r="F21" s="31">
        <v>8987</v>
      </c>
      <c r="G21" s="15"/>
    </row>
    <row r="22" spans="1:7" ht="11.45" customHeight="1">
      <c r="A22" s="8" t="s">
        <v>23</v>
      </c>
      <c r="B22" s="30">
        <f t="shared" si="0"/>
        <v>6453</v>
      </c>
      <c r="C22" s="11"/>
      <c r="D22" s="30">
        <v>2502</v>
      </c>
      <c r="E22" s="11"/>
      <c r="F22" s="30">
        <v>3951</v>
      </c>
      <c r="G22" s="11"/>
    </row>
    <row r="23" spans="1:7" ht="11.45" customHeight="1">
      <c r="A23" s="8" t="s">
        <v>24</v>
      </c>
      <c r="B23" s="30">
        <f t="shared" si="0"/>
        <v>7927</v>
      </c>
      <c r="C23" s="11"/>
      <c r="D23" s="30">
        <v>3009</v>
      </c>
      <c r="E23" s="11"/>
      <c r="F23" s="30">
        <v>4918</v>
      </c>
      <c r="G23" s="11"/>
    </row>
    <row r="24" spans="1:7" ht="11.45" customHeight="1">
      <c r="A24" s="8" t="s">
        <v>25</v>
      </c>
      <c r="B24" s="30">
        <f t="shared" si="0"/>
        <v>4682</v>
      </c>
      <c r="C24" s="11"/>
      <c r="D24" s="30">
        <v>1701</v>
      </c>
      <c r="E24" s="11"/>
      <c r="F24" s="30">
        <v>2981</v>
      </c>
      <c r="G24" s="11"/>
    </row>
    <row r="25" spans="1:7" ht="11.45" customHeight="1">
      <c r="A25" s="8" t="s">
        <v>26</v>
      </c>
      <c r="B25" s="30">
        <f t="shared" si="0"/>
        <v>5422</v>
      </c>
      <c r="C25" s="11"/>
      <c r="D25" s="30">
        <v>2280</v>
      </c>
      <c r="E25" s="11"/>
      <c r="F25" s="30">
        <v>3142</v>
      </c>
      <c r="G25" s="11"/>
    </row>
    <row r="26" spans="1:7" ht="11.45" customHeight="1">
      <c r="A26" s="12" t="s">
        <v>27</v>
      </c>
      <c r="B26" s="31">
        <f t="shared" si="0"/>
        <v>15125</v>
      </c>
      <c r="C26" s="15"/>
      <c r="D26" s="31">
        <v>5979</v>
      </c>
      <c r="E26" s="15"/>
      <c r="F26" s="31">
        <v>9146</v>
      </c>
      <c r="G26" s="15"/>
    </row>
    <row r="27" spans="1:7" ht="11.45" customHeight="1">
      <c r="A27" s="8" t="s">
        <v>28</v>
      </c>
      <c r="B27" s="30">
        <f t="shared" si="0"/>
        <v>12813</v>
      </c>
      <c r="C27" s="11"/>
      <c r="D27" s="30">
        <v>4973</v>
      </c>
      <c r="E27" s="11"/>
      <c r="F27" s="30">
        <v>7840</v>
      </c>
      <c r="G27" s="11"/>
    </row>
    <row r="28" spans="1:7" ht="11.45" customHeight="1">
      <c r="A28" s="8" t="s">
        <v>29</v>
      </c>
      <c r="B28" s="30">
        <f t="shared" si="0"/>
        <v>24477</v>
      </c>
      <c r="C28" s="11"/>
      <c r="D28" s="30">
        <v>10053</v>
      </c>
      <c r="E28" s="11"/>
      <c r="F28" s="30">
        <v>14424</v>
      </c>
      <c r="G28" s="11"/>
    </row>
    <row r="29" spans="1:7" ht="11.45" customHeight="1">
      <c r="A29" s="8" t="s">
        <v>30</v>
      </c>
      <c r="B29" s="30">
        <f t="shared" si="0"/>
        <v>49934</v>
      </c>
      <c r="C29" s="11"/>
      <c r="D29" s="30">
        <v>19573</v>
      </c>
      <c r="E29" s="11"/>
      <c r="F29" s="30">
        <v>30361</v>
      </c>
      <c r="G29" s="11"/>
    </row>
    <row r="30" spans="1:7" ht="11.45" customHeight="1">
      <c r="A30" s="8" t="s">
        <v>31</v>
      </c>
      <c r="B30" s="30">
        <f t="shared" si="0"/>
        <v>13057</v>
      </c>
      <c r="C30" s="11"/>
      <c r="D30" s="30">
        <v>5169</v>
      </c>
      <c r="E30" s="11"/>
      <c r="F30" s="30">
        <v>7888</v>
      </c>
      <c r="G30" s="11"/>
    </row>
    <row r="31" spans="1:7" ht="11.45" customHeight="1">
      <c r="A31" s="12" t="s">
        <v>32</v>
      </c>
      <c r="B31" s="31">
        <f t="shared" si="0"/>
        <v>10490</v>
      </c>
      <c r="C31" s="15"/>
      <c r="D31" s="31">
        <v>4209</v>
      </c>
      <c r="E31" s="15"/>
      <c r="F31" s="31">
        <v>6281</v>
      </c>
      <c r="G31" s="15"/>
    </row>
    <row r="32" spans="1:7" ht="11.45" customHeight="1">
      <c r="A32" s="8" t="s">
        <v>33</v>
      </c>
      <c r="B32" s="30">
        <f t="shared" si="0"/>
        <v>18913</v>
      </c>
      <c r="C32" s="11"/>
      <c r="D32" s="30">
        <v>7077</v>
      </c>
      <c r="E32" s="11"/>
      <c r="F32" s="30">
        <v>11836</v>
      </c>
      <c r="G32" s="11"/>
    </row>
    <row r="33" spans="1:7" ht="11.45" customHeight="1">
      <c r="A33" s="8" t="s">
        <v>34</v>
      </c>
      <c r="B33" s="30">
        <f t="shared" si="0"/>
        <v>65527</v>
      </c>
      <c r="C33" s="11"/>
      <c r="D33" s="30">
        <v>24953</v>
      </c>
      <c r="E33" s="11"/>
      <c r="F33" s="30">
        <v>40574</v>
      </c>
      <c r="G33" s="11"/>
    </row>
    <row r="34" spans="1:7" ht="11.45" customHeight="1">
      <c r="A34" s="8" t="s">
        <v>35</v>
      </c>
      <c r="B34" s="30">
        <f t="shared" si="0"/>
        <v>39236</v>
      </c>
      <c r="C34" s="11"/>
      <c r="D34" s="30">
        <v>14861</v>
      </c>
      <c r="E34" s="11"/>
      <c r="F34" s="30">
        <v>24375</v>
      </c>
      <c r="G34" s="11"/>
    </row>
    <row r="35" spans="1:7" ht="11.45" customHeight="1">
      <c r="A35" s="8" t="s">
        <v>36</v>
      </c>
      <c r="B35" s="30">
        <f t="shared" si="0"/>
        <v>8664</v>
      </c>
      <c r="C35" s="11"/>
      <c r="D35" s="30">
        <v>3480</v>
      </c>
      <c r="E35" s="11"/>
      <c r="F35" s="30">
        <v>5184</v>
      </c>
      <c r="G35" s="11"/>
    </row>
    <row r="36" spans="1:7" ht="11.45" customHeight="1">
      <c r="A36" s="12" t="s">
        <v>37</v>
      </c>
      <c r="B36" s="31">
        <f t="shared" si="0"/>
        <v>6876</v>
      </c>
      <c r="C36" s="15"/>
      <c r="D36" s="31">
        <v>2675</v>
      </c>
      <c r="E36" s="15"/>
      <c r="F36" s="31">
        <v>4201</v>
      </c>
      <c r="G36" s="15"/>
    </row>
    <row r="37" spans="1:7" ht="11.45" customHeight="1">
      <c r="A37" s="8" t="s">
        <v>38</v>
      </c>
      <c r="B37" s="30">
        <f t="shared" si="0"/>
        <v>4020</v>
      </c>
      <c r="C37" s="11"/>
      <c r="D37" s="30">
        <v>1703</v>
      </c>
      <c r="E37" s="11"/>
      <c r="F37" s="30">
        <v>2317</v>
      </c>
      <c r="G37" s="11"/>
    </row>
    <row r="38" spans="1:7" ht="11.45" customHeight="1">
      <c r="A38" s="8" t="s">
        <v>39</v>
      </c>
      <c r="B38" s="30">
        <f t="shared" si="0"/>
        <v>4524</v>
      </c>
      <c r="C38" s="11"/>
      <c r="D38" s="30">
        <v>1804</v>
      </c>
      <c r="E38" s="11"/>
      <c r="F38" s="30">
        <v>2720</v>
      </c>
      <c r="G38" s="11"/>
    </row>
    <row r="39" spans="1:7" ht="11.45" customHeight="1">
      <c r="A39" s="8" t="s">
        <v>40</v>
      </c>
      <c r="B39" s="30">
        <f t="shared" si="0"/>
        <v>12065</v>
      </c>
      <c r="C39" s="11"/>
      <c r="D39" s="30">
        <v>4609</v>
      </c>
      <c r="E39" s="11"/>
      <c r="F39" s="30">
        <v>7456</v>
      </c>
      <c r="G39" s="11"/>
    </row>
    <row r="40" spans="1:7" ht="11.45" customHeight="1">
      <c r="A40" s="8" t="s">
        <v>41</v>
      </c>
      <c r="B40" s="30">
        <f t="shared" si="0"/>
        <v>19382</v>
      </c>
      <c r="C40" s="11"/>
      <c r="D40" s="30">
        <v>7086</v>
      </c>
      <c r="E40" s="11"/>
      <c r="F40" s="30">
        <v>12296</v>
      </c>
      <c r="G40" s="11"/>
    </row>
    <row r="41" spans="1:7" ht="11.45" customHeight="1">
      <c r="A41" s="12" t="s">
        <v>42</v>
      </c>
      <c r="B41" s="31">
        <f t="shared" si="0"/>
        <v>9440</v>
      </c>
      <c r="C41" s="15"/>
      <c r="D41" s="31">
        <v>3314</v>
      </c>
      <c r="E41" s="15"/>
      <c r="F41" s="31">
        <v>6126</v>
      </c>
      <c r="G41" s="15"/>
    </row>
    <row r="42" spans="1:7" ht="11.45" customHeight="1">
      <c r="A42" s="8" t="s">
        <v>43</v>
      </c>
      <c r="B42" s="30">
        <f t="shared" si="0"/>
        <v>5415</v>
      </c>
      <c r="C42" s="11"/>
      <c r="D42" s="30">
        <v>2158</v>
      </c>
      <c r="E42" s="11"/>
      <c r="F42" s="30">
        <v>3257</v>
      </c>
      <c r="G42" s="11"/>
    </row>
    <row r="43" spans="1:7" ht="11.45" customHeight="1">
      <c r="A43" s="8" t="s">
        <v>44</v>
      </c>
      <c r="B43" s="30">
        <f t="shared" si="0"/>
        <v>6626</v>
      </c>
      <c r="C43" s="11"/>
      <c r="D43" s="30">
        <v>2475</v>
      </c>
      <c r="E43" s="11"/>
      <c r="F43" s="30">
        <v>4151</v>
      </c>
      <c r="G43" s="11"/>
    </row>
    <row r="44" spans="1:7" ht="11.45" customHeight="1">
      <c r="A44" s="8" t="s">
        <v>45</v>
      </c>
      <c r="B44" s="30">
        <f t="shared" si="0"/>
        <v>9748</v>
      </c>
      <c r="C44" s="11"/>
      <c r="D44" s="30">
        <v>3524</v>
      </c>
      <c r="E44" s="11"/>
      <c r="F44" s="30">
        <v>6224</v>
      </c>
      <c r="G44" s="11"/>
    </row>
    <row r="45" spans="1:7" ht="11.45" customHeight="1">
      <c r="A45" s="8" t="s">
        <v>46</v>
      </c>
      <c r="B45" s="30">
        <f t="shared" si="0"/>
        <v>5730</v>
      </c>
      <c r="C45" s="11"/>
      <c r="D45" s="30">
        <v>2247</v>
      </c>
      <c r="E45" s="11"/>
      <c r="F45" s="30">
        <v>3483</v>
      </c>
      <c r="G45" s="11"/>
    </row>
    <row r="46" spans="1:7" ht="11.45" customHeight="1">
      <c r="A46" s="12" t="s">
        <v>47</v>
      </c>
      <c r="B46" s="31">
        <f t="shared" si="0"/>
        <v>45144</v>
      </c>
      <c r="C46" s="15"/>
      <c r="D46" s="31">
        <v>16502</v>
      </c>
      <c r="E46" s="15"/>
      <c r="F46" s="31">
        <v>28642</v>
      </c>
      <c r="G46" s="15"/>
    </row>
    <row r="47" spans="1:7" ht="11.45" customHeight="1">
      <c r="A47" s="8" t="s">
        <v>48</v>
      </c>
      <c r="B47" s="30">
        <f t="shared" si="0"/>
        <v>6395</v>
      </c>
      <c r="C47" s="11"/>
      <c r="D47" s="30">
        <v>2220</v>
      </c>
      <c r="E47" s="11"/>
      <c r="F47" s="30">
        <v>4175</v>
      </c>
      <c r="G47" s="11"/>
    </row>
    <row r="48" spans="1:7" ht="11.45" customHeight="1">
      <c r="A48" s="8" t="s">
        <v>49</v>
      </c>
      <c r="B48" s="30">
        <f t="shared" si="0"/>
        <v>11078</v>
      </c>
      <c r="C48" s="11"/>
      <c r="D48" s="30">
        <v>3985</v>
      </c>
      <c r="E48" s="11"/>
      <c r="F48" s="30">
        <v>7093</v>
      </c>
      <c r="G48" s="11"/>
    </row>
    <row r="49" spans="1:7" ht="11.45" customHeight="1">
      <c r="A49" s="8" t="s">
        <v>50</v>
      </c>
      <c r="B49" s="30">
        <f t="shared" si="0"/>
        <v>14960</v>
      </c>
      <c r="C49" s="11"/>
      <c r="D49" s="30">
        <v>5706</v>
      </c>
      <c r="E49" s="11"/>
      <c r="F49" s="30">
        <v>9254</v>
      </c>
      <c r="G49" s="11"/>
    </row>
    <row r="50" spans="1:7" ht="11.45" customHeight="1">
      <c r="A50" s="8" t="s">
        <v>51</v>
      </c>
      <c r="B50" s="30">
        <f t="shared" si="0"/>
        <v>10002</v>
      </c>
      <c r="C50" s="11"/>
      <c r="D50" s="30">
        <v>3539</v>
      </c>
      <c r="E50" s="11"/>
      <c r="F50" s="30">
        <v>6463</v>
      </c>
      <c r="G50" s="11"/>
    </row>
    <row r="51" spans="1:7" ht="11.45" customHeight="1">
      <c r="A51" s="12" t="s">
        <v>52</v>
      </c>
      <c r="B51" s="31">
        <f t="shared" si="0"/>
        <v>8980</v>
      </c>
      <c r="C51" s="15"/>
      <c r="D51" s="31">
        <v>3316</v>
      </c>
      <c r="E51" s="15"/>
      <c r="F51" s="31">
        <v>5664</v>
      </c>
      <c r="G51" s="15"/>
    </row>
    <row r="52" spans="1:7" ht="11.45" customHeight="1">
      <c r="A52" s="8" t="s">
        <v>53</v>
      </c>
      <c r="B52" s="30">
        <f t="shared" si="0"/>
        <v>14188</v>
      </c>
      <c r="C52" s="11"/>
      <c r="D52" s="30">
        <v>5119</v>
      </c>
      <c r="E52" s="11"/>
      <c r="F52" s="30">
        <v>9069</v>
      </c>
      <c r="G52" s="11"/>
    </row>
    <row r="53" spans="1:7" ht="11.45" customHeight="1" thickBot="1">
      <c r="A53" s="16" t="s">
        <v>54</v>
      </c>
      <c r="B53" s="29">
        <f t="shared" si="0"/>
        <v>11976</v>
      </c>
      <c r="C53" s="19"/>
      <c r="D53" s="29">
        <v>4923</v>
      </c>
      <c r="E53" s="19"/>
      <c r="F53" s="29">
        <v>7053</v>
      </c>
      <c r="G53" s="19"/>
    </row>
    <row r="54" spans="1:7" ht="16.149999999999999" customHeight="1">
      <c r="A54" s="28"/>
      <c r="B54" s="27"/>
      <c r="C54" s="27"/>
      <c r="D54" s="27"/>
      <c r="E54" s="27"/>
      <c r="F54" s="27"/>
      <c r="G54" s="27"/>
    </row>
    <row r="55" spans="1:7" ht="13.15" customHeight="1">
      <c r="A55" s="24"/>
    </row>
    <row r="56" spans="1:7" ht="11.45" customHeight="1">
      <c r="A56" s="24"/>
    </row>
    <row r="57" spans="1:7" ht="11.45" customHeight="1">
      <c r="A57" s="24"/>
    </row>
    <row r="58" spans="1:7" ht="11.45" customHeight="1">
      <c r="A58" s="24"/>
    </row>
    <row r="59" spans="1:7" ht="11.45" customHeight="1">
      <c r="A59" s="24"/>
    </row>
    <row r="60" spans="1:7" ht="11.45" customHeight="1">
      <c r="A60" s="24"/>
    </row>
    <row r="61" spans="1:7" ht="13.15" customHeight="1">
      <c r="A61" s="24"/>
    </row>
    <row r="62" spans="1:7" ht="10.9" customHeight="1">
      <c r="A62" s="24"/>
    </row>
    <row r="63" spans="1:7" ht="10.9" customHeight="1">
      <c r="A63" s="24"/>
    </row>
    <row r="64" spans="1:7" ht="15" customHeight="1">
      <c r="A64" s="25"/>
    </row>
  </sheetData>
  <mergeCells count="7">
    <mergeCell ref="A1:G1"/>
    <mergeCell ref="F2:G2"/>
    <mergeCell ref="A3:A4"/>
    <mergeCell ref="B3:G3"/>
    <mergeCell ref="B4:C4"/>
    <mergeCell ref="D4:E4"/>
    <mergeCell ref="F4:G4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75" orientation="landscape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fitToPage="1"/>
  </sheetPr>
  <dimension ref="A1:O67"/>
  <sheetViews>
    <sheetView view="pageBreakPreview" zoomScaleNormal="100" zoomScaleSheetLayoutView="100" workbookViewId="0">
      <selection activeCell="O33" sqref="O33"/>
    </sheetView>
  </sheetViews>
  <sheetFormatPr defaultColWidth="8.875" defaultRowHeight="13.5"/>
  <cols>
    <col min="1" max="1" width="12" style="1" customWidth="1"/>
    <col min="2" max="3" width="10.625" style="1" customWidth="1"/>
    <col min="4" max="4" width="15.625" style="1" customWidth="1"/>
    <col min="5" max="6" width="10.625" style="1" customWidth="1"/>
    <col min="7" max="7" width="15.625" style="1" customWidth="1"/>
    <col min="8" max="9" width="10.625" style="1" customWidth="1"/>
    <col min="10" max="10" width="15.625" style="1" customWidth="1"/>
    <col min="11" max="12" width="10.625" style="1" customWidth="1"/>
    <col min="13" max="13" width="15.625" style="1" customWidth="1"/>
    <col min="14" max="14" width="20.625" style="1" customWidth="1"/>
    <col min="15" max="15" width="10.625" style="1" customWidth="1"/>
    <col min="16" max="16384" width="8.875" style="1"/>
  </cols>
  <sheetData>
    <row r="1" spans="1:15" ht="29.45" customHeight="1">
      <c r="A1" s="119" t="s">
        <v>175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</row>
    <row r="2" spans="1:15" ht="18.600000000000001" customHeight="1" thickBot="1">
      <c r="N2" s="150" t="s">
        <v>198</v>
      </c>
      <c r="O2" s="150"/>
    </row>
    <row r="3" spans="1:15" ht="9.75" customHeight="1">
      <c r="A3" s="126" t="s">
        <v>0</v>
      </c>
      <c r="B3" s="132" t="s">
        <v>181</v>
      </c>
      <c r="C3" s="133"/>
      <c r="D3" s="134"/>
      <c r="E3" s="132" t="s">
        <v>69</v>
      </c>
      <c r="F3" s="133"/>
      <c r="G3" s="134"/>
      <c r="H3" s="132" t="s">
        <v>68</v>
      </c>
      <c r="I3" s="133"/>
      <c r="J3" s="134"/>
      <c r="K3" s="132" t="s">
        <v>182</v>
      </c>
      <c r="L3" s="133"/>
      <c r="M3" s="134"/>
      <c r="N3" s="132" t="s">
        <v>67</v>
      </c>
      <c r="O3" s="134"/>
    </row>
    <row r="4" spans="1:15" ht="9.75" customHeight="1" thickBot="1">
      <c r="A4" s="127"/>
      <c r="B4" s="135"/>
      <c r="C4" s="136"/>
      <c r="D4" s="137"/>
      <c r="E4" s="135"/>
      <c r="F4" s="136"/>
      <c r="G4" s="137"/>
      <c r="H4" s="135"/>
      <c r="I4" s="136"/>
      <c r="J4" s="137"/>
      <c r="K4" s="135"/>
      <c r="L4" s="136"/>
      <c r="M4" s="137"/>
      <c r="N4" s="151"/>
      <c r="O4" s="147"/>
    </row>
    <row r="5" spans="1:15" ht="9.75" customHeight="1">
      <c r="A5" s="127"/>
      <c r="B5" s="86"/>
      <c r="C5" s="89" t="s">
        <v>185</v>
      </c>
      <c r="D5" s="87"/>
      <c r="E5" s="86"/>
      <c r="F5" s="89" t="s">
        <v>185</v>
      </c>
      <c r="G5" s="87"/>
      <c r="H5" s="102"/>
      <c r="I5" s="89" t="s">
        <v>185</v>
      </c>
      <c r="J5" s="101"/>
      <c r="K5" s="102"/>
      <c r="L5" s="89" t="s">
        <v>185</v>
      </c>
      <c r="M5" s="101"/>
      <c r="N5" s="151"/>
      <c r="O5" s="147"/>
    </row>
    <row r="6" spans="1:15" ht="26.25" customHeight="1">
      <c r="A6" s="127"/>
      <c r="B6" s="148" t="s">
        <v>66</v>
      </c>
      <c r="C6" s="145" t="s">
        <v>65</v>
      </c>
      <c r="D6" s="147" t="s">
        <v>5</v>
      </c>
      <c r="E6" s="148" t="s">
        <v>66</v>
      </c>
      <c r="F6" s="145" t="s">
        <v>65</v>
      </c>
      <c r="G6" s="147" t="s">
        <v>5</v>
      </c>
      <c r="H6" s="148" t="s">
        <v>66</v>
      </c>
      <c r="I6" s="145" t="s">
        <v>65</v>
      </c>
      <c r="J6" s="147" t="s">
        <v>5</v>
      </c>
      <c r="K6" s="148" t="s">
        <v>66</v>
      </c>
      <c r="L6" s="145" t="s">
        <v>65</v>
      </c>
      <c r="M6" s="147" t="s">
        <v>5</v>
      </c>
      <c r="N6" s="151"/>
      <c r="O6" s="147"/>
    </row>
    <row r="7" spans="1:15" ht="9.75" customHeight="1" thickBot="1">
      <c r="A7" s="128"/>
      <c r="B7" s="149"/>
      <c r="C7" s="146"/>
      <c r="D7" s="137"/>
      <c r="E7" s="149"/>
      <c r="F7" s="146"/>
      <c r="G7" s="137"/>
      <c r="H7" s="149"/>
      <c r="I7" s="146"/>
      <c r="J7" s="137"/>
      <c r="K7" s="149"/>
      <c r="L7" s="146"/>
      <c r="M7" s="137"/>
      <c r="N7" s="135"/>
      <c r="O7" s="137"/>
    </row>
    <row r="8" spans="1:15" ht="20.25" customHeight="1">
      <c r="A8" s="4" t="s">
        <v>7</v>
      </c>
      <c r="B8" s="5">
        <v>452291</v>
      </c>
      <c r="C8" s="6">
        <v>95901</v>
      </c>
      <c r="D8" s="5">
        <v>116699374458</v>
      </c>
      <c r="E8" s="5">
        <v>52528</v>
      </c>
      <c r="F8" s="6">
        <v>15638</v>
      </c>
      <c r="G8" s="5">
        <v>25389301776</v>
      </c>
      <c r="H8" s="5">
        <v>0</v>
      </c>
      <c r="I8" s="6">
        <v>0</v>
      </c>
      <c r="J8" s="5">
        <v>0</v>
      </c>
      <c r="K8" s="5">
        <f>24-1</f>
        <v>23</v>
      </c>
      <c r="L8" s="6">
        <v>4</v>
      </c>
      <c r="M8" s="5">
        <f>4201250-22512</f>
        <v>4178738</v>
      </c>
      <c r="N8" s="32">
        <f>D8+G8+J8+M8</f>
        <v>142092854972</v>
      </c>
      <c r="O8" s="33"/>
    </row>
    <row r="9" spans="1:15" ht="12" customHeight="1">
      <c r="A9" s="8"/>
      <c r="B9" s="9"/>
      <c r="C9" s="10"/>
      <c r="D9" s="9"/>
      <c r="E9" s="9"/>
      <c r="F9" s="10"/>
      <c r="G9" s="9"/>
      <c r="H9" s="9"/>
      <c r="I9" s="10"/>
      <c r="J9" s="9"/>
      <c r="K9" s="9"/>
      <c r="L9" s="10"/>
      <c r="M9" s="9"/>
      <c r="N9" s="83"/>
      <c r="O9" s="11"/>
    </row>
    <row r="10" spans="1:15" ht="11.45" customHeight="1">
      <c r="A10" s="8" t="s">
        <v>8</v>
      </c>
      <c r="B10" s="9">
        <v>18383</v>
      </c>
      <c r="C10" s="10">
        <v>4116</v>
      </c>
      <c r="D10" s="9">
        <v>4636246434</v>
      </c>
      <c r="E10" s="9">
        <v>2237</v>
      </c>
      <c r="F10" s="10">
        <v>650</v>
      </c>
      <c r="G10" s="9">
        <v>994751963</v>
      </c>
      <c r="H10" s="9">
        <v>0</v>
      </c>
      <c r="I10" s="10">
        <v>0</v>
      </c>
      <c r="J10" s="9">
        <v>0</v>
      </c>
      <c r="K10" s="9">
        <v>0</v>
      </c>
      <c r="L10" s="10">
        <v>0</v>
      </c>
      <c r="M10" s="9">
        <v>0</v>
      </c>
      <c r="N10" s="80">
        <f>D10+G10+J10+M10</f>
        <v>5630998397</v>
      </c>
      <c r="O10" s="11"/>
    </row>
    <row r="11" spans="1:15" ht="11.45" customHeight="1">
      <c r="A11" s="8" t="s">
        <v>9</v>
      </c>
      <c r="B11" s="9">
        <v>4654</v>
      </c>
      <c r="C11" s="10">
        <v>1049</v>
      </c>
      <c r="D11" s="9">
        <v>1121236207</v>
      </c>
      <c r="E11" s="9">
        <v>728</v>
      </c>
      <c r="F11" s="10">
        <v>296</v>
      </c>
      <c r="G11" s="9">
        <v>458542461</v>
      </c>
      <c r="H11" s="9">
        <v>0</v>
      </c>
      <c r="I11" s="10">
        <v>0</v>
      </c>
      <c r="J11" s="9">
        <v>0</v>
      </c>
      <c r="K11" s="9">
        <v>5</v>
      </c>
      <c r="L11" s="10">
        <v>1</v>
      </c>
      <c r="M11" s="9">
        <v>692176</v>
      </c>
      <c r="N11" s="30">
        <f t="shared" ref="N11:N56" si="0">D11+G11+J11+M11</f>
        <v>1580470844</v>
      </c>
      <c r="O11" s="11"/>
    </row>
    <row r="12" spans="1:15" ht="11.45" customHeight="1">
      <c r="A12" s="8" t="s">
        <v>10</v>
      </c>
      <c r="B12" s="9">
        <v>3245</v>
      </c>
      <c r="C12" s="10">
        <v>733</v>
      </c>
      <c r="D12" s="9">
        <v>799068236</v>
      </c>
      <c r="E12" s="9">
        <v>604</v>
      </c>
      <c r="F12" s="10">
        <v>169</v>
      </c>
      <c r="G12" s="9">
        <v>244892462</v>
      </c>
      <c r="H12" s="9">
        <v>0</v>
      </c>
      <c r="I12" s="10">
        <v>0</v>
      </c>
      <c r="J12" s="9">
        <v>0</v>
      </c>
      <c r="K12" s="9">
        <v>0</v>
      </c>
      <c r="L12" s="10">
        <v>0</v>
      </c>
      <c r="M12" s="9">
        <v>0</v>
      </c>
      <c r="N12" s="30">
        <f t="shared" si="0"/>
        <v>1043960698</v>
      </c>
      <c r="O12" s="11"/>
    </row>
    <row r="13" spans="1:15" ht="11.45" customHeight="1">
      <c r="A13" s="8" t="s">
        <v>11</v>
      </c>
      <c r="B13" s="9">
        <v>7512</v>
      </c>
      <c r="C13" s="10">
        <v>1630</v>
      </c>
      <c r="D13" s="9">
        <v>1893740659</v>
      </c>
      <c r="E13" s="9">
        <v>839</v>
      </c>
      <c r="F13" s="10">
        <v>232</v>
      </c>
      <c r="G13" s="9">
        <v>357422038</v>
      </c>
      <c r="H13" s="9">
        <v>0</v>
      </c>
      <c r="I13" s="10">
        <v>0</v>
      </c>
      <c r="J13" s="9">
        <v>0</v>
      </c>
      <c r="K13" s="9">
        <v>0</v>
      </c>
      <c r="L13" s="10">
        <v>0</v>
      </c>
      <c r="M13" s="9">
        <v>0</v>
      </c>
      <c r="N13" s="30">
        <f t="shared" si="0"/>
        <v>2251162697</v>
      </c>
      <c r="O13" s="11"/>
    </row>
    <row r="14" spans="1:15" ht="11.45" customHeight="1">
      <c r="A14" s="12" t="s">
        <v>12</v>
      </c>
      <c r="B14" s="13">
        <v>2917</v>
      </c>
      <c r="C14" s="14">
        <v>635</v>
      </c>
      <c r="D14" s="13">
        <v>715111022</v>
      </c>
      <c r="E14" s="13">
        <v>486</v>
      </c>
      <c r="F14" s="14">
        <v>116</v>
      </c>
      <c r="G14" s="13">
        <v>182589577</v>
      </c>
      <c r="H14" s="13">
        <v>0</v>
      </c>
      <c r="I14" s="14">
        <v>0</v>
      </c>
      <c r="J14" s="13">
        <v>0</v>
      </c>
      <c r="K14" s="13">
        <v>0</v>
      </c>
      <c r="L14" s="14">
        <v>0</v>
      </c>
      <c r="M14" s="13">
        <v>0</v>
      </c>
      <c r="N14" s="31">
        <f t="shared" si="0"/>
        <v>897700599</v>
      </c>
      <c r="O14" s="15"/>
    </row>
    <row r="15" spans="1:15" ht="11.45" customHeight="1">
      <c r="A15" s="8" t="s">
        <v>13</v>
      </c>
      <c r="B15" s="9">
        <v>3248</v>
      </c>
      <c r="C15" s="10">
        <v>691</v>
      </c>
      <c r="D15" s="9">
        <v>804202891</v>
      </c>
      <c r="E15" s="9">
        <v>349</v>
      </c>
      <c r="F15" s="10">
        <v>88</v>
      </c>
      <c r="G15" s="9">
        <v>138639460</v>
      </c>
      <c r="H15" s="9">
        <v>0</v>
      </c>
      <c r="I15" s="10">
        <v>0</v>
      </c>
      <c r="J15" s="9">
        <v>0</v>
      </c>
      <c r="K15" s="9">
        <v>0</v>
      </c>
      <c r="L15" s="10">
        <v>0</v>
      </c>
      <c r="M15" s="9">
        <v>0</v>
      </c>
      <c r="N15" s="30">
        <f t="shared" si="0"/>
        <v>942842351</v>
      </c>
      <c r="O15" s="11"/>
    </row>
    <row r="16" spans="1:15" ht="11.45" customHeight="1">
      <c r="A16" s="8" t="s">
        <v>14</v>
      </c>
      <c r="B16" s="9">
        <v>5475</v>
      </c>
      <c r="C16" s="10">
        <v>1197</v>
      </c>
      <c r="D16" s="9">
        <v>1410682875</v>
      </c>
      <c r="E16" s="9">
        <v>1049</v>
      </c>
      <c r="F16" s="10">
        <v>275</v>
      </c>
      <c r="G16" s="9">
        <v>419363415</v>
      </c>
      <c r="H16" s="9">
        <v>0</v>
      </c>
      <c r="I16" s="10">
        <v>0</v>
      </c>
      <c r="J16" s="9">
        <v>0</v>
      </c>
      <c r="K16" s="9">
        <v>0</v>
      </c>
      <c r="L16" s="10">
        <v>0</v>
      </c>
      <c r="M16" s="9">
        <v>0</v>
      </c>
      <c r="N16" s="30">
        <f t="shared" si="0"/>
        <v>1830046290</v>
      </c>
      <c r="O16" s="11"/>
    </row>
    <row r="17" spans="1:15" ht="11.45" customHeight="1">
      <c r="A17" s="8" t="s">
        <v>15</v>
      </c>
      <c r="B17" s="9">
        <v>7904</v>
      </c>
      <c r="C17" s="10">
        <v>1710</v>
      </c>
      <c r="D17" s="9">
        <v>2112961477</v>
      </c>
      <c r="E17" s="9">
        <v>867</v>
      </c>
      <c r="F17" s="10">
        <v>223</v>
      </c>
      <c r="G17" s="9">
        <v>344126439</v>
      </c>
      <c r="H17" s="9">
        <v>0</v>
      </c>
      <c r="I17" s="10">
        <v>0</v>
      </c>
      <c r="J17" s="9">
        <v>0</v>
      </c>
      <c r="K17" s="9">
        <v>0</v>
      </c>
      <c r="L17" s="10">
        <v>0</v>
      </c>
      <c r="M17" s="9">
        <v>0</v>
      </c>
      <c r="N17" s="30">
        <f t="shared" si="0"/>
        <v>2457087916</v>
      </c>
      <c r="O17" s="11"/>
    </row>
    <row r="18" spans="1:15" ht="11.45" customHeight="1">
      <c r="A18" s="8" t="s">
        <v>16</v>
      </c>
      <c r="B18" s="9">
        <v>7020</v>
      </c>
      <c r="C18" s="10">
        <v>1427</v>
      </c>
      <c r="D18" s="9">
        <v>1724562769</v>
      </c>
      <c r="E18" s="9">
        <v>1154</v>
      </c>
      <c r="F18" s="10">
        <v>342</v>
      </c>
      <c r="G18" s="9">
        <v>537518429</v>
      </c>
      <c r="H18" s="9">
        <v>0</v>
      </c>
      <c r="I18" s="10">
        <v>0</v>
      </c>
      <c r="J18" s="9">
        <v>0</v>
      </c>
      <c r="K18" s="9">
        <v>0</v>
      </c>
      <c r="L18" s="10">
        <v>0</v>
      </c>
      <c r="M18" s="9">
        <v>0</v>
      </c>
      <c r="N18" s="30">
        <f t="shared" si="0"/>
        <v>2262081198</v>
      </c>
      <c r="O18" s="11"/>
    </row>
    <row r="19" spans="1:15" ht="11.45" customHeight="1">
      <c r="A19" s="12" t="s">
        <v>17</v>
      </c>
      <c r="B19" s="13">
        <v>6398</v>
      </c>
      <c r="C19" s="14">
        <v>1372</v>
      </c>
      <c r="D19" s="13">
        <v>1651377247</v>
      </c>
      <c r="E19" s="13">
        <v>616</v>
      </c>
      <c r="F19" s="14">
        <v>231</v>
      </c>
      <c r="G19" s="13">
        <v>384343985</v>
      </c>
      <c r="H19" s="13">
        <v>0</v>
      </c>
      <c r="I19" s="14">
        <v>0</v>
      </c>
      <c r="J19" s="13">
        <v>0</v>
      </c>
      <c r="K19" s="13">
        <v>0</v>
      </c>
      <c r="L19" s="14">
        <v>0</v>
      </c>
      <c r="M19" s="13">
        <v>0</v>
      </c>
      <c r="N19" s="31">
        <f t="shared" si="0"/>
        <v>2035721232</v>
      </c>
      <c r="O19" s="15"/>
    </row>
    <row r="20" spans="1:15" ht="11.45" customHeight="1">
      <c r="A20" s="8" t="s">
        <v>18</v>
      </c>
      <c r="B20" s="9">
        <v>26150</v>
      </c>
      <c r="C20" s="10">
        <v>5444</v>
      </c>
      <c r="D20" s="9">
        <v>6809203669</v>
      </c>
      <c r="E20" s="9">
        <v>3219</v>
      </c>
      <c r="F20" s="10">
        <v>891</v>
      </c>
      <c r="G20" s="9">
        <v>1555169535</v>
      </c>
      <c r="H20" s="9">
        <v>0</v>
      </c>
      <c r="I20" s="10">
        <v>0</v>
      </c>
      <c r="J20" s="9">
        <v>0</v>
      </c>
      <c r="K20" s="9">
        <v>0</v>
      </c>
      <c r="L20" s="10">
        <v>0</v>
      </c>
      <c r="M20" s="9">
        <v>0</v>
      </c>
      <c r="N20" s="30">
        <f>D20+G20+J20+M20</f>
        <v>8364373204</v>
      </c>
      <c r="O20" s="11"/>
    </row>
    <row r="21" spans="1:15" ht="11.45" customHeight="1">
      <c r="A21" s="8" t="s">
        <v>19</v>
      </c>
      <c r="B21" s="9">
        <v>21233</v>
      </c>
      <c r="C21" s="10">
        <v>4377</v>
      </c>
      <c r="D21" s="9">
        <v>5589012577</v>
      </c>
      <c r="E21" s="9">
        <v>2486</v>
      </c>
      <c r="F21" s="10">
        <v>652</v>
      </c>
      <c r="G21" s="9">
        <v>1145276020</v>
      </c>
      <c r="H21" s="9">
        <v>0</v>
      </c>
      <c r="I21" s="10">
        <v>0</v>
      </c>
      <c r="J21" s="9">
        <v>0</v>
      </c>
      <c r="K21" s="9">
        <v>0</v>
      </c>
      <c r="L21" s="10">
        <v>0</v>
      </c>
      <c r="M21" s="9">
        <v>0</v>
      </c>
      <c r="N21" s="30">
        <f t="shared" si="0"/>
        <v>6734288597</v>
      </c>
      <c r="O21" s="11"/>
    </row>
    <row r="22" spans="1:15" ht="11.45" customHeight="1">
      <c r="A22" s="8" t="s">
        <v>20</v>
      </c>
      <c r="B22" s="9">
        <v>53811</v>
      </c>
      <c r="C22" s="10">
        <v>11079</v>
      </c>
      <c r="D22" s="9">
        <v>14962254380</v>
      </c>
      <c r="E22" s="9">
        <v>4933</v>
      </c>
      <c r="F22" s="10">
        <v>1510</v>
      </c>
      <c r="G22" s="9">
        <v>2842932669</v>
      </c>
      <c r="H22" s="9">
        <v>0</v>
      </c>
      <c r="I22" s="10">
        <v>0</v>
      </c>
      <c r="J22" s="9">
        <v>0</v>
      </c>
      <c r="K22" s="9">
        <v>0</v>
      </c>
      <c r="L22" s="10">
        <v>0</v>
      </c>
      <c r="M22" s="9">
        <v>0</v>
      </c>
      <c r="N22" s="30">
        <f t="shared" si="0"/>
        <v>17805187049</v>
      </c>
      <c r="O22" s="11"/>
    </row>
    <row r="23" spans="1:15" ht="11.45" customHeight="1">
      <c r="A23" s="8" t="s">
        <v>21</v>
      </c>
      <c r="B23" s="9">
        <v>31831</v>
      </c>
      <c r="C23" s="10">
        <v>6545</v>
      </c>
      <c r="D23" s="9">
        <v>8626081730</v>
      </c>
      <c r="E23" s="9">
        <v>2449</v>
      </c>
      <c r="F23" s="10">
        <v>724</v>
      </c>
      <c r="G23" s="9">
        <v>1230481085</v>
      </c>
      <c r="H23" s="9">
        <v>0</v>
      </c>
      <c r="I23" s="10">
        <v>0</v>
      </c>
      <c r="J23" s="9">
        <v>0</v>
      </c>
      <c r="K23" s="9">
        <v>0</v>
      </c>
      <c r="L23" s="10">
        <v>0</v>
      </c>
      <c r="M23" s="9">
        <v>0</v>
      </c>
      <c r="N23" s="30">
        <f t="shared" si="0"/>
        <v>9856562815</v>
      </c>
      <c r="O23" s="11"/>
    </row>
    <row r="24" spans="1:15" ht="11.45" customHeight="1">
      <c r="A24" s="12" t="s">
        <v>22</v>
      </c>
      <c r="B24" s="13">
        <v>6438</v>
      </c>
      <c r="C24" s="14">
        <v>1400</v>
      </c>
      <c r="D24" s="13">
        <v>1605972653</v>
      </c>
      <c r="E24" s="13">
        <v>909</v>
      </c>
      <c r="F24" s="14">
        <v>250</v>
      </c>
      <c r="G24" s="13">
        <v>370407207</v>
      </c>
      <c r="H24" s="13">
        <v>0</v>
      </c>
      <c r="I24" s="14">
        <v>0</v>
      </c>
      <c r="J24" s="13">
        <v>0</v>
      </c>
      <c r="K24" s="13">
        <v>0</v>
      </c>
      <c r="L24" s="14">
        <v>0</v>
      </c>
      <c r="M24" s="13">
        <v>0</v>
      </c>
      <c r="N24" s="31">
        <f t="shared" si="0"/>
        <v>1976379860</v>
      </c>
      <c r="O24" s="15"/>
    </row>
    <row r="25" spans="1:15" ht="11.45" customHeight="1">
      <c r="A25" s="8" t="s">
        <v>23</v>
      </c>
      <c r="B25" s="9">
        <v>2800</v>
      </c>
      <c r="C25" s="10">
        <v>610</v>
      </c>
      <c r="D25" s="9">
        <v>716944359</v>
      </c>
      <c r="E25" s="9">
        <v>436</v>
      </c>
      <c r="F25" s="10">
        <v>122</v>
      </c>
      <c r="G25" s="9">
        <v>190356680</v>
      </c>
      <c r="H25" s="9">
        <v>0</v>
      </c>
      <c r="I25" s="10">
        <v>0</v>
      </c>
      <c r="J25" s="9">
        <v>0</v>
      </c>
      <c r="K25" s="9">
        <v>0</v>
      </c>
      <c r="L25" s="10">
        <v>0</v>
      </c>
      <c r="M25" s="9">
        <v>0</v>
      </c>
      <c r="N25" s="30">
        <f t="shared" si="0"/>
        <v>907301039</v>
      </c>
      <c r="O25" s="11"/>
    </row>
    <row r="26" spans="1:15" ht="11.45" customHeight="1">
      <c r="A26" s="8" t="s">
        <v>24</v>
      </c>
      <c r="B26" s="9">
        <v>3286</v>
      </c>
      <c r="C26" s="10">
        <v>717</v>
      </c>
      <c r="D26" s="9">
        <v>830438648</v>
      </c>
      <c r="E26" s="9">
        <v>819</v>
      </c>
      <c r="F26" s="10">
        <v>267</v>
      </c>
      <c r="G26" s="9">
        <v>407697322</v>
      </c>
      <c r="H26" s="9">
        <v>0</v>
      </c>
      <c r="I26" s="10">
        <v>0</v>
      </c>
      <c r="J26" s="9">
        <v>0</v>
      </c>
      <c r="K26" s="9">
        <v>0</v>
      </c>
      <c r="L26" s="10">
        <v>0</v>
      </c>
      <c r="M26" s="9">
        <v>0</v>
      </c>
      <c r="N26" s="30">
        <f t="shared" si="0"/>
        <v>1238135970</v>
      </c>
      <c r="O26" s="11"/>
    </row>
    <row r="27" spans="1:15" ht="11.45" customHeight="1">
      <c r="A27" s="8" t="s">
        <v>25</v>
      </c>
      <c r="B27" s="9">
        <v>1815</v>
      </c>
      <c r="C27" s="10">
        <v>391</v>
      </c>
      <c r="D27" s="9">
        <v>459049212</v>
      </c>
      <c r="E27" s="9">
        <v>357</v>
      </c>
      <c r="F27" s="10">
        <v>80</v>
      </c>
      <c r="G27" s="9">
        <v>120915875</v>
      </c>
      <c r="H27" s="9">
        <v>0</v>
      </c>
      <c r="I27" s="10">
        <v>0</v>
      </c>
      <c r="J27" s="9">
        <v>0</v>
      </c>
      <c r="K27" s="9">
        <v>0</v>
      </c>
      <c r="L27" s="10">
        <v>0</v>
      </c>
      <c r="M27" s="9">
        <v>0</v>
      </c>
      <c r="N27" s="30">
        <f t="shared" si="0"/>
        <v>579965087</v>
      </c>
      <c r="O27" s="11"/>
    </row>
    <row r="28" spans="1:15" ht="11.45" customHeight="1">
      <c r="A28" s="8" t="s">
        <v>26</v>
      </c>
      <c r="B28" s="9">
        <v>2354</v>
      </c>
      <c r="C28" s="10">
        <v>519</v>
      </c>
      <c r="D28" s="9">
        <v>615555701</v>
      </c>
      <c r="E28" s="9">
        <v>493</v>
      </c>
      <c r="F28" s="10">
        <v>137</v>
      </c>
      <c r="G28" s="9">
        <v>216491636</v>
      </c>
      <c r="H28" s="9">
        <v>0</v>
      </c>
      <c r="I28" s="10">
        <v>0</v>
      </c>
      <c r="J28" s="9">
        <v>0</v>
      </c>
      <c r="K28" s="9">
        <v>0</v>
      </c>
      <c r="L28" s="10">
        <v>0</v>
      </c>
      <c r="M28" s="9">
        <v>0</v>
      </c>
      <c r="N28" s="30">
        <f t="shared" si="0"/>
        <v>832047337</v>
      </c>
      <c r="O28" s="11"/>
    </row>
    <row r="29" spans="1:15" ht="11.45" customHeight="1">
      <c r="A29" s="12" t="s">
        <v>27</v>
      </c>
      <c r="B29" s="13">
        <v>6624</v>
      </c>
      <c r="C29" s="14">
        <v>1446</v>
      </c>
      <c r="D29" s="13">
        <v>1704576887</v>
      </c>
      <c r="E29" s="13">
        <v>770</v>
      </c>
      <c r="F29" s="14">
        <v>234</v>
      </c>
      <c r="G29" s="13">
        <v>371945106</v>
      </c>
      <c r="H29" s="13">
        <v>0</v>
      </c>
      <c r="I29" s="14">
        <v>0</v>
      </c>
      <c r="J29" s="13">
        <v>0</v>
      </c>
      <c r="K29" s="13">
        <v>0</v>
      </c>
      <c r="L29" s="14">
        <v>0</v>
      </c>
      <c r="M29" s="13">
        <v>0</v>
      </c>
      <c r="N29" s="31">
        <f t="shared" si="0"/>
        <v>2076521993</v>
      </c>
      <c r="O29" s="15"/>
    </row>
    <row r="30" spans="1:15" ht="11.45" customHeight="1">
      <c r="A30" s="8" t="s">
        <v>28</v>
      </c>
      <c r="B30" s="9">
        <v>7584</v>
      </c>
      <c r="C30" s="10">
        <v>1568</v>
      </c>
      <c r="D30" s="9">
        <v>1841339250</v>
      </c>
      <c r="E30" s="9">
        <v>601</v>
      </c>
      <c r="F30" s="10">
        <v>177</v>
      </c>
      <c r="G30" s="9">
        <v>282273863</v>
      </c>
      <c r="H30" s="9">
        <v>0</v>
      </c>
      <c r="I30" s="10">
        <v>0</v>
      </c>
      <c r="J30" s="9">
        <v>0</v>
      </c>
      <c r="K30" s="9">
        <v>0</v>
      </c>
      <c r="L30" s="10">
        <v>0</v>
      </c>
      <c r="M30" s="9">
        <v>0</v>
      </c>
      <c r="N30" s="30">
        <f t="shared" si="0"/>
        <v>2123613113</v>
      </c>
      <c r="O30" s="11"/>
    </row>
    <row r="31" spans="1:15" ht="11.45" customHeight="1">
      <c r="A31" s="8" t="s">
        <v>29</v>
      </c>
      <c r="B31" s="9">
        <v>11547</v>
      </c>
      <c r="C31" s="10">
        <v>2544</v>
      </c>
      <c r="D31" s="9">
        <v>3060872025</v>
      </c>
      <c r="E31" s="9">
        <v>902</v>
      </c>
      <c r="F31" s="10">
        <v>198</v>
      </c>
      <c r="G31" s="9">
        <v>315019531</v>
      </c>
      <c r="H31" s="9">
        <v>0</v>
      </c>
      <c r="I31" s="10">
        <v>0</v>
      </c>
      <c r="J31" s="9">
        <v>0</v>
      </c>
      <c r="K31" s="9">
        <f>1-1</f>
        <v>0</v>
      </c>
      <c r="L31" s="10">
        <v>0</v>
      </c>
      <c r="M31" s="9">
        <f>22512-22512</f>
        <v>0</v>
      </c>
      <c r="N31" s="30">
        <f t="shared" si="0"/>
        <v>3375891556</v>
      </c>
      <c r="O31" s="11"/>
    </row>
    <row r="32" spans="1:15" ht="11.45" customHeight="1">
      <c r="A32" s="8" t="s">
        <v>30</v>
      </c>
      <c r="B32" s="9">
        <v>28811</v>
      </c>
      <c r="C32" s="10">
        <v>5977</v>
      </c>
      <c r="D32" s="9">
        <v>7407889803</v>
      </c>
      <c r="E32" s="9">
        <v>2309</v>
      </c>
      <c r="F32" s="10">
        <v>585</v>
      </c>
      <c r="G32" s="9">
        <v>1051700933</v>
      </c>
      <c r="H32" s="9">
        <v>0</v>
      </c>
      <c r="I32" s="10">
        <v>0</v>
      </c>
      <c r="J32" s="9">
        <v>0</v>
      </c>
      <c r="K32" s="9">
        <v>0</v>
      </c>
      <c r="L32" s="10">
        <v>0</v>
      </c>
      <c r="M32" s="9">
        <v>0</v>
      </c>
      <c r="N32" s="30">
        <f t="shared" si="0"/>
        <v>8459590736</v>
      </c>
      <c r="O32" s="11"/>
    </row>
    <row r="33" spans="1:15" ht="11.45" customHeight="1">
      <c r="A33" s="8" t="s">
        <v>31</v>
      </c>
      <c r="B33" s="9">
        <v>6145</v>
      </c>
      <c r="C33" s="10">
        <v>1343</v>
      </c>
      <c r="D33" s="9">
        <v>1618102413</v>
      </c>
      <c r="E33" s="9">
        <v>810</v>
      </c>
      <c r="F33" s="10">
        <v>206</v>
      </c>
      <c r="G33" s="9">
        <v>316868657</v>
      </c>
      <c r="H33" s="9">
        <v>0</v>
      </c>
      <c r="I33" s="10">
        <v>0</v>
      </c>
      <c r="J33" s="9">
        <v>0</v>
      </c>
      <c r="K33" s="9">
        <v>0</v>
      </c>
      <c r="L33" s="10">
        <v>0</v>
      </c>
      <c r="M33" s="9">
        <v>0</v>
      </c>
      <c r="N33" s="30">
        <f t="shared" si="0"/>
        <v>1934971070</v>
      </c>
      <c r="O33" s="11"/>
    </row>
    <row r="34" spans="1:15" ht="11.45" customHeight="1">
      <c r="A34" s="12" t="s">
        <v>32</v>
      </c>
      <c r="B34" s="13">
        <v>4776</v>
      </c>
      <c r="C34" s="14">
        <v>1081</v>
      </c>
      <c r="D34" s="13">
        <v>1257604237</v>
      </c>
      <c r="E34" s="13">
        <v>732</v>
      </c>
      <c r="F34" s="14">
        <v>213</v>
      </c>
      <c r="G34" s="13">
        <v>326704039</v>
      </c>
      <c r="H34" s="13">
        <v>0</v>
      </c>
      <c r="I34" s="14">
        <v>0</v>
      </c>
      <c r="J34" s="13">
        <v>0</v>
      </c>
      <c r="K34" s="13">
        <v>0</v>
      </c>
      <c r="L34" s="14">
        <v>0</v>
      </c>
      <c r="M34" s="13">
        <v>0</v>
      </c>
      <c r="N34" s="31">
        <f t="shared" si="0"/>
        <v>1584308276</v>
      </c>
      <c r="O34" s="15"/>
    </row>
    <row r="35" spans="1:15" ht="11.45" customHeight="1">
      <c r="A35" s="8" t="s">
        <v>33</v>
      </c>
      <c r="B35" s="9">
        <v>10899</v>
      </c>
      <c r="C35" s="10">
        <v>2285</v>
      </c>
      <c r="D35" s="9">
        <v>2727681048</v>
      </c>
      <c r="E35" s="9">
        <v>891</v>
      </c>
      <c r="F35" s="10">
        <v>291</v>
      </c>
      <c r="G35" s="9">
        <v>470986211</v>
      </c>
      <c r="H35" s="9">
        <v>0</v>
      </c>
      <c r="I35" s="10">
        <v>0</v>
      </c>
      <c r="J35" s="9">
        <v>0</v>
      </c>
      <c r="K35" s="9">
        <v>0</v>
      </c>
      <c r="L35" s="10">
        <v>0</v>
      </c>
      <c r="M35" s="9">
        <v>0</v>
      </c>
      <c r="N35" s="30">
        <f t="shared" si="0"/>
        <v>3198667259</v>
      </c>
      <c r="O35" s="11"/>
    </row>
    <row r="36" spans="1:15" ht="11.45" customHeight="1">
      <c r="A36" s="8" t="s">
        <v>34</v>
      </c>
      <c r="B36" s="9">
        <v>38291</v>
      </c>
      <c r="C36" s="10">
        <v>7923</v>
      </c>
      <c r="D36" s="9">
        <v>9746967925</v>
      </c>
      <c r="E36" s="9">
        <v>2376</v>
      </c>
      <c r="F36" s="10">
        <v>793</v>
      </c>
      <c r="G36" s="9">
        <v>1310698183</v>
      </c>
      <c r="H36" s="9">
        <v>0</v>
      </c>
      <c r="I36" s="10">
        <v>0</v>
      </c>
      <c r="J36" s="9">
        <v>0</v>
      </c>
      <c r="K36" s="9">
        <v>0</v>
      </c>
      <c r="L36" s="10">
        <v>0</v>
      </c>
      <c r="M36" s="9">
        <v>0</v>
      </c>
      <c r="N36" s="30">
        <f t="shared" si="0"/>
        <v>11057666108</v>
      </c>
      <c r="O36" s="11"/>
    </row>
    <row r="37" spans="1:15" ht="11.45" customHeight="1">
      <c r="A37" s="8" t="s">
        <v>35</v>
      </c>
      <c r="B37" s="9">
        <v>22813</v>
      </c>
      <c r="C37" s="10">
        <v>4779</v>
      </c>
      <c r="D37" s="9">
        <v>5748686216</v>
      </c>
      <c r="E37" s="9">
        <v>1837</v>
      </c>
      <c r="F37" s="10">
        <v>509</v>
      </c>
      <c r="G37" s="9">
        <v>802607153</v>
      </c>
      <c r="H37" s="9">
        <v>0</v>
      </c>
      <c r="I37" s="10">
        <v>0</v>
      </c>
      <c r="J37" s="9">
        <v>0</v>
      </c>
      <c r="K37" s="9">
        <v>0</v>
      </c>
      <c r="L37" s="10">
        <v>0</v>
      </c>
      <c r="M37" s="9">
        <v>0</v>
      </c>
      <c r="N37" s="30">
        <f t="shared" si="0"/>
        <v>6551293369</v>
      </c>
      <c r="O37" s="11"/>
    </row>
    <row r="38" spans="1:15" ht="11.45" customHeight="1">
      <c r="A38" s="8" t="s">
        <v>36</v>
      </c>
      <c r="B38" s="9">
        <v>3930</v>
      </c>
      <c r="C38" s="10">
        <v>880</v>
      </c>
      <c r="D38" s="9">
        <v>1042130116</v>
      </c>
      <c r="E38" s="9">
        <v>696</v>
      </c>
      <c r="F38" s="10">
        <v>236</v>
      </c>
      <c r="G38" s="9">
        <v>386408968</v>
      </c>
      <c r="H38" s="9">
        <v>0</v>
      </c>
      <c r="I38" s="10">
        <v>0</v>
      </c>
      <c r="J38" s="9">
        <v>0</v>
      </c>
      <c r="K38" s="9">
        <v>0</v>
      </c>
      <c r="L38" s="10">
        <v>0</v>
      </c>
      <c r="M38" s="9">
        <v>0</v>
      </c>
      <c r="N38" s="30">
        <f t="shared" si="0"/>
        <v>1428539084</v>
      </c>
      <c r="O38" s="11"/>
    </row>
    <row r="39" spans="1:15" ht="11.45" customHeight="1">
      <c r="A39" s="12" t="s">
        <v>37</v>
      </c>
      <c r="B39" s="13">
        <v>3203</v>
      </c>
      <c r="C39" s="14">
        <v>721</v>
      </c>
      <c r="D39" s="13">
        <v>810846554</v>
      </c>
      <c r="E39" s="13">
        <v>365</v>
      </c>
      <c r="F39" s="14">
        <v>98</v>
      </c>
      <c r="G39" s="13">
        <v>148736595</v>
      </c>
      <c r="H39" s="13">
        <v>0</v>
      </c>
      <c r="I39" s="14">
        <v>0</v>
      </c>
      <c r="J39" s="13">
        <v>0</v>
      </c>
      <c r="K39" s="13">
        <v>0</v>
      </c>
      <c r="L39" s="14">
        <v>0</v>
      </c>
      <c r="M39" s="13">
        <v>0</v>
      </c>
      <c r="N39" s="31">
        <f t="shared" si="0"/>
        <v>959583149</v>
      </c>
      <c r="O39" s="15"/>
    </row>
    <row r="40" spans="1:15" ht="11.45" customHeight="1">
      <c r="A40" s="8" t="s">
        <v>38</v>
      </c>
      <c r="B40" s="9">
        <v>1590</v>
      </c>
      <c r="C40" s="10">
        <v>343</v>
      </c>
      <c r="D40" s="9">
        <v>390567548</v>
      </c>
      <c r="E40" s="9">
        <v>588</v>
      </c>
      <c r="F40" s="10">
        <v>186</v>
      </c>
      <c r="G40" s="9">
        <v>275433367</v>
      </c>
      <c r="H40" s="9">
        <v>0</v>
      </c>
      <c r="I40" s="10">
        <v>0</v>
      </c>
      <c r="J40" s="9">
        <v>0</v>
      </c>
      <c r="K40" s="9">
        <v>0</v>
      </c>
      <c r="L40" s="10">
        <v>0</v>
      </c>
      <c r="M40" s="9">
        <v>0</v>
      </c>
      <c r="N40" s="30">
        <f t="shared" si="0"/>
        <v>666000915</v>
      </c>
      <c r="O40" s="11"/>
    </row>
    <row r="41" spans="1:15" ht="11.45" customHeight="1">
      <c r="A41" s="8" t="s">
        <v>39</v>
      </c>
      <c r="B41" s="9">
        <v>1778</v>
      </c>
      <c r="C41" s="10">
        <v>380</v>
      </c>
      <c r="D41" s="9">
        <v>435160841</v>
      </c>
      <c r="E41" s="9">
        <v>444</v>
      </c>
      <c r="F41" s="10">
        <v>162</v>
      </c>
      <c r="G41" s="9">
        <v>245243336</v>
      </c>
      <c r="H41" s="9">
        <v>0</v>
      </c>
      <c r="I41" s="10">
        <v>0</v>
      </c>
      <c r="J41" s="9">
        <v>0</v>
      </c>
      <c r="K41" s="9">
        <v>0</v>
      </c>
      <c r="L41" s="10">
        <v>0</v>
      </c>
      <c r="M41" s="9">
        <v>0</v>
      </c>
      <c r="N41" s="30">
        <f t="shared" si="0"/>
        <v>680404177</v>
      </c>
      <c r="O41" s="11"/>
    </row>
    <row r="42" spans="1:15" ht="11.45" customHeight="1">
      <c r="A42" s="8" t="s">
        <v>40</v>
      </c>
      <c r="B42" s="9">
        <v>5205</v>
      </c>
      <c r="C42" s="10">
        <v>1176</v>
      </c>
      <c r="D42" s="9">
        <v>1346384576</v>
      </c>
      <c r="E42" s="9">
        <v>628</v>
      </c>
      <c r="F42" s="10">
        <v>200</v>
      </c>
      <c r="G42" s="9">
        <v>315704454</v>
      </c>
      <c r="H42" s="9">
        <v>0</v>
      </c>
      <c r="I42" s="10">
        <v>0</v>
      </c>
      <c r="J42" s="9">
        <v>0</v>
      </c>
      <c r="K42" s="9">
        <v>0</v>
      </c>
      <c r="L42" s="10">
        <v>0</v>
      </c>
      <c r="M42" s="9">
        <v>0</v>
      </c>
      <c r="N42" s="30">
        <f t="shared" si="0"/>
        <v>1662089030</v>
      </c>
      <c r="O42" s="11"/>
    </row>
    <row r="43" spans="1:15" ht="11.45" customHeight="1">
      <c r="A43" s="8" t="s">
        <v>41</v>
      </c>
      <c r="B43" s="9">
        <v>9056</v>
      </c>
      <c r="C43" s="10">
        <v>1997</v>
      </c>
      <c r="D43" s="9">
        <v>2356240317</v>
      </c>
      <c r="E43" s="9">
        <v>1025</v>
      </c>
      <c r="F43" s="10">
        <v>288</v>
      </c>
      <c r="G43" s="9">
        <v>463184236</v>
      </c>
      <c r="H43" s="9">
        <v>0</v>
      </c>
      <c r="I43" s="10">
        <v>0</v>
      </c>
      <c r="J43" s="9">
        <v>0</v>
      </c>
      <c r="K43" s="9">
        <v>0</v>
      </c>
      <c r="L43" s="10">
        <v>0</v>
      </c>
      <c r="M43" s="9">
        <v>0</v>
      </c>
      <c r="N43" s="30">
        <f t="shared" si="0"/>
        <v>2819424553</v>
      </c>
      <c r="O43" s="11"/>
    </row>
    <row r="44" spans="1:15" ht="11.45" customHeight="1">
      <c r="A44" s="12" t="s">
        <v>42</v>
      </c>
      <c r="B44" s="13">
        <v>4143</v>
      </c>
      <c r="C44" s="14">
        <v>887</v>
      </c>
      <c r="D44" s="13">
        <v>1033411903</v>
      </c>
      <c r="E44" s="13">
        <v>709</v>
      </c>
      <c r="F44" s="14">
        <v>278</v>
      </c>
      <c r="G44" s="13">
        <v>444036877</v>
      </c>
      <c r="H44" s="13">
        <v>0</v>
      </c>
      <c r="I44" s="14">
        <v>0</v>
      </c>
      <c r="J44" s="13">
        <v>0</v>
      </c>
      <c r="K44" s="13">
        <v>0</v>
      </c>
      <c r="L44" s="14">
        <v>0</v>
      </c>
      <c r="M44" s="13">
        <v>0</v>
      </c>
      <c r="N44" s="31">
        <f t="shared" si="0"/>
        <v>1477448780</v>
      </c>
      <c r="O44" s="15"/>
    </row>
    <row r="45" spans="1:15" ht="11.45" customHeight="1">
      <c r="A45" s="8" t="s">
        <v>43</v>
      </c>
      <c r="B45" s="9">
        <v>2376</v>
      </c>
      <c r="C45" s="10">
        <v>511</v>
      </c>
      <c r="D45" s="9">
        <v>596393871</v>
      </c>
      <c r="E45" s="9">
        <v>376</v>
      </c>
      <c r="F45" s="10">
        <v>158</v>
      </c>
      <c r="G45" s="9">
        <v>243018749</v>
      </c>
      <c r="H45" s="9">
        <v>0</v>
      </c>
      <c r="I45" s="10">
        <v>0</v>
      </c>
      <c r="J45" s="9">
        <v>0</v>
      </c>
      <c r="K45" s="9">
        <v>0</v>
      </c>
      <c r="L45" s="10">
        <v>0</v>
      </c>
      <c r="M45" s="9">
        <v>0</v>
      </c>
      <c r="N45" s="30">
        <f t="shared" si="0"/>
        <v>839412620</v>
      </c>
      <c r="O45" s="11"/>
    </row>
    <row r="46" spans="1:15" ht="11.45" customHeight="1">
      <c r="A46" s="8" t="s">
        <v>44</v>
      </c>
      <c r="B46" s="9">
        <v>2619</v>
      </c>
      <c r="C46" s="10">
        <v>589</v>
      </c>
      <c r="D46" s="9">
        <v>670368447</v>
      </c>
      <c r="E46" s="9">
        <v>617</v>
      </c>
      <c r="F46" s="10">
        <v>165</v>
      </c>
      <c r="G46" s="9">
        <v>257176228</v>
      </c>
      <c r="H46" s="9">
        <v>0</v>
      </c>
      <c r="I46" s="10">
        <v>0</v>
      </c>
      <c r="J46" s="9">
        <v>0</v>
      </c>
      <c r="K46" s="9">
        <v>0</v>
      </c>
      <c r="L46" s="10">
        <v>0</v>
      </c>
      <c r="M46" s="9">
        <v>0</v>
      </c>
      <c r="N46" s="30">
        <f t="shared" si="0"/>
        <v>927544675</v>
      </c>
      <c r="O46" s="11"/>
    </row>
    <row r="47" spans="1:15" ht="11.45" customHeight="1">
      <c r="A47" s="8" t="s">
        <v>45</v>
      </c>
      <c r="B47" s="9">
        <v>4303</v>
      </c>
      <c r="C47" s="10">
        <v>968</v>
      </c>
      <c r="D47" s="9">
        <v>1088185709</v>
      </c>
      <c r="E47" s="9">
        <v>555</v>
      </c>
      <c r="F47" s="10">
        <v>208</v>
      </c>
      <c r="G47" s="9">
        <v>324517880</v>
      </c>
      <c r="H47" s="9">
        <v>0</v>
      </c>
      <c r="I47" s="10">
        <v>0</v>
      </c>
      <c r="J47" s="9">
        <v>0</v>
      </c>
      <c r="K47" s="9">
        <v>0</v>
      </c>
      <c r="L47" s="10">
        <v>0</v>
      </c>
      <c r="M47" s="9">
        <v>0</v>
      </c>
      <c r="N47" s="30">
        <f t="shared" si="0"/>
        <v>1412703589</v>
      </c>
      <c r="O47" s="11"/>
    </row>
    <row r="48" spans="1:15" ht="11.45" customHeight="1">
      <c r="A48" s="8" t="s">
        <v>46</v>
      </c>
      <c r="B48" s="9">
        <v>2422</v>
      </c>
      <c r="C48" s="10">
        <v>521</v>
      </c>
      <c r="D48" s="9">
        <v>612891684</v>
      </c>
      <c r="E48" s="9">
        <v>386</v>
      </c>
      <c r="F48" s="10">
        <v>119</v>
      </c>
      <c r="G48" s="9">
        <v>184174257</v>
      </c>
      <c r="H48" s="9">
        <v>0</v>
      </c>
      <c r="I48" s="10">
        <v>0</v>
      </c>
      <c r="J48" s="9">
        <v>0</v>
      </c>
      <c r="K48" s="9">
        <v>0</v>
      </c>
      <c r="L48" s="10">
        <v>0</v>
      </c>
      <c r="M48" s="9">
        <v>0</v>
      </c>
      <c r="N48" s="30">
        <f t="shared" si="0"/>
        <v>797065941</v>
      </c>
      <c r="O48" s="11"/>
    </row>
    <row r="49" spans="1:15" ht="11.45" customHeight="1">
      <c r="A49" s="12" t="s">
        <v>47</v>
      </c>
      <c r="B49" s="13">
        <v>24283</v>
      </c>
      <c r="C49" s="14">
        <v>5045</v>
      </c>
      <c r="D49" s="13">
        <v>5894233416</v>
      </c>
      <c r="E49" s="13">
        <v>3777</v>
      </c>
      <c r="F49" s="14">
        <v>1231</v>
      </c>
      <c r="G49" s="13">
        <v>1931662506</v>
      </c>
      <c r="H49" s="13">
        <v>0</v>
      </c>
      <c r="I49" s="14">
        <v>0</v>
      </c>
      <c r="J49" s="13">
        <v>0</v>
      </c>
      <c r="K49" s="13">
        <v>0</v>
      </c>
      <c r="L49" s="14">
        <v>0</v>
      </c>
      <c r="M49" s="13">
        <v>0</v>
      </c>
      <c r="N49" s="31">
        <f t="shared" si="0"/>
        <v>7825895922</v>
      </c>
      <c r="O49" s="15"/>
    </row>
    <row r="50" spans="1:15" ht="11.45" customHeight="1">
      <c r="A50" s="8" t="s">
        <v>48</v>
      </c>
      <c r="B50" s="9">
        <v>2579</v>
      </c>
      <c r="C50" s="10">
        <v>575</v>
      </c>
      <c r="D50" s="9">
        <v>642132698</v>
      </c>
      <c r="E50" s="9">
        <v>517</v>
      </c>
      <c r="F50" s="10">
        <v>170</v>
      </c>
      <c r="G50" s="9">
        <v>261735560</v>
      </c>
      <c r="H50" s="9">
        <v>0</v>
      </c>
      <c r="I50" s="10">
        <v>0</v>
      </c>
      <c r="J50" s="9">
        <v>0</v>
      </c>
      <c r="K50" s="9">
        <v>0</v>
      </c>
      <c r="L50" s="10">
        <v>0</v>
      </c>
      <c r="M50" s="9">
        <v>0</v>
      </c>
      <c r="N50" s="30">
        <f t="shared" si="0"/>
        <v>903868258</v>
      </c>
      <c r="O50" s="11"/>
    </row>
    <row r="51" spans="1:15" ht="11.45" customHeight="1">
      <c r="A51" s="8" t="s">
        <v>49</v>
      </c>
      <c r="B51" s="9">
        <v>4654</v>
      </c>
      <c r="C51" s="10">
        <v>1009</v>
      </c>
      <c r="D51" s="9">
        <v>1148811164</v>
      </c>
      <c r="E51" s="9">
        <v>874</v>
      </c>
      <c r="F51" s="10">
        <v>236</v>
      </c>
      <c r="G51" s="9">
        <v>342473541</v>
      </c>
      <c r="H51" s="9">
        <v>0</v>
      </c>
      <c r="I51" s="10">
        <v>0</v>
      </c>
      <c r="J51" s="9">
        <v>0</v>
      </c>
      <c r="K51" s="9">
        <v>0</v>
      </c>
      <c r="L51" s="10">
        <v>0</v>
      </c>
      <c r="M51" s="9">
        <v>0</v>
      </c>
      <c r="N51" s="30">
        <f t="shared" si="0"/>
        <v>1491284705</v>
      </c>
      <c r="O51" s="11"/>
    </row>
    <row r="52" spans="1:15" ht="11.45" customHeight="1">
      <c r="A52" s="8" t="s">
        <v>50</v>
      </c>
      <c r="B52" s="9">
        <v>6671</v>
      </c>
      <c r="C52" s="10">
        <v>1474</v>
      </c>
      <c r="D52" s="9">
        <v>1662791007</v>
      </c>
      <c r="E52" s="9">
        <v>1025</v>
      </c>
      <c r="F52" s="10">
        <v>289</v>
      </c>
      <c r="G52" s="9">
        <v>442250881</v>
      </c>
      <c r="H52" s="9">
        <v>0</v>
      </c>
      <c r="I52" s="10">
        <v>0</v>
      </c>
      <c r="J52" s="9">
        <v>0</v>
      </c>
      <c r="K52" s="9">
        <v>0</v>
      </c>
      <c r="L52" s="10">
        <v>0</v>
      </c>
      <c r="M52" s="9">
        <v>0</v>
      </c>
      <c r="N52" s="30">
        <f t="shared" si="0"/>
        <v>2105041888</v>
      </c>
      <c r="O52" s="11"/>
    </row>
    <row r="53" spans="1:15" ht="11.45" customHeight="1">
      <c r="A53" s="8" t="s">
        <v>51</v>
      </c>
      <c r="B53" s="9">
        <v>4605</v>
      </c>
      <c r="C53" s="10">
        <v>978</v>
      </c>
      <c r="D53" s="9">
        <v>1107729833</v>
      </c>
      <c r="E53" s="9">
        <v>893</v>
      </c>
      <c r="F53" s="10">
        <v>325</v>
      </c>
      <c r="G53" s="9">
        <v>516944625</v>
      </c>
      <c r="H53" s="9">
        <v>0</v>
      </c>
      <c r="I53" s="10">
        <v>0</v>
      </c>
      <c r="J53" s="9">
        <v>0</v>
      </c>
      <c r="K53" s="9">
        <v>0</v>
      </c>
      <c r="L53" s="10">
        <v>0</v>
      </c>
      <c r="M53" s="9">
        <v>0</v>
      </c>
      <c r="N53" s="30">
        <f t="shared" si="0"/>
        <v>1624674458</v>
      </c>
      <c r="O53" s="11"/>
    </row>
    <row r="54" spans="1:15" ht="11.45" customHeight="1">
      <c r="A54" s="12" t="s">
        <v>52</v>
      </c>
      <c r="B54" s="13">
        <v>3511</v>
      </c>
      <c r="C54" s="14">
        <v>774</v>
      </c>
      <c r="D54" s="13">
        <v>857933378</v>
      </c>
      <c r="E54" s="13">
        <v>782</v>
      </c>
      <c r="F54" s="14">
        <v>221</v>
      </c>
      <c r="G54" s="13">
        <v>327843553</v>
      </c>
      <c r="H54" s="13">
        <v>0</v>
      </c>
      <c r="I54" s="14">
        <v>0</v>
      </c>
      <c r="J54" s="13">
        <v>0</v>
      </c>
      <c r="K54" s="13">
        <v>0</v>
      </c>
      <c r="L54" s="14">
        <v>0</v>
      </c>
      <c r="M54" s="13">
        <v>0</v>
      </c>
      <c r="N54" s="31">
        <f t="shared" si="0"/>
        <v>1185776931</v>
      </c>
      <c r="O54" s="15"/>
    </row>
    <row r="55" spans="1:15" ht="11.45" customHeight="1">
      <c r="A55" s="8" t="s">
        <v>53</v>
      </c>
      <c r="B55" s="9">
        <v>5897</v>
      </c>
      <c r="C55" s="10">
        <v>1282</v>
      </c>
      <c r="D55" s="9">
        <v>1426029130</v>
      </c>
      <c r="E55" s="9">
        <v>965</v>
      </c>
      <c r="F55" s="10">
        <v>290</v>
      </c>
      <c r="G55" s="9">
        <v>431893300</v>
      </c>
      <c r="H55" s="9">
        <v>0</v>
      </c>
      <c r="I55" s="10">
        <v>0</v>
      </c>
      <c r="J55" s="9">
        <v>0</v>
      </c>
      <c r="K55" s="9">
        <v>0</v>
      </c>
      <c r="L55" s="10">
        <v>0</v>
      </c>
      <c r="M55" s="9">
        <v>0</v>
      </c>
      <c r="N55" s="30">
        <f t="shared" si="0"/>
        <v>1857922430</v>
      </c>
      <c r="O55" s="11"/>
    </row>
    <row r="56" spans="1:15" ht="11.45" customHeight="1" thickBot="1">
      <c r="A56" s="16" t="s">
        <v>54</v>
      </c>
      <c r="B56" s="17">
        <v>5502</v>
      </c>
      <c r="C56" s="18">
        <v>1205</v>
      </c>
      <c r="D56" s="17">
        <v>1379709716</v>
      </c>
      <c r="E56" s="17">
        <v>1048</v>
      </c>
      <c r="F56" s="18">
        <v>317</v>
      </c>
      <c r="G56" s="17">
        <v>456140929</v>
      </c>
      <c r="H56" s="17">
        <v>0</v>
      </c>
      <c r="I56" s="18">
        <v>0</v>
      </c>
      <c r="J56" s="17">
        <v>0</v>
      </c>
      <c r="K56" s="17">
        <v>18</v>
      </c>
      <c r="L56" s="18">
        <v>3</v>
      </c>
      <c r="M56" s="17">
        <v>3486562</v>
      </c>
      <c r="N56" s="29">
        <f t="shared" si="0"/>
        <v>1839337207</v>
      </c>
      <c r="O56" s="19"/>
    </row>
    <row r="57" spans="1:15" s="22" customFormat="1" ht="12" customHeight="1">
      <c r="A57" s="20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1"/>
    </row>
    <row r="58" spans="1:15" s="22" customFormat="1" ht="12" customHeight="1">
      <c r="A58" s="88" t="s">
        <v>184</v>
      </c>
    </row>
    <row r="59" spans="1:15" ht="11.45" customHeight="1">
      <c r="A59" s="24"/>
    </row>
    <row r="60" spans="1:15" ht="11.45" customHeight="1">
      <c r="A60" s="24"/>
    </row>
    <row r="61" spans="1:15" ht="11.45" customHeight="1">
      <c r="A61" s="24"/>
    </row>
    <row r="62" spans="1:15" ht="11.45" customHeight="1">
      <c r="A62" s="24"/>
    </row>
    <row r="63" spans="1:15" ht="11.45" customHeight="1">
      <c r="A63" s="24"/>
    </row>
    <row r="64" spans="1:15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20">
    <mergeCell ref="G6:G7"/>
    <mergeCell ref="M6:M7"/>
    <mergeCell ref="N3:O7"/>
    <mergeCell ref="H6:H7"/>
    <mergeCell ref="I6:I7"/>
    <mergeCell ref="J6:J7"/>
    <mergeCell ref="K6:K7"/>
    <mergeCell ref="L6:L7"/>
    <mergeCell ref="A1:O1"/>
    <mergeCell ref="N2:O2"/>
    <mergeCell ref="B3:D4"/>
    <mergeCell ref="E3:G4"/>
    <mergeCell ref="H3:J4"/>
    <mergeCell ref="K3:M4"/>
    <mergeCell ref="A3:A7"/>
    <mergeCell ref="B6:B7"/>
    <mergeCell ref="C6:C7"/>
    <mergeCell ref="D6:D7"/>
    <mergeCell ref="E6:E7"/>
    <mergeCell ref="F6:F7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A1:G66"/>
  <sheetViews>
    <sheetView view="pageBreakPreview" zoomScaleNormal="100" zoomScaleSheetLayoutView="100" workbookViewId="0">
      <selection activeCell="F9" sqref="F9:F55"/>
    </sheetView>
  </sheetViews>
  <sheetFormatPr defaultColWidth="8.875" defaultRowHeight="13.5"/>
  <cols>
    <col min="1" max="1" width="12" style="1" customWidth="1"/>
    <col min="2" max="2" width="24.125" style="1" customWidth="1"/>
    <col min="3" max="3" width="15.625" style="25" customWidth="1"/>
    <col min="4" max="4" width="24.125" style="1" customWidth="1"/>
    <col min="5" max="5" width="15.625" style="25" customWidth="1"/>
    <col min="6" max="6" width="24.125" style="1" customWidth="1"/>
    <col min="7" max="7" width="12.875" style="25" customWidth="1"/>
    <col min="8" max="16384" width="8.875" style="1"/>
  </cols>
  <sheetData>
    <row r="1" spans="1:7" ht="29.45" customHeight="1">
      <c r="A1" s="119" t="s">
        <v>176</v>
      </c>
      <c r="B1" s="119"/>
      <c r="C1" s="119"/>
      <c r="D1" s="119"/>
      <c r="E1" s="119"/>
      <c r="F1" s="119"/>
      <c r="G1" s="119"/>
    </row>
    <row r="2" spans="1:7" ht="18.600000000000001" customHeight="1" thickBot="1">
      <c r="F2" s="150" t="s">
        <v>198</v>
      </c>
      <c r="G2" s="150"/>
    </row>
    <row r="3" spans="1:7" ht="22.5" customHeight="1" thickBot="1">
      <c r="A3" s="126" t="s">
        <v>0</v>
      </c>
      <c r="B3" s="139" t="s">
        <v>64</v>
      </c>
      <c r="C3" s="152"/>
      <c r="D3" s="152"/>
      <c r="E3" s="152"/>
      <c r="F3" s="152"/>
      <c r="G3" s="153"/>
    </row>
    <row r="4" spans="1:7" ht="12" customHeight="1">
      <c r="A4" s="127"/>
      <c r="B4" s="90"/>
      <c r="C4" s="91"/>
      <c r="D4" s="30"/>
      <c r="E4" s="92" t="s">
        <v>187</v>
      </c>
      <c r="F4" s="30"/>
      <c r="G4" s="11"/>
    </row>
    <row r="5" spans="1:7" ht="33.75" customHeight="1">
      <c r="A5" s="127"/>
      <c r="B5" s="151" t="s">
        <v>63</v>
      </c>
      <c r="C5" s="147"/>
      <c r="D5" s="151" t="s">
        <v>62</v>
      </c>
      <c r="E5" s="147"/>
      <c r="F5" s="151" t="s">
        <v>61</v>
      </c>
      <c r="G5" s="147"/>
    </row>
    <row r="6" spans="1:7" ht="12" customHeight="1" thickBot="1">
      <c r="A6" s="128"/>
      <c r="B6" s="135"/>
      <c r="C6" s="137"/>
      <c r="D6" s="135"/>
      <c r="E6" s="137"/>
      <c r="F6" s="135"/>
      <c r="G6" s="137"/>
    </row>
    <row r="7" spans="1:7" ht="20.25" customHeight="1">
      <c r="A7" s="4" t="s">
        <v>7</v>
      </c>
      <c r="B7" s="32">
        <v>933</v>
      </c>
      <c r="C7" s="7"/>
      <c r="D7" s="32">
        <v>14</v>
      </c>
      <c r="E7" s="7"/>
      <c r="F7" s="32">
        <v>26185205</v>
      </c>
      <c r="G7" s="7"/>
    </row>
    <row r="8" spans="1:7" ht="12" customHeight="1">
      <c r="A8" s="8"/>
      <c r="B8" s="30"/>
      <c r="C8" s="11"/>
      <c r="D8" s="30"/>
      <c r="E8" s="11"/>
      <c r="F8" s="30"/>
      <c r="G8" s="11"/>
    </row>
    <row r="9" spans="1:7" ht="11.45" customHeight="1">
      <c r="A9" s="8" t="s">
        <v>8</v>
      </c>
      <c r="B9" s="30">
        <v>688</v>
      </c>
      <c r="C9" s="11"/>
      <c r="D9" s="30">
        <v>9</v>
      </c>
      <c r="E9" s="11"/>
      <c r="F9" s="30">
        <v>15615323</v>
      </c>
      <c r="G9" s="11"/>
    </row>
    <row r="10" spans="1:7" ht="11.45" customHeight="1">
      <c r="A10" s="8" t="s">
        <v>9</v>
      </c>
      <c r="B10" s="30">
        <v>70</v>
      </c>
      <c r="C10" s="11"/>
      <c r="D10" s="30">
        <v>1</v>
      </c>
      <c r="E10" s="11"/>
      <c r="F10" s="30">
        <v>2952976</v>
      </c>
      <c r="G10" s="11"/>
    </row>
    <row r="11" spans="1:7" ht="11.45" customHeight="1">
      <c r="A11" s="8" t="s">
        <v>10</v>
      </c>
      <c r="B11" s="30">
        <v>6</v>
      </c>
      <c r="C11" s="11"/>
      <c r="D11" s="30">
        <v>0</v>
      </c>
      <c r="E11" s="11"/>
      <c r="F11" s="30">
        <v>488269</v>
      </c>
      <c r="G11" s="11"/>
    </row>
    <row r="12" spans="1:7" ht="11.45" customHeight="1">
      <c r="A12" s="8" t="s">
        <v>11</v>
      </c>
      <c r="B12" s="30">
        <v>5</v>
      </c>
      <c r="C12" s="11"/>
      <c r="D12" s="30">
        <v>0</v>
      </c>
      <c r="E12" s="11"/>
      <c r="F12" s="30">
        <v>12090</v>
      </c>
      <c r="G12" s="11"/>
    </row>
    <row r="13" spans="1:7" ht="11.45" customHeight="1">
      <c r="A13" s="12" t="s">
        <v>12</v>
      </c>
      <c r="B13" s="31">
        <v>6</v>
      </c>
      <c r="C13" s="15"/>
      <c r="D13" s="31">
        <v>0</v>
      </c>
      <c r="E13" s="15"/>
      <c r="F13" s="31">
        <v>133741</v>
      </c>
      <c r="G13" s="15"/>
    </row>
    <row r="14" spans="1:7" ht="11.45" customHeight="1">
      <c r="A14" s="8" t="s">
        <v>13</v>
      </c>
      <c r="B14" s="30">
        <v>6</v>
      </c>
      <c r="C14" s="11"/>
      <c r="D14" s="30">
        <v>0</v>
      </c>
      <c r="E14" s="11"/>
      <c r="F14" s="30">
        <v>493343</v>
      </c>
      <c r="G14" s="11"/>
    </row>
    <row r="15" spans="1:7" ht="11.45" customHeight="1">
      <c r="A15" s="8" t="s">
        <v>14</v>
      </c>
      <c r="B15" s="30">
        <v>5</v>
      </c>
      <c r="C15" s="11"/>
      <c r="D15" s="30">
        <v>0</v>
      </c>
      <c r="E15" s="11"/>
      <c r="F15" s="30">
        <v>6415</v>
      </c>
      <c r="G15" s="11"/>
    </row>
    <row r="16" spans="1:7" ht="11.45" customHeight="1">
      <c r="A16" s="8" t="s">
        <v>15</v>
      </c>
      <c r="B16" s="30">
        <v>0</v>
      </c>
      <c r="C16" s="11"/>
      <c r="D16" s="30">
        <v>0</v>
      </c>
      <c r="E16" s="11"/>
      <c r="F16" s="30">
        <v>0</v>
      </c>
      <c r="G16" s="11"/>
    </row>
    <row r="17" spans="1:7" ht="11.45" customHeight="1">
      <c r="A17" s="8" t="s">
        <v>16</v>
      </c>
      <c r="B17" s="30">
        <v>2</v>
      </c>
      <c r="C17" s="11"/>
      <c r="D17" s="30">
        <v>0</v>
      </c>
      <c r="E17" s="11"/>
      <c r="F17" s="30">
        <v>852</v>
      </c>
      <c r="G17" s="11"/>
    </row>
    <row r="18" spans="1:7" ht="11.45" customHeight="1">
      <c r="A18" s="12" t="s">
        <v>17</v>
      </c>
      <c r="B18" s="31">
        <v>1</v>
      </c>
      <c r="C18" s="15"/>
      <c r="D18" s="31">
        <v>0</v>
      </c>
      <c r="E18" s="15"/>
      <c r="F18" s="31">
        <v>90</v>
      </c>
      <c r="G18" s="15"/>
    </row>
    <row r="19" spans="1:7" ht="11.45" customHeight="1">
      <c r="A19" s="8" t="s">
        <v>18</v>
      </c>
      <c r="B19" s="30">
        <v>1</v>
      </c>
      <c r="C19" s="11"/>
      <c r="D19" s="30">
        <v>1</v>
      </c>
      <c r="E19" s="11"/>
      <c r="F19" s="30">
        <v>1086911</v>
      </c>
      <c r="G19" s="11"/>
    </row>
    <row r="20" spans="1:7" ht="11.45" customHeight="1">
      <c r="A20" s="8" t="s">
        <v>19</v>
      </c>
      <c r="B20" s="30">
        <v>0</v>
      </c>
      <c r="C20" s="11"/>
      <c r="D20" s="30">
        <v>0</v>
      </c>
      <c r="E20" s="11"/>
      <c r="F20" s="30">
        <v>0</v>
      </c>
      <c r="G20" s="11"/>
    </row>
    <row r="21" spans="1:7" ht="11.45" customHeight="1">
      <c r="A21" s="8" t="s">
        <v>20</v>
      </c>
      <c r="B21" s="30">
        <v>2</v>
      </c>
      <c r="C21" s="11"/>
      <c r="D21" s="30">
        <v>0</v>
      </c>
      <c r="E21" s="11"/>
      <c r="F21" s="30">
        <v>579278</v>
      </c>
      <c r="G21" s="11"/>
    </row>
    <row r="22" spans="1:7" ht="11.45" customHeight="1">
      <c r="A22" s="8" t="s">
        <v>21</v>
      </c>
      <c r="B22" s="30">
        <v>1</v>
      </c>
      <c r="C22" s="11"/>
      <c r="D22" s="30">
        <v>0</v>
      </c>
      <c r="E22" s="11"/>
      <c r="F22" s="30">
        <v>387</v>
      </c>
      <c r="G22" s="11"/>
    </row>
    <row r="23" spans="1:7" ht="11.45" customHeight="1">
      <c r="A23" s="12" t="s">
        <v>22</v>
      </c>
      <c r="B23" s="31">
        <v>6</v>
      </c>
      <c r="C23" s="15"/>
      <c r="D23" s="31">
        <v>1</v>
      </c>
      <c r="E23" s="15"/>
      <c r="F23" s="31">
        <v>1797597</v>
      </c>
      <c r="G23" s="15"/>
    </row>
    <row r="24" spans="1:7" ht="11.45" customHeight="1">
      <c r="A24" s="8" t="s">
        <v>23</v>
      </c>
      <c r="B24" s="30">
        <v>8</v>
      </c>
      <c r="C24" s="11"/>
      <c r="D24" s="30">
        <v>0</v>
      </c>
      <c r="E24" s="11"/>
      <c r="F24" s="30">
        <v>5797</v>
      </c>
      <c r="G24" s="11"/>
    </row>
    <row r="25" spans="1:7" ht="11.45" customHeight="1">
      <c r="A25" s="8" t="s">
        <v>24</v>
      </c>
      <c r="B25" s="30">
        <v>11</v>
      </c>
      <c r="C25" s="11"/>
      <c r="D25" s="30">
        <v>0</v>
      </c>
      <c r="E25" s="11"/>
      <c r="F25" s="30">
        <v>224930</v>
      </c>
      <c r="G25" s="11"/>
    </row>
    <row r="26" spans="1:7" ht="11.45" customHeight="1">
      <c r="A26" s="8" t="s">
        <v>25</v>
      </c>
      <c r="B26" s="30">
        <v>2</v>
      </c>
      <c r="C26" s="11"/>
      <c r="D26" s="30">
        <v>0</v>
      </c>
      <c r="E26" s="11"/>
      <c r="F26" s="30">
        <v>1871</v>
      </c>
      <c r="G26" s="11"/>
    </row>
    <row r="27" spans="1:7" ht="11.45" customHeight="1">
      <c r="A27" s="8" t="s">
        <v>26</v>
      </c>
      <c r="B27" s="30">
        <v>1</v>
      </c>
      <c r="C27" s="11"/>
      <c r="D27" s="30">
        <v>0</v>
      </c>
      <c r="E27" s="11"/>
      <c r="F27" s="30">
        <v>314822</v>
      </c>
      <c r="G27" s="11"/>
    </row>
    <row r="28" spans="1:7" ht="11.45" customHeight="1">
      <c r="A28" s="12" t="s">
        <v>27</v>
      </c>
      <c r="B28" s="31">
        <v>6</v>
      </c>
      <c r="C28" s="15"/>
      <c r="D28" s="31">
        <v>0</v>
      </c>
      <c r="E28" s="15"/>
      <c r="F28" s="31">
        <v>774504</v>
      </c>
      <c r="G28" s="15"/>
    </row>
    <row r="29" spans="1:7" ht="11.45" customHeight="1">
      <c r="A29" s="8" t="s">
        <v>28</v>
      </c>
      <c r="B29" s="30">
        <v>1</v>
      </c>
      <c r="C29" s="11"/>
      <c r="D29" s="30">
        <v>0</v>
      </c>
      <c r="E29" s="11"/>
      <c r="F29" s="30">
        <v>1330</v>
      </c>
      <c r="G29" s="11"/>
    </row>
    <row r="30" spans="1:7" ht="11.45" customHeight="1">
      <c r="A30" s="8" t="s">
        <v>29</v>
      </c>
      <c r="B30" s="30">
        <v>0</v>
      </c>
      <c r="C30" s="11"/>
      <c r="D30" s="30">
        <v>0</v>
      </c>
      <c r="E30" s="11"/>
      <c r="F30" s="30">
        <v>0</v>
      </c>
      <c r="G30" s="11"/>
    </row>
    <row r="31" spans="1:7" ht="11.45" customHeight="1">
      <c r="A31" s="8" t="s">
        <v>30</v>
      </c>
      <c r="B31" s="30">
        <v>2</v>
      </c>
      <c r="C31" s="11"/>
      <c r="D31" s="30">
        <v>1</v>
      </c>
      <c r="E31" s="11"/>
      <c r="F31" s="30">
        <v>736077</v>
      </c>
      <c r="G31" s="11"/>
    </row>
    <row r="32" spans="1:7" ht="11.45" customHeight="1">
      <c r="A32" s="8" t="s">
        <v>31</v>
      </c>
      <c r="B32" s="30">
        <v>0</v>
      </c>
      <c r="C32" s="11"/>
      <c r="D32" s="30">
        <v>0</v>
      </c>
      <c r="E32" s="11"/>
      <c r="F32" s="30">
        <v>0</v>
      </c>
      <c r="G32" s="11"/>
    </row>
    <row r="33" spans="1:7" ht="11.45" customHeight="1">
      <c r="A33" s="12" t="s">
        <v>32</v>
      </c>
      <c r="B33" s="31">
        <v>1</v>
      </c>
      <c r="C33" s="15"/>
      <c r="D33" s="31">
        <v>0</v>
      </c>
      <c r="E33" s="15"/>
      <c r="F33" s="31">
        <v>1912</v>
      </c>
      <c r="G33" s="15"/>
    </row>
    <row r="34" spans="1:7" ht="11.45" customHeight="1">
      <c r="A34" s="8" t="s">
        <v>33</v>
      </c>
      <c r="B34" s="30">
        <v>0</v>
      </c>
      <c r="C34" s="11"/>
      <c r="D34" s="30">
        <v>0</v>
      </c>
      <c r="E34" s="11"/>
      <c r="F34" s="30">
        <v>0</v>
      </c>
      <c r="G34" s="11"/>
    </row>
    <row r="35" spans="1:7" ht="11.45" customHeight="1">
      <c r="A35" s="8" t="s">
        <v>34</v>
      </c>
      <c r="B35" s="30">
        <v>1</v>
      </c>
      <c r="C35" s="11"/>
      <c r="D35" s="30">
        <v>0</v>
      </c>
      <c r="E35" s="11"/>
      <c r="F35" s="30">
        <v>114</v>
      </c>
      <c r="G35" s="11"/>
    </row>
    <row r="36" spans="1:7" ht="11.45" customHeight="1">
      <c r="A36" s="8" t="s">
        <v>35</v>
      </c>
      <c r="B36" s="30">
        <v>2</v>
      </c>
      <c r="C36" s="11"/>
      <c r="D36" s="30">
        <v>0</v>
      </c>
      <c r="E36" s="11"/>
      <c r="F36" s="30">
        <v>1245</v>
      </c>
      <c r="G36" s="11"/>
    </row>
    <row r="37" spans="1:7" ht="11.45" customHeight="1">
      <c r="A37" s="8" t="s">
        <v>36</v>
      </c>
      <c r="B37" s="30">
        <v>0</v>
      </c>
      <c r="C37" s="11"/>
      <c r="D37" s="30">
        <v>0</v>
      </c>
      <c r="E37" s="11"/>
      <c r="F37" s="30">
        <v>0</v>
      </c>
      <c r="G37" s="11"/>
    </row>
    <row r="38" spans="1:7" ht="11.45" customHeight="1">
      <c r="A38" s="12" t="s">
        <v>37</v>
      </c>
      <c r="B38" s="31">
        <v>0</v>
      </c>
      <c r="C38" s="15"/>
      <c r="D38" s="31">
        <v>0</v>
      </c>
      <c r="E38" s="15"/>
      <c r="F38" s="31">
        <v>0</v>
      </c>
      <c r="G38" s="15"/>
    </row>
    <row r="39" spans="1:7" ht="11.45" customHeight="1">
      <c r="A39" s="8" t="s">
        <v>38</v>
      </c>
      <c r="B39" s="30">
        <v>0</v>
      </c>
      <c r="C39" s="11"/>
      <c r="D39" s="30">
        <v>0</v>
      </c>
      <c r="E39" s="11"/>
      <c r="F39" s="30">
        <v>0</v>
      </c>
      <c r="G39" s="11"/>
    </row>
    <row r="40" spans="1:7" ht="11.45" customHeight="1">
      <c r="A40" s="8" t="s">
        <v>39</v>
      </c>
      <c r="B40" s="30">
        <v>0</v>
      </c>
      <c r="C40" s="11"/>
      <c r="D40" s="30">
        <v>0</v>
      </c>
      <c r="E40" s="11"/>
      <c r="F40" s="30">
        <v>0</v>
      </c>
      <c r="G40" s="11"/>
    </row>
    <row r="41" spans="1:7" ht="11.45" customHeight="1">
      <c r="A41" s="8" t="s">
        <v>40</v>
      </c>
      <c r="B41" s="30">
        <v>0</v>
      </c>
      <c r="C41" s="11"/>
      <c r="D41" s="30">
        <v>0</v>
      </c>
      <c r="E41" s="11"/>
      <c r="F41" s="30">
        <v>0</v>
      </c>
      <c r="G41" s="11"/>
    </row>
    <row r="42" spans="1:7" ht="11.45" customHeight="1">
      <c r="A42" s="8" t="s">
        <v>41</v>
      </c>
      <c r="B42" s="30">
        <v>5</v>
      </c>
      <c r="C42" s="11"/>
      <c r="D42" s="30">
        <v>0</v>
      </c>
      <c r="E42" s="11"/>
      <c r="F42" s="30">
        <v>7456</v>
      </c>
      <c r="G42" s="11"/>
    </row>
    <row r="43" spans="1:7" ht="11.45" customHeight="1">
      <c r="A43" s="12" t="s">
        <v>42</v>
      </c>
      <c r="B43" s="31">
        <v>0</v>
      </c>
      <c r="C43" s="15"/>
      <c r="D43" s="31">
        <v>0</v>
      </c>
      <c r="E43" s="15"/>
      <c r="F43" s="31">
        <v>0</v>
      </c>
      <c r="G43" s="15"/>
    </row>
    <row r="44" spans="1:7" ht="11.45" customHeight="1">
      <c r="A44" s="8" t="s">
        <v>43</v>
      </c>
      <c r="B44" s="30">
        <v>0</v>
      </c>
      <c r="C44" s="11"/>
      <c r="D44" s="30">
        <v>0</v>
      </c>
      <c r="E44" s="11"/>
      <c r="F44" s="30">
        <v>0</v>
      </c>
      <c r="G44" s="11"/>
    </row>
    <row r="45" spans="1:7" ht="11.45" customHeight="1">
      <c r="A45" s="8" t="s">
        <v>44</v>
      </c>
      <c r="B45" s="30">
        <v>0</v>
      </c>
      <c r="C45" s="11"/>
      <c r="D45" s="30">
        <v>0</v>
      </c>
      <c r="E45" s="11"/>
      <c r="F45" s="30">
        <v>0</v>
      </c>
      <c r="G45" s="11"/>
    </row>
    <row r="46" spans="1:7" ht="11.45" customHeight="1">
      <c r="A46" s="8" t="s">
        <v>45</v>
      </c>
      <c r="B46" s="30">
        <v>1</v>
      </c>
      <c r="C46" s="11"/>
      <c r="D46" s="30">
        <v>0</v>
      </c>
      <c r="E46" s="11"/>
      <c r="F46" s="30">
        <v>199</v>
      </c>
      <c r="G46" s="11"/>
    </row>
    <row r="47" spans="1:7" ht="11.45" customHeight="1">
      <c r="A47" s="8" t="s">
        <v>46</v>
      </c>
      <c r="B47" s="30">
        <v>2</v>
      </c>
      <c r="C47" s="11"/>
      <c r="D47" s="30">
        <v>0</v>
      </c>
      <c r="E47" s="11"/>
      <c r="F47" s="30">
        <v>4933</v>
      </c>
      <c r="G47" s="11"/>
    </row>
    <row r="48" spans="1:7" ht="11.45" customHeight="1">
      <c r="A48" s="12" t="s">
        <v>47</v>
      </c>
      <c r="B48" s="31">
        <v>1</v>
      </c>
      <c r="C48" s="15"/>
      <c r="D48" s="31">
        <v>0</v>
      </c>
      <c r="E48" s="15"/>
      <c r="F48" s="31">
        <v>5499</v>
      </c>
      <c r="G48" s="15"/>
    </row>
    <row r="49" spans="1:7" ht="11.45" customHeight="1">
      <c r="A49" s="8" t="s">
        <v>48</v>
      </c>
      <c r="B49" s="30">
        <v>0</v>
      </c>
      <c r="C49" s="11"/>
      <c r="D49" s="30">
        <v>0</v>
      </c>
      <c r="E49" s="11"/>
      <c r="F49" s="30">
        <v>0</v>
      </c>
      <c r="G49" s="11"/>
    </row>
    <row r="50" spans="1:7" ht="11.45" customHeight="1">
      <c r="A50" s="8" t="s">
        <v>49</v>
      </c>
      <c r="B50" s="30">
        <v>5</v>
      </c>
      <c r="C50" s="11"/>
      <c r="D50" s="30">
        <v>0</v>
      </c>
      <c r="E50" s="11"/>
      <c r="F50" s="30">
        <v>17455</v>
      </c>
      <c r="G50" s="11"/>
    </row>
    <row r="51" spans="1:7" ht="11.45" customHeight="1">
      <c r="A51" s="8" t="s">
        <v>50</v>
      </c>
      <c r="B51" s="30">
        <v>4</v>
      </c>
      <c r="C51" s="11"/>
      <c r="D51" s="30">
        <v>0</v>
      </c>
      <c r="E51" s="11"/>
      <c r="F51" s="30">
        <v>2826</v>
      </c>
      <c r="G51" s="11"/>
    </row>
    <row r="52" spans="1:7" ht="11.45" customHeight="1">
      <c r="A52" s="8" t="s">
        <v>51</v>
      </c>
      <c r="B52" s="30">
        <v>1</v>
      </c>
      <c r="C52" s="11"/>
      <c r="D52" s="30">
        <v>0</v>
      </c>
      <c r="E52" s="11"/>
      <c r="F52" s="30">
        <v>316</v>
      </c>
      <c r="G52" s="11"/>
    </row>
    <row r="53" spans="1:7" ht="11.45" customHeight="1">
      <c r="A53" s="12" t="s">
        <v>52</v>
      </c>
      <c r="B53" s="31">
        <v>5</v>
      </c>
      <c r="C53" s="15"/>
      <c r="D53" s="31">
        <v>0</v>
      </c>
      <c r="E53" s="15"/>
      <c r="F53" s="31">
        <v>8374</v>
      </c>
      <c r="G53" s="15"/>
    </row>
    <row r="54" spans="1:7" ht="11.45" customHeight="1">
      <c r="A54" s="8" t="s">
        <v>53</v>
      </c>
      <c r="B54" s="30">
        <v>3</v>
      </c>
      <c r="C54" s="11"/>
      <c r="D54" s="30">
        <v>0</v>
      </c>
      <c r="E54" s="11"/>
      <c r="F54" s="30">
        <v>6173</v>
      </c>
      <c r="G54" s="11"/>
    </row>
    <row r="55" spans="1:7" ht="11.45" customHeight="1" thickBot="1">
      <c r="A55" s="16" t="s">
        <v>54</v>
      </c>
      <c r="B55" s="29">
        <v>72</v>
      </c>
      <c r="C55" s="19"/>
      <c r="D55" s="29">
        <v>0</v>
      </c>
      <c r="E55" s="19"/>
      <c r="F55" s="29">
        <v>902100</v>
      </c>
      <c r="G55" s="19"/>
    </row>
    <row r="56" spans="1:7" ht="16.149999999999999" customHeight="1">
      <c r="A56" s="28"/>
      <c r="B56" s="27"/>
      <c r="C56" s="27"/>
      <c r="D56" s="27"/>
      <c r="E56" s="27"/>
      <c r="F56" s="27"/>
      <c r="G56" s="27"/>
    </row>
    <row r="57" spans="1:7" s="22" customFormat="1" ht="12" customHeight="1">
      <c r="A57" s="88" t="s">
        <v>184</v>
      </c>
    </row>
    <row r="58" spans="1:7" ht="11.45" customHeight="1">
      <c r="A58" s="24"/>
    </row>
    <row r="59" spans="1:7" ht="11.45" customHeight="1">
      <c r="A59" s="24"/>
    </row>
    <row r="60" spans="1:7" ht="11.45" customHeight="1">
      <c r="A60" s="24"/>
    </row>
    <row r="61" spans="1:7" ht="11.45" customHeight="1">
      <c r="A61" s="24"/>
    </row>
    <row r="62" spans="1:7" ht="11.45" customHeight="1">
      <c r="A62" s="24"/>
    </row>
    <row r="63" spans="1:7" ht="13.15" customHeight="1">
      <c r="A63" s="24"/>
    </row>
    <row r="64" spans="1:7" ht="10.9" customHeight="1">
      <c r="A64" s="24"/>
    </row>
    <row r="65" spans="1:1" ht="10.9" customHeight="1">
      <c r="A65" s="24"/>
    </row>
    <row r="66" spans="1:1" ht="15" customHeight="1">
      <c r="A66" s="25"/>
    </row>
  </sheetData>
  <mergeCells count="7">
    <mergeCell ref="A1:G1"/>
    <mergeCell ref="F2:G2"/>
    <mergeCell ref="B3:G3"/>
    <mergeCell ref="A3:A6"/>
    <mergeCell ref="B5:C6"/>
    <mergeCell ref="D5:E6"/>
    <mergeCell ref="F5:G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7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67"/>
  <sheetViews>
    <sheetView view="pageBreakPreview" zoomScaleNormal="100" zoomScaleSheetLayoutView="100" workbookViewId="0">
      <selection activeCell="J10" sqref="J10:J56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19" t="s">
        <v>153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9.899999999999999" customHeight="1">
      <c r="A2" s="142" t="s">
        <v>165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18.600000000000001" customHeight="1" thickBot="1">
      <c r="I3" s="138" t="s">
        <v>195</v>
      </c>
      <c r="J3" s="138"/>
    </row>
    <row r="4" spans="1:10" ht="22.5" customHeight="1" thickBot="1">
      <c r="A4" s="126" t="s">
        <v>0</v>
      </c>
      <c r="B4" s="139" t="s">
        <v>123</v>
      </c>
      <c r="C4" s="140"/>
      <c r="D4" s="140"/>
      <c r="E4" s="140"/>
      <c r="F4" s="140"/>
      <c r="G4" s="140"/>
      <c r="H4" s="140"/>
      <c r="I4" s="140"/>
      <c r="J4" s="141"/>
    </row>
    <row r="5" spans="1:10" ht="22.5" customHeight="1" thickBot="1">
      <c r="A5" s="127"/>
      <c r="B5" s="139" t="s">
        <v>98</v>
      </c>
      <c r="C5" s="140"/>
      <c r="D5" s="140"/>
      <c r="E5" s="140"/>
      <c r="F5" s="140"/>
      <c r="G5" s="140"/>
      <c r="H5" s="140"/>
      <c r="I5" s="140"/>
      <c r="J5" s="141"/>
    </row>
    <row r="6" spans="1:10" ht="22.5" customHeight="1" thickBot="1">
      <c r="A6" s="127"/>
      <c r="B6" s="139" t="s">
        <v>87</v>
      </c>
      <c r="C6" s="140"/>
      <c r="D6" s="141"/>
      <c r="E6" s="139" t="s">
        <v>100</v>
      </c>
      <c r="F6" s="140"/>
      <c r="G6" s="141"/>
      <c r="H6" s="139" t="s">
        <v>86</v>
      </c>
      <c r="I6" s="140"/>
      <c r="J6" s="141"/>
    </row>
    <row r="7" spans="1:10" ht="42" customHeight="1" thickBot="1">
      <c r="A7" s="128"/>
      <c r="B7" s="105" t="s">
        <v>72</v>
      </c>
      <c r="C7" s="3" t="s">
        <v>79</v>
      </c>
      <c r="D7" s="105" t="s">
        <v>70</v>
      </c>
      <c r="E7" s="105" t="s">
        <v>72</v>
      </c>
      <c r="F7" s="3" t="s">
        <v>79</v>
      </c>
      <c r="G7" s="105" t="s">
        <v>70</v>
      </c>
      <c r="H7" s="105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5646</v>
      </c>
      <c r="C8" s="5">
        <v>2596</v>
      </c>
      <c r="D8" s="32">
        <v>3050</v>
      </c>
      <c r="E8" s="32">
        <v>13959</v>
      </c>
      <c r="F8" s="5">
        <v>6226</v>
      </c>
      <c r="G8" s="32">
        <v>7733</v>
      </c>
      <c r="H8" s="32">
        <v>27353</v>
      </c>
      <c r="I8" s="5">
        <v>11575</v>
      </c>
      <c r="J8" s="5">
        <v>15778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271</v>
      </c>
      <c r="C10" s="9">
        <v>126</v>
      </c>
      <c r="D10" s="30">
        <v>145</v>
      </c>
      <c r="E10" s="30">
        <v>603</v>
      </c>
      <c r="F10" s="9">
        <v>264</v>
      </c>
      <c r="G10" s="30">
        <v>339</v>
      </c>
      <c r="H10" s="30">
        <v>1271</v>
      </c>
      <c r="I10" s="9">
        <v>520</v>
      </c>
      <c r="J10" s="9">
        <v>751</v>
      </c>
    </row>
    <row r="11" spans="1:10" ht="11.45" customHeight="1">
      <c r="A11" s="8" t="s">
        <v>9</v>
      </c>
      <c r="B11" s="30">
        <v>63</v>
      </c>
      <c r="C11" s="9">
        <v>22</v>
      </c>
      <c r="D11" s="30">
        <v>41</v>
      </c>
      <c r="E11" s="30">
        <v>150</v>
      </c>
      <c r="F11" s="9">
        <v>63</v>
      </c>
      <c r="G11" s="30">
        <v>87</v>
      </c>
      <c r="H11" s="30">
        <v>307</v>
      </c>
      <c r="I11" s="9">
        <v>128</v>
      </c>
      <c r="J11" s="9">
        <v>179</v>
      </c>
    </row>
    <row r="12" spans="1:10" ht="11.45" customHeight="1">
      <c r="A12" s="8" t="s">
        <v>10</v>
      </c>
      <c r="B12" s="30">
        <v>51</v>
      </c>
      <c r="C12" s="9">
        <v>30</v>
      </c>
      <c r="D12" s="30">
        <v>21</v>
      </c>
      <c r="E12" s="30">
        <v>76</v>
      </c>
      <c r="F12" s="9">
        <v>42</v>
      </c>
      <c r="G12" s="30">
        <v>34</v>
      </c>
      <c r="H12" s="30">
        <v>225</v>
      </c>
      <c r="I12" s="9">
        <v>81</v>
      </c>
      <c r="J12" s="9">
        <v>144</v>
      </c>
    </row>
    <row r="13" spans="1:10" ht="11.45" customHeight="1">
      <c r="A13" s="8" t="s">
        <v>11</v>
      </c>
      <c r="B13" s="30">
        <v>99</v>
      </c>
      <c r="C13" s="9">
        <v>54</v>
      </c>
      <c r="D13" s="30">
        <v>45</v>
      </c>
      <c r="E13" s="30">
        <v>249</v>
      </c>
      <c r="F13" s="9">
        <v>98</v>
      </c>
      <c r="G13" s="30">
        <v>151</v>
      </c>
      <c r="H13" s="30">
        <v>476</v>
      </c>
      <c r="I13" s="9">
        <v>192</v>
      </c>
      <c r="J13" s="9">
        <v>284</v>
      </c>
    </row>
    <row r="14" spans="1:10" ht="11.45" customHeight="1">
      <c r="A14" s="12" t="s">
        <v>12</v>
      </c>
      <c r="B14" s="13">
        <v>20</v>
      </c>
      <c r="C14" s="13">
        <v>4</v>
      </c>
      <c r="D14" s="31">
        <v>16</v>
      </c>
      <c r="E14" s="13">
        <v>70</v>
      </c>
      <c r="F14" s="13">
        <v>32</v>
      </c>
      <c r="G14" s="31">
        <v>38</v>
      </c>
      <c r="H14" s="13">
        <v>167</v>
      </c>
      <c r="I14" s="13">
        <v>63</v>
      </c>
      <c r="J14" s="13">
        <v>104</v>
      </c>
    </row>
    <row r="15" spans="1:10" ht="11.45" customHeight="1">
      <c r="A15" s="8" t="s">
        <v>13</v>
      </c>
      <c r="B15" s="30">
        <v>25</v>
      </c>
      <c r="C15" s="9">
        <v>11</v>
      </c>
      <c r="D15" s="30">
        <v>14</v>
      </c>
      <c r="E15" s="30">
        <v>87</v>
      </c>
      <c r="F15" s="9">
        <v>33</v>
      </c>
      <c r="G15" s="30">
        <v>54</v>
      </c>
      <c r="H15" s="30">
        <v>145</v>
      </c>
      <c r="I15" s="9">
        <v>55</v>
      </c>
      <c r="J15" s="9">
        <v>90</v>
      </c>
    </row>
    <row r="16" spans="1:10" ht="11.45" customHeight="1">
      <c r="A16" s="8" t="s">
        <v>14</v>
      </c>
      <c r="B16" s="30">
        <v>64</v>
      </c>
      <c r="C16" s="9">
        <v>33</v>
      </c>
      <c r="D16" s="30">
        <v>31</v>
      </c>
      <c r="E16" s="30">
        <v>122</v>
      </c>
      <c r="F16" s="9">
        <v>50</v>
      </c>
      <c r="G16" s="30">
        <v>72</v>
      </c>
      <c r="H16" s="30">
        <v>309</v>
      </c>
      <c r="I16" s="9">
        <v>106</v>
      </c>
      <c r="J16" s="9">
        <v>203</v>
      </c>
    </row>
    <row r="17" spans="1:10" ht="11.45" customHeight="1">
      <c r="A17" s="8" t="s">
        <v>15</v>
      </c>
      <c r="B17" s="30">
        <v>86</v>
      </c>
      <c r="C17" s="9">
        <v>44</v>
      </c>
      <c r="D17" s="30">
        <v>42</v>
      </c>
      <c r="E17" s="30">
        <v>238</v>
      </c>
      <c r="F17" s="9">
        <v>102</v>
      </c>
      <c r="G17" s="30">
        <v>136</v>
      </c>
      <c r="H17" s="30">
        <v>476</v>
      </c>
      <c r="I17" s="9">
        <v>191</v>
      </c>
      <c r="J17" s="9">
        <v>285</v>
      </c>
    </row>
    <row r="18" spans="1:10" ht="11.45" customHeight="1">
      <c r="A18" s="8" t="s">
        <v>16</v>
      </c>
      <c r="B18" s="30">
        <v>85</v>
      </c>
      <c r="C18" s="9">
        <v>46</v>
      </c>
      <c r="D18" s="30">
        <v>39</v>
      </c>
      <c r="E18" s="30">
        <v>167</v>
      </c>
      <c r="F18" s="9">
        <v>85</v>
      </c>
      <c r="G18" s="30">
        <v>82</v>
      </c>
      <c r="H18" s="30">
        <v>387</v>
      </c>
      <c r="I18" s="9">
        <v>159</v>
      </c>
      <c r="J18" s="9">
        <v>228</v>
      </c>
    </row>
    <row r="19" spans="1:10" ht="11.45" customHeight="1">
      <c r="A19" s="12" t="s">
        <v>17</v>
      </c>
      <c r="B19" s="13">
        <v>157</v>
      </c>
      <c r="C19" s="13">
        <v>76</v>
      </c>
      <c r="D19" s="31">
        <v>81</v>
      </c>
      <c r="E19" s="13">
        <v>234</v>
      </c>
      <c r="F19" s="13">
        <v>114</v>
      </c>
      <c r="G19" s="31">
        <v>120</v>
      </c>
      <c r="H19" s="13">
        <v>546</v>
      </c>
      <c r="I19" s="13">
        <v>225</v>
      </c>
      <c r="J19" s="13">
        <v>321</v>
      </c>
    </row>
    <row r="20" spans="1:10" ht="11.45" customHeight="1">
      <c r="A20" s="8" t="s">
        <v>18</v>
      </c>
      <c r="B20" s="30">
        <v>308</v>
      </c>
      <c r="C20" s="9">
        <v>157</v>
      </c>
      <c r="D20" s="30">
        <v>151</v>
      </c>
      <c r="E20" s="30">
        <v>769</v>
      </c>
      <c r="F20" s="9">
        <v>363</v>
      </c>
      <c r="G20" s="30">
        <v>406</v>
      </c>
      <c r="H20" s="30">
        <v>1484</v>
      </c>
      <c r="I20" s="9">
        <v>714</v>
      </c>
      <c r="J20" s="9">
        <v>770</v>
      </c>
    </row>
    <row r="21" spans="1:10" ht="11.45" customHeight="1">
      <c r="A21" s="8" t="s">
        <v>19</v>
      </c>
      <c r="B21" s="30">
        <v>236</v>
      </c>
      <c r="C21" s="9">
        <v>101</v>
      </c>
      <c r="D21" s="30">
        <v>135</v>
      </c>
      <c r="E21" s="30">
        <v>652</v>
      </c>
      <c r="F21" s="9">
        <v>292</v>
      </c>
      <c r="G21" s="30">
        <v>360</v>
      </c>
      <c r="H21" s="30">
        <v>1162</v>
      </c>
      <c r="I21" s="9">
        <v>538</v>
      </c>
      <c r="J21" s="9">
        <v>624</v>
      </c>
    </row>
    <row r="22" spans="1:10" ht="11.45" customHeight="1">
      <c r="A22" s="8" t="s">
        <v>20</v>
      </c>
      <c r="B22" s="30">
        <v>883</v>
      </c>
      <c r="C22" s="9">
        <v>448</v>
      </c>
      <c r="D22" s="30">
        <v>435</v>
      </c>
      <c r="E22" s="30">
        <v>2197</v>
      </c>
      <c r="F22" s="9">
        <v>1038</v>
      </c>
      <c r="G22" s="30">
        <v>1159</v>
      </c>
      <c r="H22" s="30">
        <v>3844</v>
      </c>
      <c r="I22" s="9">
        <v>1844</v>
      </c>
      <c r="J22" s="9">
        <v>2000</v>
      </c>
    </row>
    <row r="23" spans="1:10" ht="11.45" customHeight="1">
      <c r="A23" s="8" t="s">
        <v>21</v>
      </c>
      <c r="B23" s="30">
        <v>334</v>
      </c>
      <c r="C23" s="9">
        <v>169</v>
      </c>
      <c r="D23" s="30">
        <v>165</v>
      </c>
      <c r="E23" s="30">
        <v>931</v>
      </c>
      <c r="F23" s="9">
        <v>427</v>
      </c>
      <c r="G23" s="30">
        <v>504</v>
      </c>
      <c r="H23" s="30">
        <v>1781</v>
      </c>
      <c r="I23" s="9">
        <v>814</v>
      </c>
      <c r="J23" s="9">
        <v>967</v>
      </c>
    </row>
    <row r="24" spans="1:10" ht="11.45" customHeight="1">
      <c r="A24" s="12" t="s">
        <v>22</v>
      </c>
      <c r="B24" s="13">
        <v>71</v>
      </c>
      <c r="C24" s="13">
        <v>28</v>
      </c>
      <c r="D24" s="31">
        <v>43</v>
      </c>
      <c r="E24" s="13">
        <v>168</v>
      </c>
      <c r="F24" s="13">
        <v>74</v>
      </c>
      <c r="G24" s="31">
        <v>94</v>
      </c>
      <c r="H24" s="13">
        <v>384</v>
      </c>
      <c r="I24" s="13">
        <v>121</v>
      </c>
      <c r="J24" s="13">
        <v>263</v>
      </c>
    </row>
    <row r="25" spans="1:10" ht="11.45" customHeight="1">
      <c r="A25" s="8" t="s">
        <v>23</v>
      </c>
      <c r="B25" s="30">
        <v>25</v>
      </c>
      <c r="C25" s="9">
        <v>12</v>
      </c>
      <c r="D25" s="30">
        <v>13</v>
      </c>
      <c r="E25" s="30">
        <v>68</v>
      </c>
      <c r="F25" s="9">
        <v>22</v>
      </c>
      <c r="G25" s="30">
        <v>46</v>
      </c>
      <c r="H25" s="30">
        <v>154</v>
      </c>
      <c r="I25" s="9">
        <v>59</v>
      </c>
      <c r="J25" s="9">
        <v>95</v>
      </c>
    </row>
    <row r="26" spans="1:10" ht="11.45" customHeight="1">
      <c r="A26" s="8" t="s">
        <v>24</v>
      </c>
      <c r="B26" s="30">
        <v>41</v>
      </c>
      <c r="C26" s="9">
        <v>18</v>
      </c>
      <c r="D26" s="30">
        <v>23</v>
      </c>
      <c r="E26" s="30">
        <v>85</v>
      </c>
      <c r="F26" s="9">
        <v>30</v>
      </c>
      <c r="G26" s="30">
        <v>55</v>
      </c>
      <c r="H26" s="30">
        <v>188</v>
      </c>
      <c r="I26" s="9">
        <v>67</v>
      </c>
      <c r="J26" s="9">
        <v>121</v>
      </c>
    </row>
    <row r="27" spans="1:10" ht="11.45" customHeight="1">
      <c r="A27" s="8" t="s">
        <v>25</v>
      </c>
      <c r="B27" s="30">
        <v>22</v>
      </c>
      <c r="C27" s="9">
        <v>11</v>
      </c>
      <c r="D27" s="30">
        <v>11</v>
      </c>
      <c r="E27" s="30">
        <v>55</v>
      </c>
      <c r="F27" s="9">
        <v>20</v>
      </c>
      <c r="G27" s="30">
        <v>35</v>
      </c>
      <c r="H27" s="30">
        <v>95</v>
      </c>
      <c r="I27" s="9">
        <v>29</v>
      </c>
      <c r="J27" s="9">
        <v>66</v>
      </c>
    </row>
    <row r="28" spans="1:10" ht="11.45" customHeight="1">
      <c r="A28" s="8" t="s">
        <v>26</v>
      </c>
      <c r="B28" s="30">
        <v>35</v>
      </c>
      <c r="C28" s="9">
        <v>15</v>
      </c>
      <c r="D28" s="30">
        <v>20</v>
      </c>
      <c r="E28" s="30">
        <v>63</v>
      </c>
      <c r="F28" s="9">
        <v>35</v>
      </c>
      <c r="G28" s="30">
        <v>28</v>
      </c>
      <c r="H28" s="30">
        <v>168</v>
      </c>
      <c r="I28" s="9">
        <v>63</v>
      </c>
      <c r="J28" s="9">
        <v>105</v>
      </c>
    </row>
    <row r="29" spans="1:10" ht="11.45" customHeight="1">
      <c r="A29" s="12" t="s">
        <v>27</v>
      </c>
      <c r="B29" s="13">
        <v>88</v>
      </c>
      <c r="C29" s="13">
        <v>35</v>
      </c>
      <c r="D29" s="31">
        <v>53</v>
      </c>
      <c r="E29" s="13">
        <v>182</v>
      </c>
      <c r="F29" s="13">
        <v>82</v>
      </c>
      <c r="G29" s="31">
        <v>100</v>
      </c>
      <c r="H29" s="13">
        <v>418</v>
      </c>
      <c r="I29" s="13">
        <v>142</v>
      </c>
      <c r="J29" s="13">
        <v>276</v>
      </c>
    </row>
    <row r="30" spans="1:10" ht="11.45" customHeight="1">
      <c r="A30" s="8" t="s">
        <v>28</v>
      </c>
      <c r="B30" s="30">
        <v>116</v>
      </c>
      <c r="C30" s="9">
        <v>54</v>
      </c>
      <c r="D30" s="30">
        <v>62</v>
      </c>
      <c r="E30" s="30">
        <v>219</v>
      </c>
      <c r="F30" s="9">
        <v>109</v>
      </c>
      <c r="G30" s="30">
        <v>110</v>
      </c>
      <c r="H30" s="30">
        <v>509</v>
      </c>
      <c r="I30" s="9">
        <v>213</v>
      </c>
      <c r="J30" s="9">
        <v>296</v>
      </c>
    </row>
    <row r="31" spans="1:10" ht="11.45" customHeight="1">
      <c r="A31" s="8" t="s">
        <v>29</v>
      </c>
      <c r="B31" s="30">
        <v>187</v>
      </c>
      <c r="C31" s="9">
        <v>81</v>
      </c>
      <c r="D31" s="30">
        <v>106</v>
      </c>
      <c r="E31" s="30">
        <v>462</v>
      </c>
      <c r="F31" s="9">
        <v>238</v>
      </c>
      <c r="G31" s="30">
        <v>224</v>
      </c>
      <c r="H31" s="30">
        <f>970-1</f>
        <v>969</v>
      </c>
      <c r="I31" s="9">
        <v>444</v>
      </c>
      <c r="J31" s="9">
        <f>526-1</f>
        <v>525</v>
      </c>
    </row>
    <row r="32" spans="1:10" ht="11.45" customHeight="1">
      <c r="A32" s="8" t="s">
        <v>30</v>
      </c>
      <c r="B32" s="30">
        <v>373</v>
      </c>
      <c r="C32" s="9">
        <v>165</v>
      </c>
      <c r="D32" s="30">
        <v>208</v>
      </c>
      <c r="E32" s="30">
        <v>961</v>
      </c>
      <c r="F32" s="9">
        <v>466</v>
      </c>
      <c r="G32" s="30">
        <v>495</v>
      </c>
      <c r="H32" s="30">
        <f>1883-1</f>
        <v>1882</v>
      </c>
      <c r="I32" s="9">
        <f>779-1</f>
        <v>778</v>
      </c>
      <c r="J32" s="9">
        <v>1104</v>
      </c>
    </row>
    <row r="33" spans="1:10" ht="11.45" customHeight="1">
      <c r="A33" s="8" t="s">
        <v>31</v>
      </c>
      <c r="B33" s="30">
        <v>144</v>
      </c>
      <c r="C33" s="9">
        <v>62</v>
      </c>
      <c r="D33" s="30">
        <v>82</v>
      </c>
      <c r="E33" s="30">
        <v>216</v>
      </c>
      <c r="F33" s="9">
        <v>105</v>
      </c>
      <c r="G33" s="30">
        <v>111</v>
      </c>
      <c r="H33" s="30">
        <v>487</v>
      </c>
      <c r="I33" s="9">
        <v>213</v>
      </c>
      <c r="J33" s="9">
        <v>274</v>
      </c>
    </row>
    <row r="34" spans="1:10" ht="11.45" customHeight="1">
      <c r="A34" s="12" t="s">
        <v>32</v>
      </c>
      <c r="B34" s="13">
        <v>56</v>
      </c>
      <c r="C34" s="13">
        <v>30</v>
      </c>
      <c r="D34" s="31">
        <v>26</v>
      </c>
      <c r="E34" s="13">
        <v>126</v>
      </c>
      <c r="F34" s="13">
        <v>54</v>
      </c>
      <c r="G34" s="31">
        <v>72</v>
      </c>
      <c r="H34" s="13">
        <v>314</v>
      </c>
      <c r="I34" s="13">
        <v>132</v>
      </c>
      <c r="J34" s="13">
        <v>182</v>
      </c>
    </row>
    <row r="35" spans="1:10" ht="11.45" customHeight="1">
      <c r="A35" s="8" t="s">
        <v>33</v>
      </c>
      <c r="B35" s="30">
        <v>129</v>
      </c>
      <c r="C35" s="9">
        <v>62</v>
      </c>
      <c r="D35" s="30">
        <v>67</v>
      </c>
      <c r="E35" s="30">
        <v>315</v>
      </c>
      <c r="F35" s="9">
        <v>117</v>
      </c>
      <c r="G35" s="30">
        <v>198</v>
      </c>
      <c r="H35" s="30">
        <v>541</v>
      </c>
      <c r="I35" s="9">
        <v>224</v>
      </c>
      <c r="J35" s="9">
        <v>317</v>
      </c>
    </row>
    <row r="36" spans="1:10" ht="11.45" customHeight="1">
      <c r="A36" s="8" t="s">
        <v>34</v>
      </c>
      <c r="B36" s="30">
        <v>483</v>
      </c>
      <c r="C36" s="9">
        <v>229</v>
      </c>
      <c r="D36" s="30">
        <v>254</v>
      </c>
      <c r="E36" s="30">
        <v>1273</v>
      </c>
      <c r="F36" s="9">
        <v>570</v>
      </c>
      <c r="G36" s="30">
        <v>703</v>
      </c>
      <c r="H36" s="30">
        <v>2056</v>
      </c>
      <c r="I36" s="9">
        <v>888</v>
      </c>
      <c r="J36" s="9">
        <v>1168</v>
      </c>
    </row>
    <row r="37" spans="1:10" ht="11.45" customHeight="1">
      <c r="A37" s="8" t="s">
        <v>35</v>
      </c>
      <c r="B37" s="30">
        <v>219</v>
      </c>
      <c r="C37" s="9">
        <v>88</v>
      </c>
      <c r="D37" s="30">
        <v>131</v>
      </c>
      <c r="E37" s="30">
        <v>496</v>
      </c>
      <c r="F37" s="9">
        <v>202</v>
      </c>
      <c r="G37" s="30">
        <v>294</v>
      </c>
      <c r="H37" s="30">
        <v>1028</v>
      </c>
      <c r="I37" s="9">
        <v>393</v>
      </c>
      <c r="J37" s="9">
        <v>635</v>
      </c>
    </row>
    <row r="38" spans="1:10" ht="11.45" customHeight="1">
      <c r="A38" s="8" t="s">
        <v>36</v>
      </c>
      <c r="B38" s="30">
        <v>42</v>
      </c>
      <c r="C38" s="9">
        <v>17</v>
      </c>
      <c r="D38" s="30">
        <v>25</v>
      </c>
      <c r="E38" s="30">
        <v>96</v>
      </c>
      <c r="F38" s="9">
        <v>40</v>
      </c>
      <c r="G38" s="30">
        <v>56</v>
      </c>
      <c r="H38" s="30">
        <v>231</v>
      </c>
      <c r="I38" s="9">
        <v>86</v>
      </c>
      <c r="J38" s="9">
        <v>145</v>
      </c>
    </row>
    <row r="39" spans="1:10" ht="11.45" customHeight="1">
      <c r="A39" s="12" t="s">
        <v>37</v>
      </c>
      <c r="B39" s="13">
        <v>39</v>
      </c>
      <c r="C39" s="13">
        <v>19</v>
      </c>
      <c r="D39" s="31">
        <v>20</v>
      </c>
      <c r="E39" s="13">
        <v>65</v>
      </c>
      <c r="F39" s="13">
        <v>18</v>
      </c>
      <c r="G39" s="31">
        <v>47</v>
      </c>
      <c r="H39" s="13">
        <v>143</v>
      </c>
      <c r="I39" s="13">
        <v>56</v>
      </c>
      <c r="J39" s="13">
        <v>87</v>
      </c>
    </row>
    <row r="40" spans="1:10" ht="11.45" customHeight="1">
      <c r="A40" s="8" t="s">
        <v>38</v>
      </c>
      <c r="B40" s="30">
        <v>17</v>
      </c>
      <c r="C40" s="9">
        <v>7</v>
      </c>
      <c r="D40" s="30">
        <v>10</v>
      </c>
      <c r="E40" s="30">
        <v>35</v>
      </c>
      <c r="F40" s="9">
        <v>17</v>
      </c>
      <c r="G40" s="30">
        <v>18</v>
      </c>
      <c r="H40" s="30">
        <v>93</v>
      </c>
      <c r="I40" s="9">
        <v>46</v>
      </c>
      <c r="J40" s="9">
        <v>47</v>
      </c>
    </row>
    <row r="41" spans="1:10" ht="11.45" customHeight="1">
      <c r="A41" s="8" t="s">
        <v>39</v>
      </c>
      <c r="B41" s="30">
        <v>18</v>
      </c>
      <c r="C41" s="9">
        <v>6</v>
      </c>
      <c r="D41" s="30">
        <v>12</v>
      </c>
      <c r="E41" s="30">
        <v>50</v>
      </c>
      <c r="F41" s="9">
        <v>22</v>
      </c>
      <c r="G41" s="30">
        <v>28</v>
      </c>
      <c r="H41" s="30">
        <v>120</v>
      </c>
      <c r="I41" s="9">
        <v>55</v>
      </c>
      <c r="J41" s="9">
        <v>65</v>
      </c>
    </row>
    <row r="42" spans="1:10" ht="11.45" customHeight="1">
      <c r="A42" s="8" t="s">
        <v>40</v>
      </c>
      <c r="B42" s="30">
        <v>33</v>
      </c>
      <c r="C42" s="9">
        <v>14</v>
      </c>
      <c r="D42" s="30">
        <v>19</v>
      </c>
      <c r="E42" s="30">
        <v>140</v>
      </c>
      <c r="F42" s="9">
        <v>56</v>
      </c>
      <c r="G42" s="30">
        <v>84</v>
      </c>
      <c r="H42" s="30">
        <v>303</v>
      </c>
      <c r="I42" s="9">
        <v>112</v>
      </c>
      <c r="J42" s="9">
        <v>191</v>
      </c>
    </row>
    <row r="43" spans="1:10" ht="11.45" customHeight="1">
      <c r="A43" s="8" t="s">
        <v>41</v>
      </c>
      <c r="B43" s="30">
        <v>96</v>
      </c>
      <c r="C43" s="9">
        <v>48</v>
      </c>
      <c r="D43" s="30">
        <v>48</v>
      </c>
      <c r="E43" s="30">
        <v>259</v>
      </c>
      <c r="F43" s="9">
        <v>108</v>
      </c>
      <c r="G43" s="30">
        <v>151</v>
      </c>
      <c r="H43" s="30">
        <v>495</v>
      </c>
      <c r="I43" s="9">
        <v>162</v>
      </c>
      <c r="J43" s="9">
        <v>333</v>
      </c>
    </row>
    <row r="44" spans="1:10" ht="11.45" customHeight="1">
      <c r="A44" s="12" t="s">
        <v>42</v>
      </c>
      <c r="B44" s="13">
        <v>30</v>
      </c>
      <c r="C44" s="13">
        <v>10</v>
      </c>
      <c r="D44" s="31">
        <v>20</v>
      </c>
      <c r="E44" s="13">
        <v>97</v>
      </c>
      <c r="F44" s="13">
        <v>36</v>
      </c>
      <c r="G44" s="31">
        <v>61</v>
      </c>
      <c r="H44" s="13">
        <v>201</v>
      </c>
      <c r="I44" s="13">
        <v>67</v>
      </c>
      <c r="J44" s="13">
        <v>134</v>
      </c>
    </row>
    <row r="45" spans="1:10" ht="11.45" customHeight="1">
      <c r="A45" s="8" t="s">
        <v>43</v>
      </c>
      <c r="B45" s="30">
        <v>17</v>
      </c>
      <c r="C45" s="9">
        <v>6</v>
      </c>
      <c r="D45" s="30">
        <v>11</v>
      </c>
      <c r="E45" s="30">
        <v>56</v>
      </c>
      <c r="F45" s="9">
        <v>29</v>
      </c>
      <c r="G45" s="30">
        <v>27</v>
      </c>
      <c r="H45" s="30">
        <v>133</v>
      </c>
      <c r="I45" s="9">
        <v>56</v>
      </c>
      <c r="J45" s="9">
        <v>77</v>
      </c>
    </row>
    <row r="46" spans="1:10" ht="11.45" customHeight="1">
      <c r="A46" s="8" t="s">
        <v>44</v>
      </c>
      <c r="B46" s="30">
        <v>41</v>
      </c>
      <c r="C46" s="9">
        <v>16</v>
      </c>
      <c r="D46" s="30">
        <v>25</v>
      </c>
      <c r="E46" s="30">
        <v>61</v>
      </c>
      <c r="F46" s="9">
        <v>19</v>
      </c>
      <c r="G46" s="30">
        <v>42</v>
      </c>
      <c r="H46" s="30">
        <v>153</v>
      </c>
      <c r="I46" s="9">
        <v>57</v>
      </c>
      <c r="J46" s="9">
        <v>96</v>
      </c>
    </row>
    <row r="47" spans="1:10" ht="11.45" customHeight="1">
      <c r="A47" s="8" t="s">
        <v>45</v>
      </c>
      <c r="B47" s="30">
        <v>29</v>
      </c>
      <c r="C47" s="9">
        <v>13</v>
      </c>
      <c r="D47" s="30">
        <v>16</v>
      </c>
      <c r="E47" s="30">
        <v>97</v>
      </c>
      <c r="F47" s="9">
        <v>33</v>
      </c>
      <c r="G47" s="30">
        <v>64</v>
      </c>
      <c r="H47" s="30">
        <v>232</v>
      </c>
      <c r="I47" s="9">
        <v>83</v>
      </c>
      <c r="J47" s="9">
        <v>149</v>
      </c>
    </row>
    <row r="48" spans="1:10" ht="11.45" customHeight="1">
      <c r="A48" s="8" t="s">
        <v>46</v>
      </c>
      <c r="B48" s="30">
        <v>15</v>
      </c>
      <c r="C48" s="9">
        <v>7</v>
      </c>
      <c r="D48" s="30">
        <v>8</v>
      </c>
      <c r="E48" s="30">
        <v>47</v>
      </c>
      <c r="F48" s="9">
        <v>23</v>
      </c>
      <c r="G48" s="30">
        <v>24</v>
      </c>
      <c r="H48" s="30">
        <v>118</v>
      </c>
      <c r="I48" s="9">
        <v>55</v>
      </c>
      <c r="J48" s="9">
        <v>63</v>
      </c>
    </row>
    <row r="49" spans="1:10" ht="11.45" customHeight="1">
      <c r="A49" s="12" t="s">
        <v>47</v>
      </c>
      <c r="B49" s="13">
        <v>252</v>
      </c>
      <c r="C49" s="13">
        <v>88</v>
      </c>
      <c r="D49" s="31">
        <v>164</v>
      </c>
      <c r="E49" s="13">
        <v>753</v>
      </c>
      <c r="F49" s="13">
        <v>328</v>
      </c>
      <c r="G49" s="31">
        <v>425</v>
      </c>
      <c r="H49" s="13">
        <v>1373</v>
      </c>
      <c r="I49" s="13">
        <v>534</v>
      </c>
      <c r="J49" s="13">
        <v>839</v>
      </c>
    </row>
    <row r="50" spans="1:10" ht="11.45" customHeight="1">
      <c r="A50" s="8" t="s">
        <v>48</v>
      </c>
      <c r="B50" s="30">
        <v>26</v>
      </c>
      <c r="C50" s="9">
        <v>11</v>
      </c>
      <c r="D50" s="30">
        <v>15</v>
      </c>
      <c r="E50" s="30">
        <v>62</v>
      </c>
      <c r="F50" s="9">
        <v>18</v>
      </c>
      <c r="G50" s="30">
        <v>44</v>
      </c>
      <c r="H50" s="30">
        <v>126</v>
      </c>
      <c r="I50" s="9">
        <v>51</v>
      </c>
      <c r="J50" s="9">
        <v>75</v>
      </c>
    </row>
    <row r="51" spans="1:10" ht="11.45" customHeight="1">
      <c r="A51" s="8" t="s">
        <v>49</v>
      </c>
      <c r="B51" s="30">
        <v>52</v>
      </c>
      <c r="C51" s="9">
        <v>19</v>
      </c>
      <c r="D51" s="30">
        <v>33</v>
      </c>
      <c r="E51" s="30">
        <v>128</v>
      </c>
      <c r="F51" s="9">
        <v>57</v>
      </c>
      <c r="G51" s="30">
        <v>71</v>
      </c>
      <c r="H51" s="30">
        <v>271</v>
      </c>
      <c r="I51" s="9">
        <v>102</v>
      </c>
      <c r="J51" s="9">
        <v>169</v>
      </c>
    </row>
    <row r="52" spans="1:10" ht="11.45" customHeight="1">
      <c r="A52" s="8" t="s">
        <v>50</v>
      </c>
      <c r="B52" s="30">
        <v>51</v>
      </c>
      <c r="C52" s="9">
        <v>23</v>
      </c>
      <c r="D52" s="30">
        <v>28</v>
      </c>
      <c r="E52" s="30">
        <v>176</v>
      </c>
      <c r="F52" s="9">
        <v>61</v>
      </c>
      <c r="G52" s="30">
        <v>115</v>
      </c>
      <c r="H52" s="30">
        <v>350</v>
      </c>
      <c r="I52" s="9">
        <v>147</v>
      </c>
      <c r="J52" s="9">
        <v>203</v>
      </c>
    </row>
    <row r="53" spans="1:10" ht="11.45" customHeight="1">
      <c r="A53" s="8" t="s">
        <v>51</v>
      </c>
      <c r="B53" s="30">
        <v>39</v>
      </c>
      <c r="C53" s="9">
        <v>13</v>
      </c>
      <c r="D53" s="30">
        <v>26</v>
      </c>
      <c r="E53" s="30">
        <v>120</v>
      </c>
      <c r="F53" s="9">
        <v>39</v>
      </c>
      <c r="G53" s="30">
        <v>81</v>
      </c>
      <c r="H53" s="30">
        <v>273</v>
      </c>
      <c r="I53" s="9">
        <v>112</v>
      </c>
      <c r="J53" s="9">
        <v>161</v>
      </c>
    </row>
    <row r="54" spans="1:10" ht="11.45" customHeight="1">
      <c r="A54" s="12" t="s">
        <v>52</v>
      </c>
      <c r="B54" s="13">
        <v>41</v>
      </c>
      <c r="C54" s="13">
        <v>16</v>
      </c>
      <c r="D54" s="31">
        <v>25</v>
      </c>
      <c r="E54" s="13">
        <v>89</v>
      </c>
      <c r="F54" s="13">
        <v>50</v>
      </c>
      <c r="G54" s="31">
        <v>39</v>
      </c>
      <c r="H54" s="13">
        <v>217</v>
      </c>
      <c r="I54" s="13">
        <v>83</v>
      </c>
      <c r="J54" s="13">
        <v>134</v>
      </c>
    </row>
    <row r="55" spans="1:10" ht="11.45" customHeight="1">
      <c r="A55" s="8" t="s">
        <v>53</v>
      </c>
      <c r="B55" s="30">
        <v>51</v>
      </c>
      <c r="C55" s="9">
        <v>18</v>
      </c>
      <c r="D55" s="30">
        <v>33</v>
      </c>
      <c r="E55" s="30">
        <v>140</v>
      </c>
      <c r="F55" s="9">
        <v>47</v>
      </c>
      <c r="G55" s="30">
        <v>93</v>
      </c>
      <c r="H55" s="30">
        <v>288</v>
      </c>
      <c r="I55" s="9">
        <v>111</v>
      </c>
      <c r="J55" s="9">
        <v>177</v>
      </c>
    </row>
    <row r="56" spans="1:10" ht="11.45" customHeight="1" thickBot="1">
      <c r="A56" s="16" t="s">
        <v>54</v>
      </c>
      <c r="B56" s="29">
        <v>86</v>
      </c>
      <c r="C56" s="17">
        <v>34</v>
      </c>
      <c r="D56" s="29">
        <v>52</v>
      </c>
      <c r="E56" s="29">
        <v>254</v>
      </c>
      <c r="F56" s="17">
        <v>98</v>
      </c>
      <c r="G56" s="29">
        <v>156</v>
      </c>
      <c r="H56" s="29">
        <v>460</v>
      </c>
      <c r="I56" s="17">
        <v>204</v>
      </c>
      <c r="J56" s="17">
        <v>256</v>
      </c>
    </row>
    <row r="57" spans="1:10" ht="16.149999999999999" customHeight="1">
      <c r="A57" s="28"/>
      <c r="B57" s="27"/>
      <c r="C57" s="27"/>
      <c r="D57" s="27"/>
      <c r="E57" s="27"/>
      <c r="F57" s="27"/>
      <c r="G57" s="27"/>
      <c r="H57" s="27"/>
      <c r="I57" s="27"/>
      <c r="J57" s="2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A1:H67"/>
  <sheetViews>
    <sheetView view="pageBreakPreview" zoomScaleNormal="100" zoomScaleSheetLayoutView="100" workbookViewId="0">
      <selection activeCell="H10" sqref="H10:H56"/>
    </sheetView>
  </sheetViews>
  <sheetFormatPr defaultColWidth="8.875" defaultRowHeight="13.5"/>
  <cols>
    <col min="1" max="1" width="12" style="1" customWidth="1"/>
    <col min="2" max="3" width="10.625" style="1" customWidth="1"/>
    <col min="4" max="4" width="15.625" style="1" customWidth="1"/>
    <col min="5" max="6" width="10.625" style="1" customWidth="1"/>
    <col min="7" max="7" width="15.625" style="1" customWidth="1"/>
    <col min="8" max="8" width="25.625" style="1" customWidth="1"/>
    <col min="9" max="16384" width="8.875" style="1"/>
  </cols>
  <sheetData>
    <row r="1" spans="1:8" ht="29.45" customHeight="1">
      <c r="A1" s="119" t="s">
        <v>177</v>
      </c>
      <c r="B1" s="119"/>
      <c r="C1" s="119"/>
      <c r="D1" s="119"/>
      <c r="E1" s="119"/>
      <c r="F1" s="119"/>
      <c r="G1" s="119"/>
      <c r="H1" s="119"/>
    </row>
    <row r="2" spans="1:8" ht="18.600000000000001" customHeight="1" thickBot="1">
      <c r="G2" s="150" t="s">
        <v>198</v>
      </c>
      <c r="H2" s="150"/>
    </row>
    <row r="3" spans="1:8" ht="27" customHeight="1" thickBot="1">
      <c r="A3" s="126" t="s">
        <v>0</v>
      </c>
      <c r="B3" s="139" t="s">
        <v>60</v>
      </c>
      <c r="C3" s="140"/>
      <c r="D3" s="140"/>
      <c r="E3" s="140"/>
      <c r="F3" s="140"/>
      <c r="G3" s="140"/>
      <c r="H3" s="141"/>
    </row>
    <row r="4" spans="1:8" ht="23.25" customHeight="1" thickBot="1">
      <c r="A4" s="127"/>
      <c r="B4" s="139" t="s">
        <v>59</v>
      </c>
      <c r="C4" s="140"/>
      <c r="D4" s="141"/>
      <c r="E4" s="139" t="s">
        <v>58</v>
      </c>
      <c r="F4" s="140"/>
      <c r="G4" s="141"/>
      <c r="H4" s="154" t="s">
        <v>57</v>
      </c>
    </row>
    <row r="5" spans="1:8" ht="12" customHeight="1">
      <c r="A5" s="127"/>
      <c r="B5" s="94"/>
      <c r="C5" s="95" t="s">
        <v>187</v>
      </c>
      <c r="D5" s="94"/>
      <c r="E5" s="94"/>
      <c r="F5" s="95" t="s">
        <v>186</v>
      </c>
      <c r="G5" s="94"/>
      <c r="H5" s="145"/>
    </row>
    <row r="6" spans="1:8" ht="27" customHeight="1">
      <c r="A6" s="127"/>
      <c r="B6" s="145" t="s">
        <v>56</v>
      </c>
      <c r="C6" s="145" t="s">
        <v>55</v>
      </c>
      <c r="D6" s="127" t="s">
        <v>5</v>
      </c>
      <c r="E6" s="145" t="s">
        <v>56</v>
      </c>
      <c r="F6" s="145" t="s">
        <v>55</v>
      </c>
      <c r="G6" s="127" t="s">
        <v>5</v>
      </c>
      <c r="H6" s="145"/>
    </row>
    <row r="7" spans="1:8" ht="12" customHeight="1" thickBot="1">
      <c r="A7" s="128"/>
      <c r="B7" s="146"/>
      <c r="C7" s="146"/>
      <c r="D7" s="128"/>
      <c r="E7" s="146"/>
      <c r="F7" s="146"/>
      <c r="G7" s="128"/>
      <c r="H7" s="146"/>
    </row>
    <row r="8" spans="1:8" ht="20.25" customHeight="1">
      <c r="A8" s="4" t="s">
        <v>7</v>
      </c>
      <c r="B8" s="5">
        <f>71824-1</f>
        <v>71823</v>
      </c>
      <c r="C8" s="6">
        <v>16911.5</v>
      </c>
      <c r="D8" s="5">
        <f>1390316189-20000</f>
        <v>1390296189</v>
      </c>
      <c r="E8" s="5">
        <f>81471-1</f>
        <v>81470</v>
      </c>
      <c r="F8" s="6">
        <v>27777.75</v>
      </c>
      <c r="G8" s="5">
        <f>3328313763-15640</f>
        <v>3328298123</v>
      </c>
      <c r="H8" s="5">
        <f>D8+G8</f>
        <v>4718594312</v>
      </c>
    </row>
    <row r="9" spans="1:8" ht="12" customHeight="1">
      <c r="A9" s="8"/>
      <c r="B9" s="9"/>
      <c r="C9" s="10"/>
      <c r="D9" s="9"/>
      <c r="E9" s="9"/>
      <c r="F9" s="10"/>
      <c r="G9" s="9"/>
      <c r="H9" s="84"/>
    </row>
    <row r="10" spans="1:8" ht="11.45" customHeight="1">
      <c r="A10" s="8" t="s">
        <v>8</v>
      </c>
      <c r="B10" s="9">
        <v>3292</v>
      </c>
      <c r="C10" s="10">
        <v>800</v>
      </c>
      <c r="D10" s="9">
        <v>63110500</v>
      </c>
      <c r="E10" s="9">
        <v>3530</v>
      </c>
      <c r="F10" s="10">
        <v>1188</v>
      </c>
      <c r="G10" s="9">
        <v>113165744</v>
      </c>
      <c r="H10" s="79">
        <f>D10+G10</f>
        <v>176276244</v>
      </c>
    </row>
    <row r="11" spans="1:8" ht="11.45" customHeight="1">
      <c r="A11" s="8" t="s">
        <v>9</v>
      </c>
      <c r="B11" s="9">
        <v>1049</v>
      </c>
      <c r="C11" s="10">
        <v>250</v>
      </c>
      <c r="D11" s="9">
        <v>20167000</v>
      </c>
      <c r="E11" s="9">
        <v>951</v>
      </c>
      <c r="F11" s="10">
        <v>478</v>
      </c>
      <c r="G11" s="9">
        <v>36045658</v>
      </c>
      <c r="H11" s="9">
        <f t="shared" ref="H11:H56" si="0">D11+G11</f>
        <v>56212658</v>
      </c>
    </row>
    <row r="12" spans="1:8" ht="11.45" customHeight="1">
      <c r="A12" s="8" t="s">
        <v>10</v>
      </c>
      <c r="B12" s="9">
        <v>1188</v>
      </c>
      <c r="C12" s="10">
        <v>274</v>
      </c>
      <c r="D12" s="9">
        <v>22952000</v>
      </c>
      <c r="E12" s="9">
        <v>1282</v>
      </c>
      <c r="F12" s="10">
        <v>411</v>
      </c>
      <c r="G12" s="9">
        <v>36728760</v>
      </c>
      <c r="H12" s="9">
        <f t="shared" si="0"/>
        <v>59680760</v>
      </c>
    </row>
    <row r="13" spans="1:8" ht="11.45" customHeight="1">
      <c r="A13" s="8" t="s">
        <v>11</v>
      </c>
      <c r="B13" s="9">
        <v>1188</v>
      </c>
      <c r="C13" s="10">
        <v>303</v>
      </c>
      <c r="D13" s="9">
        <v>22713237</v>
      </c>
      <c r="E13" s="9">
        <v>1187</v>
      </c>
      <c r="F13" s="10">
        <v>454</v>
      </c>
      <c r="G13" s="9">
        <v>52132529</v>
      </c>
      <c r="H13" s="9">
        <f t="shared" si="0"/>
        <v>74845766</v>
      </c>
    </row>
    <row r="14" spans="1:8" ht="11.45" customHeight="1">
      <c r="A14" s="12" t="s">
        <v>12</v>
      </c>
      <c r="B14" s="13">
        <v>845</v>
      </c>
      <c r="C14" s="14">
        <v>206</v>
      </c>
      <c r="D14" s="13">
        <v>16639000</v>
      </c>
      <c r="E14" s="13">
        <v>871</v>
      </c>
      <c r="F14" s="14">
        <v>282</v>
      </c>
      <c r="G14" s="13">
        <v>25433826</v>
      </c>
      <c r="H14" s="13">
        <f t="shared" si="0"/>
        <v>42072826</v>
      </c>
    </row>
    <row r="15" spans="1:8" ht="11.45" customHeight="1">
      <c r="A15" s="8" t="s">
        <v>13</v>
      </c>
      <c r="B15" s="9">
        <v>603</v>
      </c>
      <c r="C15" s="10">
        <v>154</v>
      </c>
      <c r="D15" s="9">
        <v>12026500</v>
      </c>
      <c r="E15" s="9">
        <v>659</v>
      </c>
      <c r="F15" s="10">
        <v>226</v>
      </c>
      <c r="G15" s="9">
        <v>17725245</v>
      </c>
      <c r="H15" s="9">
        <f t="shared" si="0"/>
        <v>29751745</v>
      </c>
    </row>
    <row r="16" spans="1:8" ht="11.45" customHeight="1">
      <c r="A16" s="8" t="s">
        <v>14</v>
      </c>
      <c r="B16" s="9">
        <v>1528</v>
      </c>
      <c r="C16" s="10">
        <v>370</v>
      </c>
      <c r="D16" s="9">
        <v>29803000</v>
      </c>
      <c r="E16" s="9">
        <v>1555</v>
      </c>
      <c r="F16" s="10">
        <v>529</v>
      </c>
      <c r="G16" s="9">
        <v>57587280</v>
      </c>
      <c r="H16" s="9">
        <f t="shared" si="0"/>
        <v>87390280</v>
      </c>
    </row>
    <row r="17" spans="1:8" ht="11.45" customHeight="1">
      <c r="A17" s="8" t="s">
        <v>15</v>
      </c>
      <c r="B17" s="9">
        <v>1172</v>
      </c>
      <c r="C17" s="10">
        <v>260</v>
      </c>
      <c r="D17" s="9">
        <v>22614500</v>
      </c>
      <c r="E17" s="9">
        <v>1259</v>
      </c>
      <c r="F17" s="10">
        <v>393</v>
      </c>
      <c r="G17" s="9">
        <v>51074841</v>
      </c>
      <c r="H17" s="9">
        <f t="shared" si="0"/>
        <v>73689341</v>
      </c>
    </row>
    <row r="18" spans="1:8" ht="11.45" customHeight="1">
      <c r="A18" s="8" t="s">
        <v>16</v>
      </c>
      <c r="B18" s="9">
        <v>1263</v>
      </c>
      <c r="C18" s="10">
        <v>306</v>
      </c>
      <c r="D18" s="9">
        <v>24804500</v>
      </c>
      <c r="E18" s="9">
        <v>1558</v>
      </c>
      <c r="F18" s="10">
        <v>508</v>
      </c>
      <c r="G18" s="9">
        <v>49163454</v>
      </c>
      <c r="H18" s="9">
        <f t="shared" si="0"/>
        <v>73967954</v>
      </c>
    </row>
    <row r="19" spans="1:8" ht="11.45" customHeight="1">
      <c r="A19" s="12" t="s">
        <v>17</v>
      </c>
      <c r="B19" s="13">
        <v>677</v>
      </c>
      <c r="C19" s="14">
        <v>173</v>
      </c>
      <c r="D19" s="13">
        <v>13348000</v>
      </c>
      <c r="E19" s="13">
        <v>771</v>
      </c>
      <c r="F19" s="14">
        <v>344</v>
      </c>
      <c r="G19" s="13">
        <v>27780211</v>
      </c>
      <c r="H19" s="13">
        <f t="shared" si="0"/>
        <v>41128211</v>
      </c>
    </row>
    <row r="20" spans="1:8" ht="11.45" customHeight="1">
      <c r="A20" s="8" t="s">
        <v>18</v>
      </c>
      <c r="B20" s="9">
        <v>4048</v>
      </c>
      <c r="C20" s="10">
        <v>843</v>
      </c>
      <c r="D20" s="9">
        <v>77784998</v>
      </c>
      <c r="E20" s="9">
        <v>4849</v>
      </c>
      <c r="F20" s="10">
        <v>1301</v>
      </c>
      <c r="G20" s="9">
        <v>208711456</v>
      </c>
      <c r="H20" s="9">
        <f t="shared" si="0"/>
        <v>286496454</v>
      </c>
    </row>
    <row r="21" spans="1:8" ht="11.45" customHeight="1">
      <c r="A21" s="8" t="s">
        <v>19</v>
      </c>
      <c r="B21" s="9">
        <v>3318</v>
      </c>
      <c r="C21" s="10">
        <v>664</v>
      </c>
      <c r="D21" s="9">
        <v>63381496</v>
      </c>
      <c r="E21" s="9">
        <v>3655</v>
      </c>
      <c r="F21" s="10">
        <v>1006</v>
      </c>
      <c r="G21" s="9">
        <v>190496869</v>
      </c>
      <c r="H21" s="9">
        <f t="shared" si="0"/>
        <v>253878365</v>
      </c>
    </row>
    <row r="22" spans="1:8" ht="11.45" customHeight="1">
      <c r="A22" s="8" t="s">
        <v>20</v>
      </c>
      <c r="B22" s="9">
        <f>6136-1</f>
        <v>6135</v>
      </c>
      <c r="C22" s="10">
        <v>1314.1666666666667</v>
      </c>
      <c r="D22" s="9">
        <f>116596198-20000</f>
        <v>116576198</v>
      </c>
      <c r="E22" s="9">
        <f>6872-1</f>
        <v>6871</v>
      </c>
      <c r="F22" s="10">
        <v>2119.0833333333335</v>
      </c>
      <c r="G22" s="9">
        <f>312655254-15640</f>
        <v>312639614</v>
      </c>
      <c r="H22" s="9">
        <f t="shared" si="0"/>
        <v>429215812</v>
      </c>
    </row>
    <row r="23" spans="1:8" ht="11.45" customHeight="1">
      <c r="A23" s="8" t="s">
        <v>21</v>
      </c>
      <c r="B23" s="9">
        <v>2963</v>
      </c>
      <c r="C23" s="10">
        <v>694</v>
      </c>
      <c r="D23" s="9">
        <v>56226000</v>
      </c>
      <c r="E23" s="9">
        <v>3246</v>
      </c>
      <c r="F23" s="10">
        <v>1123</v>
      </c>
      <c r="G23" s="9">
        <v>184611976</v>
      </c>
      <c r="H23" s="9">
        <f t="shared" si="0"/>
        <v>240837976</v>
      </c>
    </row>
    <row r="24" spans="1:8" ht="11.45" customHeight="1">
      <c r="A24" s="12" t="s">
        <v>22</v>
      </c>
      <c r="B24" s="13">
        <v>1640</v>
      </c>
      <c r="C24" s="14">
        <v>411</v>
      </c>
      <c r="D24" s="13">
        <v>32181500</v>
      </c>
      <c r="E24" s="13">
        <v>1904</v>
      </c>
      <c r="F24" s="14">
        <v>613</v>
      </c>
      <c r="G24" s="13">
        <v>58720141</v>
      </c>
      <c r="H24" s="13">
        <f t="shared" si="0"/>
        <v>90901641</v>
      </c>
    </row>
    <row r="25" spans="1:8" ht="11.45" customHeight="1">
      <c r="A25" s="8" t="s">
        <v>23</v>
      </c>
      <c r="B25" s="9">
        <v>664</v>
      </c>
      <c r="C25" s="10">
        <v>174</v>
      </c>
      <c r="D25" s="9">
        <v>13077966</v>
      </c>
      <c r="E25" s="9">
        <v>714</v>
      </c>
      <c r="F25" s="10">
        <v>280</v>
      </c>
      <c r="G25" s="9">
        <v>23131989</v>
      </c>
      <c r="H25" s="9">
        <f t="shared" si="0"/>
        <v>36209955</v>
      </c>
    </row>
    <row r="26" spans="1:8" ht="11.45" customHeight="1">
      <c r="A26" s="8" t="s">
        <v>24</v>
      </c>
      <c r="B26" s="9">
        <v>1184</v>
      </c>
      <c r="C26" s="10">
        <v>317</v>
      </c>
      <c r="D26" s="9">
        <v>23431000</v>
      </c>
      <c r="E26" s="9">
        <v>1601</v>
      </c>
      <c r="F26" s="10">
        <v>549</v>
      </c>
      <c r="G26" s="9">
        <v>34136035</v>
      </c>
      <c r="H26" s="9">
        <f t="shared" si="0"/>
        <v>57567035</v>
      </c>
    </row>
    <row r="27" spans="1:8" ht="11.45" customHeight="1">
      <c r="A27" s="8" t="s">
        <v>25</v>
      </c>
      <c r="B27" s="9">
        <v>514</v>
      </c>
      <c r="C27" s="10">
        <v>126</v>
      </c>
      <c r="D27" s="9">
        <v>10272000</v>
      </c>
      <c r="E27" s="9">
        <v>516</v>
      </c>
      <c r="F27" s="10">
        <v>201</v>
      </c>
      <c r="G27" s="9">
        <v>14466047</v>
      </c>
      <c r="H27" s="9">
        <f t="shared" si="0"/>
        <v>24738047</v>
      </c>
    </row>
    <row r="28" spans="1:8" ht="11.45" customHeight="1">
      <c r="A28" s="8" t="s">
        <v>26</v>
      </c>
      <c r="B28" s="9">
        <v>600</v>
      </c>
      <c r="C28" s="10">
        <v>147</v>
      </c>
      <c r="D28" s="9">
        <v>11603000</v>
      </c>
      <c r="E28" s="9">
        <v>760</v>
      </c>
      <c r="F28" s="10">
        <v>257</v>
      </c>
      <c r="G28" s="9">
        <v>18208948</v>
      </c>
      <c r="H28" s="9">
        <f t="shared" si="0"/>
        <v>29811948</v>
      </c>
    </row>
    <row r="29" spans="1:8" ht="11.45" customHeight="1">
      <c r="A29" s="12" t="s">
        <v>27</v>
      </c>
      <c r="B29" s="13">
        <v>1241</v>
      </c>
      <c r="C29" s="14">
        <v>300</v>
      </c>
      <c r="D29" s="13">
        <v>23969000</v>
      </c>
      <c r="E29" s="13">
        <v>1493</v>
      </c>
      <c r="F29" s="14">
        <v>459</v>
      </c>
      <c r="G29" s="13">
        <v>43355008</v>
      </c>
      <c r="H29" s="13">
        <f t="shared" si="0"/>
        <v>67324008</v>
      </c>
    </row>
    <row r="30" spans="1:8" ht="11.45" customHeight="1">
      <c r="A30" s="8" t="s">
        <v>28</v>
      </c>
      <c r="B30" s="9">
        <v>869</v>
      </c>
      <c r="C30" s="10">
        <v>218</v>
      </c>
      <c r="D30" s="9">
        <v>16308000</v>
      </c>
      <c r="E30" s="9">
        <v>989</v>
      </c>
      <c r="F30" s="10">
        <v>365</v>
      </c>
      <c r="G30" s="9">
        <v>36697186</v>
      </c>
      <c r="H30" s="9">
        <f t="shared" si="0"/>
        <v>53005186</v>
      </c>
    </row>
    <row r="31" spans="1:8" ht="11.45" customHeight="1">
      <c r="A31" s="8" t="s">
        <v>29</v>
      </c>
      <c r="B31" s="9">
        <v>1241</v>
      </c>
      <c r="C31" s="10">
        <v>311</v>
      </c>
      <c r="D31" s="9">
        <v>23797500</v>
      </c>
      <c r="E31" s="9">
        <v>1514</v>
      </c>
      <c r="F31" s="10">
        <v>446</v>
      </c>
      <c r="G31" s="9">
        <v>58257203</v>
      </c>
      <c r="H31" s="9">
        <f t="shared" si="0"/>
        <v>82054703</v>
      </c>
    </row>
    <row r="32" spans="1:8" ht="11.45" customHeight="1">
      <c r="A32" s="8" t="s">
        <v>30</v>
      </c>
      <c r="B32" s="9">
        <v>3496</v>
      </c>
      <c r="C32" s="10">
        <v>694</v>
      </c>
      <c r="D32" s="9">
        <v>67655898</v>
      </c>
      <c r="E32" s="9">
        <v>3711</v>
      </c>
      <c r="F32" s="10">
        <v>1032</v>
      </c>
      <c r="G32" s="9">
        <v>183910973</v>
      </c>
      <c r="H32" s="9">
        <f t="shared" si="0"/>
        <v>251566871</v>
      </c>
    </row>
    <row r="33" spans="1:8" ht="11.45" customHeight="1">
      <c r="A33" s="8" t="s">
        <v>31</v>
      </c>
      <c r="B33" s="9">
        <v>959</v>
      </c>
      <c r="C33" s="10">
        <v>242</v>
      </c>
      <c r="D33" s="9">
        <v>18768500</v>
      </c>
      <c r="E33" s="9">
        <v>1178</v>
      </c>
      <c r="F33" s="10">
        <v>392</v>
      </c>
      <c r="G33" s="9">
        <v>37744215</v>
      </c>
      <c r="H33" s="9">
        <f t="shared" si="0"/>
        <v>56512715</v>
      </c>
    </row>
    <row r="34" spans="1:8" ht="11.45" customHeight="1">
      <c r="A34" s="12" t="s">
        <v>32</v>
      </c>
      <c r="B34" s="13">
        <v>1168</v>
      </c>
      <c r="C34" s="14">
        <v>285</v>
      </c>
      <c r="D34" s="13">
        <v>21924000</v>
      </c>
      <c r="E34" s="13">
        <v>1355</v>
      </c>
      <c r="F34" s="14">
        <v>433</v>
      </c>
      <c r="G34" s="13">
        <v>64168532</v>
      </c>
      <c r="H34" s="13">
        <f t="shared" si="0"/>
        <v>86092532</v>
      </c>
    </row>
    <row r="35" spans="1:8" ht="11.45" customHeight="1">
      <c r="A35" s="8" t="s">
        <v>33</v>
      </c>
      <c r="B35" s="9">
        <v>1439</v>
      </c>
      <c r="C35" s="10">
        <v>348</v>
      </c>
      <c r="D35" s="9">
        <v>27171500</v>
      </c>
      <c r="E35" s="9">
        <v>1781</v>
      </c>
      <c r="F35" s="10">
        <v>559</v>
      </c>
      <c r="G35" s="9">
        <v>77551645</v>
      </c>
      <c r="H35" s="9">
        <f t="shared" si="0"/>
        <v>104723145</v>
      </c>
    </row>
    <row r="36" spans="1:8" ht="11.45" customHeight="1">
      <c r="A36" s="8" t="s">
        <v>34</v>
      </c>
      <c r="B36" s="9">
        <v>3633</v>
      </c>
      <c r="C36" s="10">
        <v>863</v>
      </c>
      <c r="D36" s="9">
        <v>70847940</v>
      </c>
      <c r="E36" s="9">
        <v>4148</v>
      </c>
      <c r="F36" s="10">
        <v>1464</v>
      </c>
      <c r="G36" s="9">
        <v>248526241</v>
      </c>
      <c r="H36" s="9">
        <f t="shared" si="0"/>
        <v>319374181</v>
      </c>
    </row>
    <row r="37" spans="1:8" ht="11.45" customHeight="1">
      <c r="A37" s="8" t="s">
        <v>35</v>
      </c>
      <c r="B37" s="9">
        <v>2838</v>
      </c>
      <c r="C37" s="10">
        <v>699</v>
      </c>
      <c r="D37" s="9">
        <v>53763000</v>
      </c>
      <c r="E37" s="9">
        <v>3441</v>
      </c>
      <c r="F37" s="10">
        <v>1161</v>
      </c>
      <c r="G37" s="9">
        <v>177727475</v>
      </c>
      <c r="H37" s="9">
        <f t="shared" si="0"/>
        <v>231490475</v>
      </c>
    </row>
    <row r="38" spans="1:8" ht="11.45" customHeight="1">
      <c r="A38" s="8" t="s">
        <v>36</v>
      </c>
      <c r="B38" s="9">
        <v>966</v>
      </c>
      <c r="C38" s="10">
        <v>229</v>
      </c>
      <c r="D38" s="9">
        <v>18560303</v>
      </c>
      <c r="E38" s="9">
        <v>973</v>
      </c>
      <c r="F38" s="10">
        <v>411</v>
      </c>
      <c r="G38" s="9">
        <v>57155605</v>
      </c>
      <c r="H38" s="9">
        <f t="shared" si="0"/>
        <v>75715908</v>
      </c>
    </row>
    <row r="39" spans="1:8" ht="11.45" customHeight="1">
      <c r="A39" s="12" t="s">
        <v>37</v>
      </c>
      <c r="B39" s="13">
        <v>541</v>
      </c>
      <c r="C39" s="14">
        <v>134</v>
      </c>
      <c r="D39" s="13">
        <v>10553500</v>
      </c>
      <c r="E39" s="13">
        <v>593</v>
      </c>
      <c r="F39" s="14">
        <v>203</v>
      </c>
      <c r="G39" s="13">
        <v>15750810</v>
      </c>
      <c r="H39" s="13">
        <f t="shared" si="0"/>
        <v>26304310</v>
      </c>
    </row>
    <row r="40" spans="1:8" ht="11.45" customHeight="1">
      <c r="A40" s="8" t="s">
        <v>38</v>
      </c>
      <c r="B40" s="9">
        <v>745</v>
      </c>
      <c r="C40" s="10">
        <v>183</v>
      </c>
      <c r="D40" s="9">
        <v>14906000</v>
      </c>
      <c r="E40" s="9">
        <v>904</v>
      </c>
      <c r="F40" s="10">
        <v>359</v>
      </c>
      <c r="G40" s="9">
        <v>21967888</v>
      </c>
      <c r="H40" s="9">
        <f t="shared" si="0"/>
        <v>36873888</v>
      </c>
    </row>
    <row r="41" spans="1:8" ht="11.45" customHeight="1">
      <c r="A41" s="8" t="s">
        <v>39</v>
      </c>
      <c r="B41" s="9">
        <v>593</v>
      </c>
      <c r="C41" s="10">
        <v>140</v>
      </c>
      <c r="D41" s="9">
        <v>11791601</v>
      </c>
      <c r="E41" s="9">
        <v>617</v>
      </c>
      <c r="F41" s="10">
        <v>286</v>
      </c>
      <c r="G41" s="9">
        <v>20352409</v>
      </c>
      <c r="H41" s="9">
        <f t="shared" si="0"/>
        <v>32144010</v>
      </c>
    </row>
    <row r="42" spans="1:8" ht="11.45" customHeight="1">
      <c r="A42" s="8" t="s">
        <v>40</v>
      </c>
      <c r="B42" s="9">
        <v>951</v>
      </c>
      <c r="C42" s="10">
        <v>241</v>
      </c>
      <c r="D42" s="9">
        <v>18859000</v>
      </c>
      <c r="E42" s="9">
        <v>1067</v>
      </c>
      <c r="F42" s="10">
        <v>387</v>
      </c>
      <c r="G42" s="9">
        <v>40269822</v>
      </c>
      <c r="H42" s="9">
        <f t="shared" si="0"/>
        <v>59128822</v>
      </c>
    </row>
    <row r="43" spans="1:8" ht="11.45" customHeight="1">
      <c r="A43" s="8" t="s">
        <v>41</v>
      </c>
      <c r="B43" s="9">
        <v>1344</v>
      </c>
      <c r="C43" s="10">
        <v>342</v>
      </c>
      <c r="D43" s="9">
        <v>26356398</v>
      </c>
      <c r="E43" s="9">
        <v>1751</v>
      </c>
      <c r="F43" s="10">
        <v>578</v>
      </c>
      <c r="G43" s="9">
        <v>71017554</v>
      </c>
      <c r="H43" s="9">
        <f t="shared" si="0"/>
        <v>97373952</v>
      </c>
    </row>
    <row r="44" spans="1:8" ht="11.45" customHeight="1">
      <c r="A44" s="12" t="s">
        <v>42</v>
      </c>
      <c r="B44" s="13">
        <v>862</v>
      </c>
      <c r="C44" s="14">
        <v>220</v>
      </c>
      <c r="D44" s="13">
        <v>17234472</v>
      </c>
      <c r="E44" s="13">
        <v>1064</v>
      </c>
      <c r="F44" s="14">
        <v>455</v>
      </c>
      <c r="G44" s="13">
        <v>41868597</v>
      </c>
      <c r="H44" s="13">
        <f t="shared" si="0"/>
        <v>59103069</v>
      </c>
    </row>
    <row r="45" spans="1:8" ht="11.45" customHeight="1">
      <c r="A45" s="8" t="s">
        <v>43</v>
      </c>
      <c r="B45" s="9">
        <v>586</v>
      </c>
      <c r="C45" s="10">
        <v>140</v>
      </c>
      <c r="D45" s="9">
        <v>11246500</v>
      </c>
      <c r="E45" s="9">
        <v>751</v>
      </c>
      <c r="F45" s="10">
        <v>290</v>
      </c>
      <c r="G45" s="9">
        <v>19224830</v>
      </c>
      <c r="H45" s="9">
        <f t="shared" si="0"/>
        <v>30471330</v>
      </c>
    </row>
    <row r="46" spans="1:8" ht="11.45" customHeight="1">
      <c r="A46" s="8" t="s">
        <v>44</v>
      </c>
      <c r="B46" s="9">
        <v>716</v>
      </c>
      <c r="C46" s="10">
        <v>190</v>
      </c>
      <c r="D46" s="9">
        <v>13923000</v>
      </c>
      <c r="E46" s="9">
        <v>932</v>
      </c>
      <c r="F46" s="10">
        <v>337</v>
      </c>
      <c r="G46" s="9">
        <v>29538606</v>
      </c>
      <c r="H46" s="9">
        <f t="shared" si="0"/>
        <v>43461606</v>
      </c>
    </row>
    <row r="47" spans="1:8" ht="11.45" customHeight="1">
      <c r="A47" s="8" t="s">
        <v>45</v>
      </c>
      <c r="B47" s="9">
        <v>879</v>
      </c>
      <c r="C47" s="10">
        <v>209</v>
      </c>
      <c r="D47" s="9">
        <v>16672000</v>
      </c>
      <c r="E47" s="9">
        <v>1195</v>
      </c>
      <c r="F47" s="10">
        <v>379</v>
      </c>
      <c r="G47" s="9">
        <v>28803280</v>
      </c>
      <c r="H47" s="9">
        <f t="shared" si="0"/>
        <v>45475280</v>
      </c>
    </row>
    <row r="48" spans="1:8" ht="11.45" customHeight="1">
      <c r="A48" s="8" t="s">
        <v>46</v>
      </c>
      <c r="B48" s="9">
        <v>619</v>
      </c>
      <c r="C48" s="10">
        <v>158</v>
      </c>
      <c r="D48" s="9">
        <v>12213500</v>
      </c>
      <c r="E48" s="9">
        <v>1033</v>
      </c>
      <c r="F48" s="10">
        <v>254</v>
      </c>
      <c r="G48" s="9">
        <v>19599859</v>
      </c>
      <c r="H48" s="9">
        <f t="shared" si="0"/>
        <v>31813359</v>
      </c>
    </row>
    <row r="49" spans="1:8" ht="11.45" customHeight="1">
      <c r="A49" s="12" t="s">
        <v>47</v>
      </c>
      <c r="B49" s="13">
        <v>4046</v>
      </c>
      <c r="C49" s="14">
        <v>1011</v>
      </c>
      <c r="D49" s="13">
        <v>80408500</v>
      </c>
      <c r="E49" s="13">
        <v>4772</v>
      </c>
      <c r="F49" s="14">
        <v>1938</v>
      </c>
      <c r="G49" s="13">
        <v>232955717</v>
      </c>
      <c r="H49" s="13">
        <f t="shared" si="0"/>
        <v>313364217</v>
      </c>
    </row>
    <row r="50" spans="1:8" ht="11.45" customHeight="1">
      <c r="A50" s="8" t="s">
        <v>48</v>
      </c>
      <c r="B50" s="9">
        <v>751</v>
      </c>
      <c r="C50" s="10">
        <v>174</v>
      </c>
      <c r="D50" s="9">
        <v>14662000</v>
      </c>
      <c r="E50" s="9">
        <v>865</v>
      </c>
      <c r="F50" s="10">
        <v>318</v>
      </c>
      <c r="G50" s="9">
        <v>29704477</v>
      </c>
      <c r="H50" s="9">
        <f t="shared" si="0"/>
        <v>44366477</v>
      </c>
    </row>
    <row r="51" spans="1:8" ht="11.45" customHeight="1">
      <c r="A51" s="8" t="s">
        <v>49</v>
      </c>
      <c r="B51" s="9">
        <v>1424</v>
      </c>
      <c r="C51" s="10">
        <v>342</v>
      </c>
      <c r="D51" s="9">
        <v>28320682</v>
      </c>
      <c r="E51" s="9">
        <v>1332</v>
      </c>
      <c r="F51" s="10">
        <v>506</v>
      </c>
      <c r="G51" s="9">
        <v>53788215</v>
      </c>
      <c r="H51" s="9">
        <f t="shared" si="0"/>
        <v>82108897</v>
      </c>
    </row>
    <row r="52" spans="1:8" ht="11.45" customHeight="1">
      <c r="A52" s="8" t="s">
        <v>50</v>
      </c>
      <c r="B52" s="9">
        <v>1392</v>
      </c>
      <c r="C52" s="10">
        <v>344</v>
      </c>
      <c r="D52" s="9">
        <v>27368500</v>
      </c>
      <c r="E52" s="9">
        <v>1338</v>
      </c>
      <c r="F52" s="10">
        <v>533</v>
      </c>
      <c r="G52" s="9">
        <v>47208863</v>
      </c>
      <c r="H52" s="9">
        <f t="shared" si="0"/>
        <v>74577363</v>
      </c>
    </row>
    <row r="53" spans="1:8" ht="11.45" customHeight="1">
      <c r="A53" s="8" t="s">
        <v>51</v>
      </c>
      <c r="B53" s="9">
        <v>1078</v>
      </c>
      <c r="C53" s="10">
        <v>261</v>
      </c>
      <c r="D53" s="9">
        <v>20562000</v>
      </c>
      <c r="E53" s="9">
        <v>1221</v>
      </c>
      <c r="F53" s="10">
        <v>515</v>
      </c>
      <c r="G53" s="9">
        <v>44509008</v>
      </c>
      <c r="H53" s="9">
        <f t="shared" si="0"/>
        <v>65071008</v>
      </c>
    </row>
    <row r="54" spans="1:8" ht="11.45" customHeight="1">
      <c r="A54" s="12" t="s">
        <v>52</v>
      </c>
      <c r="B54" s="13">
        <v>1074</v>
      </c>
      <c r="C54" s="14">
        <v>257</v>
      </c>
      <c r="D54" s="13">
        <v>20629500</v>
      </c>
      <c r="E54" s="13">
        <v>1065</v>
      </c>
      <c r="F54" s="14">
        <v>412</v>
      </c>
      <c r="G54" s="13">
        <v>28912141</v>
      </c>
      <c r="H54" s="13">
        <f t="shared" si="0"/>
        <v>49541641</v>
      </c>
    </row>
    <row r="55" spans="1:8" ht="11.45" customHeight="1">
      <c r="A55" s="8" t="s">
        <v>53</v>
      </c>
      <c r="B55" s="9">
        <v>1359</v>
      </c>
      <c r="C55" s="10">
        <v>347</v>
      </c>
      <c r="D55" s="9">
        <v>26596500</v>
      </c>
      <c r="E55" s="9">
        <v>1291</v>
      </c>
      <c r="F55" s="10">
        <v>518</v>
      </c>
      <c r="G55" s="9">
        <v>49215205</v>
      </c>
      <c r="H55" s="9">
        <f t="shared" si="0"/>
        <v>75811705</v>
      </c>
    </row>
    <row r="56" spans="1:8" ht="11.45" customHeight="1" thickBot="1">
      <c r="A56" s="16" t="s">
        <v>54</v>
      </c>
      <c r="B56" s="17">
        <v>1142</v>
      </c>
      <c r="C56" s="18">
        <v>249</v>
      </c>
      <c r="D56" s="17">
        <v>22514500</v>
      </c>
      <c r="E56" s="17">
        <v>1357</v>
      </c>
      <c r="F56" s="18">
        <v>529</v>
      </c>
      <c r="G56" s="17">
        <v>36556136</v>
      </c>
      <c r="H56" s="17">
        <f t="shared" si="0"/>
        <v>59070636</v>
      </c>
    </row>
    <row r="57" spans="1:8" ht="9" customHeight="1">
      <c r="A57" s="28"/>
      <c r="B57" s="27"/>
      <c r="C57" s="27"/>
      <c r="D57" s="27"/>
      <c r="E57" s="27"/>
      <c r="F57" s="27"/>
      <c r="G57" s="27"/>
    </row>
    <row r="58" spans="1:8" s="22" customFormat="1" ht="9" customHeight="1">
      <c r="A58" s="88" t="s">
        <v>184</v>
      </c>
    </row>
    <row r="59" spans="1:8" ht="11.45" customHeight="1">
      <c r="A59" s="24"/>
    </row>
    <row r="60" spans="1:8" ht="11.45" customHeight="1">
      <c r="A60" s="24"/>
    </row>
    <row r="61" spans="1:8" ht="11.45" customHeight="1">
      <c r="A61" s="24"/>
    </row>
    <row r="62" spans="1:8" ht="11.45" customHeight="1">
      <c r="A62" s="24"/>
    </row>
    <row r="63" spans="1:8" ht="11.45" customHeight="1">
      <c r="A63" s="24"/>
    </row>
    <row r="64" spans="1:8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13">
    <mergeCell ref="F6:F7"/>
    <mergeCell ref="G6:G7"/>
    <mergeCell ref="H4:H7"/>
    <mergeCell ref="A1:H1"/>
    <mergeCell ref="G2:H2"/>
    <mergeCell ref="B3:H3"/>
    <mergeCell ref="B4:D4"/>
    <mergeCell ref="E4:G4"/>
    <mergeCell ref="B6:B7"/>
    <mergeCell ref="C6:C7"/>
    <mergeCell ref="D6:D7"/>
    <mergeCell ref="A3:A7"/>
    <mergeCell ref="E6:E7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70" orientation="landscape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59">
    <pageSetUpPr fitToPage="1"/>
  </sheetPr>
  <dimension ref="A1:G66"/>
  <sheetViews>
    <sheetView view="pageBreakPreview" zoomScaleNormal="100" zoomScaleSheetLayoutView="100" workbookViewId="0">
      <selection activeCell="K38" sqref="K38"/>
    </sheetView>
  </sheetViews>
  <sheetFormatPr defaultColWidth="8.875" defaultRowHeight="13.5"/>
  <cols>
    <col min="1" max="1" width="12" style="1" customWidth="1"/>
    <col min="2" max="7" width="18.625" style="1" customWidth="1"/>
    <col min="8" max="16384" width="8.875" style="1"/>
  </cols>
  <sheetData>
    <row r="1" spans="1:7" ht="29.45" customHeight="1">
      <c r="A1" s="119" t="s">
        <v>178</v>
      </c>
      <c r="B1" s="119"/>
      <c r="C1" s="119"/>
      <c r="D1" s="119"/>
      <c r="E1" s="119"/>
      <c r="F1" s="119"/>
      <c r="G1" s="119"/>
    </row>
    <row r="2" spans="1:7" ht="18.600000000000001" customHeight="1" thickBot="1">
      <c r="F2" s="150" t="s">
        <v>199</v>
      </c>
      <c r="G2" s="150"/>
    </row>
    <row r="3" spans="1:7" ht="23.25" customHeight="1" thickBot="1">
      <c r="A3" s="126" t="s">
        <v>0</v>
      </c>
      <c r="B3" s="139" t="s">
        <v>1</v>
      </c>
      <c r="C3" s="140"/>
      <c r="D3" s="141"/>
      <c r="E3" s="139" t="s">
        <v>2</v>
      </c>
      <c r="F3" s="140"/>
      <c r="G3" s="141"/>
    </row>
    <row r="4" spans="1:7" ht="12" customHeight="1">
      <c r="A4" s="127"/>
      <c r="B4" s="9"/>
      <c r="C4" s="93" t="s">
        <v>188</v>
      </c>
      <c r="D4" s="9"/>
      <c r="E4" s="9"/>
      <c r="F4" s="96" t="s">
        <v>186</v>
      </c>
      <c r="G4" s="11"/>
    </row>
    <row r="5" spans="1:7" ht="37.5" customHeight="1">
      <c r="A5" s="127"/>
      <c r="B5" s="145" t="s">
        <v>3</v>
      </c>
      <c r="C5" s="145" t="s">
        <v>4</v>
      </c>
      <c r="D5" s="127" t="s">
        <v>5</v>
      </c>
      <c r="E5" s="145" t="s">
        <v>6</v>
      </c>
      <c r="F5" s="145" t="s">
        <v>4</v>
      </c>
      <c r="G5" s="127" t="s">
        <v>5</v>
      </c>
    </row>
    <row r="6" spans="1:7" ht="12" customHeight="1" thickBot="1">
      <c r="A6" s="128"/>
      <c r="B6" s="146"/>
      <c r="C6" s="146"/>
      <c r="D6" s="128"/>
      <c r="E6" s="146"/>
      <c r="F6" s="146"/>
      <c r="G6" s="128"/>
    </row>
    <row r="7" spans="1:7" ht="20.25" customHeight="1">
      <c r="A7" s="4" t="s">
        <v>7</v>
      </c>
      <c r="B7" s="5">
        <v>28</v>
      </c>
      <c r="C7" s="6">
        <v>16</v>
      </c>
      <c r="D7" s="5">
        <v>2041597</v>
      </c>
      <c r="E7" s="5">
        <v>7292</v>
      </c>
      <c r="F7" s="5">
        <v>1315</v>
      </c>
      <c r="G7" s="7">
        <v>2831320033</v>
      </c>
    </row>
    <row r="8" spans="1:7" ht="12" customHeight="1">
      <c r="A8" s="8"/>
      <c r="B8" s="9"/>
      <c r="C8" s="10"/>
      <c r="D8" s="9"/>
      <c r="E8" s="9"/>
      <c r="F8" s="9"/>
      <c r="G8" s="11"/>
    </row>
    <row r="9" spans="1:7" ht="11.45" customHeight="1">
      <c r="A9" s="8" t="s">
        <v>8</v>
      </c>
      <c r="B9" s="9">
        <v>0</v>
      </c>
      <c r="C9" s="10">
        <v>0</v>
      </c>
      <c r="D9" s="9">
        <v>0</v>
      </c>
      <c r="E9" s="9">
        <v>407</v>
      </c>
      <c r="F9" s="9">
        <v>77</v>
      </c>
      <c r="G9" s="11">
        <v>150866006</v>
      </c>
    </row>
    <row r="10" spans="1:7" ht="11.45" customHeight="1">
      <c r="A10" s="8" t="s">
        <v>9</v>
      </c>
      <c r="B10" s="9">
        <v>1</v>
      </c>
      <c r="C10" s="10">
        <v>1</v>
      </c>
      <c r="D10" s="9">
        <v>120012</v>
      </c>
      <c r="E10" s="9">
        <v>107</v>
      </c>
      <c r="F10" s="9">
        <v>18</v>
      </c>
      <c r="G10" s="11">
        <v>31779319</v>
      </c>
    </row>
    <row r="11" spans="1:7" ht="11.45" customHeight="1">
      <c r="A11" s="8" t="s">
        <v>10</v>
      </c>
      <c r="B11" s="9">
        <v>0</v>
      </c>
      <c r="C11" s="10">
        <v>0</v>
      </c>
      <c r="D11" s="9">
        <v>0</v>
      </c>
      <c r="E11" s="9">
        <v>84</v>
      </c>
      <c r="F11" s="9">
        <v>15</v>
      </c>
      <c r="G11" s="11">
        <v>24977327</v>
      </c>
    </row>
    <row r="12" spans="1:7" ht="11.45" customHeight="1">
      <c r="A12" s="8" t="s">
        <v>11</v>
      </c>
      <c r="B12" s="9">
        <v>0</v>
      </c>
      <c r="C12" s="10">
        <v>0</v>
      </c>
      <c r="D12" s="9">
        <v>0</v>
      </c>
      <c r="E12" s="9">
        <v>163</v>
      </c>
      <c r="F12" s="9">
        <v>29</v>
      </c>
      <c r="G12" s="11">
        <v>62565995</v>
      </c>
    </row>
    <row r="13" spans="1:7" ht="11.45" customHeight="1">
      <c r="A13" s="12" t="s">
        <v>12</v>
      </c>
      <c r="B13" s="13">
        <v>0</v>
      </c>
      <c r="C13" s="14">
        <v>0</v>
      </c>
      <c r="D13" s="13">
        <v>0</v>
      </c>
      <c r="E13" s="13">
        <v>80</v>
      </c>
      <c r="F13" s="13">
        <v>16</v>
      </c>
      <c r="G13" s="15">
        <v>25770216</v>
      </c>
    </row>
    <row r="14" spans="1:7" ht="11.45" customHeight="1">
      <c r="A14" s="8" t="s">
        <v>13</v>
      </c>
      <c r="B14" s="9">
        <v>0</v>
      </c>
      <c r="C14" s="10">
        <v>0</v>
      </c>
      <c r="D14" s="9">
        <v>0</v>
      </c>
      <c r="E14" s="9">
        <v>84</v>
      </c>
      <c r="F14" s="9">
        <v>15</v>
      </c>
      <c r="G14" s="11">
        <v>25492472</v>
      </c>
    </row>
    <row r="15" spans="1:7" ht="11.45" customHeight="1">
      <c r="A15" s="8" t="s">
        <v>14</v>
      </c>
      <c r="B15" s="9">
        <v>0</v>
      </c>
      <c r="C15" s="10">
        <v>0</v>
      </c>
      <c r="D15" s="9">
        <v>0</v>
      </c>
      <c r="E15" s="9">
        <v>160</v>
      </c>
      <c r="F15" s="9">
        <v>28</v>
      </c>
      <c r="G15" s="11">
        <v>60125921</v>
      </c>
    </row>
    <row r="16" spans="1:7" ht="11.45" customHeight="1">
      <c r="A16" s="8" t="s">
        <v>15</v>
      </c>
      <c r="B16" s="9">
        <v>0</v>
      </c>
      <c r="C16" s="10">
        <v>0</v>
      </c>
      <c r="D16" s="9">
        <v>42443</v>
      </c>
      <c r="E16" s="9">
        <v>110</v>
      </c>
      <c r="F16" s="9">
        <v>17</v>
      </c>
      <c r="G16" s="11">
        <v>38164704</v>
      </c>
    </row>
    <row r="17" spans="1:7" ht="11.45" customHeight="1">
      <c r="A17" s="8" t="s">
        <v>16</v>
      </c>
      <c r="B17" s="9">
        <v>0</v>
      </c>
      <c r="C17" s="10">
        <v>0</v>
      </c>
      <c r="D17" s="9">
        <v>0</v>
      </c>
      <c r="E17" s="9">
        <v>90</v>
      </c>
      <c r="F17" s="9">
        <v>17</v>
      </c>
      <c r="G17" s="11">
        <v>36976284</v>
      </c>
    </row>
    <row r="18" spans="1:7" ht="11.45" customHeight="1">
      <c r="A18" s="12" t="s">
        <v>17</v>
      </c>
      <c r="B18" s="13">
        <v>0</v>
      </c>
      <c r="C18" s="14">
        <v>0</v>
      </c>
      <c r="D18" s="13">
        <v>0</v>
      </c>
      <c r="E18" s="13">
        <v>103</v>
      </c>
      <c r="F18" s="13">
        <v>19</v>
      </c>
      <c r="G18" s="15">
        <v>38991116</v>
      </c>
    </row>
    <row r="19" spans="1:7" ht="11.45" customHeight="1">
      <c r="A19" s="8" t="s">
        <v>18</v>
      </c>
      <c r="B19" s="9">
        <v>0</v>
      </c>
      <c r="C19" s="10">
        <v>1</v>
      </c>
      <c r="D19" s="9">
        <v>121496</v>
      </c>
      <c r="E19" s="9">
        <v>299</v>
      </c>
      <c r="F19" s="9">
        <v>55</v>
      </c>
      <c r="G19" s="11">
        <v>134028573</v>
      </c>
    </row>
    <row r="20" spans="1:7" ht="11.45" customHeight="1">
      <c r="A20" s="8" t="s">
        <v>19</v>
      </c>
      <c r="B20" s="9">
        <v>2</v>
      </c>
      <c r="C20" s="10">
        <v>0</v>
      </c>
      <c r="D20" s="9">
        <v>34956</v>
      </c>
      <c r="E20" s="9">
        <v>219</v>
      </c>
      <c r="F20" s="9">
        <v>42</v>
      </c>
      <c r="G20" s="11">
        <v>98224776</v>
      </c>
    </row>
    <row r="21" spans="1:7" ht="11.45" customHeight="1">
      <c r="A21" s="8" t="s">
        <v>20</v>
      </c>
      <c r="B21" s="9">
        <v>0</v>
      </c>
      <c r="C21" s="10">
        <v>0</v>
      </c>
      <c r="D21" s="9">
        <v>0</v>
      </c>
      <c r="E21" s="9">
        <v>493</v>
      </c>
      <c r="F21" s="9">
        <v>100</v>
      </c>
      <c r="G21" s="11">
        <v>261423282</v>
      </c>
    </row>
    <row r="22" spans="1:7" ht="11.45" customHeight="1">
      <c r="A22" s="8" t="s">
        <v>21</v>
      </c>
      <c r="B22" s="9">
        <v>0</v>
      </c>
      <c r="C22" s="10">
        <v>0</v>
      </c>
      <c r="D22" s="9">
        <v>0</v>
      </c>
      <c r="E22" s="9">
        <v>366</v>
      </c>
      <c r="F22" s="9">
        <v>70</v>
      </c>
      <c r="G22" s="11">
        <v>174916318</v>
      </c>
    </row>
    <row r="23" spans="1:7" ht="11.45" customHeight="1">
      <c r="A23" s="12" t="s">
        <v>22</v>
      </c>
      <c r="B23" s="13">
        <v>0</v>
      </c>
      <c r="C23" s="14">
        <v>0</v>
      </c>
      <c r="D23" s="13">
        <v>0</v>
      </c>
      <c r="E23" s="13">
        <v>123</v>
      </c>
      <c r="F23" s="13">
        <v>22</v>
      </c>
      <c r="G23" s="15">
        <v>42333729</v>
      </c>
    </row>
    <row r="24" spans="1:7" ht="11.45" customHeight="1">
      <c r="A24" s="8" t="s">
        <v>23</v>
      </c>
      <c r="B24" s="9">
        <v>0</v>
      </c>
      <c r="C24" s="10">
        <v>0</v>
      </c>
      <c r="D24" s="9">
        <v>0</v>
      </c>
      <c r="E24" s="9">
        <v>68</v>
      </c>
      <c r="F24" s="9">
        <v>11</v>
      </c>
      <c r="G24" s="11">
        <v>23443898</v>
      </c>
    </row>
    <row r="25" spans="1:7" ht="11.45" customHeight="1">
      <c r="A25" s="8" t="s">
        <v>24</v>
      </c>
      <c r="B25" s="9">
        <v>0</v>
      </c>
      <c r="C25" s="10">
        <v>0</v>
      </c>
      <c r="D25" s="9">
        <v>0</v>
      </c>
      <c r="E25" s="9">
        <v>83</v>
      </c>
      <c r="F25" s="9">
        <v>13</v>
      </c>
      <c r="G25" s="11">
        <v>30018701</v>
      </c>
    </row>
    <row r="26" spans="1:7" ht="11.45" customHeight="1">
      <c r="A26" s="8" t="s">
        <v>25</v>
      </c>
      <c r="B26" s="9">
        <v>0</v>
      </c>
      <c r="C26" s="10">
        <v>0</v>
      </c>
      <c r="D26" s="9">
        <v>0</v>
      </c>
      <c r="E26" s="9">
        <v>60</v>
      </c>
      <c r="F26" s="9">
        <v>9</v>
      </c>
      <c r="G26" s="11">
        <v>19688656</v>
      </c>
    </row>
    <row r="27" spans="1:7" ht="11.45" customHeight="1">
      <c r="A27" s="8" t="s">
        <v>26</v>
      </c>
      <c r="B27" s="9">
        <v>1</v>
      </c>
      <c r="C27" s="10">
        <v>1</v>
      </c>
      <c r="D27" s="9">
        <v>102796</v>
      </c>
      <c r="E27" s="9">
        <v>45</v>
      </c>
      <c r="F27" s="9">
        <v>10</v>
      </c>
      <c r="G27" s="11">
        <v>20626353</v>
      </c>
    </row>
    <row r="28" spans="1:7" ht="11.45" customHeight="1">
      <c r="A28" s="12" t="s">
        <v>27</v>
      </c>
      <c r="B28" s="13">
        <v>2</v>
      </c>
      <c r="C28" s="14">
        <v>2</v>
      </c>
      <c r="D28" s="13">
        <v>237354</v>
      </c>
      <c r="E28" s="13">
        <v>157</v>
      </c>
      <c r="F28" s="13">
        <v>29</v>
      </c>
      <c r="G28" s="15">
        <v>58539600</v>
      </c>
    </row>
    <row r="29" spans="1:7" ht="11.45" customHeight="1">
      <c r="A29" s="8" t="s">
        <v>28</v>
      </c>
      <c r="B29" s="9">
        <v>4</v>
      </c>
      <c r="C29" s="10">
        <v>2</v>
      </c>
      <c r="D29" s="9">
        <v>304085</v>
      </c>
      <c r="E29" s="9">
        <v>108</v>
      </c>
      <c r="F29" s="9">
        <v>21</v>
      </c>
      <c r="G29" s="11">
        <v>43659555</v>
      </c>
    </row>
    <row r="30" spans="1:7" ht="11.45" customHeight="1">
      <c r="A30" s="8" t="s">
        <v>29</v>
      </c>
      <c r="B30" s="9">
        <v>0</v>
      </c>
      <c r="C30" s="10">
        <v>0</v>
      </c>
      <c r="D30" s="9">
        <v>0</v>
      </c>
      <c r="E30" s="9">
        <v>212</v>
      </c>
      <c r="F30" s="9">
        <v>36</v>
      </c>
      <c r="G30" s="11">
        <v>78942111</v>
      </c>
    </row>
    <row r="31" spans="1:7" ht="11.45" customHeight="1">
      <c r="A31" s="8" t="s">
        <v>30</v>
      </c>
      <c r="B31" s="9">
        <v>0</v>
      </c>
      <c r="C31" s="10">
        <v>0</v>
      </c>
      <c r="D31" s="9">
        <v>0</v>
      </c>
      <c r="E31" s="9">
        <v>343</v>
      </c>
      <c r="F31" s="9">
        <v>62</v>
      </c>
      <c r="G31" s="11">
        <v>143462456</v>
      </c>
    </row>
    <row r="32" spans="1:7" ht="11.45" customHeight="1">
      <c r="A32" s="8" t="s">
        <v>31</v>
      </c>
      <c r="B32" s="9">
        <v>0</v>
      </c>
      <c r="C32" s="10">
        <v>0</v>
      </c>
      <c r="D32" s="9">
        <v>0</v>
      </c>
      <c r="E32" s="9">
        <v>89</v>
      </c>
      <c r="F32" s="9">
        <v>15</v>
      </c>
      <c r="G32" s="11">
        <v>29705282</v>
      </c>
    </row>
    <row r="33" spans="1:7" ht="11.45" customHeight="1">
      <c r="A33" s="12" t="s">
        <v>32</v>
      </c>
      <c r="B33" s="13">
        <v>0</v>
      </c>
      <c r="C33" s="14">
        <v>0</v>
      </c>
      <c r="D33" s="13">
        <v>0</v>
      </c>
      <c r="E33" s="13">
        <v>74</v>
      </c>
      <c r="F33" s="13">
        <v>13</v>
      </c>
      <c r="G33" s="15">
        <v>30082458</v>
      </c>
    </row>
    <row r="34" spans="1:7" ht="11.45" customHeight="1">
      <c r="A34" s="8" t="s">
        <v>33</v>
      </c>
      <c r="B34" s="9">
        <v>0</v>
      </c>
      <c r="C34" s="10">
        <v>0</v>
      </c>
      <c r="D34" s="9">
        <v>0</v>
      </c>
      <c r="E34" s="9">
        <v>142</v>
      </c>
      <c r="F34" s="9">
        <v>23</v>
      </c>
      <c r="G34" s="11">
        <v>59611218</v>
      </c>
    </row>
    <row r="35" spans="1:7" ht="11.45" customHeight="1">
      <c r="A35" s="8" t="s">
        <v>34</v>
      </c>
      <c r="B35" s="9">
        <v>3</v>
      </c>
      <c r="C35" s="10">
        <v>2</v>
      </c>
      <c r="D35" s="9">
        <v>232190</v>
      </c>
      <c r="E35" s="9">
        <v>544</v>
      </c>
      <c r="F35" s="9">
        <v>98</v>
      </c>
      <c r="G35" s="11">
        <v>222530702</v>
      </c>
    </row>
    <row r="36" spans="1:7" ht="11.45" customHeight="1">
      <c r="A36" s="8" t="s">
        <v>35</v>
      </c>
      <c r="B36" s="9">
        <v>0</v>
      </c>
      <c r="C36" s="10">
        <v>0</v>
      </c>
      <c r="D36" s="9">
        <v>0</v>
      </c>
      <c r="E36" s="9">
        <v>352</v>
      </c>
      <c r="F36" s="9">
        <v>53</v>
      </c>
      <c r="G36" s="11">
        <v>127039809</v>
      </c>
    </row>
    <row r="37" spans="1:7" ht="11.45" customHeight="1">
      <c r="A37" s="8" t="s">
        <v>36</v>
      </c>
      <c r="B37" s="9">
        <v>1</v>
      </c>
      <c r="C37" s="10">
        <v>0</v>
      </c>
      <c r="D37" s="9">
        <v>50997</v>
      </c>
      <c r="E37" s="9">
        <v>77</v>
      </c>
      <c r="F37" s="9">
        <v>16</v>
      </c>
      <c r="G37" s="11">
        <v>36228860</v>
      </c>
    </row>
    <row r="38" spans="1:7" ht="11.45" customHeight="1">
      <c r="A38" s="12" t="s">
        <v>37</v>
      </c>
      <c r="B38" s="13">
        <v>0</v>
      </c>
      <c r="C38" s="14">
        <v>0</v>
      </c>
      <c r="D38" s="13">
        <v>0</v>
      </c>
      <c r="E38" s="13">
        <v>67</v>
      </c>
      <c r="F38" s="13">
        <v>10</v>
      </c>
      <c r="G38" s="15">
        <v>25767287</v>
      </c>
    </row>
    <row r="39" spans="1:7" ht="11.45" customHeight="1">
      <c r="A39" s="8" t="s">
        <v>38</v>
      </c>
      <c r="B39" s="9">
        <v>1</v>
      </c>
      <c r="C39" s="10">
        <v>0</v>
      </c>
      <c r="D39" s="9">
        <v>36747</v>
      </c>
      <c r="E39" s="9">
        <v>34</v>
      </c>
      <c r="F39" s="9">
        <v>6</v>
      </c>
      <c r="G39" s="11">
        <v>13059705</v>
      </c>
    </row>
    <row r="40" spans="1:7" ht="11.45" customHeight="1">
      <c r="A40" s="8" t="s">
        <v>39</v>
      </c>
      <c r="B40" s="9">
        <v>0</v>
      </c>
      <c r="C40" s="10">
        <v>0</v>
      </c>
      <c r="D40" s="9">
        <v>0</v>
      </c>
      <c r="E40" s="9">
        <v>64</v>
      </c>
      <c r="F40" s="9">
        <v>14</v>
      </c>
      <c r="G40" s="11">
        <v>21634348</v>
      </c>
    </row>
    <row r="41" spans="1:7" ht="11.45" customHeight="1">
      <c r="A41" s="8" t="s">
        <v>40</v>
      </c>
      <c r="B41" s="9">
        <v>2</v>
      </c>
      <c r="C41" s="10">
        <v>1</v>
      </c>
      <c r="D41" s="9">
        <v>145588</v>
      </c>
      <c r="E41" s="9">
        <v>117</v>
      </c>
      <c r="F41" s="9">
        <v>22</v>
      </c>
      <c r="G41" s="11">
        <v>41246640</v>
      </c>
    </row>
    <row r="42" spans="1:7" ht="11.45" customHeight="1">
      <c r="A42" s="8" t="s">
        <v>41</v>
      </c>
      <c r="B42" s="9">
        <v>4</v>
      </c>
      <c r="C42" s="10">
        <v>1</v>
      </c>
      <c r="D42" s="9">
        <v>166859</v>
      </c>
      <c r="E42" s="9">
        <v>197</v>
      </c>
      <c r="F42" s="9">
        <v>34</v>
      </c>
      <c r="G42" s="11">
        <v>70227892</v>
      </c>
    </row>
    <row r="43" spans="1:7" ht="11.45" customHeight="1">
      <c r="A43" s="12" t="s">
        <v>42</v>
      </c>
      <c r="B43" s="13">
        <v>0</v>
      </c>
      <c r="C43" s="14">
        <v>1</v>
      </c>
      <c r="D43" s="13">
        <v>73116</v>
      </c>
      <c r="E43" s="13">
        <v>86</v>
      </c>
      <c r="F43" s="13">
        <v>17</v>
      </c>
      <c r="G43" s="15">
        <v>32369302</v>
      </c>
    </row>
    <row r="44" spans="1:7" ht="11.45" customHeight="1">
      <c r="A44" s="8" t="s">
        <v>43</v>
      </c>
      <c r="B44" s="9">
        <v>1</v>
      </c>
      <c r="C44" s="10">
        <v>0</v>
      </c>
      <c r="D44" s="9">
        <v>3821</v>
      </c>
      <c r="E44" s="9">
        <v>54</v>
      </c>
      <c r="F44" s="9">
        <v>11</v>
      </c>
      <c r="G44" s="11">
        <v>23287148</v>
      </c>
    </row>
    <row r="45" spans="1:7" ht="11.45" customHeight="1">
      <c r="A45" s="8" t="s">
        <v>44</v>
      </c>
      <c r="B45" s="9">
        <v>1</v>
      </c>
      <c r="C45" s="10">
        <v>0</v>
      </c>
      <c r="D45" s="9">
        <v>32736</v>
      </c>
      <c r="E45" s="9">
        <v>51</v>
      </c>
      <c r="F45" s="9">
        <v>7</v>
      </c>
      <c r="G45" s="11">
        <v>14628218</v>
      </c>
    </row>
    <row r="46" spans="1:7" ht="11.45" customHeight="1">
      <c r="A46" s="8" t="s">
        <v>45</v>
      </c>
      <c r="B46" s="9">
        <v>1</v>
      </c>
      <c r="C46" s="10">
        <v>0</v>
      </c>
      <c r="D46" s="9">
        <v>6903</v>
      </c>
      <c r="E46" s="9">
        <v>91</v>
      </c>
      <c r="F46" s="9">
        <v>19</v>
      </c>
      <c r="G46" s="11">
        <v>38190662</v>
      </c>
    </row>
    <row r="47" spans="1:7" ht="11.45" customHeight="1">
      <c r="A47" s="8" t="s">
        <v>46</v>
      </c>
      <c r="B47" s="9">
        <v>0</v>
      </c>
      <c r="C47" s="10">
        <v>0</v>
      </c>
      <c r="D47" s="9">
        <v>48667</v>
      </c>
      <c r="E47" s="9">
        <v>64</v>
      </c>
      <c r="F47" s="9">
        <v>12</v>
      </c>
      <c r="G47" s="11">
        <v>23665219</v>
      </c>
    </row>
    <row r="48" spans="1:7" ht="11.45" customHeight="1">
      <c r="A48" s="12" t="s">
        <v>47</v>
      </c>
      <c r="B48" s="13">
        <v>1</v>
      </c>
      <c r="C48" s="14">
        <v>1</v>
      </c>
      <c r="D48" s="13">
        <v>114490</v>
      </c>
      <c r="E48" s="13">
        <v>404</v>
      </c>
      <c r="F48" s="13">
        <v>73</v>
      </c>
      <c r="G48" s="15">
        <v>144572929</v>
      </c>
    </row>
    <row r="49" spans="1:7" ht="11.45" customHeight="1">
      <c r="A49" s="8" t="s">
        <v>48</v>
      </c>
      <c r="B49" s="9">
        <v>0</v>
      </c>
      <c r="C49" s="10">
        <v>0</v>
      </c>
      <c r="D49" s="9">
        <v>0</v>
      </c>
      <c r="E49" s="9">
        <v>66</v>
      </c>
      <c r="F49" s="9">
        <v>13</v>
      </c>
      <c r="G49" s="11">
        <v>20798131</v>
      </c>
    </row>
    <row r="50" spans="1:7" ht="11.45" customHeight="1">
      <c r="A50" s="8" t="s">
        <v>49</v>
      </c>
      <c r="B50" s="9">
        <v>0</v>
      </c>
      <c r="C50" s="10">
        <v>0</v>
      </c>
      <c r="D50" s="9">
        <v>0</v>
      </c>
      <c r="E50" s="9">
        <v>143</v>
      </c>
      <c r="F50" s="9">
        <v>25</v>
      </c>
      <c r="G50" s="11">
        <v>42829180</v>
      </c>
    </row>
    <row r="51" spans="1:7" ht="11.45" customHeight="1">
      <c r="A51" s="8" t="s">
        <v>50</v>
      </c>
      <c r="B51" s="9">
        <v>2</v>
      </c>
      <c r="C51" s="10">
        <v>1</v>
      </c>
      <c r="D51" s="9">
        <v>123542</v>
      </c>
      <c r="E51" s="9">
        <v>172</v>
      </c>
      <c r="F51" s="9">
        <v>31</v>
      </c>
      <c r="G51" s="11">
        <v>56198224</v>
      </c>
    </row>
    <row r="52" spans="1:7" ht="11.45" customHeight="1">
      <c r="A52" s="8" t="s">
        <v>51</v>
      </c>
      <c r="B52" s="9">
        <v>0</v>
      </c>
      <c r="C52" s="10">
        <v>0</v>
      </c>
      <c r="D52" s="9">
        <v>0</v>
      </c>
      <c r="E52" s="9">
        <v>103</v>
      </c>
      <c r="F52" s="9">
        <v>15</v>
      </c>
      <c r="G52" s="11">
        <v>30527596</v>
      </c>
    </row>
    <row r="53" spans="1:7" ht="11.45" customHeight="1">
      <c r="A53" s="12" t="s">
        <v>52</v>
      </c>
      <c r="B53" s="13">
        <v>0</v>
      </c>
      <c r="C53" s="14">
        <v>0</v>
      </c>
      <c r="D53" s="13">
        <v>0</v>
      </c>
      <c r="E53" s="13">
        <v>112</v>
      </c>
      <c r="F53" s="13">
        <v>17</v>
      </c>
      <c r="G53" s="15">
        <v>30565232</v>
      </c>
    </row>
    <row r="54" spans="1:7" ht="11.45" customHeight="1">
      <c r="A54" s="8" t="s">
        <v>53</v>
      </c>
      <c r="B54" s="9">
        <v>1</v>
      </c>
      <c r="C54" s="10">
        <v>0</v>
      </c>
      <c r="D54" s="9">
        <v>42799</v>
      </c>
      <c r="E54" s="9">
        <v>160</v>
      </c>
      <c r="F54" s="9">
        <v>29</v>
      </c>
      <c r="G54" s="11">
        <v>45841944</v>
      </c>
    </row>
    <row r="55" spans="1:7" ht="11.45" customHeight="1" thickBot="1">
      <c r="A55" s="16" t="s">
        <v>54</v>
      </c>
      <c r="B55" s="17">
        <v>0</v>
      </c>
      <c r="C55" s="18">
        <v>0</v>
      </c>
      <c r="D55" s="17">
        <v>0</v>
      </c>
      <c r="E55" s="17">
        <v>65</v>
      </c>
      <c r="F55" s="17">
        <v>15</v>
      </c>
      <c r="G55" s="19">
        <v>25694679</v>
      </c>
    </row>
    <row r="56" spans="1:7" s="22" customFormat="1" ht="12" customHeight="1">
      <c r="A56" s="20"/>
      <c r="B56" s="21"/>
      <c r="C56" s="21"/>
      <c r="D56" s="21"/>
      <c r="E56" s="21"/>
      <c r="F56" s="21"/>
      <c r="G56" s="21"/>
    </row>
    <row r="57" spans="1:7" s="22" customFormat="1" ht="9" customHeight="1">
      <c r="A57" s="88" t="s">
        <v>184</v>
      </c>
    </row>
    <row r="58" spans="1:7" ht="11.45" customHeight="1">
      <c r="A58" s="24"/>
    </row>
    <row r="59" spans="1:7" ht="11.45" customHeight="1">
      <c r="A59" s="24"/>
    </row>
    <row r="60" spans="1:7" ht="11.45" customHeight="1">
      <c r="A60" s="24"/>
    </row>
    <row r="61" spans="1:7" ht="11.45" customHeight="1">
      <c r="A61" s="24"/>
    </row>
    <row r="62" spans="1:7" ht="11.45" customHeight="1">
      <c r="A62" s="24"/>
    </row>
    <row r="63" spans="1:7" ht="13.15" customHeight="1">
      <c r="A63" s="24"/>
    </row>
    <row r="64" spans="1:7" ht="10.9" customHeight="1">
      <c r="A64" s="24"/>
    </row>
    <row r="65" spans="1:1" ht="10.9" customHeight="1">
      <c r="A65" s="24"/>
    </row>
    <row r="66" spans="1:1" ht="15" customHeight="1">
      <c r="A66" s="25"/>
    </row>
  </sheetData>
  <mergeCells count="11">
    <mergeCell ref="A1:G1"/>
    <mergeCell ref="F2:G2"/>
    <mergeCell ref="B3:D3"/>
    <mergeCell ref="E3:G3"/>
    <mergeCell ref="A3:A6"/>
    <mergeCell ref="B5:B6"/>
    <mergeCell ref="C5:C6"/>
    <mergeCell ref="D5:D6"/>
    <mergeCell ref="E5:E6"/>
    <mergeCell ref="F5:F6"/>
    <mergeCell ref="G5:G6"/>
  </mergeCells>
  <phoneticPr fontId="3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7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67"/>
  <sheetViews>
    <sheetView view="pageBreakPreview" topLeftCell="A8" zoomScaleNormal="100" zoomScaleSheetLayoutView="100" workbookViewId="0">
      <selection activeCell="L47" sqref="L47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19" t="s">
        <v>154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9.899999999999999" customHeight="1">
      <c r="A2" s="142" t="s">
        <v>165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18.600000000000001" customHeight="1" thickBot="1">
      <c r="I3" s="138" t="s">
        <v>195</v>
      </c>
      <c r="J3" s="138"/>
    </row>
    <row r="4" spans="1:10" ht="22.5" customHeight="1" thickBot="1">
      <c r="A4" s="126" t="s">
        <v>0</v>
      </c>
      <c r="B4" s="139" t="s">
        <v>123</v>
      </c>
      <c r="C4" s="140"/>
      <c r="D4" s="140"/>
      <c r="E4" s="140"/>
      <c r="F4" s="140"/>
      <c r="G4" s="140"/>
      <c r="H4" s="140"/>
      <c r="I4" s="140"/>
      <c r="J4" s="141"/>
    </row>
    <row r="5" spans="1:10" ht="22.5" customHeight="1" thickBot="1">
      <c r="A5" s="127"/>
      <c r="B5" s="139" t="s">
        <v>98</v>
      </c>
      <c r="C5" s="140"/>
      <c r="D5" s="140"/>
      <c r="E5" s="140"/>
      <c r="F5" s="140"/>
      <c r="G5" s="140"/>
      <c r="H5" s="140"/>
      <c r="I5" s="140"/>
      <c r="J5" s="141"/>
    </row>
    <row r="6" spans="1:10" ht="22.5" customHeight="1" thickBot="1">
      <c r="A6" s="127"/>
      <c r="B6" s="139" t="s">
        <v>85</v>
      </c>
      <c r="C6" s="140"/>
      <c r="D6" s="141"/>
      <c r="E6" s="139" t="s">
        <v>81</v>
      </c>
      <c r="F6" s="140"/>
      <c r="G6" s="141"/>
      <c r="H6" s="139" t="s">
        <v>80</v>
      </c>
      <c r="I6" s="140"/>
      <c r="J6" s="141"/>
    </row>
    <row r="7" spans="1:10" ht="42" customHeight="1" thickBot="1">
      <c r="A7" s="128"/>
      <c r="B7" s="105" t="s">
        <v>72</v>
      </c>
      <c r="C7" s="3" t="s">
        <v>79</v>
      </c>
      <c r="D7" s="105" t="s">
        <v>70</v>
      </c>
      <c r="E7" s="105" t="s">
        <v>72</v>
      </c>
      <c r="F7" s="3" t="s">
        <v>79</v>
      </c>
      <c r="G7" s="3" t="s">
        <v>70</v>
      </c>
      <c r="H7" s="105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29391</v>
      </c>
      <c r="C8" s="5">
        <v>12944</v>
      </c>
      <c r="D8" s="32">
        <v>16447</v>
      </c>
      <c r="E8" s="32">
        <v>4581</v>
      </c>
      <c r="F8" s="5">
        <v>2142</v>
      </c>
      <c r="G8" s="5">
        <v>2439</v>
      </c>
      <c r="H8" s="32">
        <v>20036</v>
      </c>
      <c r="I8" s="5">
        <v>10526</v>
      </c>
      <c r="J8" s="5">
        <v>9510</v>
      </c>
    </row>
    <row r="9" spans="1:10" ht="12" customHeight="1">
      <c r="A9" s="8"/>
      <c r="B9" s="30"/>
      <c r="C9" s="9"/>
      <c r="D9" s="30"/>
      <c r="E9" s="30"/>
      <c r="F9" s="9"/>
      <c r="G9" s="9"/>
      <c r="H9" s="30"/>
      <c r="I9" s="9"/>
      <c r="J9" s="9"/>
    </row>
    <row r="10" spans="1:10" ht="11.45" customHeight="1">
      <c r="A10" s="8" t="s">
        <v>8</v>
      </c>
      <c r="B10" s="30">
        <v>1224</v>
      </c>
      <c r="C10" s="9">
        <v>528</v>
      </c>
      <c r="D10" s="30">
        <v>696</v>
      </c>
      <c r="E10" s="30">
        <v>186</v>
      </c>
      <c r="F10" s="9">
        <v>82</v>
      </c>
      <c r="G10" s="9">
        <v>104</v>
      </c>
      <c r="H10" s="30">
        <v>817</v>
      </c>
      <c r="I10" s="9">
        <v>427</v>
      </c>
      <c r="J10" s="9">
        <v>390</v>
      </c>
    </row>
    <row r="11" spans="1:10" ht="11.45" customHeight="1">
      <c r="A11" s="8" t="s">
        <v>9</v>
      </c>
      <c r="B11" s="30">
        <v>337</v>
      </c>
      <c r="C11" s="9">
        <v>149</v>
      </c>
      <c r="D11" s="30">
        <v>188</v>
      </c>
      <c r="E11" s="30">
        <v>51</v>
      </c>
      <c r="F11" s="9">
        <v>27</v>
      </c>
      <c r="G11" s="9">
        <v>24</v>
      </c>
      <c r="H11" s="30">
        <v>223</v>
      </c>
      <c r="I11" s="9">
        <v>111</v>
      </c>
      <c r="J11" s="9">
        <v>112</v>
      </c>
    </row>
    <row r="12" spans="1:10" ht="11.45" customHeight="1">
      <c r="A12" s="8" t="s">
        <v>10</v>
      </c>
      <c r="B12" s="30">
        <v>277</v>
      </c>
      <c r="C12" s="9">
        <v>112</v>
      </c>
      <c r="D12" s="30">
        <v>165</v>
      </c>
      <c r="E12" s="30">
        <v>73</v>
      </c>
      <c r="F12" s="9">
        <v>33</v>
      </c>
      <c r="G12" s="9">
        <v>40</v>
      </c>
      <c r="H12" s="30">
        <v>209</v>
      </c>
      <c r="I12" s="9">
        <v>120</v>
      </c>
      <c r="J12" s="9">
        <v>89</v>
      </c>
    </row>
    <row r="13" spans="1:10" ht="11.45" customHeight="1">
      <c r="A13" s="8" t="s">
        <v>11</v>
      </c>
      <c r="B13" s="30">
        <v>635</v>
      </c>
      <c r="C13" s="9">
        <v>276</v>
      </c>
      <c r="D13" s="30">
        <v>359</v>
      </c>
      <c r="E13" s="30">
        <v>129</v>
      </c>
      <c r="F13" s="9">
        <v>61</v>
      </c>
      <c r="G13" s="9">
        <v>68</v>
      </c>
      <c r="H13" s="30">
        <v>433</v>
      </c>
      <c r="I13" s="9">
        <v>206</v>
      </c>
      <c r="J13" s="9">
        <v>227</v>
      </c>
    </row>
    <row r="14" spans="1:10" ht="11.45" customHeight="1">
      <c r="A14" s="12" t="s">
        <v>12</v>
      </c>
      <c r="B14" s="13">
        <v>211</v>
      </c>
      <c r="C14" s="13">
        <v>86</v>
      </c>
      <c r="D14" s="31">
        <v>125</v>
      </c>
      <c r="E14" s="13">
        <v>53</v>
      </c>
      <c r="F14" s="13">
        <v>32</v>
      </c>
      <c r="G14" s="13">
        <v>21</v>
      </c>
      <c r="H14" s="13">
        <v>212</v>
      </c>
      <c r="I14" s="13">
        <v>113</v>
      </c>
      <c r="J14" s="13">
        <v>99</v>
      </c>
    </row>
    <row r="15" spans="1:10" ht="11.45" customHeight="1">
      <c r="A15" s="8" t="s">
        <v>13</v>
      </c>
      <c r="B15" s="30">
        <v>217</v>
      </c>
      <c r="C15" s="9">
        <v>86</v>
      </c>
      <c r="D15" s="30">
        <v>131</v>
      </c>
      <c r="E15" s="30">
        <v>57</v>
      </c>
      <c r="F15" s="9">
        <v>26</v>
      </c>
      <c r="G15" s="9">
        <v>31</v>
      </c>
      <c r="H15" s="30">
        <v>157</v>
      </c>
      <c r="I15" s="9">
        <v>91</v>
      </c>
      <c r="J15" s="9">
        <v>66</v>
      </c>
    </row>
    <row r="16" spans="1:10" ht="11.45" customHeight="1">
      <c r="A16" s="8" t="s">
        <v>14</v>
      </c>
      <c r="B16" s="30">
        <v>429</v>
      </c>
      <c r="C16" s="9">
        <v>202</v>
      </c>
      <c r="D16" s="30">
        <v>227</v>
      </c>
      <c r="E16" s="30">
        <v>92</v>
      </c>
      <c r="F16" s="9">
        <v>47</v>
      </c>
      <c r="G16" s="9">
        <v>45</v>
      </c>
      <c r="H16" s="30">
        <v>281</v>
      </c>
      <c r="I16" s="9">
        <v>138</v>
      </c>
      <c r="J16" s="9">
        <v>143</v>
      </c>
    </row>
    <row r="17" spans="1:10" ht="11.45" customHeight="1">
      <c r="A17" s="8" t="s">
        <v>15</v>
      </c>
      <c r="B17" s="30">
        <v>488</v>
      </c>
      <c r="C17" s="9">
        <v>212</v>
      </c>
      <c r="D17" s="30">
        <v>276</v>
      </c>
      <c r="E17" s="30">
        <v>69</v>
      </c>
      <c r="F17" s="9">
        <v>31</v>
      </c>
      <c r="G17" s="9">
        <v>38</v>
      </c>
      <c r="H17" s="30">
        <v>344</v>
      </c>
      <c r="I17" s="9">
        <v>190</v>
      </c>
      <c r="J17" s="9">
        <v>154</v>
      </c>
    </row>
    <row r="18" spans="1:10" ht="11.45" customHeight="1">
      <c r="A18" s="8" t="s">
        <v>16</v>
      </c>
      <c r="B18" s="30">
        <v>365</v>
      </c>
      <c r="C18" s="9">
        <v>162</v>
      </c>
      <c r="D18" s="30">
        <v>203</v>
      </c>
      <c r="E18" s="30">
        <v>87</v>
      </c>
      <c r="F18" s="9">
        <v>42</v>
      </c>
      <c r="G18" s="9">
        <v>45</v>
      </c>
      <c r="H18" s="30">
        <v>290</v>
      </c>
      <c r="I18" s="9">
        <v>153</v>
      </c>
      <c r="J18" s="9">
        <v>137</v>
      </c>
    </row>
    <row r="19" spans="1:10" ht="11.45" customHeight="1">
      <c r="A19" s="12" t="s">
        <v>17</v>
      </c>
      <c r="B19" s="13">
        <v>431</v>
      </c>
      <c r="C19" s="13">
        <v>193</v>
      </c>
      <c r="D19" s="31">
        <v>238</v>
      </c>
      <c r="E19" s="13">
        <v>60</v>
      </c>
      <c r="F19" s="13">
        <v>33</v>
      </c>
      <c r="G19" s="13">
        <v>27</v>
      </c>
      <c r="H19" s="13">
        <v>273</v>
      </c>
      <c r="I19" s="13">
        <v>163</v>
      </c>
      <c r="J19" s="13">
        <v>110</v>
      </c>
    </row>
    <row r="20" spans="1:10" ht="11.45" customHeight="1">
      <c r="A20" s="8" t="s">
        <v>18</v>
      </c>
      <c r="B20" s="30">
        <v>1639</v>
      </c>
      <c r="C20" s="9">
        <v>757</v>
      </c>
      <c r="D20" s="30">
        <v>882</v>
      </c>
      <c r="E20" s="30">
        <v>271</v>
      </c>
      <c r="F20" s="9">
        <v>135</v>
      </c>
      <c r="G20" s="9">
        <v>136</v>
      </c>
      <c r="H20" s="30">
        <v>1198</v>
      </c>
      <c r="I20" s="9">
        <v>677</v>
      </c>
      <c r="J20" s="9">
        <v>521</v>
      </c>
    </row>
    <row r="21" spans="1:10" ht="11.45" customHeight="1">
      <c r="A21" s="8" t="s">
        <v>19</v>
      </c>
      <c r="B21" s="30">
        <v>1331</v>
      </c>
      <c r="C21" s="9">
        <v>622</v>
      </c>
      <c r="D21" s="30">
        <v>709</v>
      </c>
      <c r="E21" s="30">
        <v>233</v>
      </c>
      <c r="F21" s="9">
        <v>117</v>
      </c>
      <c r="G21" s="9">
        <v>116</v>
      </c>
      <c r="H21" s="30">
        <v>1012</v>
      </c>
      <c r="I21" s="9">
        <v>538</v>
      </c>
      <c r="J21" s="9">
        <v>474</v>
      </c>
    </row>
    <row r="22" spans="1:10" ht="11.45" customHeight="1">
      <c r="A22" s="8" t="s">
        <v>20</v>
      </c>
      <c r="B22" s="30">
        <v>4487</v>
      </c>
      <c r="C22" s="9">
        <v>2061</v>
      </c>
      <c r="D22" s="30">
        <v>2426</v>
      </c>
      <c r="E22" s="30">
        <v>568</v>
      </c>
      <c r="F22" s="9">
        <v>244</v>
      </c>
      <c r="G22" s="9">
        <v>324</v>
      </c>
      <c r="H22" s="30">
        <v>3081</v>
      </c>
      <c r="I22" s="9">
        <v>1551</v>
      </c>
      <c r="J22" s="9">
        <v>1530</v>
      </c>
    </row>
    <row r="23" spans="1:10" ht="11.45" customHeight="1">
      <c r="A23" s="8" t="s">
        <v>21</v>
      </c>
      <c r="B23" s="30">
        <v>2080</v>
      </c>
      <c r="C23" s="9">
        <v>975</v>
      </c>
      <c r="D23" s="30">
        <v>1105</v>
      </c>
      <c r="E23" s="30">
        <v>303</v>
      </c>
      <c r="F23" s="9">
        <v>141</v>
      </c>
      <c r="G23" s="9">
        <v>162</v>
      </c>
      <c r="H23" s="30">
        <v>1475</v>
      </c>
      <c r="I23" s="9">
        <v>812</v>
      </c>
      <c r="J23" s="9">
        <v>663</v>
      </c>
    </row>
    <row r="24" spans="1:10" ht="11.45" customHeight="1">
      <c r="A24" s="12" t="s">
        <v>22</v>
      </c>
      <c r="B24" s="13">
        <v>453</v>
      </c>
      <c r="C24" s="13">
        <v>163</v>
      </c>
      <c r="D24" s="31">
        <v>290</v>
      </c>
      <c r="E24" s="13">
        <v>116</v>
      </c>
      <c r="F24" s="13">
        <v>38</v>
      </c>
      <c r="G24" s="13">
        <v>78</v>
      </c>
      <c r="H24" s="13">
        <v>406</v>
      </c>
      <c r="I24" s="13">
        <v>174</v>
      </c>
      <c r="J24" s="13">
        <v>232</v>
      </c>
    </row>
    <row r="25" spans="1:10" ht="11.45" customHeight="1">
      <c r="A25" s="8" t="s">
        <v>23</v>
      </c>
      <c r="B25" s="30">
        <v>195</v>
      </c>
      <c r="C25" s="9">
        <v>86</v>
      </c>
      <c r="D25" s="30">
        <v>109</v>
      </c>
      <c r="E25" s="30">
        <v>30</v>
      </c>
      <c r="F25" s="9">
        <v>17</v>
      </c>
      <c r="G25" s="9">
        <v>13</v>
      </c>
      <c r="H25" s="30">
        <v>114</v>
      </c>
      <c r="I25" s="9">
        <v>59</v>
      </c>
      <c r="J25" s="9">
        <v>55</v>
      </c>
    </row>
    <row r="26" spans="1:10" ht="11.45" customHeight="1">
      <c r="A26" s="8" t="s">
        <v>24</v>
      </c>
      <c r="B26" s="30">
        <v>274</v>
      </c>
      <c r="C26" s="9">
        <v>105</v>
      </c>
      <c r="D26" s="30">
        <v>169</v>
      </c>
      <c r="E26" s="30">
        <v>37</v>
      </c>
      <c r="F26" s="9">
        <v>12</v>
      </c>
      <c r="G26" s="9">
        <v>25</v>
      </c>
      <c r="H26" s="30">
        <v>182</v>
      </c>
      <c r="I26" s="9">
        <v>91</v>
      </c>
      <c r="J26" s="9">
        <v>91</v>
      </c>
    </row>
    <row r="27" spans="1:10" ht="11.45" customHeight="1">
      <c r="A27" s="8" t="s">
        <v>25</v>
      </c>
      <c r="B27" s="30">
        <v>114</v>
      </c>
      <c r="C27" s="9">
        <v>49</v>
      </c>
      <c r="D27" s="30">
        <v>65</v>
      </c>
      <c r="E27" s="30">
        <v>24</v>
      </c>
      <c r="F27" s="9">
        <v>7</v>
      </c>
      <c r="G27" s="9">
        <v>17</v>
      </c>
      <c r="H27" s="30">
        <v>81</v>
      </c>
      <c r="I27" s="9">
        <v>44</v>
      </c>
      <c r="J27" s="9">
        <v>37</v>
      </c>
    </row>
    <row r="28" spans="1:10" ht="11.45" customHeight="1">
      <c r="A28" s="8" t="s">
        <v>26</v>
      </c>
      <c r="B28" s="30">
        <v>191</v>
      </c>
      <c r="C28" s="9">
        <v>68</v>
      </c>
      <c r="D28" s="30">
        <v>123</v>
      </c>
      <c r="E28" s="30">
        <v>36</v>
      </c>
      <c r="F28" s="9">
        <v>24</v>
      </c>
      <c r="G28" s="9">
        <v>12</v>
      </c>
      <c r="H28" s="30">
        <v>101</v>
      </c>
      <c r="I28" s="9">
        <v>50</v>
      </c>
      <c r="J28" s="9">
        <v>51</v>
      </c>
    </row>
    <row r="29" spans="1:10" ht="11.45" customHeight="1">
      <c r="A29" s="12" t="s">
        <v>27</v>
      </c>
      <c r="B29" s="13">
        <v>417</v>
      </c>
      <c r="C29" s="13">
        <v>186</v>
      </c>
      <c r="D29" s="31">
        <v>231</v>
      </c>
      <c r="E29" s="13">
        <v>65</v>
      </c>
      <c r="F29" s="13">
        <v>34</v>
      </c>
      <c r="G29" s="13">
        <v>31</v>
      </c>
      <c r="H29" s="13">
        <v>279</v>
      </c>
      <c r="I29" s="13">
        <v>166</v>
      </c>
      <c r="J29" s="13">
        <v>113</v>
      </c>
    </row>
    <row r="30" spans="1:10" ht="11.45" customHeight="1">
      <c r="A30" s="8" t="s">
        <v>28</v>
      </c>
      <c r="B30" s="30">
        <v>410</v>
      </c>
      <c r="C30" s="9">
        <v>195</v>
      </c>
      <c r="D30" s="30">
        <v>215</v>
      </c>
      <c r="E30" s="30">
        <v>54</v>
      </c>
      <c r="F30" s="9">
        <v>27</v>
      </c>
      <c r="G30" s="9">
        <v>27</v>
      </c>
      <c r="H30" s="30">
        <v>217</v>
      </c>
      <c r="I30" s="9">
        <v>113</v>
      </c>
      <c r="J30" s="9">
        <v>104</v>
      </c>
    </row>
    <row r="31" spans="1:10" ht="11.45" customHeight="1">
      <c r="A31" s="8" t="s">
        <v>29</v>
      </c>
      <c r="B31" s="30">
        <v>784</v>
      </c>
      <c r="C31" s="9">
        <v>376</v>
      </c>
      <c r="D31" s="30">
        <v>408</v>
      </c>
      <c r="E31" s="30">
        <v>123</v>
      </c>
      <c r="F31" s="9">
        <v>74</v>
      </c>
      <c r="G31" s="9">
        <v>49</v>
      </c>
      <c r="H31" s="30">
        <v>534</v>
      </c>
      <c r="I31" s="9">
        <v>321</v>
      </c>
      <c r="J31" s="9">
        <v>213</v>
      </c>
    </row>
    <row r="32" spans="1:10" ht="11.45" customHeight="1">
      <c r="A32" s="8" t="s">
        <v>30</v>
      </c>
      <c r="B32" s="30">
        <v>1588</v>
      </c>
      <c r="C32" s="9">
        <v>714</v>
      </c>
      <c r="D32" s="30">
        <v>874</v>
      </c>
      <c r="E32" s="30">
        <v>246</v>
      </c>
      <c r="F32" s="9">
        <v>121</v>
      </c>
      <c r="G32" s="9">
        <v>125</v>
      </c>
      <c r="H32" s="30">
        <v>967</v>
      </c>
      <c r="I32" s="9">
        <v>526</v>
      </c>
      <c r="J32" s="9">
        <v>441</v>
      </c>
    </row>
    <row r="33" spans="1:10" ht="11.45" customHeight="1">
      <c r="A33" s="8" t="s">
        <v>31</v>
      </c>
      <c r="B33" s="30">
        <v>318</v>
      </c>
      <c r="C33" s="9">
        <v>138</v>
      </c>
      <c r="D33" s="30">
        <v>180</v>
      </c>
      <c r="E33" s="30">
        <v>52</v>
      </c>
      <c r="F33" s="9">
        <v>30</v>
      </c>
      <c r="G33" s="9">
        <v>22</v>
      </c>
      <c r="H33" s="30">
        <v>212</v>
      </c>
      <c r="I33" s="9">
        <v>109</v>
      </c>
      <c r="J33" s="9">
        <v>103</v>
      </c>
    </row>
    <row r="34" spans="1:10" ht="11.45" customHeight="1">
      <c r="A34" s="12" t="s">
        <v>32</v>
      </c>
      <c r="B34" s="13">
        <v>317</v>
      </c>
      <c r="C34" s="13">
        <v>146</v>
      </c>
      <c r="D34" s="31">
        <v>171</v>
      </c>
      <c r="E34" s="13">
        <v>54</v>
      </c>
      <c r="F34" s="13">
        <v>28</v>
      </c>
      <c r="G34" s="13">
        <v>26</v>
      </c>
      <c r="H34" s="13">
        <v>224</v>
      </c>
      <c r="I34" s="13">
        <v>137</v>
      </c>
      <c r="J34" s="13">
        <v>87</v>
      </c>
    </row>
    <row r="35" spans="1:10" ht="11.45" customHeight="1">
      <c r="A35" s="8" t="s">
        <v>33</v>
      </c>
      <c r="B35" s="30">
        <v>610</v>
      </c>
      <c r="C35" s="9">
        <v>272</v>
      </c>
      <c r="D35" s="30">
        <v>338</v>
      </c>
      <c r="E35" s="30">
        <v>83</v>
      </c>
      <c r="F35" s="9">
        <v>34</v>
      </c>
      <c r="G35" s="9">
        <v>49</v>
      </c>
      <c r="H35" s="30">
        <v>453</v>
      </c>
      <c r="I35" s="9">
        <v>214</v>
      </c>
      <c r="J35" s="9">
        <v>239</v>
      </c>
    </row>
    <row r="36" spans="1:10" ht="11.45" customHeight="1">
      <c r="A36" s="8" t="s">
        <v>34</v>
      </c>
      <c r="B36" s="30">
        <v>2307</v>
      </c>
      <c r="C36" s="9">
        <v>1039</v>
      </c>
      <c r="D36" s="30">
        <v>1268</v>
      </c>
      <c r="E36" s="30">
        <v>319</v>
      </c>
      <c r="F36" s="9">
        <v>145</v>
      </c>
      <c r="G36" s="9">
        <v>174</v>
      </c>
      <c r="H36" s="30">
        <v>1490</v>
      </c>
      <c r="I36" s="9">
        <v>768</v>
      </c>
      <c r="J36" s="9">
        <v>722</v>
      </c>
    </row>
    <row r="37" spans="1:10" ht="11.45" customHeight="1">
      <c r="A37" s="8" t="s">
        <v>35</v>
      </c>
      <c r="B37" s="30">
        <v>1106</v>
      </c>
      <c r="C37" s="9">
        <v>438</v>
      </c>
      <c r="D37" s="30">
        <v>668</v>
      </c>
      <c r="E37" s="30">
        <v>154</v>
      </c>
      <c r="F37" s="9">
        <v>61</v>
      </c>
      <c r="G37" s="9">
        <v>93</v>
      </c>
      <c r="H37" s="30">
        <v>796</v>
      </c>
      <c r="I37" s="9">
        <v>439</v>
      </c>
      <c r="J37" s="9">
        <v>357</v>
      </c>
    </row>
    <row r="38" spans="1:10" ht="11.45" customHeight="1">
      <c r="A38" s="8" t="s">
        <v>36</v>
      </c>
      <c r="B38" s="30">
        <v>252</v>
      </c>
      <c r="C38" s="9">
        <v>107</v>
      </c>
      <c r="D38" s="30">
        <v>145</v>
      </c>
      <c r="E38" s="30">
        <v>31</v>
      </c>
      <c r="F38" s="9">
        <v>12</v>
      </c>
      <c r="G38" s="9">
        <v>19</v>
      </c>
      <c r="H38" s="30">
        <v>178</v>
      </c>
      <c r="I38" s="9">
        <v>106</v>
      </c>
      <c r="J38" s="9">
        <v>72</v>
      </c>
    </row>
    <row r="39" spans="1:10" ht="11.45" customHeight="1">
      <c r="A39" s="12" t="s">
        <v>37</v>
      </c>
      <c r="B39" s="13">
        <v>166</v>
      </c>
      <c r="C39" s="13">
        <v>61</v>
      </c>
      <c r="D39" s="31">
        <v>105</v>
      </c>
      <c r="E39" s="13">
        <v>29</v>
      </c>
      <c r="F39" s="13">
        <v>14</v>
      </c>
      <c r="G39" s="13">
        <v>15</v>
      </c>
      <c r="H39" s="13">
        <v>109</v>
      </c>
      <c r="I39" s="13">
        <v>58</v>
      </c>
      <c r="J39" s="13">
        <v>51</v>
      </c>
    </row>
    <row r="40" spans="1:10" ht="11.45" customHeight="1">
      <c r="A40" s="8" t="s">
        <v>38</v>
      </c>
      <c r="B40" s="30">
        <v>118</v>
      </c>
      <c r="C40" s="9">
        <v>53</v>
      </c>
      <c r="D40" s="30">
        <v>65</v>
      </c>
      <c r="E40" s="30">
        <v>13</v>
      </c>
      <c r="F40" s="9">
        <v>8</v>
      </c>
      <c r="G40" s="9">
        <v>5</v>
      </c>
      <c r="H40" s="30">
        <v>77</v>
      </c>
      <c r="I40" s="9">
        <v>33</v>
      </c>
      <c r="J40" s="9">
        <v>44</v>
      </c>
    </row>
    <row r="41" spans="1:10" ht="11.45" customHeight="1">
      <c r="A41" s="8" t="s">
        <v>39</v>
      </c>
      <c r="B41" s="30">
        <v>122</v>
      </c>
      <c r="C41" s="9">
        <v>51</v>
      </c>
      <c r="D41" s="30">
        <v>71</v>
      </c>
      <c r="E41" s="30">
        <v>21</v>
      </c>
      <c r="F41" s="9">
        <v>12</v>
      </c>
      <c r="G41" s="9">
        <v>9</v>
      </c>
      <c r="H41" s="30">
        <v>93</v>
      </c>
      <c r="I41" s="9">
        <v>50</v>
      </c>
      <c r="J41" s="9">
        <v>43</v>
      </c>
    </row>
    <row r="42" spans="1:10" ht="11.45" customHeight="1">
      <c r="A42" s="8" t="s">
        <v>40</v>
      </c>
      <c r="B42" s="30">
        <v>323</v>
      </c>
      <c r="C42" s="9">
        <v>141</v>
      </c>
      <c r="D42" s="30">
        <v>182</v>
      </c>
      <c r="E42" s="30">
        <v>61</v>
      </c>
      <c r="F42" s="9">
        <v>20</v>
      </c>
      <c r="G42" s="9">
        <v>41</v>
      </c>
      <c r="H42" s="30">
        <v>226</v>
      </c>
      <c r="I42" s="9">
        <v>112</v>
      </c>
      <c r="J42" s="9">
        <v>114</v>
      </c>
    </row>
    <row r="43" spans="1:10" ht="11.45" customHeight="1">
      <c r="A43" s="8" t="s">
        <v>41</v>
      </c>
      <c r="B43" s="30">
        <v>618</v>
      </c>
      <c r="C43" s="9">
        <v>266</v>
      </c>
      <c r="D43" s="30">
        <v>352</v>
      </c>
      <c r="E43" s="30">
        <v>89</v>
      </c>
      <c r="F43" s="9">
        <v>49</v>
      </c>
      <c r="G43" s="9">
        <v>40</v>
      </c>
      <c r="H43" s="30">
        <v>394</v>
      </c>
      <c r="I43" s="9">
        <v>210</v>
      </c>
      <c r="J43" s="9">
        <v>184</v>
      </c>
    </row>
    <row r="44" spans="1:10" ht="11.45" customHeight="1">
      <c r="A44" s="12" t="s">
        <v>42</v>
      </c>
      <c r="B44" s="13">
        <v>199</v>
      </c>
      <c r="C44" s="13">
        <v>77</v>
      </c>
      <c r="D44" s="31">
        <v>122</v>
      </c>
      <c r="E44" s="13">
        <v>36</v>
      </c>
      <c r="F44" s="13">
        <v>14</v>
      </c>
      <c r="G44" s="13">
        <v>22</v>
      </c>
      <c r="H44" s="13">
        <v>132</v>
      </c>
      <c r="I44" s="13">
        <v>65</v>
      </c>
      <c r="J44" s="13">
        <v>67</v>
      </c>
    </row>
    <row r="45" spans="1:10" ht="11.45" customHeight="1">
      <c r="A45" s="8" t="s">
        <v>43</v>
      </c>
      <c r="B45" s="30">
        <v>143</v>
      </c>
      <c r="C45" s="9">
        <v>54</v>
      </c>
      <c r="D45" s="30">
        <v>89</v>
      </c>
      <c r="E45" s="30">
        <v>19</v>
      </c>
      <c r="F45" s="9">
        <v>8</v>
      </c>
      <c r="G45" s="9">
        <v>11</v>
      </c>
      <c r="H45" s="30">
        <v>88</v>
      </c>
      <c r="I45" s="9">
        <v>39</v>
      </c>
      <c r="J45" s="9">
        <v>49</v>
      </c>
    </row>
    <row r="46" spans="1:10" ht="11.45" customHeight="1">
      <c r="A46" s="8" t="s">
        <v>44</v>
      </c>
      <c r="B46" s="30">
        <v>168</v>
      </c>
      <c r="C46" s="9">
        <v>73</v>
      </c>
      <c r="D46" s="30">
        <v>95</v>
      </c>
      <c r="E46" s="30">
        <v>36</v>
      </c>
      <c r="F46" s="9">
        <v>13</v>
      </c>
      <c r="G46" s="9">
        <v>23</v>
      </c>
      <c r="H46" s="30">
        <v>135</v>
      </c>
      <c r="I46" s="9">
        <v>62</v>
      </c>
      <c r="J46" s="9">
        <v>73</v>
      </c>
    </row>
    <row r="47" spans="1:10" ht="11.45" customHeight="1">
      <c r="A47" s="8" t="s">
        <v>45</v>
      </c>
      <c r="B47" s="30">
        <v>257</v>
      </c>
      <c r="C47" s="9">
        <v>86</v>
      </c>
      <c r="D47" s="30">
        <v>171</v>
      </c>
      <c r="E47" s="30">
        <v>69</v>
      </c>
      <c r="F47" s="9">
        <v>32</v>
      </c>
      <c r="G47" s="9">
        <v>37</v>
      </c>
      <c r="H47" s="30">
        <v>199</v>
      </c>
      <c r="I47" s="9">
        <v>91</v>
      </c>
      <c r="J47" s="9">
        <v>108</v>
      </c>
    </row>
    <row r="48" spans="1:10" ht="11.45" customHeight="1">
      <c r="A48" s="8" t="s">
        <v>46</v>
      </c>
      <c r="B48" s="30">
        <v>145</v>
      </c>
      <c r="C48" s="9">
        <v>64</v>
      </c>
      <c r="D48" s="30">
        <v>81</v>
      </c>
      <c r="E48" s="30">
        <v>19</v>
      </c>
      <c r="F48" s="9">
        <v>11</v>
      </c>
      <c r="G48" s="9">
        <v>8</v>
      </c>
      <c r="H48" s="30">
        <v>84</v>
      </c>
      <c r="I48" s="9">
        <v>35</v>
      </c>
      <c r="J48" s="9">
        <v>49</v>
      </c>
    </row>
    <row r="49" spans="1:10" ht="11.45" customHeight="1">
      <c r="A49" s="12" t="s">
        <v>47</v>
      </c>
      <c r="B49" s="13">
        <v>1517</v>
      </c>
      <c r="C49" s="13">
        <v>640</v>
      </c>
      <c r="D49" s="31">
        <v>877</v>
      </c>
      <c r="E49" s="13">
        <v>199</v>
      </c>
      <c r="F49" s="13">
        <v>95</v>
      </c>
      <c r="G49" s="13">
        <v>104</v>
      </c>
      <c r="H49" s="13">
        <v>950</v>
      </c>
      <c r="I49" s="13">
        <v>496</v>
      </c>
      <c r="J49" s="13">
        <v>454</v>
      </c>
    </row>
    <row r="50" spans="1:10" ht="11.45" customHeight="1">
      <c r="A50" s="8" t="s">
        <v>48</v>
      </c>
      <c r="B50" s="30">
        <v>171</v>
      </c>
      <c r="C50" s="9">
        <v>61</v>
      </c>
      <c r="D50" s="30">
        <v>110</v>
      </c>
      <c r="E50" s="30">
        <v>18</v>
      </c>
      <c r="F50" s="9">
        <v>6</v>
      </c>
      <c r="G50" s="9">
        <v>12</v>
      </c>
      <c r="H50" s="30">
        <v>80</v>
      </c>
      <c r="I50" s="9">
        <v>46</v>
      </c>
      <c r="J50" s="9">
        <v>34</v>
      </c>
    </row>
    <row r="51" spans="1:10" ht="11.45" customHeight="1">
      <c r="A51" s="8" t="s">
        <v>49</v>
      </c>
      <c r="B51" s="30">
        <v>272</v>
      </c>
      <c r="C51" s="9">
        <v>120</v>
      </c>
      <c r="D51" s="30">
        <v>152</v>
      </c>
      <c r="E51" s="30">
        <v>39</v>
      </c>
      <c r="F51" s="9">
        <v>18</v>
      </c>
      <c r="G51" s="9">
        <v>21</v>
      </c>
      <c r="H51" s="30">
        <v>181</v>
      </c>
      <c r="I51" s="9">
        <v>90</v>
      </c>
      <c r="J51" s="9">
        <v>91</v>
      </c>
    </row>
    <row r="52" spans="1:10" ht="11.45" customHeight="1">
      <c r="A52" s="8" t="s">
        <v>50</v>
      </c>
      <c r="B52" s="30">
        <v>362</v>
      </c>
      <c r="C52" s="9">
        <v>150</v>
      </c>
      <c r="D52" s="30">
        <v>212</v>
      </c>
      <c r="E52" s="30">
        <v>74</v>
      </c>
      <c r="F52" s="9">
        <v>36</v>
      </c>
      <c r="G52" s="9">
        <v>38</v>
      </c>
      <c r="H52" s="30">
        <v>237</v>
      </c>
      <c r="I52" s="9">
        <v>118</v>
      </c>
      <c r="J52" s="9">
        <v>119</v>
      </c>
    </row>
    <row r="53" spans="1:10" ht="11.45" customHeight="1">
      <c r="A53" s="8" t="s">
        <v>51</v>
      </c>
      <c r="B53" s="30">
        <v>309</v>
      </c>
      <c r="C53" s="9">
        <v>117</v>
      </c>
      <c r="D53" s="30">
        <v>192</v>
      </c>
      <c r="E53" s="30">
        <v>42</v>
      </c>
      <c r="F53" s="9">
        <v>20</v>
      </c>
      <c r="G53" s="9">
        <v>22</v>
      </c>
      <c r="H53" s="30">
        <v>189</v>
      </c>
      <c r="I53" s="9">
        <v>94</v>
      </c>
      <c r="J53" s="9">
        <v>95</v>
      </c>
    </row>
    <row r="54" spans="1:10" ht="11.45" customHeight="1">
      <c r="A54" s="12" t="s">
        <v>52</v>
      </c>
      <c r="B54" s="13">
        <v>231</v>
      </c>
      <c r="C54" s="13">
        <v>92</v>
      </c>
      <c r="D54" s="31">
        <v>139</v>
      </c>
      <c r="E54" s="13">
        <v>47</v>
      </c>
      <c r="F54" s="13">
        <v>18</v>
      </c>
      <c r="G54" s="13">
        <v>29</v>
      </c>
      <c r="H54" s="13">
        <v>163</v>
      </c>
      <c r="I54" s="13">
        <v>81</v>
      </c>
      <c r="J54" s="13">
        <v>82</v>
      </c>
    </row>
    <row r="55" spans="1:10" ht="11.45" customHeight="1">
      <c r="A55" s="8" t="s">
        <v>53</v>
      </c>
      <c r="B55" s="30">
        <v>304</v>
      </c>
      <c r="C55" s="9">
        <v>117</v>
      </c>
      <c r="D55" s="30">
        <v>187</v>
      </c>
      <c r="E55" s="30">
        <v>48</v>
      </c>
      <c r="F55" s="9">
        <v>23</v>
      </c>
      <c r="G55" s="9">
        <v>25</v>
      </c>
      <c r="H55" s="30">
        <v>202</v>
      </c>
      <c r="I55" s="9">
        <v>108</v>
      </c>
      <c r="J55" s="9">
        <v>94</v>
      </c>
    </row>
    <row r="56" spans="1:10" ht="11.45" customHeight="1" thickBot="1">
      <c r="A56" s="16" t="s">
        <v>54</v>
      </c>
      <c r="B56" s="29">
        <v>479</v>
      </c>
      <c r="C56" s="17">
        <v>218</v>
      </c>
      <c r="D56" s="29">
        <v>261</v>
      </c>
      <c r="E56" s="29">
        <v>66</v>
      </c>
      <c r="F56" s="17">
        <v>30</v>
      </c>
      <c r="G56" s="17">
        <v>36</v>
      </c>
      <c r="H56" s="29">
        <v>258</v>
      </c>
      <c r="I56" s="17">
        <v>131</v>
      </c>
      <c r="J56" s="17">
        <v>127</v>
      </c>
    </row>
    <row r="57" spans="1:10" ht="16.149999999999999" customHeight="1">
      <c r="A57" s="28"/>
      <c r="B57" s="27"/>
      <c r="C57" s="27"/>
      <c r="D57" s="27"/>
      <c r="E57" s="27"/>
      <c r="F57" s="27"/>
      <c r="G57" s="27"/>
      <c r="H57" s="27"/>
      <c r="I57" s="27"/>
      <c r="J57" s="2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67"/>
  <sheetViews>
    <sheetView view="pageBreakPreview" zoomScaleNormal="100" zoomScaleSheetLayoutView="100" workbookViewId="0">
      <selection activeCell="J10" sqref="J10:J56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1" ht="29.45" customHeight="1">
      <c r="A1" s="119" t="s">
        <v>155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1" ht="19.899999999999999" customHeight="1">
      <c r="A2" s="142" t="s">
        <v>165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1" ht="18.600000000000001" customHeight="1" thickBot="1">
      <c r="H3" s="138" t="s">
        <v>195</v>
      </c>
      <c r="I3" s="138"/>
      <c r="J3" s="138"/>
      <c r="K3" s="81"/>
    </row>
    <row r="4" spans="1:11" ht="22.5" customHeight="1" thickBot="1">
      <c r="A4" s="126" t="s">
        <v>0</v>
      </c>
      <c r="B4" s="139" t="s">
        <v>123</v>
      </c>
      <c r="C4" s="140"/>
      <c r="D4" s="140"/>
      <c r="E4" s="140"/>
      <c r="F4" s="140"/>
      <c r="G4" s="140"/>
      <c r="H4" s="140"/>
      <c r="I4" s="140"/>
      <c r="J4" s="141"/>
    </row>
    <row r="5" spans="1:11" ht="22.5" customHeight="1" thickBot="1">
      <c r="A5" s="127"/>
      <c r="B5" s="139" t="s">
        <v>101</v>
      </c>
      <c r="C5" s="140"/>
      <c r="D5" s="141"/>
      <c r="E5" s="139" t="s">
        <v>96</v>
      </c>
      <c r="F5" s="140"/>
      <c r="G5" s="140"/>
      <c r="H5" s="140"/>
      <c r="I5" s="140"/>
      <c r="J5" s="141"/>
    </row>
    <row r="6" spans="1:11" ht="22.5" customHeight="1" thickBot="1">
      <c r="A6" s="127"/>
      <c r="B6" s="139" t="s">
        <v>91</v>
      </c>
      <c r="C6" s="140"/>
      <c r="D6" s="141"/>
      <c r="E6" s="139" t="s">
        <v>89</v>
      </c>
      <c r="F6" s="140"/>
      <c r="G6" s="141"/>
      <c r="H6" s="139" t="s">
        <v>87</v>
      </c>
      <c r="I6" s="140"/>
      <c r="J6" s="141"/>
    </row>
    <row r="7" spans="1:11" ht="42" customHeight="1" thickBot="1">
      <c r="A7" s="128"/>
      <c r="B7" s="105" t="s">
        <v>72</v>
      </c>
      <c r="C7" s="3" t="s">
        <v>79</v>
      </c>
      <c r="D7" s="105" t="s">
        <v>70</v>
      </c>
      <c r="E7" s="105" t="s">
        <v>72</v>
      </c>
      <c r="F7" s="3" t="s">
        <v>79</v>
      </c>
      <c r="G7" s="3" t="s">
        <v>70</v>
      </c>
      <c r="H7" s="105" t="s">
        <v>72</v>
      </c>
      <c r="I7" s="3" t="s">
        <v>79</v>
      </c>
      <c r="J7" s="3" t="s">
        <v>70</v>
      </c>
    </row>
    <row r="8" spans="1:11" ht="20.25" customHeight="1">
      <c r="A8" s="4" t="s">
        <v>7</v>
      </c>
      <c r="B8" s="32">
        <v>3607</v>
      </c>
      <c r="C8" s="5">
        <v>2173</v>
      </c>
      <c r="D8" s="32">
        <v>1434</v>
      </c>
      <c r="E8" s="32">
        <f>H8+'第27(9)表'!B8+'第27(9)表'!E8+'第27(9)表'!H8+'第27(10)表'!B8</f>
        <v>146115</v>
      </c>
      <c r="F8" s="5">
        <f>I8+'第27(9)表'!C8+'第27(9)表'!F8+'第27(9)表'!I8+'第27(10)表'!C8</f>
        <v>70701</v>
      </c>
      <c r="G8" s="5">
        <f>J8+'第27(9)表'!D8+'第27(9)表'!G8+'第27(9)表'!J8+'第27(10)表'!D8</f>
        <v>75414</v>
      </c>
      <c r="H8" s="32">
        <v>5474</v>
      </c>
      <c r="I8" s="5">
        <v>2601</v>
      </c>
      <c r="J8" s="5">
        <v>2873</v>
      </c>
    </row>
    <row r="9" spans="1:11" ht="12" customHeight="1">
      <c r="A9" s="8"/>
      <c r="B9" s="30"/>
      <c r="C9" s="9"/>
      <c r="D9" s="30"/>
      <c r="E9" s="30"/>
      <c r="F9" s="9"/>
      <c r="G9" s="9"/>
      <c r="H9" s="30"/>
      <c r="I9" s="9"/>
      <c r="J9" s="9"/>
    </row>
    <row r="10" spans="1:11" ht="11.45" customHeight="1">
      <c r="A10" s="8" t="s">
        <v>8</v>
      </c>
      <c r="B10" s="30">
        <v>142</v>
      </c>
      <c r="C10" s="9">
        <v>82</v>
      </c>
      <c r="D10" s="30">
        <v>60</v>
      </c>
      <c r="E10" s="30">
        <f>H10+'第27(9)表'!B10+'第27(9)表'!E10+'第27(9)表'!H10+'第27(10)表'!B10</f>
        <v>6270</v>
      </c>
      <c r="F10" s="9">
        <f>I10+'第27(9)表'!C10+'第27(9)表'!F10+'第27(9)表'!I10+'第27(10)表'!C10</f>
        <v>2825</v>
      </c>
      <c r="G10" s="9">
        <f>J10+'第27(9)表'!D10+'第27(9)表'!G10+'第27(9)表'!J10+'第27(10)表'!D10</f>
        <v>3445</v>
      </c>
      <c r="H10" s="30">
        <v>256</v>
      </c>
      <c r="I10" s="9">
        <v>129</v>
      </c>
      <c r="J10" s="9">
        <v>127</v>
      </c>
    </row>
    <row r="11" spans="1:11" ht="11.45" customHeight="1">
      <c r="A11" s="8" t="s">
        <v>9</v>
      </c>
      <c r="B11" s="30">
        <v>55</v>
      </c>
      <c r="C11" s="9">
        <v>27</v>
      </c>
      <c r="D11" s="30">
        <v>28</v>
      </c>
      <c r="E11" s="30">
        <f>H11+'第27(9)表'!B11+'第27(9)表'!E11+'第27(9)表'!H11+'第27(10)表'!B11</f>
        <v>1828</v>
      </c>
      <c r="F11" s="9">
        <f>I11+'第27(9)表'!C11+'第27(9)表'!F11+'第27(9)表'!I11+'第27(10)表'!C11</f>
        <v>818</v>
      </c>
      <c r="G11" s="9">
        <f>J11+'第27(9)表'!D11+'第27(9)表'!G11+'第27(9)表'!J11+'第27(10)表'!D11</f>
        <v>1010</v>
      </c>
      <c r="H11" s="30">
        <v>66</v>
      </c>
      <c r="I11" s="9">
        <v>32</v>
      </c>
      <c r="J11" s="9">
        <v>34</v>
      </c>
    </row>
    <row r="12" spans="1:11" ht="11.45" customHeight="1">
      <c r="A12" s="8" t="s">
        <v>10</v>
      </c>
      <c r="B12" s="30">
        <v>56</v>
      </c>
      <c r="C12" s="9">
        <v>31</v>
      </c>
      <c r="D12" s="30">
        <v>25</v>
      </c>
      <c r="E12" s="30">
        <f>H12+'第27(9)表'!B12+'第27(9)表'!E12+'第27(9)表'!H12+'第27(10)表'!B12</f>
        <v>1326</v>
      </c>
      <c r="F12" s="9">
        <f>I12+'第27(9)表'!C12+'第27(9)表'!F12+'第27(9)表'!I12+'第27(10)表'!C12</f>
        <v>576</v>
      </c>
      <c r="G12" s="9">
        <f>J12+'第27(9)表'!D12+'第27(9)表'!G12+'第27(9)表'!J12+'第27(10)表'!D12</f>
        <v>750</v>
      </c>
      <c r="H12" s="30">
        <v>38</v>
      </c>
      <c r="I12" s="9">
        <v>21</v>
      </c>
      <c r="J12" s="9">
        <v>17</v>
      </c>
    </row>
    <row r="13" spans="1:11" ht="11.45" customHeight="1">
      <c r="A13" s="8" t="s">
        <v>11</v>
      </c>
      <c r="B13" s="30">
        <v>113</v>
      </c>
      <c r="C13" s="9">
        <v>51</v>
      </c>
      <c r="D13" s="30">
        <v>62</v>
      </c>
      <c r="E13" s="30">
        <f>H13+'第27(9)表'!B13+'第27(9)表'!E13+'第27(9)表'!H13+'第27(10)表'!B13</f>
        <v>3214</v>
      </c>
      <c r="F13" s="9">
        <f>I13+'第27(9)表'!C13+'第27(9)表'!F13+'第27(9)表'!I13+'第27(10)表'!C13</f>
        <v>1460</v>
      </c>
      <c r="G13" s="9">
        <f>J13+'第27(9)表'!D13+'第27(9)表'!G13+'第27(9)表'!J13+'第27(10)表'!D13</f>
        <v>1754</v>
      </c>
      <c r="H13" s="30">
        <v>120</v>
      </c>
      <c r="I13" s="9">
        <v>54</v>
      </c>
      <c r="J13" s="9">
        <v>66</v>
      </c>
    </row>
    <row r="14" spans="1:11" ht="11.45" customHeight="1">
      <c r="A14" s="12" t="s">
        <v>12</v>
      </c>
      <c r="B14" s="13">
        <v>46</v>
      </c>
      <c r="C14" s="13">
        <v>31</v>
      </c>
      <c r="D14" s="31">
        <v>15</v>
      </c>
      <c r="E14" s="31">
        <f>H14+'第27(9)表'!B14+'第27(9)表'!E14+'第27(9)表'!H14+'第27(10)表'!B14</f>
        <v>1307</v>
      </c>
      <c r="F14" s="13">
        <f>I14+'第27(9)表'!C14+'第27(9)表'!F14+'第27(9)表'!I14+'第27(10)表'!C14</f>
        <v>675</v>
      </c>
      <c r="G14" s="13">
        <f>J14+'第27(9)表'!D14+'第27(9)表'!G14+'第27(9)表'!J14+'第27(10)表'!D14</f>
        <v>632</v>
      </c>
      <c r="H14" s="13">
        <v>41</v>
      </c>
      <c r="I14" s="13">
        <v>21</v>
      </c>
      <c r="J14" s="13">
        <v>20</v>
      </c>
    </row>
    <row r="15" spans="1:11" ht="11.45" customHeight="1">
      <c r="A15" s="8" t="s">
        <v>13</v>
      </c>
      <c r="B15" s="30">
        <v>52</v>
      </c>
      <c r="C15" s="9">
        <v>33</v>
      </c>
      <c r="D15" s="30">
        <v>19</v>
      </c>
      <c r="E15" s="30">
        <f>H15+'第27(9)表'!B15+'第27(9)表'!E15+'第27(9)表'!H15+'第27(10)表'!B15</f>
        <v>1101</v>
      </c>
      <c r="F15" s="9">
        <f>I15+'第27(9)表'!C15+'第27(9)表'!F15+'第27(9)表'!I15+'第27(10)表'!C15</f>
        <v>517</v>
      </c>
      <c r="G15" s="9">
        <f>J15+'第27(9)表'!D15+'第27(9)表'!G15+'第27(9)表'!J15+'第27(10)表'!D15</f>
        <v>584</v>
      </c>
      <c r="H15" s="30">
        <v>32</v>
      </c>
      <c r="I15" s="9">
        <v>15</v>
      </c>
      <c r="J15" s="9">
        <v>17</v>
      </c>
    </row>
    <row r="16" spans="1:11" ht="11.45" customHeight="1">
      <c r="A16" s="8" t="s">
        <v>14</v>
      </c>
      <c r="B16" s="30">
        <v>107</v>
      </c>
      <c r="C16" s="9">
        <v>61</v>
      </c>
      <c r="D16" s="30">
        <v>46</v>
      </c>
      <c r="E16" s="30">
        <f>H16+'第27(9)表'!B16+'第27(9)表'!E16+'第27(9)表'!H16+'第27(10)表'!B16</f>
        <v>2232</v>
      </c>
      <c r="F16" s="9">
        <f>I16+'第27(9)表'!C16+'第27(9)表'!F16+'第27(9)表'!I16+'第27(10)表'!C16</f>
        <v>1000</v>
      </c>
      <c r="G16" s="9">
        <f>J16+'第27(9)表'!D16+'第27(9)表'!G16+'第27(9)表'!J16+'第27(10)表'!D16</f>
        <v>1232</v>
      </c>
      <c r="H16" s="30">
        <v>64</v>
      </c>
      <c r="I16" s="9">
        <v>34</v>
      </c>
      <c r="J16" s="9">
        <v>30</v>
      </c>
    </row>
    <row r="17" spans="1:10" ht="11.45" customHeight="1">
      <c r="A17" s="8" t="s">
        <v>15</v>
      </c>
      <c r="B17" s="30">
        <v>70</v>
      </c>
      <c r="C17" s="9">
        <v>39</v>
      </c>
      <c r="D17" s="30">
        <v>31</v>
      </c>
      <c r="E17" s="30">
        <f>H17+'第27(9)表'!B17+'第27(9)表'!E17+'第27(9)表'!H17+'第27(10)表'!B17</f>
        <v>2839</v>
      </c>
      <c r="F17" s="9">
        <f>I17+'第27(9)表'!C17+'第27(9)表'!F17+'第27(9)表'!I17+'第27(10)表'!C17</f>
        <v>1515</v>
      </c>
      <c r="G17" s="9">
        <f>J17+'第27(9)表'!D17+'第27(9)表'!G17+'第27(9)表'!J17+'第27(10)表'!D17</f>
        <v>1324</v>
      </c>
      <c r="H17" s="30">
        <v>93</v>
      </c>
      <c r="I17" s="9">
        <v>48</v>
      </c>
      <c r="J17" s="9">
        <v>45</v>
      </c>
    </row>
    <row r="18" spans="1:10" ht="11.45" customHeight="1">
      <c r="A18" s="8" t="s">
        <v>16</v>
      </c>
      <c r="B18" s="30">
        <v>68</v>
      </c>
      <c r="C18" s="9">
        <v>45</v>
      </c>
      <c r="D18" s="30">
        <v>23</v>
      </c>
      <c r="E18" s="30">
        <f>H18+'第27(9)表'!B18+'第27(9)表'!E18+'第27(9)表'!H18+'第27(10)表'!B18</f>
        <v>2181</v>
      </c>
      <c r="F18" s="9">
        <f>I18+'第27(9)表'!C18+'第27(9)表'!F18+'第27(9)表'!I18+'第27(10)表'!C18</f>
        <v>1123</v>
      </c>
      <c r="G18" s="9">
        <f>J18+'第27(9)表'!D18+'第27(9)表'!G18+'第27(9)表'!J18+'第27(10)表'!D18</f>
        <v>1058</v>
      </c>
      <c r="H18" s="30">
        <v>67</v>
      </c>
      <c r="I18" s="9">
        <v>23</v>
      </c>
      <c r="J18" s="9">
        <v>44</v>
      </c>
    </row>
    <row r="19" spans="1:10" ht="11.45" customHeight="1">
      <c r="A19" s="12" t="s">
        <v>17</v>
      </c>
      <c r="B19" s="13">
        <v>53</v>
      </c>
      <c r="C19" s="13">
        <v>34</v>
      </c>
      <c r="D19" s="31">
        <v>19</v>
      </c>
      <c r="E19" s="31">
        <f>H19+'第27(9)表'!B19+'第27(9)表'!E19+'第27(9)表'!H19+'第27(10)表'!B19</f>
        <v>2668</v>
      </c>
      <c r="F19" s="13">
        <f>I19+'第27(9)表'!C19+'第27(9)表'!F19+'第27(9)表'!I19+'第27(10)表'!C19</f>
        <v>1375</v>
      </c>
      <c r="G19" s="13">
        <f>J19+'第27(9)表'!D19+'第27(9)表'!G19+'第27(9)表'!J19+'第27(10)表'!D19</f>
        <v>1293</v>
      </c>
      <c r="H19" s="13">
        <v>122</v>
      </c>
      <c r="I19" s="13">
        <v>61</v>
      </c>
      <c r="J19" s="13">
        <v>61</v>
      </c>
    </row>
    <row r="20" spans="1:10" ht="11.45" customHeight="1">
      <c r="A20" s="8" t="s">
        <v>18</v>
      </c>
      <c r="B20" s="30">
        <v>271</v>
      </c>
      <c r="C20" s="9">
        <v>183</v>
      </c>
      <c r="D20" s="30">
        <v>88</v>
      </c>
      <c r="E20" s="30">
        <f>H20+'第27(9)表'!B20+'第27(9)表'!E20+'第27(9)表'!H20+'第27(10)表'!B20</f>
        <v>9031</v>
      </c>
      <c r="F20" s="9">
        <f>I20+'第27(9)表'!C20+'第27(9)表'!F20+'第27(9)表'!I20+'第27(10)表'!C20</f>
        <v>5013</v>
      </c>
      <c r="G20" s="9">
        <f>J20+'第27(9)表'!D20+'第27(9)表'!G20+'第27(9)表'!J20+'第27(10)表'!D20</f>
        <v>4018</v>
      </c>
      <c r="H20" s="30">
        <v>310</v>
      </c>
      <c r="I20" s="9">
        <v>156</v>
      </c>
      <c r="J20" s="9">
        <v>154</v>
      </c>
    </row>
    <row r="21" spans="1:10" ht="11.45" customHeight="1">
      <c r="A21" s="8" t="s">
        <v>19</v>
      </c>
      <c r="B21" s="30">
        <v>148</v>
      </c>
      <c r="C21" s="9">
        <v>94</v>
      </c>
      <c r="D21" s="30">
        <v>54</v>
      </c>
      <c r="E21" s="30">
        <f>H21+'第27(9)表'!B21+'第27(9)表'!E21+'第27(9)表'!H21+'第27(10)表'!B21</f>
        <v>7118</v>
      </c>
      <c r="F21" s="9">
        <f>I21+'第27(9)表'!C21+'第27(9)表'!F21+'第27(9)表'!I21+'第27(10)表'!C21</f>
        <v>3849</v>
      </c>
      <c r="G21" s="9">
        <f>J21+'第27(9)表'!D21+'第27(9)表'!G21+'第27(9)表'!J21+'第27(10)表'!D21</f>
        <v>3269</v>
      </c>
      <c r="H21" s="30">
        <v>286</v>
      </c>
      <c r="I21" s="9">
        <v>143</v>
      </c>
      <c r="J21" s="9">
        <v>143</v>
      </c>
    </row>
    <row r="22" spans="1:10" ht="11.45" customHeight="1">
      <c r="A22" s="8" t="s">
        <v>20</v>
      </c>
      <c r="B22" s="30">
        <v>358</v>
      </c>
      <c r="C22" s="9">
        <v>195</v>
      </c>
      <c r="D22" s="30">
        <v>163</v>
      </c>
      <c r="E22" s="30">
        <f>H22+'第27(9)表'!B22+'第27(9)表'!E22+'第27(9)表'!H22+'第27(10)表'!B22</f>
        <v>17957</v>
      </c>
      <c r="F22" s="9">
        <f>I22+'第27(9)表'!C22+'第27(9)表'!F22+'第27(9)表'!I22+'第27(10)表'!C22</f>
        <v>9207</v>
      </c>
      <c r="G22" s="9">
        <f>J22+'第27(9)表'!D22+'第27(9)表'!G22+'第27(9)表'!J22+'第27(10)表'!D22</f>
        <v>8750</v>
      </c>
      <c r="H22" s="30">
        <v>742</v>
      </c>
      <c r="I22" s="9">
        <v>384</v>
      </c>
      <c r="J22" s="9">
        <v>358</v>
      </c>
    </row>
    <row r="23" spans="1:10" ht="11.45" customHeight="1">
      <c r="A23" s="8" t="s">
        <v>21</v>
      </c>
      <c r="B23" s="30">
        <v>222</v>
      </c>
      <c r="C23" s="9">
        <v>134</v>
      </c>
      <c r="D23" s="30">
        <v>88</v>
      </c>
      <c r="E23" s="30">
        <f>H23+'第27(9)表'!B23+'第27(9)表'!E23+'第27(9)表'!H23+'第27(10)表'!B23</f>
        <v>11032</v>
      </c>
      <c r="F23" s="9">
        <f>I23+'第27(9)表'!C23+'第27(9)表'!F23+'第27(9)表'!I23+'第27(10)表'!C23</f>
        <v>5856</v>
      </c>
      <c r="G23" s="9">
        <f>J23+'第27(9)表'!D23+'第27(9)表'!G23+'第27(9)表'!J23+'第27(10)表'!D23</f>
        <v>5176</v>
      </c>
      <c r="H23" s="30">
        <v>412</v>
      </c>
      <c r="I23" s="9">
        <v>204</v>
      </c>
      <c r="J23" s="9">
        <v>208</v>
      </c>
    </row>
    <row r="24" spans="1:10" ht="11.45" customHeight="1">
      <c r="A24" s="12" t="s">
        <v>22</v>
      </c>
      <c r="B24" s="13">
        <v>89</v>
      </c>
      <c r="C24" s="13">
        <v>47</v>
      </c>
      <c r="D24" s="31">
        <v>42</v>
      </c>
      <c r="E24" s="31">
        <f>H24+'第27(9)表'!B24+'第27(9)表'!E24+'第27(9)表'!H24+'第27(10)表'!B24</f>
        <v>2370</v>
      </c>
      <c r="F24" s="13">
        <f>I24+'第27(9)表'!C24+'第27(9)表'!F24+'第27(9)表'!I24+'第27(10)表'!C24</f>
        <v>953</v>
      </c>
      <c r="G24" s="13">
        <f>J24+'第27(9)表'!D24+'第27(9)表'!G24+'第27(9)表'!J24+'第27(10)表'!D24</f>
        <v>1417</v>
      </c>
      <c r="H24" s="13">
        <v>68</v>
      </c>
      <c r="I24" s="13">
        <v>31</v>
      </c>
      <c r="J24" s="13">
        <v>37</v>
      </c>
    </row>
    <row r="25" spans="1:10" ht="11.45" customHeight="1">
      <c r="A25" s="8" t="s">
        <v>23</v>
      </c>
      <c r="B25" s="30">
        <v>30</v>
      </c>
      <c r="C25" s="9">
        <v>21</v>
      </c>
      <c r="D25" s="30">
        <v>9</v>
      </c>
      <c r="E25" s="30">
        <f>H25+'第27(9)表'!B25+'第27(9)表'!E25+'第27(9)表'!H25+'第27(10)表'!B25</f>
        <v>1027</v>
      </c>
      <c r="F25" s="9">
        <f>I25+'第27(9)表'!C25+'第27(9)表'!F25+'第27(9)表'!I25+'第27(10)表'!C25</f>
        <v>477</v>
      </c>
      <c r="G25" s="9">
        <f>J25+'第27(9)表'!D25+'第27(9)表'!G25+'第27(9)表'!J25+'第27(10)表'!D25</f>
        <v>550</v>
      </c>
      <c r="H25" s="30">
        <v>28</v>
      </c>
      <c r="I25" s="9">
        <v>14</v>
      </c>
      <c r="J25" s="9">
        <v>14</v>
      </c>
    </row>
    <row r="26" spans="1:10" ht="11.45" customHeight="1">
      <c r="A26" s="8" t="s">
        <v>24</v>
      </c>
      <c r="B26" s="30">
        <v>43</v>
      </c>
      <c r="C26" s="9">
        <v>30</v>
      </c>
      <c r="D26" s="30">
        <v>13</v>
      </c>
      <c r="E26" s="30">
        <f>H26+'第27(9)表'!B26+'第27(9)表'!E26+'第27(9)表'!H26+'第27(10)表'!B26</f>
        <v>1368</v>
      </c>
      <c r="F26" s="9">
        <f>I26+'第27(9)表'!C26+'第27(9)表'!F26+'第27(9)表'!I26+'第27(10)表'!C26</f>
        <v>587</v>
      </c>
      <c r="G26" s="9">
        <f>J26+'第27(9)表'!D26+'第27(9)表'!G26+'第27(9)表'!J26+'第27(10)表'!D26</f>
        <v>781</v>
      </c>
      <c r="H26" s="30">
        <v>48</v>
      </c>
      <c r="I26" s="9">
        <v>24</v>
      </c>
      <c r="J26" s="9">
        <v>24</v>
      </c>
    </row>
    <row r="27" spans="1:10" ht="11.45" customHeight="1">
      <c r="A27" s="8" t="s">
        <v>25</v>
      </c>
      <c r="B27" s="30">
        <v>25</v>
      </c>
      <c r="C27" s="9">
        <v>9</v>
      </c>
      <c r="D27" s="30">
        <v>16</v>
      </c>
      <c r="E27" s="30">
        <f>H27+'第27(9)表'!B27+'第27(9)表'!E27+'第27(9)表'!H27+'第27(10)表'!B27</f>
        <v>616</v>
      </c>
      <c r="F27" s="9">
        <f>I27+'第27(9)表'!C27+'第27(9)表'!F27+'第27(9)表'!I27+'第27(10)表'!C27</f>
        <v>241</v>
      </c>
      <c r="G27" s="9">
        <f>J27+'第27(9)表'!D27+'第27(9)表'!G27+'第27(9)表'!J27+'第27(10)表'!D27</f>
        <v>375</v>
      </c>
      <c r="H27" s="30">
        <v>18</v>
      </c>
      <c r="I27" s="9">
        <v>7</v>
      </c>
      <c r="J27" s="9">
        <v>11</v>
      </c>
    </row>
    <row r="28" spans="1:10" ht="11.45" customHeight="1">
      <c r="A28" s="8" t="s">
        <v>26</v>
      </c>
      <c r="B28" s="30">
        <v>32</v>
      </c>
      <c r="C28" s="9">
        <v>21</v>
      </c>
      <c r="D28" s="30">
        <v>11</v>
      </c>
      <c r="E28" s="30">
        <f>H28+'第27(9)表'!B28+'第27(9)表'!E28+'第27(9)表'!H28+'第27(10)表'!B28</f>
        <v>1116</v>
      </c>
      <c r="F28" s="9">
        <f>I28+'第27(9)表'!C28+'第27(9)表'!F28+'第27(9)表'!I28+'第27(10)表'!C28</f>
        <v>542</v>
      </c>
      <c r="G28" s="9">
        <f>J28+'第27(9)表'!D28+'第27(9)表'!G28+'第27(9)表'!J28+'第27(10)表'!D28</f>
        <v>574</v>
      </c>
      <c r="H28" s="30">
        <v>33</v>
      </c>
      <c r="I28" s="9">
        <v>18</v>
      </c>
      <c r="J28" s="9">
        <v>15</v>
      </c>
    </row>
    <row r="29" spans="1:10" ht="11.45" customHeight="1">
      <c r="A29" s="12" t="s">
        <v>27</v>
      </c>
      <c r="B29" s="13">
        <v>79</v>
      </c>
      <c r="C29" s="13">
        <v>42</v>
      </c>
      <c r="D29" s="31">
        <v>37</v>
      </c>
      <c r="E29" s="31">
        <f>H29+'第27(9)表'!B29+'第27(9)表'!E29+'第27(9)表'!H29+'第27(10)表'!B29</f>
        <v>2461</v>
      </c>
      <c r="F29" s="13">
        <f>I29+'第27(9)表'!C29+'第27(9)表'!F29+'第27(9)表'!I29+'第27(10)表'!C29</f>
        <v>1099</v>
      </c>
      <c r="G29" s="13">
        <f>J29+'第27(9)表'!D29+'第27(9)表'!G29+'第27(9)表'!J29+'第27(10)表'!D29</f>
        <v>1362</v>
      </c>
      <c r="H29" s="13">
        <v>82</v>
      </c>
      <c r="I29" s="13">
        <v>26</v>
      </c>
      <c r="J29" s="13">
        <v>56</v>
      </c>
    </row>
    <row r="30" spans="1:10" ht="11.45" customHeight="1">
      <c r="A30" s="8" t="s">
        <v>28</v>
      </c>
      <c r="B30" s="30">
        <v>33</v>
      </c>
      <c r="C30" s="9">
        <v>20</v>
      </c>
      <c r="D30" s="30">
        <v>13</v>
      </c>
      <c r="E30" s="30">
        <f>H30+'第27(9)表'!B30+'第27(9)表'!E30+'第27(9)表'!H30+'第27(10)表'!B30</f>
        <v>2231</v>
      </c>
      <c r="F30" s="9">
        <f>I30+'第27(9)表'!C30+'第27(9)表'!F30+'第27(9)表'!I30+'第27(10)表'!C30</f>
        <v>1060</v>
      </c>
      <c r="G30" s="9">
        <f>J30+'第27(9)表'!D30+'第27(9)表'!G30+'第27(9)表'!J30+'第27(10)表'!D30</f>
        <v>1171</v>
      </c>
      <c r="H30" s="30">
        <v>84</v>
      </c>
      <c r="I30" s="9">
        <v>40</v>
      </c>
      <c r="J30" s="9">
        <v>44</v>
      </c>
    </row>
    <row r="31" spans="1:10" ht="11.45" customHeight="1">
      <c r="A31" s="8" t="s">
        <v>29</v>
      </c>
      <c r="B31" s="30">
        <v>124</v>
      </c>
      <c r="C31" s="9">
        <v>91</v>
      </c>
      <c r="D31" s="30">
        <v>33</v>
      </c>
      <c r="E31" s="30">
        <f>H31+'第27(9)表'!B31+'第27(9)表'!E31+'第27(9)表'!H31+'第27(10)表'!B31</f>
        <v>4529</v>
      </c>
      <c r="F31" s="9">
        <f>I31+'第27(9)表'!C31+'第27(9)表'!F31+'第27(9)表'!I31+'第27(10)表'!C31</f>
        <v>2377</v>
      </c>
      <c r="G31" s="9">
        <f>J31+'第27(9)表'!D31+'第27(9)表'!G31+'第27(9)表'!J31+'第27(10)表'!D31</f>
        <v>2152</v>
      </c>
      <c r="H31" s="30">
        <v>143</v>
      </c>
      <c r="I31" s="9">
        <v>69</v>
      </c>
      <c r="J31" s="9">
        <v>74</v>
      </c>
    </row>
    <row r="32" spans="1:10" ht="11.45" customHeight="1">
      <c r="A32" s="8" t="s">
        <v>30</v>
      </c>
      <c r="B32" s="30">
        <v>144</v>
      </c>
      <c r="C32" s="9">
        <v>96</v>
      </c>
      <c r="D32" s="30">
        <v>48</v>
      </c>
      <c r="E32" s="30">
        <f>H32+'第27(9)表'!B32+'第27(9)表'!E32+'第27(9)表'!H32+'第27(10)表'!B32</f>
        <v>8041</v>
      </c>
      <c r="F32" s="9">
        <f>I32+'第27(9)表'!C32+'第27(9)表'!F32+'第27(9)表'!I32+'第27(10)表'!C32</f>
        <v>3963</v>
      </c>
      <c r="G32" s="9">
        <f>J32+'第27(9)表'!D32+'第27(9)表'!G32+'第27(9)表'!J32+'第27(10)表'!D32</f>
        <v>4078</v>
      </c>
      <c r="H32" s="30">
        <v>326</v>
      </c>
      <c r="I32" s="9">
        <v>164</v>
      </c>
      <c r="J32" s="9">
        <v>162</v>
      </c>
    </row>
    <row r="33" spans="1:10" ht="11.45" customHeight="1">
      <c r="A33" s="8" t="s">
        <v>31</v>
      </c>
      <c r="B33" s="30">
        <v>25</v>
      </c>
      <c r="C33" s="9">
        <v>18</v>
      </c>
      <c r="D33" s="30">
        <v>7</v>
      </c>
      <c r="E33" s="30">
        <f>H33+'第27(9)表'!B33+'第27(9)表'!E33+'第27(9)表'!H33+'第27(10)表'!B33</f>
        <v>1862</v>
      </c>
      <c r="F33" s="9">
        <f>I33+'第27(9)表'!C33+'第27(9)表'!F33+'第27(9)表'!I33+'第27(10)表'!C33</f>
        <v>818</v>
      </c>
      <c r="G33" s="9">
        <f>J33+'第27(9)表'!D33+'第27(9)表'!G33+'第27(9)表'!J33+'第27(10)表'!D33</f>
        <v>1044</v>
      </c>
      <c r="H33" s="30">
        <v>115</v>
      </c>
      <c r="I33" s="9">
        <v>53</v>
      </c>
      <c r="J33" s="9">
        <v>62</v>
      </c>
    </row>
    <row r="34" spans="1:10" ht="11.45" customHeight="1">
      <c r="A34" s="12" t="s">
        <v>32</v>
      </c>
      <c r="B34" s="13">
        <v>38</v>
      </c>
      <c r="C34" s="13">
        <v>31</v>
      </c>
      <c r="D34" s="31">
        <v>7</v>
      </c>
      <c r="E34" s="31">
        <f>H34+'第27(9)表'!B34+'第27(9)表'!E34+'第27(9)表'!H34+'第27(10)表'!B34</f>
        <v>1546</v>
      </c>
      <c r="F34" s="13">
        <f>I34+'第27(9)表'!C34+'第27(9)表'!F34+'第27(9)表'!I34+'第27(10)表'!C34</f>
        <v>717</v>
      </c>
      <c r="G34" s="13">
        <f>J34+'第27(9)表'!D34+'第27(9)表'!G34+'第27(9)表'!J34+'第27(10)表'!D34</f>
        <v>829</v>
      </c>
      <c r="H34" s="13">
        <v>54</v>
      </c>
      <c r="I34" s="13">
        <v>18</v>
      </c>
      <c r="J34" s="13">
        <v>36</v>
      </c>
    </row>
    <row r="35" spans="1:10" ht="11.45" customHeight="1">
      <c r="A35" s="8" t="s">
        <v>33</v>
      </c>
      <c r="B35" s="30">
        <v>66</v>
      </c>
      <c r="C35" s="9">
        <v>46</v>
      </c>
      <c r="D35" s="30">
        <v>20</v>
      </c>
      <c r="E35" s="30">
        <f>H35+'第27(9)表'!B35+'第27(9)表'!E35+'第27(9)表'!H35+'第27(10)表'!B35</f>
        <v>3172</v>
      </c>
      <c r="F35" s="9">
        <f>I35+'第27(9)表'!C35+'第27(9)表'!F35+'第27(9)表'!I35+'第27(10)表'!C35</f>
        <v>1424</v>
      </c>
      <c r="G35" s="9">
        <f>J35+'第27(9)表'!D35+'第27(9)表'!G35+'第27(9)表'!J35+'第27(10)表'!D35</f>
        <v>1748</v>
      </c>
      <c r="H35" s="30">
        <v>142</v>
      </c>
      <c r="I35" s="9">
        <v>61</v>
      </c>
      <c r="J35" s="9">
        <v>81</v>
      </c>
    </row>
    <row r="36" spans="1:10" ht="11.45" customHeight="1">
      <c r="A36" s="8" t="s">
        <v>34</v>
      </c>
      <c r="B36" s="30">
        <v>237</v>
      </c>
      <c r="C36" s="9">
        <v>131</v>
      </c>
      <c r="D36" s="30">
        <v>106</v>
      </c>
      <c r="E36" s="30">
        <f>H36+'第27(9)表'!B36+'第27(9)表'!E36+'第27(9)表'!H36+'第27(10)表'!B36</f>
        <v>11322</v>
      </c>
      <c r="F36" s="9">
        <f>I36+'第27(9)表'!C36+'第27(9)表'!F36+'第27(9)表'!I36+'第27(10)表'!C36</f>
        <v>5389</v>
      </c>
      <c r="G36" s="9">
        <f>J36+'第27(9)表'!D36+'第27(9)表'!G36+'第27(9)表'!J36+'第27(10)表'!D36</f>
        <v>5933</v>
      </c>
      <c r="H36" s="30">
        <v>438</v>
      </c>
      <c r="I36" s="9">
        <v>186</v>
      </c>
      <c r="J36" s="9">
        <v>252</v>
      </c>
    </row>
    <row r="37" spans="1:10" ht="11.45" customHeight="1">
      <c r="A37" s="8" t="s">
        <v>35</v>
      </c>
      <c r="B37" s="30">
        <v>129</v>
      </c>
      <c r="C37" s="9">
        <v>78</v>
      </c>
      <c r="D37" s="30">
        <v>51</v>
      </c>
      <c r="E37" s="30">
        <f>H37+'第27(9)表'!B37+'第27(9)表'!E37+'第27(9)表'!H37+'第27(10)表'!B37</f>
        <v>6197</v>
      </c>
      <c r="F37" s="9">
        <f>I37+'第27(9)表'!C37+'第27(9)表'!F37+'第27(9)表'!I37+'第27(10)表'!C37</f>
        <v>2880</v>
      </c>
      <c r="G37" s="9">
        <f>J37+'第27(9)表'!D37+'第27(9)表'!G37+'第27(9)表'!J37+'第27(10)表'!D37</f>
        <v>3317</v>
      </c>
      <c r="H37" s="30">
        <v>188</v>
      </c>
      <c r="I37" s="9">
        <v>88</v>
      </c>
      <c r="J37" s="9">
        <v>100</v>
      </c>
    </row>
    <row r="38" spans="1:10" ht="11.45" customHeight="1">
      <c r="A38" s="8" t="s">
        <v>36</v>
      </c>
      <c r="B38" s="30">
        <v>19</v>
      </c>
      <c r="C38" s="9">
        <v>11</v>
      </c>
      <c r="D38" s="30">
        <v>8</v>
      </c>
      <c r="E38" s="30">
        <f>H38+'第27(9)表'!B38+'第27(9)表'!E38+'第27(9)表'!H38+'第27(10)表'!B38</f>
        <v>1246</v>
      </c>
      <c r="F38" s="9">
        <f>I38+'第27(9)表'!C38+'第27(9)表'!F38+'第27(9)表'!I38+'第27(10)表'!C38</f>
        <v>564</v>
      </c>
      <c r="G38" s="9">
        <f>J38+'第27(9)表'!D38+'第27(9)表'!G38+'第27(9)表'!J38+'第27(10)表'!D38</f>
        <v>682</v>
      </c>
      <c r="H38" s="30">
        <v>38</v>
      </c>
      <c r="I38" s="9">
        <v>16</v>
      </c>
      <c r="J38" s="9">
        <v>22</v>
      </c>
    </row>
    <row r="39" spans="1:10" ht="11.45" customHeight="1">
      <c r="A39" s="12" t="s">
        <v>37</v>
      </c>
      <c r="B39" s="13">
        <v>27</v>
      </c>
      <c r="C39" s="13">
        <v>18</v>
      </c>
      <c r="D39" s="31">
        <v>9</v>
      </c>
      <c r="E39" s="31">
        <f>H39+'第27(9)表'!B39+'第27(9)表'!E39+'第27(9)表'!H39+'第27(10)表'!B39</f>
        <v>953</v>
      </c>
      <c r="F39" s="13">
        <f>I39+'第27(9)表'!C39+'第27(9)表'!F39+'第27(9)表'!I39+'第27(10)表'!C39</f>
        <v>388</v>
      </c>
      <c r="G39" s="13">
        <f>J39+'第27(9)表'!D39+'第27(9)表'!G39+'第27(9)表'!J39+'第27(10)表'!D39</f>
        <v>565</v>
      </c>
      <c r="H39" s="13">
        <v>31</v>
      </c>
      <c r="I39" s="13">
        <v>12</v>
      </c>
      <c r="J39" s="13">
        <v>19</v>
      </c>
    </row>
    <row r="40" spans="1:10" ht="11.45" customHeight="1">
      <c r="A40" s="8" t="s">
        <v>38</v>
      </c>
      <c r="B40" s="30">
        <v>14</v>
      </c>
      <c r="C40" s="9">
        <v>7</v>
      </c>
      <c r="D40" s="30">
        <v>7</v>
      </c>
      <c r="E40" s="30">
        <f>H40+'第27(9)表'!B40+'第27(9)表'!E40+'第27(9)表'!H40+'第27(10)表'!B40</f>
        <v>497</v>
      </c>
      <c r="F40" s="9">
        <f>I40+'第27(9)表'!C40+'第27(9)表'!F40+'第27(9)表'!I40+'第27(10)表'!C40</f>
        <v>231</v>
      </c>
      <c r="G40" s="9">
        <f>J40+'第27(9)表'!D40+'第27(9)表'!G40+'第27(9)表'!J40+'第27(10)表'!D40</f>
        <v>266</v>
      </c>
      <c r="H40" s="30">
        <v>21</v>
      </c>
      <c r="I40" s="9">
        <v>8</v>
      </c>
      <c r="J40" s="9">
        <v>13</v>
      </c>
    </row>
    <row r="41" spans="1:10" ht="11.45" customHeight="1">
      <c r="A41" s="8" t="s">
        <v>39</v>
      </c>
      <c r="B41" s="30">
        <v>24</v>
      </c>
      <c r="C41" s="9">
        <v>11</v>
      </c>
      <c r="D41" s="30">
        <v>13</v>
      </c>
      <c r="E41" s="30">
        <f>H41+'第27(9)表'!B41+'第27(9)表'!E41+'第27(9)表'!H41+'第27(10)表'!B41</f>
        <v>663</v>
      </c>
      <c r="F41" s="9">
        <f>I41+'第27(9)表'!C41+'第27(9)表'!F41+'第27(9)表'!I41+'第27(10)表'!C41</f>
        <v>262</v>
      </c>
      <c r="G41" s="9">
        <f>J41+'第27(9)表'!D41+'第27(9)表'!G41+'第27(9)表'!J41+'第27(10)表'!D41</f>
        <v>401</v>
      </c>
      <c r="H41" s="30">
        <v>20</v>
      </c>
      <c r="I41" s="9">
        <v>12</v>
      </c>
      <c r="J41" s="9">
        <v>8</v>
      </c>
    </row>
    <row r="42" spans="1:10" ht="11.45" customHeight="1">
      <c r="A42" s="8" t="s">
        <v>40</v>
      </c>
      <c r="B42" s="30">
        <v>43</v>
      </c>
      <c r="C42" s="9">
        <v>30</v>
      </c>
      <c r="D42" s="30">
        <v>13</v>
      </c>
      <c r="E42" s="30">
        <f>H42+'第27(9)表'!B42+'第27(9)表'!E42+'第27(9)表'!H42+'第27(10)表'!B42</f>
        <v>1743</v>
      </c>
      <c r="F42" s="9">
        <f>I42+'第27(9)表'!C42+'第27(9)表'!F42+'第27(9)表'!I42+'第27(10)表'!C42</f>
        <v>842</v>
      </c>
      <c r="G42" s="9">
        <f>J42+'第27(9)表'!D42+'第27(9)表'!G42+'第27(9)表'!J42+'第27(10)表'!D42</f>
        <v>901</v>
      </c>
      <c r="H42" s="30">
        <v>54</v>
      </c>
      <c r="I42" s="9">
        <v>22</v>
      </c>
      <c r="J42" s="9">
        <v>32</v>
      </c>
    </row>
    <row r="43" spans="1:10" ht="11.45" customHeight="1">
      <c r="A43" s="8" t="s">
        <v>41</v>
      </c>
      <c r="B43" s="30">
        <v>77</v>
      </c>
      <c r="C43" s="9">
        <v>44</v>
      </c>
      <c r="D43" s="30">
        <v>33</v>
      </c>
      <c r="E43" s="30">
        <f>H43+'第27(9)表'!B43+'第27(9)表'!E43+'第27(9)表'!H43+'第27(10)表'!B43</f>
        <v>2817</v>
      </c>
      <c r="F43" s="9">
        <f>I43+'第27(9)表'!C43+'第27(9)表'!F43+'第27(9)表'!I43+'第27(10)表'!C43</f>
        <v>1222</v>
      </c>
      <c r="G43" s="9">
        <f>J43+'第27(9)表'!D43+'第27(9)表'!G43+'第27(9)表'!J43+'第27(10)表'!D43</f>
        <v>1595</v>
      </c>
      <c r="H43" s="30">
        <v>115</v>
      </c>
      <c r="I43" s="9">
        <v>61</v>
      </c>
      <c r="J43" s="9">
        <v>54</v>
      </c>
    </row>
    <row r="44" spans="1:10" ht="11.45" customHeight="1">
      <c r="A44" s="12" t="s">
        <v>42</v>
      </c>
      <c r="B44" s="13">
        <v>24</v>
      </c>
      <c r="C44" s="13">
        <v>15</v>
      </c>
      <c r="D44" s="31">
        <v>9</v>
      </c>
      <c r="E44" s="31">
        <f>H44+'第27(9)表'!B44+'第27(9)表'!E44+'第27(9)表'!H44+'第27(10)表'!B44</f>
        <v>1105</v>
      </c>
      <c r="F44" s="13">
        <f>I44+'第27(9)表'!C44+'第27(9)表'!F44+'第27(9)表'!I44+'第27(10)表'!C44</f>
        <v>455</v>
      </c>
      <c r="G44" s="13">
        <f>J44+'第27(9)表'!D44+'第27(9)表'!G44+'第27(9)表'!J44+'第27(10)表'!D44</f>
        <v>650</v>
      </c>
      <c r="H44" s="13">
        <v>37</v>
      </c>
      <c r="I44" s="13">
        <v>16</v>
      </c>
      <c r="J44" s="13">
        <v>21</v>
      </c>
    </row>
    <row r="45" spans="1:10" ht="11.45" customHeight="1">
      <c r="A45" s="8" t="s">
        <v>43</v>
      </c>
      <c r="B45" s="30">
        <v>29</v>
      </c>
      <c r="C45" s="9">
        <v>16</v>
      </c>
      <c r="D45" s="30">
        <v>13</v>
      </c>
      <c r="E45" s="30">
        <f>H45+'第27(9)表'!B45+'第27(9)表'!E45+'第27(9)表'!H45+'第27(10)表'!B45</f>
        <v>830</v>
      </c>
      <c r="F45" s="9">
        <f>I45+'第27(9)表'!C45+'第27(9)表'!F45+'第27(9)表'!I45+'第27(10)表'!C45</f>
        <v>307</v>
      </c>
      <c r="G45" s="9">
        <f>J45+'第27(9)表'!D45+'第27(9)表'!G45+'第27(9)表'!J45+'第27(10)表'!D45</f>
        <v>523</v>
      </c>
      <c r="H45" s="30">
        <v>23</v>
      </c>
      <c r="I45" s="9">
        <v>6</v>
      </c>
      <c r="J45" s="9">
        <v>17</v>
      </c>
    </row>
    <row r="46" spans="1:10" ht="11.45" customHeight="1">
      <c r="A46" s="8" t="s">
        <v>44</v>
      </c>
      <c r="B46" s="30">
        <v>17</v>
      </c>
      <c r="C46" s="9">
        <v>8</v>
      </c>
      <c r="D46" s="30">
        <v>9</v>
      </c>
      <c r="E46" s="30">
        <f>H46+'第27(9)表'!B46+'第27(9)表'!E46+'第27(9)表'!H46+'第27(10)表'!B46</f>
        <v>793</v>
      </c>
      <c r="F46" s="9">
        <f>I46+'第27(9)表'!C46+'第27(9)表'!F46+'第27(9)表'!I46+'第27(10)表'!C46</f>
        <v>378</v>
      </c>
      <c r="G46" s="9">
        <f>J46+'第27(9)表'!D46+'第27(9)表'!G46+'第27(9)表'!J46+'第27(10)表'!D46</f>
        <v>415</v>
      </c>
      <c r="H46" s="30">
        <v>34</v>
      </c>
      <c r="I46" s="9">
        <v>19</v>
      </c>
      <c r="J46" s="9">
        <v>15</v>
      </c>
    </row>
    <row r="47" spans="1:10" ht="11.45" customHeight="1">
      <c r="A47" s="8" t="s">
        <v>45</v>
      </c>
      <c r="B47" s="30">
        <v>39</v>
      </c>
      <c r="C47" s="9">
        <v>25</v>
      </c>
      <c r="D47" s="30">
        <v>14</v>
      </c>
      <c r="E47" s="30">
        <f>H47+'第27(9)表'!B47+'第27(9)表'!E47+'第27(9)表'!H47+'第27(10)表'!B47</f>
        <v>1381</v>
      </c>
      <c r="F47" s="9">
        <f>I47+'第27(9)表'!C47+'第27(9)表'!F47+'第27(9)表'!I47+'第27(10)表'!C47</f>
        <v>581</v>
      </c>
      <c r="G47" s="9">
        <f>J47+'第27(9)表'!D47+'第27(9)表'!G47+'第27(9)表'!J47+'第27(10)表'!D47</f>
        <v>800</v>
      </c>
      <c r="H47" s="30">
        <v>41</v>
      </c>
      <c r="I47" s="9">
        <v>19</v>
      </c>
      <c r="J47" s="9">
        <v>22</v>
      </c>
    </row>
    <row r="48" spans="1:10" ht="11.45" customHeight="1">
      <c r="A48" s="8" t="s">
        <v>46</v>
      </c>
      <c r="B48" s="30">
        <v>20</v>
      </c>
      <c r="C48" s="9">
        <v>12</v>
      </c>
      <c r="D48" s="30">
        <v>8</v>
      </c>
      <c r="E48" s="30">
        <f>H48+'第27(9)表'!B48+'第27(9)表'!E48+'第27(9)表'!H48+'第27(10)表'!B48</f>
        <v>666</v>
      </c>
      <c r="F48" s="9">
        <f>I48+'第27(9)表'!C48+'第27(9)表'!F48+'第27(9)表'!I48+'第27(10)表'!C48</f>
        <v>321</v>
      </c>
      <c r="G48" s="9">
        <f>J48+'第27(9)表'!D48+'第27(9)表'!G48+'第27(9)表'!J48+'第27(10)表'!D48</f>
        <v>345</v>
      </c>
      <c r="H48" s="30">
        <v>19</v>
      </c>
      <c r="I48" s="9">
        <v>14</v>
      </c>
      <c r="J48" s="9">
        <v>5</v>
      </c>
    </row>
    <row r="49" spans="1:10" ht="11.45" customHeight="1">
      <c r="A49" s="12" t="s">
        <v>47</v>
      </c>
      <c r="B49" s="13">
        <v>133</v>
      </c>
      <c r="C49" s="13">
        <v>80</v>
      </c>
      <c r="D49" s="31">
        <v>53</v>
      </c>
      <c r="E49" s="31">
        <f>H49+'第27(9)表'!B49+'第27(9)表'!E49+'第27(9)表'!H49+'第27(10)表'!B49</f>
        <v>5750</v>
      </c>
      <c r="F49" s="13">
        <f>I49+'第27(9)表'!C49+'第27(9)表'!F49+'第27(9)表'!I49+'第27(10)表'!C49</f>
        <v>2584</v>
      </c>
      <c r="G49" s="13">
        <f>J49+'第27(9)表'!D49+'第27(9)表'!G49+'第27(9)表'!J49+'第27(10)表'!D49</f>
        <v>3166</v>
      </c>
      <c r="H49" s="13">
        <v>241</v>
      </c>
      <c r="I49" s="13">
        <v>107</v>
      </c>
      <c r="J49" s="13">
        <v>134</v>
      </c>
    </row>
    <row r="50" spans="1:10" ht="11.45" customHeight="1">
      <c r="A50" s="8" t="s">
        <v>48</v>
      </c>
      <c r="B50" s="30">
        <v>22</v>
      </c>
      <c r="C50" s="9">
        <v>14</v>
      </c>
      <c r="D50" s="30">
        <v>8</v>
      </c>
      <c r="E50" s="30">
        <f>H50+'第27(9)表'!B50+'第27(9)表'!E50+'第27(9)表'!H50+'第27(10)表'!B50</f>
        <v>663</v>
      </c>
      <c r="F50" s="9">
        <f>I50+'第27(9)表'!C50+'第27(9)表'!F50+'第27(9)表'!I50+'第27(10)表'!C50</f>
        <v>276</v>
      </c>
      <c r="G50" s="9">
        <f>J50+'第27(9)表'!D50+'第27(9)表'!G50+'第27(9)表'!J50+'第27(10)表'!D50</f>
        <v>387</v>
      </c>
      <c r="H50" s="30">
        <v>22</v>
      </c>
      <c r="I50" s="9">
        <v>8</v>
      </c>
      <c r="J50" s="9">
        <v>14</v>
      </c>
    </row>
    <row r="51" spans="1:10" ht="11.45" customHeight="1">
      <c r="A51" s="8" t="s">
        <v>49</v>
      </c>
      <c r="B51" s="30">
        <v>43</v>
      </c>
      <c r="C51" s="9">
        <v>27</v>
      </c>
      <c r="D51" s="30">
        <v>16</v>
      </c>
      <c r="E51" s="30">
        <f>H51+'第27(9)表'!B51+'第27(9)表'!E51+'第27(9)表'!H51+'第27(10)表'!B51</f>
        <v>1387</v>
      </c>
      <c r="F51" s="9">
        <f>I51+'第27(9)表'!C51+'第27(9)表'!F51+'第27(9)表'!I51+'第27(10)表'!C51</f>
        <v>596</v>
      </c>
      <c r="G51" s="9">
        <f>J51+'第27(9)表'!D51+'第27(9)表'!G51+'第27(9)表'!J51+'第27(10)表'!D51</f>
        <v>791</v>
      </c>
      <c r="H51" s="30">
        <v>57</v>
      </c>
      <c r="I51" s="9">
        <v>26</v>
      </c>
      <c r="J51" s="9">
        <v>31</v>
      </c>
    </row>
    <row r="52" spans="1:10" ht="11.45" customHeight="1">
      <c r="A52" s="8" t="s">
        <v>50</v>
      </c>
      <c r="B52" s="30">
        <v>62</v>
      </c>
      <c r="C52" s="9">
        <v>35</v>
      </c>
      <c r="D52" s="30">
        <v>27</v>
      </c>
      <c r="E52" s="30">
        <f>H52+'第27(9)表'!B52+'第27(9)表'!E52+'第27(9)表'!H52+'第27(10)表'!B52</f>
        <v>1833</v>
      </c>
      <c r="F52" s="9">
        <f>I52+'第27(9)表'!C52+'第27(9)表'!F52+'第27(9)表'!I52+'第27(10)表'!C52</f>
        <v>774</v>
      </c>
      <c r="G52" s="9">
        <f>J52+'第27(9)表'!D52+'第27(9)表'!G52+'第27(9)表'!J52+'第27(10)表'!D52</f>
        <v>1059</v>
      </c>
      <c r="H52" s="30">
        <v>79</v>
      </c>
      <c r="I52" s="9">
        <v>34</v>
      </c>
      <c r="J52" s="9">
        <v>45</v>
      </c>
    </row>
    <row r="53" spans="1:10" ht="11.45" customHeight="1">
      <c r="A53" s="8" t="s">
        <v>51</v>
      </c>
      <c r="B53" s="30">
        <v>68</v>
      </c>
      <c r="C53" s="9">
        <v>41</v>
      </c>
      <c r="D53" s="30">
        <v>27</v>
      </c>
      <c r="E53" s="30">
        <f>H53+'第27(9)表'!B53+'第27(9)表'!E53+'第27(9)表'!H53+'第27(10)表'!B53</f>
        <v>1537</v>
      </c>
      <c r="F53" s="9">
        <f>I53+'第27(9)表'!C53+'第27(9)表'!F53+'第27(9)表'!I53+'第27(10)表'!C53</f>
        <v>665</v>
      </c>
      <c r="G53" s="9">
        <f>J53+'第27(9)表'!D53+'第27(9)表'!G53+'第27(9)表'!J53+'第27(10)表'!D53</f>
        <v>872</v>
      </c>
      <c r="H53" s="30">
        <v>40</v>
      </c>
      <c r="I53" s="9">
        <v>18</v>
      </c>
      <c r="J53" s="9">
        <v>22</v>
      </c>
    </row>
    <row r="54" spans="1:10" ht="11.45" customHeight="1">
      <c r="A54" s="12" t="s">
        <v>52</v>
      </c>
      <c r="B54" s="13">
        <v>27</v>
      </c>
      <c r="C54" s="13">
        <v>12</v>
      </c>
      <c r="D54" s="31">
        <v>15</v>
      </c>
      <c r="E54" s="31">
        <f>H54+'第27(9)表'!B54+'第27(9)表'!E54+'第27(9)表'!H54+'第27(10)表'!B54</f>
        <v>1012</v>
      </c>
      <c r="F54" s="13">
        <f>I54+'第27(9)表'!C54+'第27(9)表'!F54+'第27(9)表'!I54+'第27(10)表'!C54</f>
        <v>409</v>
      </c>
      <c r="G54" s="13">
        <f>J54+'第27(9)表'!D54+'第27(9)表'!G54+'第27(9)表'!J54+'第27(10)表'!D54</f>
        <v>603</v>
      </c>
      <c r="H54" s="13">
        <v>37</v>
      </c>
      <c r="I54" s="13">
        <v>16</v>
      </c>
      <c r="J54" s="13">
        <v>21</v>
      </c>
    </row>
    <row r="55" spans="1:10" ht="11.45" customHeight="1">
      <c r="A55" s="8" t="s">
        <v>53</v>
      </c>
      <c r="B55" s="30">
        <v>28</v>
      </c>
      <c r="C55" s="9">
        <v>20</v>
      </c>
      <c r="D55" s="30">
        <v>8</v>
      </c>
      <c r="E55" s="30">
        <f>H55+'第27(9)表'!B55+'第27(9)表'!E55+'第27(9)表'!H55+'第27(10)表'!B55</f>
        <v>1540</v>
      </c>
      <c r="F55" s="9">
        <f>I55+'第27(9)表'!C55+'第27(9)表'!F55+'第27(9)表'!I55+'第27(10)表'!C55</f>
        <v>710</v>
      </c>
      <c r="G55" s="9">
        <f>J55+'第27(9)表'!D55+'第27(9)表'!G55+'第27(9)表'!J55+'第27(10)表'!D55</f>
        <v>830</v>
      </c>
      <c r="H55" s="30">
        <v>57</v>
      </c>
      <c r="I55" s="9">
        <v>28</v>
      </c>
      <c r="J55" s="9">
        <v>29</v>
      </c>
    </row>
    <row r="56" spans="1:10" ht="11.45" customHeight="1" thickBot="1">
      <c r="A56" s="16" t="s">
        <v>54</v>
      </c>
      <c r="B56" s="29">
        <v>36</v>
      </c>
      <c r="C56" s="17">
        <v>26</v>
      </c>
      <c r="D56" s="29">
        <v>10</v>
      </c>
      <c r="E56" s="29">
        <f>H56+'第27(9)表'!B56+'第27(9)表'!E56+'第27(9)表'!H56+'第27(10)表'!B56</f>
        <v>1737</v>
      </c>
      <c r="F56" s="17">
        <f>I56+'第27(9)表'!C56+'第27(9)表'!F56+'第27(9)表'!I56+'第27(10)表'!C56</f>
        <v>800</v>
      </c>
      <c r="G56" s="17">
        <f>J56+'第27(9)表'!D56+'第27(9)表'!G56+'第27(9)表'!J56+'第27(10)表'!D56</f>
        <v>937</v>
      </c>
      <c r="H56" s="29">
        <v>92</v>
      </c>
      <c r="I56" s="17">
        <v>35</v>
      </c>
      <c r="J56" s="17">
        <v>57</v>
      </c>
    </row>
    <row r="57" spans="1:10" ht="16.149999999999999" customHeight="1">
      <c r="A57" s="28"/>
      <c r="B57" s="27"/>
      <c r="C57" s="27"/>
      <c r="D57" s="27"/>
      <c r="E57" s="27"/>
      <c r="F57" s="27"/>
      <c r="G57" s="27"/>
      <c r="H57" s="27"/>
      <c r="I57" s="27"/>
      <c r="J57" s="2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10">
    <mergeCell ref="H6:J6"/>
    <mergeCell ref="B4:J4"/>
    <mergeCell ref="E5:J5"/>
    <mergeCell ref="A1:J1"/>
    <mergeCell ref="A2:J2"/>
    <mergeCell ref="H3:J3"/>
    <mergeCell ref="A4:A7"/>
    <mergeCell ref="B5:D5"/>
    <mergeCell ref="B6:D6"/>
    <mergeCell ref="E6:G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67"/>
  <sheetViews>
    <sheetView view="pageBreakPreview" zoomScaleNormal="100" zoomScaleSheetLayoutView="100" workbookViewId="0">
      <selection activeCell="J10" sqref="J10:J56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19" t="s">
        <v>156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9.899999999999999" customHeight="1">
      <c r="A2" s="142" t="s">
        <v>165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18.600000000000001" customHeight="1" thickBot="1">
      <c r="I3" s="138" t="s">
        <v>195</v>
      </c>
      <c r="J3" s="138"/>
    </row>
    <row r="4" spans="1:10" ht="22.5" customHeight="1" thickBot="1">
      <c r="A4" s="126" t="s">
        <v>0</v>
      </c>
      <c r="B4" s="139" t="s">
        <v>123</v>
      </c>
      <c r="C4" s="140"/>
      <c r="D4" s="140"/>
      <c r="E4" s="140"/>
      <c r="F4" s="140"/>
      <c r="G4" s="140"/>
      <c r="H4" s="140"/>
      <c r="I4" s="140"/>
      <c r="J4" s="141"/>
    </row>
    <row r="5" spans="1:10" ht="22.5" customHeight="1" thickBot="1">
      <c r="A5" s="127"/>
      <c r="B5" s="139" t="s">
        <v>94</v>
      </c>
      <c r="C5" s="140"/>
      <c r="D5" s="140"/>
      <c r="E5" s="140"/>
      <c r="F5" s="140"/>
      <c r="G5" s="140"/>
      <c r="H5" s="140"/>
      <c r="I5" s="140"/>
      <c r="J5" s="141"/>
    </row>
    <row r="6" spans="1:10" ht="22.5" customHeight="1" thickBot="1">
      <c r="A6" s="127"/>
      <c r="B6" s="139" t="s">
        <v>85</v>
      </c>
      <c r="C6" s="140"/>
      <c r="D6" s="141"/>
      <c r="E6" s="139" t="s">
        <v>80</v>
      </c>
      <c r="F6" s="140"/>
      <c r="G6" s="141"/>
      <c r="H6" s="139" t="s">
        <v>91</v>
      </c>
      <c r="I6" s="140"/>
      <c r="J6" s="141"/>
    </row>
    <row r="7" spans="1:10" ht="42" customHeight="1" thickBot="1">
      <c r="A7" s="128"/>
      <c r="B7" s="105" t="s">
        <v>72</v>
      </c>
      <c r="C7" s="3" t="s">
        <v>79</v>
      </c>
      <c r="D7" s="105" t="s">
        <v>70</v>
      </c>
      <c r="E7" s="105" t="s">
        <v>72</v>
      </c>
      <c r="F7" s="3" t="s">
        <v>79</v>
      </c>
      <c r="G7" s="3" t="s">
        <v>70</v>
      </c>
      <c r="H7" s="105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42765</v>
      </c>
      <c r="C8" s="5">
        <v>18216</v>
      </c>
      <c r="D8" s="32">
        <v>24549</v>
      </c>
      <c r="E8" s="32">
        <v>32861</v>
      </c>
      <c r="F8" s="5">
        <v>13196</v>
      </c>
      <c r="G8" s="5">
        <v>19665</v>
      </c>
      <c r="H8" s="32">
        <v>31340</v>
      </c>
      <c r="I8" s="5">
        <v>13002</v>
      </c>
      <c r="J8" s="5">
        <v>18338</v>
      </c>
    </row>
    <row r="9" spans="1:10" ht="12" customHeight="1">
      <c r="A9" s="8"/>
      <c r="B9" s="30"/>
      <c r="C9" s="9"/>
      <c r="D9" s="30"/>
      <c r="E9" s="30"/>
      <c r="F9" s="9"/>
      <c r="G9" s="9"/>
      <c r="H9" s="30"/>
      <c r="I9" s="9"/>
      <c r="J9" s="9"/>
    </row>
    <row r="10" spans="1:10" ht="11.45" customHeight="1">
      <c r="A10" s="8" t="s">
        <v>8</v>
      </c>
      <c r="B10" s="30">
        <v>2053</v>
      </c>
      <c r="C10" s="9">
        <v>866</v>
      </c>
      <c r="D10" s="30">
        <v>1187</v>
      </c>
      <c r="E10" s="30">
        <v>1568</v>
      </c>
      <c r="F10" s="9">
        <v>615</v>
      </c>
      <c r="G10" s="9">
        <v>953</v>
      </c>
      <c r="H10" s="30">
        <v>1337</v>
      </c>
      <c r="I10" s="9">
        <v>504</v>
      </c>
      <c r="J10" s="9">
        <v>833</v>
      </c>
    </row>
    <row r="11" spans="1:10" ht="11.45" customHeight="1">
      <c r="A11" s="8" t="s">
        <v>9</v>
      </c>
      <c r="B11" s="30">
        <v>509</v>
      </c>
      <c r="C11" s="9">
        <v>234</v>
      </c>
      <c r="D11" s="30">
        <v>275</v>
      </c>
      <c r="E11" s="30">
        <v>358</v>
      </c>
      <c r="F11" s="9">
        <v>148</v>
      </c>
      <c r="G11" s="9">
        <v>210</v>
      </c>
      <c r="H11" s="30">
        <v>442</v>
      </c>
      <c r="I11" s="9">
        <v>164</v>
      </c>
      <c r="J11" s="9">
        <v>278</v>
      </c>
    </row>
    <row r="12" spans="1:10" ht="11.45" customHeight="1">
      <c r="A12" s="8" t="s">
        <v>10</v>
      </c>
      <c r="B12" s="30">
        <v>298</v>
      </c>
      <c r="C12" s="9">
        <v>127</v>
      </c>
      <c r="D12" s="30">
        <v>171</v>
      </c>
      <c r="E12" s="30">
        <v>356</v>
      </c>
      <c r="F12" s="9">
        <v>147</v>
      </c>
      <c r="G12" s="9">
        <v>209</v>
      </c>
      <c r="H12" s="30">
        <v>285</v>
      </c>
      <c r="I12" s="9">
        <v>99</v>
      </c>
      <c r="J12" s="9">
        <v>186</v>
      </c>
    </row>
    <row r="13" spans="1:10" ht="11.45" customHeight="1">
      <c r="A13" s="8" t="s">
        <v>11</v>
      </c>
      <c r="B13" s="30">
        <v>860</v>
      </c>
      <c r="C13" s="9">
        <v>353</v>
      </c>
      <c r="D13" s="30">
        <v>507</v>
      </c>
      <c r="E13" s="30">
        <v>843</v>
      </c>
      <c r="F13" s="9">
        <v>313</v>
      </c>
      <c r="G13" s="9">
        <v>530</v>
      </c>
      <c r="H13" s="30">
        <v>637</v>
      </c>
      <c r="I13" s="9">
        <v>240</v>
      </c>
      <c r="J13" s="9">
        <v>397</v>
      </c>
    </row>
    <row r="14" spans="1:10" ht="11.45" customHeight="1">
      <c r="A14" s="12" t="s">
        <v>12</v>
      </c>
      <c r="B14" s="13">
        <v>258</v>
      </c>
      <c r="C14" s="13">
        <v>117</v>
      </c>
      <c r="D14" s="31">
        <v>141</v>
      </c>
      <c r="E14" s="13">
        <v>272</v>
      </c>
      <c r="F14" s="13">
        <v>113</v>
      </c>
      <c r="G14" s="13">
        <v>159</v>
      </c>
      <c r="H14" s="13">
        <v>323</v>
      </c>
      <c r="I14" s="13">
        <v>133</v>
      </c>
      <c r="J14" s="13">
        <v>190</v>
      </c>
    </row>
    <row r="15" spans="1:10" ht="11.45" customHeight="1">
      <c r="A15" s="8" t="s">
        <v>13</v>
      </c>
      <c r="B15" s="30">
        <v>249</v>
      </c>
      <c r="C15" s="9">
        <v>111</v>
      </c>
      <c r="D15" s="30">
        <v>138</v>
      </c>
      <c r="E15" s="30">
        <v>231</v>
      </c>
      <c r="F15" s="9">
        <v>91</v>
      </c>
      <c r="G15" s="9">
        <v>140</v>
      </c>
      <c r="H15" s="30">
        <v>257</v>
      </c>
      <c r="I15" s="9">
        <v>98</v>
      </c>
      <c r="J15" s="9">
        <v>159</v>
      </c>
    </row>
    <row r="16" spans="1:10" ht="11.45" customHeight="1">
      <c r="A16" s="8" t="s">
        <v>14</v>
      </c>
      <c r="B16" s="30">
        <f>590-1</f>
        <v>589</v>
      </c>
      <c r="C16" s="9">
        <f>252-1</f>
        <v>251</v>
      </c>
      <c r="D16" s="30">
        <v>338</v>
      </c>
      <c r="E16" s="30">
        <v>528</v>
      </c>
      <c r="F16" s="9">
        <v>200</v>
      </c>
      <c r="G16" s="9">
        <v>328</v>
      </c>
      <c r="H16" s="30">
        <v>446</v>
      </c>
      <c r="I16" s="9">
        <v>161</v>
      </c>
      <c r="J16" s="9">
        <v>285</v>
      </c>
    </row>
    <row r="17" spans="1:10" ht="11.45" customHeight="1">
      <c r="A17" s="8" t="s">
        <v>15</v>
      </c>
      <c r="B17" s="30">
        <v>760</v>
      </c>
      <c r="C17" s="9">
        <v>333</v>
      </c>
      <c r="D17" s="30">
        <v>427</v>
      </c>
      <c r="E17" s="30">
        <v>611</v>
      </c>
      <c r="F17" s="9">
        <v>271</v>
      </c>
      <c r="G17" s="9">
        <v>340</v>
      </c>
      <c r="H17" s="30">
        <v>576</v>
      </c>
      <c r="I17" s="9">
        <v>258</v>
      </c>
      <c r="J17" s="9">
        <v>318</v>
      </c>
    </row>
    <row r="18" spans="1:10" ht="11.45" customHeight="1">
      <c r="A18" s="8" t="s">
        <v>16</v>
      </c>
      <c r="B18" s="30">
        <v>601</v>
      </c>
      <c r="C18" s="9">
        <v>271</v>
      </c>
      <c r="D18" s="30">
        <v>330</v>
      </c>
      <c r="E18" s="30">
        <v>465</v>
      </c>
      <c r="F18" s="9">
        <v>192</v>
      </c>
      <c r="G18" s="9">
        <v>273</v>
      </c>
      <c r="H18" s="30">
        <v>462</v>
      </c>
      <c r="I18" s="9">
        <v>176</v>
      </c>
      <c r="J18" s="9">
        <v>286</v>
      </c>
    </row>
    <row r="19" spans="1:10" ht="11.45" customHeight="1">
      <c r="A19" s="12" t="s">
        <v>17</v>
      </c>
      <c r="B19" s="13">
        <v>783</v>
      </c>
      <c r="C19" s="13">
        <v>337</v>
      </c>
      <c r="D19" s="31">
        <v>446</v>
      </c>
      <c r="E19" s="13">
        <v>528</v>
      </c>
      <c r="F19" s="13">
        <v>225</v>
      </c>
      <c r="G19" s="13">
        <v>303</v>
      </c>
      <c r="H19" s="13">
        <v>457</v>
      </c>
      <c r="I19" s="13">
        <v>192</v>
      </c>
      <c r="J19" s="13">
        <v>265</v>
      </c>
    </row>
    <row r="20" spans="1:10" ht="11.45" customHeight="1">
      <c r="A20" s="8" t="s">
        <v>18</v>
      </c>
      <c r="B20" s="30">
        <v>2371</v>
      </c>
      <c r="C20" s="9">
        <v>1083</v>
      </c>
      <c r="D20" s="30">
        <v>1288</v>
      </c>
      <c r="E20" s="30">
        <v>1826</v>
      </c>
      <c r="F20" s="9">
        <v>794</v>
      </c>
      <c r="G20" s="9">
        <v>1032</v>
      </c>
      <c r="H20" s="30">
        <v>1888</v>
      </c>
      <c r="I20" s="9">
        <v>890</v>
      </c>
      <c r="J20" s="9">
        <v>998</v>
      </c>
    </row>
    <row r="21" spans="1:10" ht="11.45" customHeight="1">
      <c r="A21" s="8" t="s">
        <v>19</v>
      </c>
      <c r="B21" s="30">
        <v>2084</v>
      </c>
      <c r="C21" s="9">
        <v>958</v>
      </c>
      <c r="D21" s="30">
        <v>1126</v>
      </c>
      <c r="E21" s="30">
        <v>1531</v>
      </c>
      <c r="F21" s="9">
        <v>694</v>
      </c>
      <c r="G21" s="9">
        <v>837</v>
      </c>
      <c r="H21" s="30">
        <v>1466</v>
      </c>
      <c r="I21" s="9">
        <v>684</v>
      </c>
      <c r="J21" s="9">
        <v>782</v>
      </c>
    </row>
    <row r="22" spans="1:10" ht="11.45" customHeight="1">
      <c r="A22" s="8" t="s">
        <v>20</v>
      </c>
      <c r="B22" s="30">
        <v>5316</v>
      </c>
      <c r="C22" s="9">
        <v>2458</v>
      </c>
      <c r="D22" s="30">
        <v>2858</v>
      </c>
      <c r="E22" s="30">
        <v>3829</v>
      </c>
      <c r="F22" s="9">
        <v>1582</v>
      </c>
      <c r="G22" s="9">
        <v>2247</v>
      </c>
      <c r="H22" s="30">
        <v>3740</v>
      </c>
      <c r="I22" s="9">
        <v>1783</v>
      </c>
      <c r="J22" s="9">
        <v>1957</v>
      </c>
    </row>
    <row r="23" spans="1:10" ht="11.45" customHeight="1">
      <c r="A23" s="8" t="s">
        <v>21</v>
      </c>
      <c r="B23" s="30">
        <v>3213</v>
      </c>
      <c r="C23" s="9">
        <v>1464</v>
      </c>
      <c r="D23" s="30">
        <v>1749</v>
      </c>
      <c r="E23" s="30">
        <v>2379</v>
      </c>
      <c r="F23" s="9">
        <v>1025</v>
      </c>
      <c r="G23" s="9">
        <v>1354</v>
      </c>
      <c r="H23" s="30">
        <v>2270</v>
      </c>
      <c r="I23" s="9">
        <v>1034</v>
      </c>
      <c r="J23" s="9">
        <v>1236</v>
      </c>
    </row>
    <row r="24" spans="1:10" ht="11.45" customHeight="1">
      <c r="A24" s="12" t="s">
        <v>22</v>
      </c>
      <c r="B24" s="13">
        <v>538</v>
      </c>
      <c r="C24" s="13">
        <v>207</v>
      </c>
      <c r="D24" s="31">
        <v>331</v>
      </c>
      <c r="E24" s="13">
        <v>483</v>
      </c>
      <c r="F24" s="13">
        <v>182</v>
      </c>
      <c r="G24" s="13">
        <v>301</v>
      </c>
      <c r="H24" s="13">
        <v>622</v>
      </c>
      <c r="I24" s="13">
        <v>177</v>
      </c>
      <c r="J24" s="13">
        <v>445</v>
      </c>
    </row>
    <row r="25" spans="1:10" ht="11.45" customHeight="1">
      <c r="A25" s="8" t="s">
        <v>23</v>
      </c>
      <c r="B25" s="30">
        <v>275</v>
      </c>
      <c r="C25" s="9">
        <v>106</v>
      </c>
      <c r="D25" s="30">
        <v>169</v>
      </c>
      <c r="E25" s="30">
        <v>248</v>
      </c>
      <c r="F25" s="9">
        <v>122</v>
      </c>
      <c r="G25" s="9">
        <v>126</v>
      </c>
      <c r="H25" s="30">
        <v>245</v>
      </c>
      <c r="I25" s="9">
        <v>92</v>
      </c>
      <c r="J25" s="9">
        <v>153</v>
      </c>
    </row>
    <row r="26" spans="1:10" ht="11.45" customHeight="1">
      <c r="A26" s="8" t="s">
        <v>24</v>
      </c>
      <c r="B26" s="30">
        <v>315</v>
      </c>
      <c r="C26" s="9">
        <v>133</v>
      </c>
      <c r="D26" s="30">
        <v>182</v>
      </c>
      <c r="E26" s="30">
        <v>337</v>
      </c>
      <c r="F26" s="9">
        <v>128</v>
      </c>
      <c r="G26" s="9">
        <v>209</v>
      </c>
      <c r="H26" s="30">
        <v>343</v>
      </c>
      <c r="I26" s="9">
        <v>115</v>
      </c>
      <c r="J26" s="9">
        <v>228</v>
      </c>
    </row>
    <row r="27" spans="1:10" ht="11.45" customHeight="1">
      <c r="A27" s="8" t="s">
        <v>25</v>
      </c>
      <c r="B27" s="30">
        <v>172</v>
      </c>
      <c r="C27" s="9">
        <v>79</v>
      </c>
      <c r="D27" s="30">
        <v>93</v>
      </c>
      <c r="E27" s="30">
        <v>135</v>
      </c>
      <c r="F27" s="9">
        <v>45</v>
      </c>
      <c r="G27" s="9">
        <v>90</v>
      </c>
      <c r="H27" s="30">
        <v>135</v>
      </c>
      <c r="I27" s="9">
        <v>45</v>
      </c>
      <c r="J27" s="9">
        <v>90</v>
      </c>
    </row>
    <row r="28" spans="1:10" ht="11.45" customHeight="1">
      <c r="A28" s="8" t="s">
        <v>26</v>
      </c>
      <c r="B28" s="30">
        <v>275</v>
      </c>
      <c r="C28" s="9">
        <v>114</v>
      </c>
      <c r="D28" s="30">
        <v>161</v>
      </c>
      <c r="E28" s="30">
        <v>227</v>
      </c>
      <c r="F28" s="9">
        <v>87</v>
      </c>
      <c r="G28" s="9">
        <v>140</v>
      </c>
      <c r="H28" s="30">
        <v>277</v>
      </c>
      <c r="I28" s="9">
        <v>110</v>
      </c>
      <c r="J28" s="9">
        <v>167</v>
      </c>
    </row>
    <row r="29" spans="1:10" ht="11.45" customHeight="1">
      <c r="A29" s="12" t="s">
        <v>27</v>
      </c>
      <c r="B29" s="13">
        <v>702</v>
      </c>
      <c r="C29" s="13">
        <v>263</v>
      </c>
      <c r="D29" s="31">
        <v>439</v>
      </c>
      <c r="E29" s="13">
        <v>571</v>
      </c>
      <c r="F29" s="13">
        <v>214</v>
      </c>
      <c r="G29" s="13">
        <v>357</v>
      </c>
      <c r="H29" s="13">
        <v>566</v>
      </c>
      <c r="I29" s="13">
        <v>222</v>
      </c>
      <c r="J29" s="13">
        <v>344</v>
      </c>
    </row>
    <row r="30" spans="1:10" ht="11.45" customHeight="1">
      <c r="A30" s="8" t="s">
        <v>28</v>
      </c>
      <c r="B30" s="30">
        <v>731</v>
      </c>
      <c r="C30" s="9">
        <v>294</v>
      </c>
      <c r="D30" s="30">
        <v>437</v>
      </c>
      <c r="E30" s="30">
        <v>547</v>
      </c>
      <c r="F30" s="9">
        <v>226</v>
      </c>
      <c r="G30" s="9">
        <v>321</v>
      </c>
      <c r="H30" s="30">
        <v>482</v>
      </c>
      <c r="I30" s="9">
        <v>198</v>
      </c>
      <c r="J30" s="9">
        <v>284</v>
      </c>
    </row>
    <row r="31" spans="1:10" ht="11.45" customHeight="1">
      <c r="A31" s="8" t="s">
        <v>29</v>
      </c>
      <c r="B31" s="30">
        <v>1450</v>
      </c>
      <c r="C31" s="9">
        <v>671</v>
      </c>
      <c r="D31" s="30">
        <v>779</v>
      </c>
      <c r="E31" s="30">
        <v>1033</v>
      </c>
      <c r="F31" s="9">
        <v>456</v>
      </c>
      <c r="G31" s="9">
        <v>577</v>
      </c>
      <c r="H31" s="30">
        <v>841</v>
      </c>
      <c r="I31" s="9">
        <v>373</v>
      </c>
      <c r="J31" s="9">
        <v>468</v>
      </c>
    </row>
    <row r="32" spans="1:10" ht="11.45" customHeight="1">
      <c r="A32" s="8" t="s">
        <v>30</v>
      </c>
      <c r="B32" s="30">
        <v>2652</v>
      </c>
      <c r="C32" s="9">
        <v>1117</v>
      </c>
      <c r="D32" s="30">
        <v>1535</v>
      </c>
      <c r="E32" s="30">
        <v>1951</v>
      </c>
      <c r="F32" s="9">
        <v>810</v>
      </c>
      <c r="G32" s="9">
        <v>1141</v>
      </c>
      <c r="H32" s="30">
        <v>1575</v>
      </c>
      <c r="I32" s="9">
        <v>691</v>
      </c>
      <c r="J32" s="9">
        <v>884</v>
      </c>
    </row>
    <row r="33" spans="1:10" ht="11.45" customHeight="1">
      <c r="A33" s="8" t="s">
        <v>31</v>
      </c>
      <c r="B33" s="30">
        <v>661</v>
      </c>
      <c r="C33" s="9">
        <v>261</v>
      </c>
      <c r="D33" s="30">
        <v>400</v>
      </c>
      <c r="E33" s="30">
        <v>420</v>
      </c>
      <c r="F33" s="9">
        <v>160</v>
      </c>
      <c r="G33" s="9">
        <v>260</v>
      </c>
      <c r="H33" s="30">
        <v>394</v>
      </c>
      <c r="I33" s="9">
        <v>147</v>
      </c>
      <c r="J33" s="9">
        <v>247</v>
      </c>
    </row>
    <row r="34" spans="1:10" ht="11.45" customHeight="1">
      <c r="A34" s="12" t="s">
        <v>32</v>
      </c>
      <c r="B34" s="13">
        <v>457</v>
      </c>
      <c r="C34" s="13">
        <v>186</v>
      </c>
      <c r="D34" s="31">
        <v>271</v>
      </c>
      <c r="E34" s="13">
        <v>390</v>
      </c>
      <c r="F34" s="13">
        <v>151</v>
      </c>
      <c r="G34" s="13">
        <v>239</v>
      </c>
      <c r="H34" s="13">
        <v>352</v>
      </c>
      <c r="I34" s="13">
        <v>144</v>
      </c>
      <c r="J34" s="13">
        <v>208</v>
      </c>
    </row>
    <row r="35" spans="1:10" ht="11.45" customHeight="1">
      <c r="A35" s="8" t="s">
        <v>33</v>
      </c>
      <c r="B35" s="30">
        <v>944</v>
      </c>
      <c r="C35" s="9">
        <v>345</v>
      </c>
      <c r="D35" s="30">
        <v>599</v>
      </c>
      <c r="E35" s="30">
        <v>686</v>
      </c>
      <c r="F35" s="9">
        <v>267</v>
      </c>
      <c r="G35" s="9">
        <v>419</v>
      </c>
      <c r="H35" s="30">
        <v>726</v>
      </c>
      <c r="I35" s="9">
        <v>297</v>
      </c>
      <c r="J35" s="9">
        <v>429</v>
      </c>
    </row>
    <row r="36" spans="1:10" ht="11.45" customHeight="1">
      <c r="A36" s="8" t="s">
        <v>34</v>
      </c>
      <c r="B36" s="30">
        <v>3580</v>
      </c>
      <c r="C36" s="9">
        <v>1485</v>
      </c>
      <c r="D36" s="30">
        <v>2095</v>
      </c>
      <c r="E36" s="30">
        <v>2625</v>
      </c>
      <c r="F36" s="9">
        <v>1028</v>
      </c>
      <c r="G36" s="9">
        <v>1597</v>
      </c>
      <c r="H36" s="30">
        <v>2446</v>
      </c>
      <c r="I36" s="9">
        <v>1086</v>
      </c>
      <c r="J36" s="9">
        <v>1360</v>
      </c>
    </row>
    <row r="37" spans="1:10" ht="11.45" customHeight="1">
      <c r="A37" s="8" t="s">
        <v>35</v>
      </c>
      <c r="B37" s="30">
        <v>1734</v>
      </c>
      <c r="C37" s="9">
        <v>667</v>
      </c>
      <c r="D37" s="30">
        <v>1067</v>
      </c>
      <c r="E37" s="30">
        <v>1372</v>
      </c>
      <c r="F37" s="9">
        <v>508</v>
      </c>
      <c r="G37" s="9">
        <v>864</v>
      </c>
      <c r="H37" s="30">
        <v>1344</v>
      </c>
      <c r="I37" s="9">
        <v>511</v>
      </c>
      <c r="J37" s="9">
        <v>833</v>
      </c>
    </row>
    <row r="38" spans="1:10" ht="11.45" customHeight="1">
      <c r="A38" s="8" t="s">
        <v>36</v>
      </c>
      <c r="B38" s="30">
        <v>385</v>
      </c>
      <c r="C38" s="9">
        <v>149</v>
      </c>
      <c r="D38" s="30">
        <v>236</v>
      </c>
      <c r="E38" s="30">
        <v>291</v>
      </c>
      <c r="F38" s="9">
        <v>111</v>
      </c>
      <c r="G38" s="9">
        <v>180</v>
      </c>
      <c r="H38" s="30">
        <v>272</v>
      </c>
      <c r="I38" s="9">
        <v>102</v>
      </c>
      <c r="J38" s="9">
        <v>170</v>
      </c>
    </row>
    <row r="39" spans="1:10" ht="11.45" customHeight="1">
      <c r="A39" s="12" t="s">
        <v>37</v>
      </c>
      <c r="B39" s="13">
        <v>287</v>
      </c>
      <c r="C39" s="13">
        <v>108</v>
      </c>
      <c r="D39" s="31">
        <v>179</v>
      </c>
      <c r="E39" s="13">
        <v>186</v>
      </c>
      <c r="F39" s="13">
        <v>58</v>
      </c>
      <c r="G39" s="13">
        <v>128</v>
      </c>
      <c r="H39" s="13">
        <v>251</v>
      </c>
      <c r="I39" s="13">
        <v>82</v>
      </c>
      <c r="J39" s="13">
        <v>169</v>
      </c>
    </row>
    <row r="40" spans="1:10" ht="11.45" customHeight="1">
      <c r="A40" s="8" t="s">
        <v>38</v>
      </c>
      <c r="B40" s="30">
        <v>118</v>
      </c>
      <c r="C40" s="9">
        <v>59</v>
      </c>
      <c r="D40" s="30">
        <v>59</v>
      </c>
      <c r="E40" s="30">
        <v>113</v>
      </c>
      <c r="F40" s="9">
        <v>49</v>
      </c>
      <c r="G40" s="9">
        <v>64</v>
      </c>
      <c r="H40" s="30">
        <v>120</v>
      </c>
      <c r="I40" s="9">
        <v>43</v>
      </c>
      <c r="J40" s="9">
        <v>77</v>
      </c>
    </row>
    <row r="41" spans="1:10" ht="11.45" customHeight="1">
      <c r="A41" s="8" t="s">
        <v>39</v>
      </c>
      <c r="B41" s="30">
        <v>173</v>
      </c>
      <c r="C41" s="9">
        <v>52</v>
      </c>
      <c r="D41" s="30">
        <v>121</v>
      </c>
      <c r="E41" s="30">
        <v>145</v>
      </c>
      <c r="F41" s="9">
        <v>47</v>
      </c>
      <c r="G41" s="9">
        <v>98</v>
      </c>
      <c r="H41" s="30">
        <v>149</v>
      </c>
      <c r="I41" s="9">
        <v>48</v>
      </c>
      <c r="J41" s="9">
        <v>101</v>
      </c>
    </row>
    <row r="42" spans="1:10" ht="11.45" customHeight="1">
      <c r="A42" s="8" t="s">
        <v>40</v>
      </c>
      <c r="B42" s="30">
        <v>444</v>
      </c>
      <c r="C42" s="9">
        <v>174</v>
      </c>
      <c r="D42" s="30">
        <v>270</v>
      </c>
      <c r="E42" s="30">
        <v>351</v>
      </c>
      <c r="F42" s="9">
        <v>136</v>
      </c>
      <c r="G42" s="9">
        <v>215</v>
      </c>
      <c r="H42" s="30">
        <v>359</v>
      </c>
      <c r="I42" s="9">
        <v>136</v>
      </c>
      <c r="J42" s="9">
        <v>223</v>
      </c>
    </row>
    <row r="43" spans="1:10" ht="11.45" customHeight="1">
      <c r="A43" s="8" t="s">
        <v>41</v>
      </c>
      <c r="B43" s="30">
        <v>794</v>
      </c>
      <c r="C43" s="9">
        <v>286</v>
      </c>
      <c r="D43" s="30">
        <v>508</v>
      </c>
      <c r="E43" s="30">
        <v>707</v>
      </c>
      <c r="F43" s="9">
        <v>272</v>
      </c>
      <c r="G43" s="9">
        <v>435</v>
      </c>
      <c r="H43" s="30">
        <v>645</v>
      </c>
      <c r="I43" s="9">
        <v>252</v>
      </c>
      <c r="J43" s="9">
        <v>393</v>
      </c>
    </row>
    <row r="44" spans="1:10" ht="11.45" customHeight="1">
      <c r="A44" s="12" t="s">
        <v>42</v>
      </c>
      <c r="B44" s="13">
        <v>346</v>
      </c>
      <c r="C44" s="13">
        <v>129</v>
      </c>
      <c r="D44" s="31">
        <v>217</v>
      </c>
      <c r="E44" s="13">
        <v>265</v>
      </c>
      <c r="F44" s="13">
        <v>102</v>
      </c>
      <c r="G44" s="13">
        <v>163</v>
      </c>
      <c r="H44" s="13">
        <v>258</v>
      </c>
      <c r="I44" s="13">
        <v>80</v>
      </c>
      <c r="J44" s="13">
        <v>178</v>
      </c>
    </row>
    <row r="45" spans="1:10" ht="11.45" customHeight="1">
      <c r="A45" s="8" t="s">
        <v>43</v>
      </c>
      <c r="B45" s="30">
        <v>211</v>
      </c>
      <c r="C45" s="9">
        <v>80</v>
      </c>
      <c r="D45" s="30">
        <v>131</v>
      </c>
      <c r="E45" s="30">
        <v>188</v>
      </c>
      <c r="F45" s="9">
        <v>63</v>
      </c>
      <c r="G45" s="9">
        <v>125</v>
      </c>
      <c r="H45" s="30">
        <v>215</v>
      </c>
      <c r="I45" s="9">
        <v>67</v>
      </c>
      <c r="J45" s="9">
        <v>148</v>
      </c>
    </row>
    <row r="46" spans="1:10" ht="11.45" customHeight="1">
      <c r="A46" s="8" t="s">
        <v>44</v>
      </c>
      <c r="B46" s="30">
        <v>227</v>
      </c>
      <c r="C46" s="9">
        <v>102</v>
      </c>
      <c r="D46" s="30">
        <v>125</v>
      </c>
      <c r="E46" s="30">
        <v>170</v>
      </c>
      <c r="F46" s="9">
        <v>60</v>
      </c>
      <c r="G46" s="9">
        <v>110</v>
      </c>
      <c r="H46" s="30">
        <v>188</v>
      </c>
      <c r="I46" s="9">
        <v>78</v>
      </c>
      <c r="J46" s="9">
        <v>110</v>
      </c>
    </row>
    <row r="47" spans="1:10" ht="11.45" customHeight="1">
      <c r="A47" s="8" t="s">
        <v>45</v>
      </c>
      <c r="B47" s="30">
        <v>345</v>
      </c>
      <c r="C47" s="9">
        <v>127</v>
      </c>
      <c r="D47" s="30">
        <v>218</v>
      </c>
      <c r="E47" s="30">
        <v>338</v>
      </c>
      <c r="F47" s="9">
        <v>119</v>
      </c>
      <c r="G47" s="9">
        <v>219</v>
      </c>
      <c r="H47" s="30">
        <v>344</v>
      </c>
      <c r="I47" s="9">
        <v>114</v>
      </c>
      <c r="J47" s="9">
        <v>230</v>
      </c>
    </row>
    <row r="48" spans="1:10" ht="11.45" customHeight="1">
      <c r="A48" s="8" t="s">
        <v>46</v>
      </c>
      <c r="B48" s="30">
        <v>204</v>
      </c>
      <c r="C48" s="9">
        <v>107</v>
      </c>
      <c r="D48" s="30">
        <v>97</v>
      </c>
      <c r="E48" s="30">
        <v>145</v>
      </c>
      <c r="F48" s="9">
        <v>64</v>
      </c>
      <c r="G48" s="9">
        <v>81</v>
      </c>
      <c r="H48" s="30">
        <v>170</v>
      </c>
      <c r="I48" s="9">
        <v>72</v>
      </c>
      <c r="J48" s="9">
        <v>98</v>
      </c>
    </row>
    <row r="49" spans="1:10" ht="11.45" customHeight="1">
      <c r="A49" s="12" t="s">
        <v>47</v>
      </c>
      <c r="B49" s="13">
        <v>1865</v>
      </c>
      <c r="C49" s="13">
        <v>754</v>
      </c>
      <c r="D49" s="31">
        <v>1111</v>
      </c>
      <c r="E49" s="13">
        <v>1376</v>
      </c>
      <c r="F49" s="13">
        <v>501</v>
      </c>
      <c r="G49" s="13">
        <v>875</v>
      </c>
      <c r="H49" s="13">
        <v>1258</v>
      </c>
      <c r="I49" s="13">
        <v>517</v>
      </c>
      <c r="J49" s="13">
        <v>741</v>
      </c>
    </row>
    <row r="50" spans="1:10" ht="11.45" customHeight="1">
      <c r="A50" s="8" t="s">
        <v>48</v>
      </c>
      <c r="B50" s="30">
        <v>183</v>
      </c>
      <c r="C50" s="9">
        <v>62</v>
      </c>
      <c r="D50" s="30">
        <v>121</v>
      </c>
      <c r="E50" s="30">
        <v>170</v>
      </c>
      <c r="F50" s="9">
        <v>60</v>
      </c>
      <c r="G50" s="9">
        <v>110</v>
      </c>
      <c r="H50" s="30">
        <v>163</v>
      </c>
      <c r="I50" s="9">
        <v>52</v>
      </c>
      <c r="J50" s="9">
        <v>111</v>
      </c>
    </row>
    <row r="51" spans="1:10" ht="11.45" customHeight="1">
      <c r="A51" s="8" t="s">
        <v>49</v>
      </c>
      <c r="B51" s="30">
        <v>397</v>
      </c>
      <c r="C51" s="9">
        <v>169</v>
      </c>
      <c r="D51" s="30">
        <v>228</v>
      </c>
      <c r="E51" s="30">
        <v>285</v>
      </c>
      <c r="F51" s="9">
        <v>106</v>
      </c>
      <c r="G51" s="9">
        <v>179</v>
      </c>
      <c r="H51" s="30">
        <v>358</v>
      </c>
      <c r="I51" s="9">
        <v>134</v>
      </c>
      <c r="J51" s="9">
        <v>224</v>
      </c>
    </row>
    <row r="52" spans="1:10" ht="11.45" customHeight="1">
      <c r="A52" s="8" t="s">
        <v>50</v>
      </c>
      <c r="B52" s="30">
        <v>523</v>
      </c>
      <c r="C52" s="9">
        <v>216</v>
      </c>
      <c r="D52" s="30">
        <v>307</v>
      </c>
      <c r="E52" s="30">
        <v>436</v>
      </c>
      <c r="F52" s="9">
        <v>158</v>
      </c>
      <c r="G52" s="9">
        <v>278</v>
      </c>
      <c r="H52" s="30">
        <v>413</v>
      </c>
      <c r="I52" s="9">
        <v>121</v>
      </c>
      <c r="J52" s="9">
        <v>292</v>
      </c>
    </row>
    <row r="53" spans="1:10" ht="11.45" customHeight="1">
      <c r="A53" s="8" t="s">
        <v>51</v>
      </c>
      <c r="B53" s="30">
        <v>485</v>
      </c>
      <c r="C53" s="9">
        <v>182</v>
      </c>
      <c r="D53" s="30">
        <v>303</v>
      </c>
      <c r="E53" s="30">
        <v>368</v>
      </c>
      <c r="F53" s="9">
        <v>127</v>
      </c>
      <c r="G53" s="9">
        <v>241</v>
      </c>
      <c r="H53" s="30">
        <v>295</v>
      </c>
      <c r="I53" s="9">
        <v>111</v>
      </c>
      <c r="J53" s="9">
        <v>184</v>
      </c>
    </row>
    <row r="54" spans="1:10" ht="11.45" customHeight="1">
      <c r="A54" s="12" t="s">
        <v>52</v>
      </c>
      <c r="B54" s="13">
        <v>325</v>
      </c>
      <c r="C54" s="13">
        <v>122</v>
      </c>
      <c r="D54" s="31">
        <v>203</v>
      </c>
      <c r="E54" s="13">
        <v>231</v>
      </c>
      <c r="F54" s="13">
        <v>85</v>
      </c>
      <c r="G54" s="13">
        <v>146</v>
      </c>
      <c r="H54" s="13">
        <v>222</v>
      </c>
      <c r="I54" s="13">
        <v>74</v>
      </c>
      <c r="J54" s="13">
        <v>148</v>
      </c>
    </row>
    <row r="55" spans="1:10" ht="11.45" customHeight="1">
      <c r="A55" s="8" t="s">
        <v>53</v>
      </c>
      <c r="B55" s="30">
        <v>389</v>
      </c>
      <c r="C55" s="9">
        <v>155</v>
      </c>
      <c r="D55" s="30">
        <v>234</v>
      </c>
      <c r="E55" s="30">
        <v>334</v>
      </c>
      <c r="F55" s="9">
        <v>119</v>
      </c>
      <c r="G55" s="9">
        <v>215</v>
      </c>
      <c r="H55" s="30">
        <v>338</v>
      </c>
      <c r="I55" s="9">
        <v>122</v>
      </c>
      <c r="J55" s="9">
        <v>216</v>
      </c>
    </row>
    <row r="56" spans="1:10" ht="11.45" customHeight="1" thickBot="1">
      <c r="A56" s="16" t="s">
        <v>54</v>
      </c>
      <c r="B56" s="29">
        <v>634</v>
      </c>
      <c r="C56" s="17">
        <v>292</v>
      </c>
      <c r="D56" s="29">
        <v>342</v>
      </c>
      <c r="E56" s="29">
        <v>412</v>
      </c>
      <c r="F56" s="17">
        <v>165</v>
      </c>
      <c r="G56" s="17">
        <v>247</v>
      </c>
      <c r="H56" s="29">
        <v>388</v>
      </c>
      <c r="I56" s="17">
        <v>173</v>
      </c>
      <c r="J56" s="17">
        <v>215</v>
      </c>
    </row>
    <row r="57" spans="1:10" ht="16.149999999999999" customHeight="1">
      <c r="A57" s="28"/>
      <c r="B57" s="27"/>
      <c r="C57" s="27"/>
      <c r="D57" s="27"/>
      <c r="E57" s="27"/>
      <c r="F57" s="27"/>
      <c r="G57" s="27"/>
      <c r="H57" s="27"/>
      <c r="I57" s="27"/>
      <c r="J57" s="2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6CB20BB-CE61-4E2B-8F37-E772F20E9FD1}"/>
</file>

<file path=customXml/itemProps2.xml><?xml version="1.0" encoding="utf-8"?>
<ds:datastoreItem xmlns:ds="http://schemas.openxmlformats.org/officeDocument/2006/customXml" ds:itemID="{6443CCBB-6C76-4E2C-968F-2BEFF9380E04}"/>
</file>

<file path=customXml/itemProps3.xml><?xml version="1.0" encoding="utf-8"?>
<ds:datastoreItem xmlns:ds="http://schemas.openxmlformats.org/officeDocument/2006/customXml" ds:itemID="{FE22D26F-76E0-4EFA-8DB5-A92E2C7CA9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61</vt:i4>
      </vt:variant>
      <vt:variant>
        <vt:lpstr>名前付き一覧</vt:lpstr>
      </vt:variant>
      <vt:variant>
        <vt:i4>61</vt:i4>
      </vt:variant>
    </vt:vector>
  </HeadingPairs>
  <TitlesOfParts>
    <vt:vector size="122" baseType="lpstr">
      <vt:lpstr>第27(1)表</vt:lpstr>
      <vt:lpstr>第27(2)表</vt:lpstr>
      <vt:lpstr>第27(3)表</vt:lpstr>
      <vt:lpstr>第27(4)表</vt:lpstr>
      <vt:lpstr>第27(5)表</vt:lpstr>
      <vt:lpstr>第27(6)表</vt:lpstr>
      <vt:lpstr>第27(7)表 </vt:lpstr>
      <vt:lpstr>第27(8)表</vt:lpstr>
      <vt:lpstr>第27(9)表</vt:lpstr>
      <vt:lpstr>第27(10)表</vt:lpstr>
      <vt:lpstr>第27(11)表</vt:lpstr>
      <vt:lpstr>第27(12)表</vt:lpstr>
      <vt:lpstr>第27(13)表</vt:lpstr>
      <vt:lpstr>第27(14)表</vt:lpstr>
      <vt:lpstr>第27(15)表</vt:lpstr>
      <vt:lpstr>第27(16)表</vt:lpstr>
      <vt:lpstr>第27(17)表</vt:lpstr>
      <vt:lpstr>第27(18)表</vt:lpstr>
      <vt:lpstr>第27(19)表</vt:lpstr>
      <vt:lpstr>第27(20)表</vt:lpstr>
      <vt:lpstr>第27(21)表</vt:lpstr>
      <vt:lpstr>第27(22)表</vt:lpstr>
      <vt:lpstr>第27(23)表</vt:lpstr>
      <vt:lpstr>第27(24)表</vt:lpstr>
      <vt:lpstr>第27(25)表</vt:lpstr>
      <vt:lpstr>第27(26)表</vt:lpstr>
      <vt:lpstr>第27(27)表</vt:lpstr>
      <vt:lpstr>第27(28)表</vt:lpstr>
      <vt:lpstr>第27(29)表</vt:lpstr>
      <vt:lpstr>第27(30)表</vt:lpstr>
      <vt:lpstr>第27(31)表</vt:lpstr>
      <vt:lpstr>第27(32)表</vt:lpstr>
      <vt:lpstr>第27(33)表</vt:lpstr>
      <vt:lpstr>第27(34)表</vt:lpstr>
      <vt:lpstr>第27(35)表</vt:lpstr>
      <vt:lpstr>第27(36)表</vt:lpstr>
      <vt:lpstr>第27(37)表</vt:lpstr>
      <vt:lpstr>第27(38)表</vt:lpstr>
      <vt:lpstr>第27(39)表</vt:lpstr>
      <vt:lpstr>第27(40)表</vt:lpstr>
      <vt:lpstr>第27(41)表</vt:lpstr>
      <vt:lpstr>第27(42)表</vt:lpstr>
      <vt:lpstr>第27(43)表＜訂正後＞</vt:lpstr>
      <vt:lpstr>第27(43)表＜見え消し＞</vt:lpstr>
      <vt:lpstr>第27(44)表</vt:lpstr>
      <vt:lpstr>第27(45)表</vt:lpstr>
      <vt:lpstr>第27(46)表</vt:lpstr>
      <vt:lpstr>第27(47)表</vt:lpstr>
      <vt:lpstr>第27(48)表</vt:lpstr>
      <vt:lpstr>第27(49)表</vt:lpstr>
      <vt:lpstr>第27(50)表</vt:lpstr>
      <vt:lpstr>第27(51)表</vt:lpstr>
      <vt:lpstr>第27(52)表</vt:lpstr>
      <vt:lpstr>第27(53)表</vt:lpstr>
      <vt:lpstr>第27(54)表</vt:lpstr>
      <vt:lpstr>第27(55)表</vt:lpstr>
      <vt:lpstr>第27(56)表</vt:lpstr>
      <vt:lpstr>第27(57)表</vt:lpstr>
      <vt:lpstr>第27(58)表</vt:lpstr>
      <vt:lpstr>第27(59)表</vt:lpstr>
      <vt:lpstr>第27(60)表</vt:lpstr>
      <vt:lpstr>'第27(1)表'!Print_Area</vt:lpstr>
      <vt:lpstr>'第27(10)表'!Print_Area</vt:lpstr>
      <vt:lpstr>'第27(11)表'!Print_Area</vt:lpstr>
      <vt:lpstr>'第27(12)表'!Print_Area</vt:lpstr>
      <vt:lpstr>'第27(13)表'!Print_Area</vt:lpstr>
      <vt:lpstr>'第27(14)表'!Print_Area</vt:lpstr>
      <vt:lpstr>'第27(15)表'!Print_Area</vt:lpstr>
      <vt:lpstr>'第27(16)表'!Print_Area</vt:lpstr>
      <vt:lpstr>'第27(17)表'!Print_Area</vt:lpstr>
      <vt:lpstr>'第27(18)表'!Print_Area</vt:lpstr>
      <vt:lpstr>'第27(19)表'!Print_Area</vt:lpstr>
      <vt:lpstr>'第27(2)表'!Print_Area</vt:lpstr>
      <vt:lpstr>'第27(20)表'!Print_Area</vt:lpstr>
      <vt:lpstr>'第27(21)表'!Print_Area</vt:lpstr>
      <vt:lpstr>'第27(22)表'!Print_Area</vt:lpstr>
      <vt:lpstr>'第27(23)表'!Print_Area</vt:lpstr>
      <vt:lpstr>'第27(24)表'!Print_Area</vt:lpstr>
      <vt:lpstr>'第27(25)表'!Print_Area</vt:lpstr>
      <vt:lpstr>'第27(26)表'!Print_Area</vt:lpstr>
      <vt:lpstr>'第27(27)表'!Print_Area</vt:lpstr>
      <vt:lpstr>'第27(28)表'!Print_Area</vt:lpstr>
      <vt:lpstr>'第27(29)表'!Print_Area</vt:lpstr>
      <vt:lpstr>'第27(3)表'!Print_Area</vt:lpstr>
      <vt:lpstr>'第27(30)表'!Print_Area</vt:lpstr>
      <vt:lpstr>'第27(31)表'!Print_Area</vt:lpstr>
      <vt:lpstr>'第27(32)表'!Print_Area</vt:lpstr>
      <vt:lpstr>'第27(33)表'!Print_Area</vt:lpstr>
      <vt:lpstr>'第27(34)表'!Print_Area</vt:lpstr>
      <vt:lpstr>'第27(35)表'!Print_Area</vt:lpstr>
      <vt:lpstr>'第27(36)表'!Print_Area</vt:lpstr>
      <vt:lpstr>'第27(37)表'!Print_Area</vt:lpstr>
      <vt:lpstr>'第27(38)表'!Print_Area</vt:lpstr>
      <vt:lpstr>'第27(39)表'!Print_Area</vt:lpstr>
      <vt:lpstr>'第27(4)表'!Print_Area</vt:lpstr>
      <vt:lpstr>'第27(40)表'!Print_Area</vt:lpstr>
      <vt:lpstr>'第27(41)表'!Print_Area</vt:lpstr>
      <vt:lpstr>'第27(42)表'!Print_Area</vt:lpstr>
      <vt:lpstr>'第27(43)表＜見え消し＞'!Print_Area</vt:lpstr>
      <vt:lpstr>'第27(43)表＜訂正後＞'!Print_Area</vt:lpstr>
      <vt:lpstr>'第27(44)表'!Print_Area</vt:lpstr>
      <vt:lpstr>'第27(45)表'!Print_Area</vt:lpstr>
      <vt:lpstr>'第27(46)表'!Print_Area</vt:lpstr>
      <vt:lpstr>'第27(47)表'!Print_Area</vt:lpstr>
      <vt:lpstr>'第27(48)表'!Print_Area</vt:lpstr>
      <vt:lpstr>'第27(49)表'!Print_Area</vt:lpstr>
      <vt:lpstr>'第27(5)表'!Print_Area</vt:lpstr>
      <vt:lpstr>'第27(50)表'!Print_Area</vt:lpstr>
      <vt:lpstr>'第27(51)表'!Print_Area</vt:lpstr>
      <vt:lpstr>'第27(52)表'!Print_Area</vt:lpstr>
      <vt:lpstr>'第27(53)表'!Print_Area</vt:lpstr>
      <vt:lpstr>'第27(54)表'!Print_Area</vt:lpstr>
      <vt:lpstr>'第27(55)表'!Print_Area</vt:lpstr>
      <vt:lpstr>'第27(56)表'!Print_Area</vt:lpstr>
      <vt:lpstr>'第27(57)表'!Print_Area</vt:lpstr>
      <vt:lpstr>'第27(58)表'!Print_Area</vt:lpstr>
      <vt:lpstr>'第27(59)表'!Print_Area</vt:lpstr>
      <vt:lpstr>'第27(6)表'!Print_Area</vt:lpstr>
      <vt:lpstr>'第27(60)表'!Print_Area</vt:lpstr>
      <vt:lpstr>'第27(7)表 '!Print_Area</vt:lpstr>
      <vt:lpstr>'第27(8)表'!Print_Area</vt:lpstr>
      <vt:lpstr>'第27(9)表'!Print_Area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2024-12-16T02:41:04Z</dcterms:created>
  <dcterms:modified xsi:type="dcterms:W3CDTF">2024-12-16T02:41:14Z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