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100" windowHeight="12240" activeTab="0"/>
  </bookViews>
  <sheets>
    <sheet name="総括表1" sheetId="1" r:id="rId1"/>
    <sheet name="総括表2(4月)" sheetId="2" r:id="rId2"/>
    <sheet name="総括表2(5月)" sheetId="3" r:id="rId3"/>
    <sheet name="総括表2(6月)" sheetId="4" r:id="rId4"/>
    <sheet name="総括表2(7月)" sheetId="5" r:id="rId5"/>
    <sheet name="総括表2(8月)" sheetId="6" r:id="rId6"/>
    <sheet name="総括表2(9月)" sheetId="7" r:id="rId7"/>
    <sheet name="総括表2(10月)" sheetId="8" r:id="rId8"/>
    <sheet name="総括表2(11月)" sheetId="9" r:id="rId9"/>
    <sheet name="総括表2(12月)" sheetId="10" r:id="rId10"/>
    <sheet name="総括表2(1月)" sheetId="11" r:id="rId11"/>
    <sheet name="総括表2(2月)" sheetId="12" r:id="rId12"/>
    <sheet name="総括表2(3月)" sheetId="13" r:id="rId13"/>
    <sheet name="総括表2(累計)" sheetId="14" r:id="rId14"/>
    <sheet name="Sheet1" sheetId="15" state="hidden" r:id="rId15"/>
  </sheets>
  <definedNames>
    <definedName name="_xlnm.Print_Area" localSheetId="0">'総括表1'!$A$1:$P$138</definedName>
    <definedName name="_xlnm.Print_Area" localSheetId="7">'総括表2(10月)'!$B$1:$P$74</definedName>
    <definedName name="_xlnm.Print_Area" localSheetId="8">'総括表2(11月)'!$B$1:$P$74</definedName>
    <definedName name="_xlnm.Print_Area" localSheetId="9">'総括表2(12月)'!$B$1:$P$74</definedName>
    <definedName name="_xlnm.Print_Area" localSheetId="10">'総括表2(1月)'!$B$1:$P$74</definedName>
    <definedName name="_xlnm.Print_Area" localSheetId="11">'総括表2(2月)'!$B$1:$P$74</definedName>
    <definedName name="_xlnm.Print_Area" localSheetId="12">'総括表2(3月)'!$B$1:$P$74</definedName>
    <definedName name="_xlnm.Print_Area" localSheetId="1">'総括表2(4月)'!$B$1:$P$74</definedName>
    <definedName name="_xlnm.Print_Area" localSheetId="2">'総括表2(5月)'!$B$1:$P$74</definedName>
    <definedName name="_xlnm.Print_Area" localSheetId="3">'総括表2(6月)'!$B$1:$P$74</definedName>
    <definedName name="_xlnm.Print_Area" localSheetId="4">'総括表2(7月)'!$B$1:$P$74</definedName>
    <definedName name="_xlnm.Print_Area" localSheetId="5">'総括表2(8月)'!$B$1:$P$74</definedName>
    <definedName name="_xlnm.Print_Area" localSheetId="6">'総括表2(9月)'!$B$1:$P$74</definedName>
    <definedName name="_xlnm.Print_Area" localSheetId="13">'総括表2(累計)'!$B$1:$P$74</definedName>
    <definedName name="_xlnm.Print_Titles" localSheetId="0">'総括表1'!$A:$B</definedName>
  </definedNames>
  <calcPr fullCalcOnLoad="1"/>
</workbook>
</file>

<file path=xl/sharedStrings.xml><?xml version="1.0" encoding="utf-8"?>
<sst xmlns="http://schemas.openxmlformats.org/spreadsheetml/2006/main" count="5195" uniqueCount="114">
  <si>
    <t>適用状況</t>
  </si>
  <si>
    <t>医療費</t>
  </si>
  <si>
    <t>加入者数</t>
  </si>
  <si>
    <t>被保険
者数</t>
  </si>
  <si>
    <t>被扶養
者数</t>
  </si>
  <si>
    <t>平均標準
報酬月額</t>
  </si>
  <si>
    <t>標準報酬
総計</t>
  </si>
  <si>
    <t>計</t>
  </si>
  <si>
    <t>入院</t>
  </si>
  <si>
    <t>入院外</t>
  </si>
  <si>
    <t>歯科</t>
  </si>
  <si>
    <t>調剤</t>
  </si>
  <si>
    <t>訪問看護
療養</t>
  </si>
  <si>
    <t>入院時食事・
生活療養</t>
  </si>
  <si>
    <t>療養費等</t>
  </si>
  <si>
    <t>万人</t>
  </si>
  <si>
    <t>円</t>
  </si>
  <si>
    <t>億円</t>
  </si>
  <si>
    <t>医療給付費</t>
  </si>
  <si>
    <t>医療給付費
以外の給付</t>
  </si>
  <si>
    <t>高額療養費
（現金給付）</t>
  </si>
  <si>
    <t>※１：「入院時食事・生活療養」には現金給付分を含む。</t>
  </si>
  <si>
    <t>※２：「療養費等」には、移送費を含む。</t>
  </si>
  <si>
    <t>※３：「医療給付費以外の給付」は、傷病手当金、埋葬料、出産育児一時金、出産手当金、家族埋葬料、家族出産育児一時金の合計である。</t>
  </si>
  <si>
    <t>※４：「高額療養費（現金給付）」には高額介護合算療養費を含む。</t>
  </si>
  <si>
    <t>※５：医療費の「療養費等」は推計値である。</t>
  </si>
  <si>
    <t>※６：標準報酬総計は標準報酬月額総計と標準賞与額総計の合計である。</t>
  </si>
  <si>
    <t>※７：各年度の保険者数、適用状況（標準報酬総計を除く）は各月の平均であり、他は各月の累計である。</t>
  </si>
  <si>
    <t>※８：速報値のため数値が変わる場合がある。</t>
  </si>
  <si>
    <t>※９：平成20年9月以前は政府管掌健康保険の数値である。</t>
  </si>
  <si>
    <t>％</t>
  </si>
  <si>
    <t>上段：年度</t>
  </si>
  <si>
    <t>下段：年月</t>
  </si>
  <si>
    <t>入院時食事・生活療養</t>
  </si>
  <si>
    <t>訪問看護
療養費</t>
  </si>
  <si>
    <t>入院時食事・生活療養費</t>
  </si>
  <si>
    <t>※速報値のため数値が変わる場合がある。</t>
  </si>
  <si>
    <t>１．適用</t>
  </si>
  <si>
    <t>（万人）</t>
  </si>
  <si>
    <t>70歳未満</t>
  </si>
  <si>
    <t>70歳以上</t>
  </si>
  <si>
    <t>（再掲）
65～74歳</t>
  </si>
  <si>
    <t>うち未就学児</t>
  </si>
  <si>
    <t>うち現役並み所得</t>
  </si>
  <si>
    <t>合計</t>
  </si>
  <si>
    <t>被保険者</t>
  </si>
  <si>
    <t>被扶養者</t>
  </si>
  <si>
    <t>平均標準報酬月額（円）</t>
  </si>
  <si>
    <t>標準報酬月額総計（億円）</t>
  </si>
  <si>
    <t>標準賞与額総計（億円）</t>
  </si>
  <si>
    <t>標準報酬総計（億円）</t>
  </si>
  <si>
    <t>２．件数、日数（診療費）</t>
  </si>
  <si>
    <t>（万件）</t>
  </si>
  <si>
    <t>（万日）</t>
  </si>
  <si>
    <t>件数</t>
  </si>
  <si>
    <t>日数</t>
  </si>
  <si>
    <t>（再掲）65～74歳</t>
  </si>
  <si>
    <t>３．医療費</t>
  </si>
  <si>
    <t>（億円）</t>
  </si>
  <si>
    <t>※１：「療養費等」には、移送費を含む。</t>
  </si>
  <si>
    <t>※２：「療養費等」は、推計値である。</t>
  </si>
  <si>
    <t>４．医療給付費</t>
  </si>
  <si>
    <t>現物給付</t>
  </si>
  <si>
    <t>現金給付</t>
  </si>
  <si>
    <t>高額療養費
（入院）</t>
  </si>
  <si>
    <t>高額療養費
（その他）</t>
  </si>
  <si>
    <t>高額療養費
（世帯合算）</t>
  </si>
  <si>
    <t>※１：入院時食事・生活療養の合計には現金給付分を含む。</t>
  </si>
  <si>
    <t>※３：付加給付の合計には合算高額療養費付加金を含む。</t>
  </si>
  <si>
    <t>※４：高額療養費（世帯合算）には高額介護合算療養費を含む。</t>
  </si>
  <si>
    <t>※５：年齢階級別の「療養費等」は推計値である。</t>
  </si>
  <si>
    <t>５．医療給付以外の給付費</t>
  </si>
  <si>
    <t>傷病手当金</t>
  </si>
  <si>
    <t>埋葬料</t>
  </si>
  <si>
    <t>出産育児
一時金</t>
  </si>
  <si>
    <t>出産手当金</t>
  </si>
  <si>
    <t>年月</t>
  </si>
  <si>
    <t>70歳未満</t>
  </si>
  <si>
    <t>70歳未満うち未就学児</t>
  </si>
  <si>
    <t>70歳以上</t>
  </si>
  <si>
    <t>70歳以上うち現役並み所得</t>
  </si>
  <si>
    <t>（再掲）
65～74歳</t>
  </si>
  <si>
    <t>平均標準報酬月額（円）</t>
  </si>
  <si>
    <t>件数
入院</t>
  </si>
  <si>
    <t>件数
入院外</t>
  </si>
  <si>
    <t>件数
歯科</t>
  </si>
  <si>
    <t>日数
入院</t>
  </si>
  <si>
    <t>日数
入院外</t>
  </si>
  <si>
    <t>日数
歯科</t>
  </si>
  <si>
    <t>訪問看護
療養</t>
  </si>
  <si>
    <t>入院時食事・生活療養</t>
  </si>
  <si>
    <t>療養費等</t>
  </si>
  <si>
    <t>現物給付
入院</t>
  </si>
  <si>
    <t>現物給付
入院外</t>
  </si>
  <si>
    <t>現物給付
歯科</t>
  </si>
  <si>
    <t>現物給付
調剤</t>
  </si>
  <si>
    <t>現物給付
訪問看護
療養費</t>
  </si>
  <si>
    <t>現物給付
入院時食事・生活療養費</t>
  </si>
  <si>
    <t>現金給付
高額療養費
（入院）</t>
  </si>
  <si>
    <t>現金給付
高額療養費
（その他）</t>
  </si>
  <si>
    <t>現金給付
高額療養費
（世帯合算）</t>
  </si>
  <si>
    <t>現金給付
療養費等</t>
  </si>
  <si>
    <t>出産手当金</t>
  </si>
  <si>
    <t>70歳未満被保険者</t>
  </si>
  <si>
    <t>70歳未満被扶養者</t>
  </si>
  <si>
    <t>70歳未満うち未就学児</t>
  </si>
  <si>
    <t>70歳以上うち現役並み所得</t>
  </si>
  <si>
    <t>（再掲）65～74歳</t>
  </si>
  <si>
    <t>70歳未満被保険者</t>
  </si>
  <si>
    <t>70歳以上うち現役並み所得</t>
  </si>
  <si>
    <t>※速報値のため数値が変わる場合がある。</t>
  </si>
  <si>
    <t>※「１．適用」（標準報酬月額総計、標準賞与額総計、</t>
  </si>
  <si>
    <t>　　標準報酬総計を除く）は各月の平均であり、</t>
  </si>
  <si>
    <t>　　他は各月の累計である。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</si>
</sst>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;@"/>
    <numFmt numFmtId="177" formatCode="#,##0_ "/>
    <numFmt numFmtId="178" formatCode="[$-411]ggge&quot;年&quot;m&quot;月&quot;"/>
    <numFmt numFmtId="179" formatCode="[$-411]ggge&quot;年&quot;\ \ m&quot;月&quot;"/>
    <numFmt numFmtId="180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 diagonalUp="1">
      <left style="thin"/>
      <right style="thin"/>
      <top style="hair"/>
      <bottom style="hair"/>
      <diagonal style="thin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 style="hair"/>
    </border>
    <border>
      <left style="thin"/>
      <right style="hair"/>
      <top/>
      <bottom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hair"/>
    </border>
    <border>
      <left style="thin"/>
      <right/>
      <top/>
      <bottom style="hair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hair"/>
      <right/>
      <top style="hair"/>
      <bottom style="thin"/>
    </border>
    <border>
      <left style="hair"/>
      <right style="thin"/>
      <top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/>
      <right style="thin"/>
      <top/>
      <bottom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/>
    </border>
    <border>
      <left style="thin"/>
      <right/>
      <top style="hair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 diagonalUp="1">
      <left style="thin"/>
      <right style="hair"/>
      <top style="hair"/>
      <bottom style="thin"/>
      <diagonal style="thin"/>
    </border>
    <border diagonalUp="1">
      <left style="hair"/>
      <right style="thin"/>
      <top style="hair"/>
      <bottom style="thin"/>
      <diagonal style="thin"/>
    </border>
    <border>
      <left style="hair"/>
      <right/>
      <top style="thin"/>
      <bottom style="hair"/>
    </border>
    <border diagonalUp="1">
      <left style="hair"/>
      <right style="thin"/>
      <top style="hair"/>
      <bottom style="thin"/>
      <diagonal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 diagonalUp="1">
      <left style="hair"/>
      <right style="hair"/>
      <top style="hair"/>
      <bottom/>
      <diagonal style="thin"/>
    </border>
    <border diagonalUp="1">
      <left style="hair"/>
      <right style="hair"/>
      <top/>
      <bottom/>
      <diagonal style="thin"/>
    </border>
    <border diagonalUp="1">
      <left style="hair"/>
      <right style="hair"/>
      <top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187">
    <xf numFmtId="0" fontId="0" fillId="0" borderId="0" xfId="0" applyFont="1" applyAlignment="1">
      <alignment vertical="center"/>
    </xf>
    <xf numFmtId="0" fontId="3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Continuous" vertical="center"/>
      <protection/>
    </xf>
    <xf numFmtId="0" fontId="2" fillId="0" borderId="0" xfId="60" applyAlignment="1">
      <alignment horizontal="centerContinuous" vertical="center"/>
      <protection/>
    </xf>
    <xf numFmtId="0" fontId="2" fillId="0" borderId="0" xfId="60">
      <alignment vertical="center"/>
      <protection/>
    </xf>
    <xf numFmtId="0" fontId="5" fillId="0" borderId="10" xfId="60" applyFont="1" applyBorder="1">
      <alignment vertical="center"/>
      <protection/>
    </xf>
    <xf numFmtId="0" fontId="5" fillId="0" borderId="11" xfId="60" applyFont="1" applyBorder="1">
      <alignment vertical="center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4" xfId="60" applyFont="1" applyBorder="1">
      <alignment vertical="center"/>
      <protection/>
    </xf>
    <xf numFmtId="0" fontId="7" fillId="0" borderId="14" xfId="60" applyFont="1" applyBorder="1" applyAlignment="1">
      <alignment horizontal="right" vertical="center"/>
      <protection/>
    </xf>
    <xf numFmtId="176" fontId="5" fillId="0" borderId="15" xfId="60" applyNumberFormat="1" applyFont="1" applyBorder="1" applyAlignment="1">
      <alignment horizontal="left" vertical="center"/>
      <protection/>
    </xf>
    <xf numFmtId="177" fontId="5" fillId="0" borderId="15" xfId="60" applyNumberFormat="1" applyFont="1" applyBorder="1" applyAlignment="1">
      <alignment horizontal="right" vertical="center"/>
      <protection/>
    </xf>
    <xf numFmtId="177" fontId="5" fillId="0" borderId="15" xfId="60" applyNumberFormat="1" applyFont="1" applyFill="1" applyBorder="1" applyAlignment="1">
      <alignment horizontal="right" vertical="center"/>
      <protection/>
    </xf>
    <xf numFmtId="176" fontId="5" fillId="0" borderId="16" xfId="60" applyNumberFormat="1" applyFont="1" applyBorder="1" applyAlignment="1">
      <alignment horizontal="left" vertical="center"/>
      <protection/>
    </xf>
    <xf numFmtId="177" fontId="5" fillId="0" borderId="16" xfId="60" applyNumberFormat="1" applyFont="1" applyBorder="1" applyAlignment="1">
      <alignment horizontal="right" vertical="center"/>
      <protection/>
    </xf>
    <xf numFmtId="177" fontId="5" fillId="0" borderId="16" xfId="60" applyNumberFormat="1" applyFont="1" applyFill="1" applyBorder="1" applyAlignment="1">
      <alignment horizontal="right" vertical="center"/>
      <protection/>
    </xf>
    <xf numFmtId="178" fontId="5" fillId="0" borderId="15" xfId="60" applyNumberFormat="1" applyFont="1" applyBorder="1" applyAlignment="1">
      <alignment horizontal="left" vertical="center"/>
      <protection/>
    </xf>
    <xf numFmtId="178" fontId="5" fillId="0" borderId="13" xfId="60" applyNumberFormat="1" applyFont="1" applyBorder="1" applyAlignment="1">
      <alignment horizontal="left" vertical="center"/>
      <protection/>
    </xf>
    <xf numFmtId="177" fontId="5" fillId="0" borderId="13" xfId="60" applyNumberFormat="1" applyFont="1" applyBorder="1" applyAlignment="1">
      <alignment horizontal="right" vertical="center"/>
      <protection/>
    </xf>
    <xf numFmtId="177" fontId="5" fillId="0" borderId="13" xfId="60" applyNumberFormat="1" applyFont="1" applyFill="1" applyBorder="1" applyAlignment="1">
      <alignment horizontal="right" vertical="center"/>
      <protection/>
    </xf>
    <xf numFmtId="179" fontId="5" fillId="0" borderId="15" xfId="60" applyNumberFormat="1" applyFont="1" applyBorder="1" applyAlignment="1">
      <alignment horizontal="left" vertical="center"/>
      <protection/>
    </xf>
    <xf numFmtId="179" fontId="5" fillId="0" borderId="13" xfId="60" applyNumberFormat="1" applyFont="1" applyBorder="1" applyAlignment="1">
      <alignment horizontal="left" vertical="center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7" fillId="0" borderId="0" xfId="60" applyFont="1">
      <alignment vertical="center"/>
      <protection/>
    </xf>
    <xf numFmtId="0" fontId="8" fillId="0" borderId="0" xfId="62" applyFont="1">
      <alignment vertical="center"/>
      <protection/>
    </xf>
    <xf numFmtId="0" fontId="7" fillId="0" borderId="0" xfId="62" applyFont="1">
      <alignment vertical="center"/>
      <protection/>
    </xf>
    <xf numFmtId="0" fontId="7" fillId="0" borderId="0" xfId="62" applyFont="1" applyAlignment="1">
      <alignment vertical="top"/>
      <protection/>
    </xf>
    <xf numFmtId="180" fontId="5" fillId="0" borderId="15" xfId="60" applyNumberFormat="1" applyFont="1" applyBorder="1" applyAlignment="1">
      <alignment horizontal="right" vertical="center"/>
      <protection/>
    </xf>
    <xf numFmtId="180" fontId="5" fillId="0" borderId="15" xfId="60" applyNumberFormat="1" applyFont="1" applyFill="1" applyBorder="1" applyAlignment="1">
      <alignment horizontal="right" vertical="center"/>
      <protection/>
    </xf>
    <xf numFmtId="180" fontId="5" fillId="0" borderId="16" xfId="60" applyNumberFormat="1" applyFont="1" applyBorder="1" applyAlignment="1">
      <alignment horizontal="right" vertical="center"/>
      <protection/>
    </xf>
    <xf numFmtId="180" fontId="5" fillId="0" borderId="16" xfId="60" applyNumberFormat="1" applyFont="1" applyFill="1" applyBorder="1" applyAlignment="1">
      <alignment horizontal="right" vertical="center"/>
      <protection/>
    </xf>
    <xf numFmtId="180" fontId="5" fillId="0" borderId="13" xfId="60" applyNumberFormat="1" applyFont="1" applyBorder="1" applyAlignment="1">
      <alignment horizontal="right" vertical="center"/>
      <protection/>
    </xf>
    <xf numFmtId="180" fontId="5" fillId="0" borderId="13" xfId="60" applyNumberFormat="1" applyFont="1" applyFill="1" applyBorder="1" applyAlignment="1">
      <alignment horizontal="right" vertical="center"/>
      <protection/>
    </xf>
    <xf numFmtId="0" fontId="2" fillId="0" borderId="0" xfId="60" applyNumberFormat="1">
      <alignment vertical="center"/>
      <protection/>
    </xf>
    <xf numFmtId="0" fontId="5" fillId="0" borderId="15" xfId="60" applyNumberFormat="1" applyFont="1" applyBorder="1" applyAlignment="1">
      <alignment horizontal="left" vertical="center"/>
      <protection/>
    </xf>
    <xf numFmtId="0" fontId="5" fillId="0" borderId="15" xfId="60" applyFont="1" applyBorder="1">
      <alignment vertical="center"/>
      <protection/>
    </xf>
    <xf numFmtId="0" fontId="5" fillId="0" borderId="15" xfId="60" applyFont="1" applyFill="1" applyBorder="1">
      <alignment vertical="center"/>
      <protection/>
    </xf>
    <xf numFmtId="0" fontId="5" fillId="0" borderId="16" xfId="60" applyNumberFormat="1" applyFont="1" applyBorder="1" applyAlignment="1">
      <alignment horizontal="left" vertical="center"/>
      <protection/>
    </xf>
    <xf numFmtId="0" fontId="5" fillId="0" borderId="16" xfId="60" applyFont="1" applyBorder="1">
      <alignment vertical="center"/>
      <protection/>
    </xf>
    <xf numFmtId="0" fontId="5" fillId="0" borderId="16" xfId="60" applyFont="1" applyFill="1" applyBorder="1">
      <alignment vertical="center"/>
      <protection/>
    </xf>
    <xf numFmtId="0" fontId="5" fillId="0" borderId="17" xfId="60" applyNumberFormat="1" applyFont="1" applyBorder="1" applyAlignment="1">
      <alignment horizontal="left" vertical="center"/>
      <protection/>
    </xf>
    <xf numFmtId="0" fontId="5" fillId="0" borderId="13" xfId="60" applyNumberFormat="1" applyFont="1" applyBorder="1" applyAlignment="1">
      <alignment horizontal="left" vertical="center"/>
      <protection/>
    </xf>
    <xf numFmtId="0" fontId="5" fillId="0" borderId="13" xfId="60" applyFont="1" applyBorder="1">
      <alignment vertical="center"/>
      <protection/>
    </xf>
    <xf numFmtId="0" fontId="5" fillId="0" borderId="13" xfId="60" applyFont="1" applyFill="1" applyBorder="1">
      <alignment vertical="center"/>
      <protection/>
    </xf>
    <xf numFmtId="0" fontId="5" fillId="0" borderId="14" xfId="60" applyNumberFormat="1" applyFont="1" applyBorder="1" applyAlignment="1">
      <alignment horizontal="left" vertical="center"/>
      <protection/>
    </xf>
    <xf numFmtId="49" fontId="2" fillId="0" borderId="0" xfId="60" applyNumberFormat="1" applyAlignment="1">
      <alignment horizontal="center" vertical="center"/>
      <protection/>
    </xf>
    <xf numFmtId="0" fontId="5" fillId="0" borderId="0" xfId="60" applyFont="1">
      <alignment vertical="center"/>
      <protection/>
    </xf>
    <xf numFmtId="0" fontId="5" fillId="0" borderId="0" xfId="60" applyFont="1" applyAlignment="1">
      <alignment horizontal="right" vertical="center"/>
      <protection/>
    </xf>
    <xf numFmtId="0" fontId="5" fillId="0" borderId="18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 wrapText="1"/>
      <protection/>
    </xf>
    <xf numFmtId="0" fontId="5" fillId="0" borderId="2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5" xfId="60" applyFont="1" applyBorder="1" applyAlignment="1">
      <alignment horizontal="center" vertical="center"/>
      <protection/>
    </xf>
    <xf numFmtId="177" fontId="5" fillId="0" borderId="0" xfId="62" applyNumberFormat="1" applyFont="1" applyBorder="1" applyAlignment="1">
      <alignment vertical="center"/>
      <protection/>
    </xf>
    <xf numFmtId="177" fontId="5" fillId="0" borderId="21" xfId="62" applyNumberFormat="1" applyFont="1" applyBorder="1" applyAlignment="1">
      <alignment vertical="center"/>
      <protection/>
    </xf>
    <xf numFmtId="177" fontId="5" fillId="0" borderId="15" xfId="62" applyNumberFormat="1" applyFont="1" applyBorder="1" applyAlignment="1">
      <alignment vertical="center"/>
      <protection/>
    </xf>
    <xf numFmtId="0" fontId="5" fillId="0" borderId="22" xfId="60" applyFont="1" applyBorder="1" applyAlignment="1">
      <alignment horizontal="center" vertical="center"/>
      <protection/>
    </xf>
    <xf numFmtId="177" fontId="5" fillId="0" borderId="23" xfId="62" applyNumberFormat="1" applyFont="1" applyBorder="1" applyAlignment="1">
      <alignment vertical="center"/>
      <protection/>
    </xf>
    <xf numFmtId="0" fontId="5" fillId="0" borderId="24" xfId="62" applyFont="1" applyBorder="1" applyAlignment="1">
      <alignment horizontal="center" vertical="center"/>
      <protection/>
    </xf>
    <xf numFmtId="177" fontId="5" fillId="0" borderId="22" xfId="62" applyNumberFormat="1" applyFont="1" applyBorder="1" applyAlignment="1">
      <alignment vertical="center"/>
      <protection/>
    </xf>
    <xf numFmtId="177" fontId="5" fillId="0" borderId="25" xfId="62" applyNumberFormat="1" applyFont="1" applyBorder="1" applyAlignment="1">
      <alignment vertical="center"/>
      <protection/>
    </xf>
    <xf numFmtId="177" fontId="5" fillId="0" borderId="26" xfId="62" applyNumberFormat="1" applyFont="1" applyBorder="1" applyAlignment="1">
      <alignment vertical="center"/>
      <protection/>
    </xf>
    <xf numFmtId="177" fontId="5" fillId="0" borderId="13" xfId="62" applyNumberFormat="1" applyFont="1" applyBorder="1" applyAlignment="1">
      <alignment vertical="center"/>
      <protection/>
    </xf>
    <xf numFmtId="177" fontId="5" fillId="0" borderId="20" xfId="62" applyNumberFormat="1" applyFont="1" applyBorder="1" applyAlignment="1">
      <alignment vertical="center"/>
      <protection/>
    </xf>
    <xf numFmtId="0" fontId="2" fillId="0" borderId="27" xfId="60" applyBorder="1">
      <alignment vertical="center"/>
      <protection/>
    </xf>
    <xf numFmtId="49" fontId="2" fillId="0" borderId="0" xfId="60" applyNumberFormat="1">
      <alignment vertical="center"/>
      <protection/>
    </xf>
    <xf numFmtId="0" fontId="2" fillId="0" borderId="10" xfId="60" applyBorder="1">
      <alignment vertical="center"/>
      <protection/>
    </xf>
    <xf numFmtId="0" fontId="2" fillId="0" borderId="18" xfId="60" applyBorder="1">
      <alignment vertical="center"/>
      <protection/>
    </xf>
    <xf numFmtId="0" fontId="2" fillId="0" borderId="19" xfId="60" applyBorder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2" fillId="0" borderId="11" xfId="60" applyBorder="1">
      <alignment vertical="center"/>
      <protection/>
    </xf>
    <xf numFmtId="0" fontId="2" fillId="0" borderId="20" xfId="60" applyBorder="1">
      <alignment vertical="center"/>
      <protection/>
    </xf>
    <xf numFmtId="0" fontId="2" fillId="0" borderId="28" xfId="60" applyBorder="1">
      <alignment vertical="center"/>
      <protection/>
    </xf>
    <xf numFmtId="0" fontId="5" fillId="0" borderId="29" xfId="60" applyFont="1" applyBorder="1" applyAlignment="1">
      <alignment horizontal="center" vertical="center"/>
      <protection/>
    </xf>
    <xf numFmtId="0" fontId="5" fillId="0" borderId="30" xfId="60" applyFont="1" applyBorder="1" applyAlignment="1">
      <alignment horizontal="center" vertical="center"/>
      <protection/>
    </xf>
    <xf numFmtId="0" fontId="5" fillId="0" borderId="31" xfId="60" applyFont="1" applyBorder="1" applyAlignment="1">
      <alignment horizontal="center" vertical="center"/>
      <protection/>
    </xf>
    <xf numFmtId="0" fontId="5" fillId="0" borderId="18" xfId="60" applyFont="1" applyBorder="1">
      <alignment vertical="center"/>
      <protection/>
    </xf>
    <xf numFmtId="0" fontId="5" fillId="0" borderId="19" xfId="60" applyFont="1" applyBorder="1">
      <alignment vertical="center"/>
      <protection/>
    </xf>
    <xf numFmtId="177" fontId="5" fillId="0" borderId="32" xfId="60" applyNumberFormat="1" applyFont="1" applyBorder="1" applyAlignment="1">
      <alignment vertical="center"/>
      <protection/>
    </xf>
    <xf numFmtId="177" fontId="5" fillId="0" borderId="33" xfId="60" applyNumberFormat="1" applyFont="1" applyBorder="1" applyAlignment="1">
      <alignment vertical="center"/>
      <protection/>
    </xf>
    <xf numFmtId="177" fontId="5" fillId="0" borderId="34" xfId="60" applyNumberFormat="1" applyFont="1" applyBorder="1" applyAlignment="1">
      <alignment vertical="center"/>
      <protection/>
    </xf>
    <xf numFmtId="177" fontId="5" fillId="0" borderId="35" xfId="60" applyNumberFormat="1" applyFont="1" applyBorder="1" applyAlignment="1">
      <alignment vertical="center"/>
      <protection/>
    </xf>
    <xf numFmtId="0" fontId="2" fillId="0" borderId="0" xfId="60" applyBorder="1">
      <alignment vertical="center"/>
      <protection/>
    </xf>
    <xf numFmtId="0" fontId="5" fillId="0" borderId="36" xfId="60" applyFont="1" applyBorder="1">
      <alignment vertical="center"/>
      <protection/>
    </xf>
    <xf numFmtId="0" fontId="5" fillId="0" borderId="37" xfId="60" applyFont="1" applyBorder="1">
      <alignment vertical="center"/>
      <protection/>
    </xf>
    <xf numFmtId="0" fontId="5" fillId="0" borderId="38" xfId="60" applyFont="1" applyBorder="1">
      <alignment vertical="center"/>
      <protection/>
    </xf>
    <xf numFmtId="177" fontId="5" fillId="0" borderId="39" xfId="60" applyNumberFormat="1" applyFont="1" applyBorder="1" applyAlignment="1">
      <alignment vertical="center"/>
      <protection/>
    </xf>
    <xf numFmtId="177" fontId="5" fillId="0" borderId="40" xfId="60" applyNumberFormat="1" applyFont="1" applyBorder="1" applyAlignment="1">
      <alignment vertical="center"/>
      <protection/>
    </xf>
    <xf numFmtId="177" fontId="5" fillId="0" borderId="41" xfId="60" applyNumberFormat="1" applyFont="1" applyBorder="1" applyAlignment="1">
      <alignment vertical="center"/>
      <protection/>
    </xf>
    <xf numFmtId="177" fontId="5" fillId="0" borderId="42" xfId="60" applyNumberFormat="1" applyFont="1" applyBorder="1" applyAlignment="1">
      <alignment vertical="center"/>
      <protection/>
    </xf>
    <xf numFmtId="177" fontId="5" fillId="0" borderId="43" xfId="60" applyNumberFormat="1" applyFont="1" applyBorder="1" applyAlignment="1">
      <alignment vertical="center"/>
      <protection/>
    </xf>
    <xf numFmtId="177" fontId="5" fillId="0" borderId="44" xfId="60" applyNumberFormat="1" applyFont="1" applyBorder="1" applyAlignment="1">
      <alignment vertical="center"/>
      <protection/>
    </xf>
    <xf numFmtId="49" fontId="2" fillId="0" borderId="0" xfId="61" applyNumberFormat="1" applyAlignment="1">
      <alignment horizontal="center"/>
      <protection/>
    </xf>
    <xf numFmtId="0" fontId="5" fillId="0" borderId="45" xfId="60" applyFont="1" applyBorder="1">
      <alignment vertical="center"/>
      <protection/>
    </xf>
    <xf numFmtId="0" fontId="5" fillId="0" borderId="46" xfId="60" applyFont="1" applyBorder="1">
      <alignment vertical="center"/>
      <protection/>
    </xf>
    <xf numFmtId="0" fontId="5" fillId="0" borderId="47" xfId="60" applyFont="1" applyBorder="1">
      <alignment vertical="center"/>
      <protection/>
    </xf>
    <xf numFmtId="0" fontId="5" fillId="0" borderId="48" xfId="60" applyFont="1" applyBorder="1">
      <alignment vertical="center"/>
      <protection/>
    </xf>
    <xf numFmtId="0" fontId="5" fillId="0" borderId="49" xfId="60" applyFont="1" applyBorder="1">
      <alignment vertical="center"/>
      <protection/>
    </xf>
    <xf numFmtId="177" fontId="5" fillId="0" borderId="50" xfId="60" applyNumberFormat="1" applyFont="1" applyBorder="1" applyAlignment="1">
      <alignment vertical="center"/>
      <protection/>
    </xf>
    <xf numFmtId="49" fontId="2" fillId="0" borderId="0" xfId="61" applyNumberFormat="1" applyFont="1" applyAlignment="1">
      <alignment horizontal="center"/>
      <protection/>
    </xf>
    <xf numFmtId="0" fontId="5" fillId="0" borderId="51" xfId="60" applyFont="1" applyBorder="1">
      <alignment vertical="center"/>
      <protection/>
    </xf>
    <xf numFmtId="0" fontId="5" fillId="0" borderId="52" xfId="60" applyFont="1" applyBorder="1">
      <alignment vertical="center"/>
      <protection/>
    </xf>
    <xf numFmtId="0" fontId="5" fillId="0" borderId="20" xfId="60" applyFont="1" applyBorder="1">
      <alignment vertical="center"/>
      <protection/>
    </xf>
    <xf numFmtId="0" fontId="5" fillId="0" borderId="28" xfId="60" applyFont="1" applyBorder="1">
      <alignment vertical="center"/>
      <protection/>
    </xf>
    <xf numFmtId="177" fontId="5" fillId="0" borderId="29" xfId="60" applyNumberFormat="1" applyFont="1" applyBorder="1" applyAlignment="1">
      <alignment vertical="center"/>
      <protection/>
    </xf>
    <xf numFmtId="177" fontId="5" fillId="0" borderId="53" xfId="60" applyNumberFormat="1" applyFont="1" applyBorder="1" applyAlignment="1">
      <alignment vertical="center"/>
      <protection/>
    </xf>
    <xf numFmtId="177" fontId="5" fillId="0" borderId="30" xfId="60" applyNumberFormat="1" applyFont="1" applyBorder="1" applyAlignment="1">
      <alignment vertical="center"/>
      <protection/>
    </xf>
    <xf numFmtId="177" fontId="5" fillId="0" borderId="31" xfId="60" applyNumberFormat="1" applyFont="1" applyBorder="1" applyAlignment="1">
      <alignment vertical="center"/>
      <protection/>
    </xf>
    <xf numFmtId="0" fontId="2" fillId="0" borderId="54" xfId="60" applyBorder="1">
      <alignment vertical="center"/>
      <protection/>
    </xf>
    <xf numFmtId="0" fontId="5" fillId="0" borderId="34" xfId="60" applyFont="1" applyBorder="1" applyAlignment="1">
      <alignment vertical="center"/>
      <protection/>
    </xf>
    <xf numFmtId="0" fontId="7" fillId="0" borderId="30" xfId="60" applyFont="1" applyBorder="1" applyAlignment="1">
      <alignment horizontal="center" vertical="center" wrapText="1"/>
      <protection/>
    </xf>
    <xf numFmtId="0" fontId="6" fillId="0" borderId="55" xfId="60" applyFont="1" applyBorder="1" applyAlignment="1">
      <alignment horizontal="center" vertical="center" wrapText="1"/>
      <protection/>
    </xf>
    <xf numFmtId="0" fontId="5" fillId="0" borderId="56" xfId="60" applyFont="1" applyBorder="1" applyAlignment="1">
      <alignment horizontal="center" vertical="center"/>
      <protection/>
    </xf>
    <xf numFmtId="177" fontId="5" fillId="0" borderId="36" xfId="60" applyNumberFormat="1" applyFont="1" applyBorder="1" applyAlignment="1">
      <alignment vertical="center"/>
      <protection/>
    </xf>
    <xf numFmtId="177" fontId="5" fillId="0" borderId="46" xfId="60" applyNumberFormat="1" applyFont="1" applyBorder="1" applyAlignment="1">
      <alignment vertical="center"/>
      <protection/>
    </xf>
    <xf numFmtId="177" fontId="5" fillId="0" borderId="57" xfId="60" applyNumberFormat="1" applyFont="1" applyBorder="1" applyAlignment="1">
      <alignment vertical="center"/>
      <protection/>
    </xf>
    <xf numFmtId="177" fontId="5" fillId="0" borderId="47" xfId="60" applyNumberFormat="1" applyFont="1" applyBorder="1" applyAlignment="1">
      <alignment vertical="center"/>
      <protection/>
    </xf>
    <xf numFmtId="177" fontId="5" fillId="0" borderId="44" xfId="60" applyNumberFormat="1" applyFont="1" applyFill="1" applyBorder="1" applyAlignment="1">
      <alignment vertical="center"/>
      <protection/>
    </xf>
    <xf numFmtId="177" fontId="5" fillId="0" borderId="49" xfId="60" applyNumberFormat="1" applyFont="1" applyBorder="1" applyAlignment="1">
      <alignment vertical="center"/>
      <protection/>
    </xf>
    <xf numFmtId="177" fontId="5" fillId="0" borderId="50" xfId="60" applyNumberFormat="1" applyFont="1" applyFill="1" applyBorder="1" applyAlignment="1">
      <alignment vertical="center"/>
      <protection/>
    </xf>
    <xf numFmtId="177" fontId="5" fillId="0" borderId="55" xfId="60" applyNumberFormat="1" applyFont="1" applyBorder="1" applyAlignment="1">
      <alignment vertical="center"/>
      <protection/>
    </xf>
    <xf numFmtId="177" fontId="5" fillId="0" borderId="31" xfId="60" applyNumberFormat="1" applyFont="1" applyFill="1" applyBorder="1" applyAlignment="1">
      <alignment vertical="center"/>
      <protection/>
    </xf>
    <xf numFmtId="49" fontId="5" fillId="0" borderId="0" xfId="60" applyNumberFormat="1" applyFont="1" applyAlignment="1">
      <alignment horizontal="center" vertical="center"/>
      <protection/>
    </xf>
    <xf numFmtId="49" fontId="5" fillId="0" borderId="0" xfId="60" applyNumberFormat="1" applyFont="1" applyBorder="1" applyAlignment="1">
      <alignment horizontal="center" vertical="center"/>
      <protection/>
    </xf>
    <xf numFmtId="0" fontId="6" fillId="0" borderId="31" xfId="60" applyFont="1" applyBorder="1" applyAlignment="1">
      <alignment horizontal="center" vertical="center" wrapText="1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6" fillId="0" borderId="58" xfId="60" applyFont="1" applyBorder="1" applyAlignment="1">
      <alignment horizontal="center" vertical="center" wrapText="1"/>
      <protection/>
    </xf>
    <xf numFmtId="0" fontId="6" fillId="0" borderId="30" xfId="60" applyFont="1" applyBorder="1" applyAlignment="1">
      <alignment horizontal="center" vertical="center" wrapText="1"/>
      <protection/>
    </xf>
    <xf numFmtId="49" fontId="5" fillId="0" borderId="31" xfId="60" applyNumberFormat="1" applyFont="1" applyBorder="1" applyAlignment="1">
      <alignment horizontal="center" vertical="center"/>
      <protection/>
    </xf>
    <xf numFmtId="0" fontId="5" fillId="0" borderId="0" xfId="60" applyFont="1" applyBorder="1">
      <alignment vertical="center"/>
      <protection/>
    </xf>
    <xf numFmtId="0" fontId="5" fillId="0" borderId="59" xfId="60" applyFont="1" applyBorder="1">
      <alignment vertical="center"/>
      <protection/>
    </xf>
    <xf numFmtId="177" fontId="5" fillId="0" borderId="60" xfId="60" applyNumberFormat="1" applyFont="1" applyBorder="1" applyAlignment="1">
      <alignment vertical="center"/>
      <protection/>
    </xf>
    <xf numFmtId="38" fontId="5" fillId="0" borderId="61" xfId="60" applyNumberFormat="1" applyFont="1" applyBorder="1" applyAlignment="1">
      <alignment vertical="center"/>
      <protection/>
    </xf>
    <xf numFmtId="38" fontId="5" fillId="0" borderId="62" xfId="60" applyNumberFormat="1" applyFont="1" applyBorder="1" applyAlignment="1">
      <alignment vertical="center"/>
      <protection/>
    </xf>
    <xf numFmtId="49" fontId="2" fillId="0" borderId="0" xfId="60" applyNumberFormat="1" applyBorder="1" applyAlignment="1">
      <alignment horizontal="center" vertical="center"/>
      <protection/>
    </xf>
    <xf numFmtId="177" fontId="5" fillId="0" borderId="63" xfId="60" applyNumberFormat="1" applyFont="1" applyBorder="1" applyAlignment="1">
      <alignment vertical="center"/>
      <protection/>
    </xf>
    <xf numFmtId="177" fontId="5" fillId="0" borderId="23" xfId="60" applyNumberFormat="1" applyFont="1" applyBorder="1" applyAlignment="1">
      <alignment vertical="center"/>
      <protection/>
    </xf>
    <xf numFmtId="177" fontId="5" fillId="0" borderId="58" xfId="60" applyNumberFormat="1" applyFont="1" applyBorder="1" applyAlignment="1">
      <alignment vertical="center"/>
      <protection/>
    </xf>
    <xf numFmtId="49" fontId="2" fillId="0" borderId="0" xfId="60" applyNumberFormat="1" applyFill="1" applyAlignment="1">
      <alignment horizontal="center" vertical="center"/>
      <protection/>
    </xf>
    <xf numFmtId="0" fontId="7" fillId="0" borderId="64" xfId="60" applyFont="1" applyBorder="1" applyAlignment="1">
      <alignment horizontal="center" vertical="center"/>
      <protection/>
    </xf>
    <xf numFmtId="0" fontId="7" fillId="0" borderId="65" xfId="60" applyFont="1" applyBorder="1" applyAlignment="1">
      <alignment horizontal="center" vertical="center"/>
      <protection/>
    </xf>
    <xf numFmtId="0" fontId="7" fillId="0" borderId="65" xfId="60" applyFont="1" applyBorder="1" applyAlignment="1">
      <alignment horizontal="center" vertical="center" wrapText="1"/>
      <protection/>
    </xf>
    <xf numFmtId="0" fontId="7" fillId="0" borderId="62" xfId="60" applyFont="1" applyBorder="1" applyAlignment="1">
      <alignment horizontal="center" vertical="center"/>
      <protection/>
    </xf>
    <xf numFmtId="0" fontId="7" fillId="0" borderId="48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5" fillId="0" borderId="22" xfId="60" applyFont="1" applyBorder="1">
      <alignment vertical="center"/>
      <protection/>
    </xf>
    <xf numFmtId="0" fontId="9" fillId="0" borderId="0" xfId="60" applyFont="1" applyBorder="1">
      <alignment vertical="center"/>
      <protection/>
    </xf>
    <xf numFmtId="0" fontId="10" fillId="0" borderId="66" xfId="60" applyFont="1" applyBorder="1">
      <alignment vertical="center"/>
      <protection/>
    </xf>
    <xf numFmtId="49" fontId="5" fillId="0" borderId="67" xfId="60" applyNumberFormat="1" applyFont="1" applyBorder="1" applyAlignment="1">
      <alignment horizontal="center" vertical="center"/>
      <protection/>
    </xf>
    <xf numFmtId="0" fontId="9" fillId="0" borderId="48" xfId="60" applyFont="1" applyBorder="1">
      <alignment vertical="center"/>
      <protection/>
    </xf>
    <xf numFmtId="0" fontId="2" fillId="0" borderId="0" xfId="60" applyAlignment="1">
      <alignment vertical="center" wrapText="1"/>
      <protection/>
    </xf>
    <xf numFmtId="49" fontId="2" fillId="0" borderId="0" xfId="60" applyNumberFormat="1" applyAlignment="1">
      <alignment vertical="center"/>
      <protection/>
    </xf>
    <xf numFmtId="49" fontId="2" fillId="0" borderId="0" xfId="60" applyNumberFormat="1" applyAlignment="1">
      <alignment vertical="center" wrapText="1"/>
      <protection/>
    </xf>
    <xf numFmtId="0" fontId="2" fillId="33" borderId="0" xfId="60" applyFill="1">
      <alignment vertical="center"/>
      <protection/>
    </xf>
    <xf numFmtId="0" fontId="2" fillId="34" borderId="0" xfId="60" applyFill="1">
      <alignment vertical="center"/>
      <protection/>
    </xf>
    <xf numFmtId="0" fontId="2" fillId="35" borderId="0" xfId="60" applyFill="1">
      <alignment vertical="center"/>
      <protection/>
    </xf>
    <xf numFmtId="0" fontId="5" fillId="0" borderId="0" xfId="60" applyFont="1" applyAlignment="1">
      <alignment/>
      <protection/>
    </xf>
    <xf numFmtId="177" fontId="5" fillId="0" borderId="14" xfId="62" applyNumberFormat="1" applyFont="1" applyBorder="1" applyAlignment="1">
      <alignment vertical="center"/>
      <protection/>
    </xf>
    <xf numFmtId="177" fontId="5" fillId="0" borderId="68" xfId="60" applyNumberFormat="1" applyFont="1" applyBorder="1" applyAlignment="1">
      <alignment vertical="center"/>
      <protection/>
    </xf>
    <xf numFmtId="49" fontId="5" fillId="0" borderId="69" xfId="60" applyNumberFormat="1" applyFont="1" applyBorder="1" applyAlignment="1">
      <alignment horizontal="center" vertical="center"/>
      <protection/>
    </xf>
    <xf numFmtId="0" fontId="5" fillId="0" borderId="70" xfId="60" applyFont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5" fillId="0" borderId="71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60" xfId="60" applyFont="1" applyBorder="1" applyAlignment="1">
      <alignment horizontal="center" vertical="center"/>
      <protection/>
    </xf>
    <xf numFmtId="0" fontId="5" fillId="0" borderId="54" xfId="60" applyFont="1" applyBorder="1" applyAlignment="1">
      <alignment horizontal="center" vertical="center"/>
      <protection/>
    </xf>
    <xf numFmtId="0" fontId="5" fillId="0" borderId="34" xfId="60" applyFont="1" applyBorder="1" applyAlignment="1">
      <alignment horizontal="center"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2" fillId="0" borderId="60" xfId="60" applyBorder="1" applyAlignment="1">
      <alignment horizontal="center" vertical="center"/>
      <protection/>
    </xf>
    <xf numFmtId="0" fontId="2" fillId="0" borderId="54" xfId="60" applyBorder="1" applyAlignment="1">
      <alignment horizontal="center" vertical="center"/>
      <protection/>
    </xf>
    <xf numFmtId="0" fontId="2" fillId="0" borderId="34" xfId="60" applyBorder="1" applyAlignment="1">
      <alignment horizontal="center" vertical="center"/>
      <protection/>
    </xf>
    <xf numFmtId="0" fontId="5" fillId="0" borderId="72" xfId="60" applyFont="1" applyBorder="1" applyAlignment="1">
      <alignment horizontal="center" vertical="center"/>
      <protection/>
    </xf>
    <xf numFmtId="0" fontId="5" fillId="0" borderId="73" xfId="60" applyFont="1" applyBorder="1" applyAlignment="1">
      <alignment horizontal="center" vertical="center"/>
      <protection/>
    </xf>
    <xf numFmtId="0" fontId="5" fillId="0" borderId="74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6" fillId="0" borderId="70" xfId="60" applyFont="1" applyFill="1" applyBorder="1" applyAlignment="1">
      <alignment horizontal="center" vertical="center"/>
      <protection/>
    </xf>
    <xf numFmtId="0" fontId="6" fillId="0" borderId="71" xfId="60" applyFont="1" applyFill="1" applyBorder="1" applyAlignment="1">
      <alignment horizontal="center" vertical="center"/>
      <protection/>
    </xf>
    <xf numFmtId="177" fontId="5" fillId="0" borderId="70" xfId="60" applyNumberFormat="1" applyFont="1" applyBorder="1" applyAlignment="1">
      <alignment vertical="center"/>
      <protection/>
    </xf>
    <xf numFmtId="177" fontId="5" fillId="0" borderId="71" xfId="60" applyNumberFormat="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エラーチェック案" xfId="61"/>
    <cellStyle name="標準_エラーチェック検討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A21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.57421875" style="4" customWidth="1"/>
    <col min="2" max="2" width="11.8515625" style="4" customWidth="1"/>
    <col min="3" max="27" width="9.57421875" style="4" customWidth="1"/>
    <col min="28" max="16384" width="9.00390625" style="4" customWidth="1"/>
  </cols>
  <sheetData>
    <row r="1" spans="2:27" ht="17.25">
      <c r="B1" s="1"/>
      <c r="C1" s="2" t="str">
        <f>"協会管掌健康保険事業月報（一般被保険者分）【"&amp;TEXT(MAX(B21:B32),"[$-411]ggge""年""m""月""")&amp;"】　総括表１（速報値）"</f>
        <v>協会管掌健康保険事業月報（一般被保険者分）【平成24年3月】　総括表１（速報値）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2"/>
      <c r="S1" s="3"/>
      <c r="T1" s="3"/>
      <c r="U1" s="3"/>
      <c r="V1" s="3"/>
      <c r="W1" s="3"/>
      <c r="X1" s="3"/>
      <c r="Y1" s="3"/>
      <c r="Z1" s="3"/>
      <c r="AA1" s="3"/>
    </row>
    <row r="2" ht="9.75" customHeight="1"/>
    <row r="3" spans="2:15" ht="13.5" customHeight="1">
      <c r="B3" s="5"/>
      <c r="C3" s="166" t="s">
        <v>0</v>
      </c>
      <c r="D3" s="167"/>
      <c r="E3" s="167"/>
      <c r="F3" s="167"/>
      <c r="G3" s="168"/>
      <c r="H3" s="166" t="s">
        <v>1</v>
      </c>
      <c r="I3" s="167"/>
      <c r="J3" s="167"/>
      <c r="K3" s="167"/>
      <c r="L3" s="167"/>
      <c r="M3" s="167"/>
      <c r="N3" s="167"/>
      <c r="O3" s="168"/>
    </row>
    <row r="4" spans="2:15" ht="24">
      <c r="B4" s="6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9" t="s">
        <v>12</v>
      </c>
      <c r="N4" s="10" t="s">
        <v>13</v>
      </c>
      <c r="O4" s="11" t="s">
        <v>14</v>
      </c>
    </row>
    <row r="5" spans="2:15" ht="15" customHeight="1">
      <c r="B5" s="12"/>
      <c r="C5" s="13" t="s">
        <v>15</v>
      </c>
      <c r="D5" s="13" t="s">
        <v>15</v>
      </c>
      <c r="E5" s="13" t="s">
        <v>15</v>
      </c>
      <c r="F5" s="13" t="s">
        <v>16</v>
      </c>
      <c r="G5" s="13" t="s">
        <v>17</v>
      </c>
      <c r="H5" s="13" t="s">
        <v>17</v>
      </c>
      <c r="I5" s="13" t="s">
        <v>17</v>
      </c>
      <c r="J5" s="13" t="s">
        <v>17</v>
      </c>
      <c r="K5" s="13" t="s">
        <v>17</v>
      </c>
      <c r="L5" s="13" t="s">
        <v>17</v>
      </c>
      <c r="M5" s="13" t="s">
        <v>17</v>
      </c>
      <c r="N5" s="13" t="s">
        <v>17</v>
      </c>
      <c r="O5" s="13" t="s">
        <v>17</v>
      </c>
    </row>
    <row r="6" spans="2:15" ht="15" customHeight="1">
      <c r="B6" s="14">
        <f>IF(B163="","",DATE(B163,4,1))</f>
        <v>39904</v>
      </c>
      <c r="C6" s="15">
        <f aca="true" t="shared" si="0" ref="C6:E8">C163/10000</f>
        <v>3481.7622166666665</v>
      </c>
      <c r="D6" s="15">
        <f t="shared" si="0"/>
        <v>1962.5499583333333</v>
      </c>
      <c r="E6" s="15">
        <f t="shared" si="0"/>
        <v>1519.2122583333335</v>
      </c>
      <c r="F6" s="15">
        <f>F163</f>
        <v>279445.206191035</v>
      </c>
      <c r="G6" s="15">
        <f>G163/100000</f>
        <v>733197.37306</v>
      </c>
      <c r="H6" s="15">
        <f aca="true" t="shared" si="1" ref="H6:O8">H163/100000000</f>
        <v>52837.704941895245</v>
      </c>
      <c r="I6" s="15">
        <f t="shared" si="1"/>
        <v>14274.9328008</v>
      </c>
      <c r="J6" s="15">
        <f t="shared" si="1"/>
        <v>21919.3495875</v>
      </c>
      <c r="K6" s="15">
        <f t="shared" si="1"/>
        <v>5942.1958197</v>
      </c>
      <c r="L6" s="15">
        <f t="shared" si="1"/>
        <v>9015.2917733</v>
      </c>
      <c r="M6" s="15">
        <f t="shared" si="1"/>
        <v>52.3134209</v>
      </c>
      <c r="N6" s="15">
        <f t="shared" si="1"/>
        <v>584.22547732</v>
      </c>
      <c r="O6" s="16">
        <f t="shared" si="1"/>
        <v>1049.396062375321</v>
      </c>
    </row>
    <row r="7" spans="2:15" ht="15" customHeight="1">
      <c r="B7" s="14">
        <f>IF(B164="","",DATE(B164,4,1))</f>
        <v>40269</v>
      </c>
      <c r="C7" s="15">
        <f t="shared" si="0"/>
        <v>3489.7855666666665</v>
      </c>
      <c r="D7" s="15">
        <f t="shared" si="0"/>
        <v>1968.24865</v>
      </c>
      <c r="E7" s="15">
        <f t="shared" si="0"/>
        <v>1521.5369166666667</v>
      </c>
      <c r="F7" s="15">
        <f>F164</f>
        <v>276174.5793821997</v>
      </c>
      <c r="G7" s="15">
        <f>G164/100000</f>
        <v>729231.53704</v>
      </c>
      <c r="H7" s="15">
        <f t="shared" si="1"/>
        <v>54510.85138565616</v>
      </c>
      <c r="I7" s="15">
        <f t="shared" si="1"/>
        <v>15212.9424136</v>
      </c>
      <c r="J7" s="15">
        <f t="shared" si="1"/>
        <v>22205.6064554</v>
      </c>
      <c r="K7" s="15">
        <f t="shared" si="1"/>
        <v>6001.2543487</v>
      </c>
      <c r="L7" s="15">
        <f t="shared" si="1"/>
        <v>9396.4520113</v>
      </c>
      <c r="M7" s="15">
        <f t="shared" si="1"/>
        <v>59.5146793</v>
      </c>
      <c r="N7" s="15">
        <f t="shared" si="1"/>
        <v>572.80430919</v>
      </c>
      <c r="O7" s="16">
        <f t="shared" si="1"/>
        <v>1062.2771681662134</v>
      </c>
    </row>
    <row r="8" spans="2:15" ht="15" customHeight="1" thickBot="1">
      <c r="B8" s="17">
        <f>IF(B165="","",DATE(B165,4,1))</f>
        <v>40634</v>
      </c>
      <c r="C8" s="18">
        <f t="shared" si="0"/>
        <v>3487.5765166666665</v>
      </c>
      <c r="D8" s="18">
        <f t="shared" si="0"/>
        <v>1970.3306416666667</v>
      </c>
      <c r="E8" s="18">
        <f t="shared" si="0"/>
        <v>1517.245875</v>
      </c>
      <c r="F8" s="18">
        <f>F165</f>
        <v>275202.9669538074</v>
      </c>
      <c r="G8" s="18">
        <f>G165/100000</f>
        <v>728399.7228</v>
      </c>
      <c r="H8" s="18">
        <f t="shared" si="1"/>
        <v>55605.35236368131</v>
      </c>
      <c r="I8" s="18">
        <f t="shared" si="1"/>
        <v>15296.6699151</v>
      </c>
      <c r="J8" s="18">
        <f t="shared" si="1"/>
        <v>22484.1416213</v>
      </c>
      <c r="K8" s="18">
        <f t="shared" si="1"/>
        <v>6102.5197468</v>
      </c>
      <c r="L8" s="18">
        <f t="shared" si="1"/>
        <v>10032.6369626</v>
      </c>
      <c r="M8" s="18">
        <f t="shared" si="1"/>
        <v>64.8677899</v>
      </c>
      <c r="N8" s="18">
        <f t="shared" si="1"/>
        <v>556.11870241</v>
      </c>
      <c r="O8" s="19">
        <f t="shared" si="1"/>
        <v>1068.397625571372</v>
      </c>
    </row>
    <row r="9" spans="2:15" ht="15" customHeight="1" hidden="1" thickTop="1">
      <c r="B9" s="20">
        <f aca="true" t="shared" si="2" ref="B9:B20">IF(B190="","",DATE(LEFT(B190,4),MID(B190,5,2),1))</f>
        <v>40269</v>
      </c>
      <c r="C9" s="15">
        <f aca="true" t="shared" si="3" ref="C9:E20">C190/10000</f>
        <v>3493.8345</v>
      </c>
      <c r="D9" s="15">
        <f t="shared" si="3"/>
        <v>1969.0205</v>
      </c>
      <c r="E9" s="15">
        <f t="shared" si="3"/>
        <v>1524.814</v>
      </c>
      <c r="F9" s="15">
        <f aca="true" t="shared" si="4" ref="F9:F20">F190</f>
        <v>275334.152590082</v>
      </c>
      <c r="G9" s="15">
        <f>G190/100000</f>
        <v>55817.10201</v>
      </c>
      <c r="H9" s="15">
        <f>ROUND(H190/100000000,8)</f>
        <v>4483.01393692</v>
      </c>
      <c r="I9" s="15">
        <f aca="true" t="shared" si="5" ref="I9:N20">I190/100000000</f>
        <v>1205.3255363</v>
      </c>
      <c r="J9" s="15">
        <f t="shared" si="5"/>
        <v>1847.0274252</v>
      </c>
      <c r="K9" s="15">
        <f t="shared" si="5"/>
        <v>510.0394282</v>
      </c>
      <c r="L9" s="15">
        <f t="shared" si="5"/>
        <v>785.9335218</v>
      </c>
      <c r="M9" s="15">
        <f t="shared" si="5"/>
        <v>4.0847286</v>
      </c>
      <c r="N9" s="15">
        <f t="shared" si="5"/>
        <v>46.56297406</v>
      </c>
      <c r="O9" s="16">
        <f>ROUND(O190/100000000,8)</f>
        <v>84.04032276</v>
      </c>
    </row>
    <row r="10" spans="2:15" ht="15" customHeight="1" hidden="1">
      <c r="B10" s="20">
        <f t="shared" si="2"/>
        <v>40299</v>
      </c>
      <c r="C10" s="15">
        <f t="shared" si="3"/>
        <v>3491.8816</v>
      </c>
      <c r="D10" s="15">
        <f t="shared" si="3"/>
        <v>1971.9494</v>
      </c>
      <c r="E10" s="15">
        <f t="shared" si="3"/>
        <v>1519.9322</v>
      </c>
      <c r="F10" s="15">
        <f t="shared" si="4"/>
        <v>274746.599278865</v>
      </c>
      <c r="G10" s="15">
        <f aca="true" t="shared" si="6" ref="G10:G20">G191/100000</f>
        <v>54975.61109</v>
      </c>
      <c r="H10" s="15">
        <f aca="true" t="shared" si="7" ref="H10:H20">ROUND(H191/100000000,8)</f>
        <v>4359.81606277</v>
      </c>
      <c r="I10" s="15">
        <f t="shared" si="5"/>
        <v>1238.5253574</v>
      </c>
      <c r="J10" s="15">
        <f t="shared" si="5"/>
        <v>1785.7003319</v>
      </c>
      <c r="K10" s="15">
        <f t="shared" si="5"/>
        <v>478.8150789</v>
      </c>
      <c r="L10" s="15">
        <f t="shared" si="5"/>
        <v>721.2140517</v>
      </c>
      <c r="M10" s="15">
        <f t="shared" si="5"/>
        <v>4.5860938</v>
      </c>
      <c r="N10" s="15">
        <f t="shared" si="5"/>
        <v>48.57980148</v>
      </c>
      <c r="O10" s="16">
        <f aca="true" t="shared" si="8" ref="O10:O20">ROUND(O191/100000000,8)</f>
        <v>82.39534759</v>
      </c>
    </row>
    <row r="11" spans="2:15" ht="15" customHeight="1" hidden="1">
      <c r="B11" s="20">
        <f t="shared" si="2"/>
        <v>40330</v>
      </c>
      <c r="C11" s="15">
        <f t="shared" si="3"/>
        <v>3492.8555</v>
      </c>
      <c r="D11" s="15">
        <f t="shared" si="3"/>
        <v>1972.8302</v>
      </c>
      <c r="E11" s="15">
        <f t="shared" si="3"/>
        <v>1520.0253</v>
      </c>
      <c r="F11" s="15">
        <f t="shared" si="4"/>
        <v>274206.960234084</v>
      </c>
      <c r="G11" s="15">
        <f t="shared" si="6"/>
        <v>58888.85523</v>
      </c>
      <c r="H11" s="15">
        <f t="shared" si="7"/>
        <v>4612.95033244</v>
      </c>
      <c r="I11" s="15">
        <f t="shared" si="5"/>
        <v>1287.8568026</v>
      </c>
      <c r="J11" s="15">
        <f t="shared" si="5"/>
        <v>1895.1839188</v>
      </c>
      <c r="K11" s="15">
        <f t="shared" si="5"/>
        <v>537.3256762</v>
      </c>
      <c r="L11" s="15">
        <f t="shared" si="5"/>
        <v>751.8832381</v>
      </c>
      <c r="M11" s="15">
        <f t="shared" si="5"/>
        <v>5.2360075</v>
      </c>
      <c r="N11" s="15">
        <f t="shared" si="5"/>
        <v>48.53079615</v>
      </c>
      <c r="O11" s="16">
        <f t="shared" si="8"/>
        <v>86.93389309</v>
      </c>
    </row>
    <row r="12" spans="2:15" ht="15" customHeight="1" hidden="1">
      <c r="B12" s="20">
        <f t="shared" si="2"/>
        <v>40360</v>
      </c>
      <c r="C12" s="15">
        <f t="shared" si="3"/>
        <v>3491.9099</v>
      </c>
      <c r="D12" s="15">
        <f t="shared" si="3"/>
        <v>1972.3699</v>
      </c>
      <c r="E12" s="15">
        <f t="shared" si="3"/>
        <v>1519.54</v>
      </c>
      <c r="F12" s="15">
        <f t="shared" si="4"/>
        <v>274463.755505496</v>
      </c>
      <c r="G12" s="15">
        <f t="shared" si="6"/>
        <v>71971.45104</v>
      </c>
      <c r="H12" s="15">
        <f t="shared" si="7"/>
        <v>4597.35369096</v>
      </c>
      <c r="I12" s="15">
        <f t="shared" si="5"/>
        <v>1293.7134523</v>
      </c>
      <c r="J12" s="15">
        <f t="shared" si="5"/>
        <v>1873.0625338</v>
      </c>
      <c r="K12" s="15">
        <f t="shared" si="5"/>
        <v>526.5955538</v>
      </c>
      <c r="L12" s="15">
        <f t="shared" si="5"/>
        <v>762.2191117</v>
      </c>
      <c r="M12" s="15">
        <f t="shared" si="5"/>
        <v>5.1710135</v>
      </c>
      <c r="N12" s="15">
        <f t="shared" si="5"/>
        <v>49.41900264</v>
      </c>
      <c r="O12" s="16">
        <f t="shared" si="8"/>
        <v>87.17302322</v>
      </c>
    </row>
    <row r="13" spans="2:15" ht="15" customHeight="1" hidden="1">
      <c r="B13" s="20">
        <f t="shared" si="2"/>
        <v>40391</v>
      </c>
      <c r="C13" s="15">
        <f t="shared" si="3"/>
        <v>3486.2832</v>
      </c>
      <c r="D13" s="15">
        <f t="shared" si="3"/>
        <v>1969.818</v>
      </c>
      <c r="E13" s="15">
        <f t="shared" si="3"/>
        <v>1516.4652</v>
      </c>
      <c r="F13" s="15">
        <f t="shared" si="4"/>
        <v>274882.38700225</v>
      </c>
      <c r="G13" s="15">
        <f t="shared" si="6"/>
        <v>63945.8859</v>
      </c>
      <c r="H13" s="15">
        <f t="shared" si="7"/>
        <v>4426.27048173</v>
      </c>
      <c r="I13" s="15">
        <f t="shared" si="5"/>
        <v>1331.366213</v>
      </c>
      <c r="J13" s="15">
        <f t="shared" si="5"/>
        <v>1749.662509</v>
      </c>
      <c r="K13" s="15">
        <f t="shared" si="5"/>
        <v>490.4116103</v>
      </c>
      <c r="L13" s="15">
        <f t="shared" si="5"/>
        <v>706.741797</v>
      </c>
      <c r="M13" s="15">
        <f t="shared" si="5"/>
        <v>5.0750638</v>
      </c>
      <c r="N13" s="15">
        <f t="shared" si="5"/>
        <v>49.84175691</v>
      </c>
      <c r="O13" s="16">
        <f t="shared" si="8"/>
        <v>93.17153172</v>
      </c>
    </row>
    <row r="14" spans="2:15" ht="15" customHeight="1" hidden="1">
      <c r="B14" s="20">
        <f t="shared" si="2"/>
        <v>40422</v>
      </c>
      <c r="C14" s="15">
        <f t="shared" si="3"/>
        <v>3487.1763</v>
      </c>
      <c r="D14" s="15">
        <f t="shared" si="3"/>
        <v>1969.8462</v>
      </c>
      <c r="E14" s="15">
        <f t="shared" si="3"/>
        <v>1517.3301</v>
      </c>
      <c r="F14" s="15">
        <f t="shared" si="4"/>
        <v>278275.203211296</v>
      </c>
      <c r="G14" s="15">
        <f t="shared" si="6"/>
        <v>56713.56929</v>
      </c>
      <c r="H14" s="15">
        <f t="shared" si="7"/>
        <v>4320.36956351</v>
      </c>
      <c r="I14" s="15">
        <f t="shared" si="5"/>
        <v>1239.6777078</v>
      </c>
      <c r="J14" s="15">
        <f t="shared" si="5"/>
        <v>1743.3545554</v>
      </c>
      <c r="K14" s="15">
        <f t="shared" si="5"/>
        <v>476.1367596</v>
      </c>
      <c r="L14" s="15">
        <f t="shared" si="5"/>
        <v>714.1472785</v>
      </c>
      <c r="M14" s="15">
        <f t="shared" si="5"/>
        <v>5.0176616</v>
      </c>
      <c r="N14" s="15">
        <f t="shared" si="5"/>
        <v>46.92240407</v>
      </c>
      <c r="O14" s="16">
        <f t="shared" si="8"/>
        <v>95.11319654</v>
      </c>
    </row>
    <row r="15" spans="2:15" ht="15" customHeight="1" hidden="1">
      <c r="B15" s="20">
        <f t="shared" si="2"/>
        <v>40452</v>
      </c>
      <c r="C15" s="15">
        <f t="shared" si="3"/>
        <v>3486.6589</v>
      </c>
      <c r="D15" s="15">
        <f t="shared" si="3"/>
        <v>1968.1364</v>
      </c>
      <c r="E15" s="15">
        <f t="shared" si="3"/>
        <v>1518.5225</v>
      </c>
      <c r="F15" s="15">
        <f t="shared" si="4"/>
        <v>277860.633338217</v>
      </c>
      <c r="G15" s="15">
        <f t="shared" si="6"/>
        <v>55439.0756</v>
      </c>
      <c r="H15" s="15">
        <f t="shared" si="7"/>
        <v>4562.29870603</v>
      </c>
      <c r="I15" s="15">
        <f t="shared" si="5"/>
        <v>1280.1518269</v>
      </c>
      <c r="J15" s="15">
        <f t="shared" si="5"/>
        <v>1847.7745758</v>
      </c>
      <c r="K15" s="15">
        <f t="shared" si="5"/>
        <v>510.2458731</v>
      </c>
      <c r="L15" s="15">
        <f t="shared" si="5"/>
        <v>780.1467321</v>
      </c>
      <c r="M15" s="15">
        <f t="shared" si="5"/>
        <v>5.027517</v>
      </c>
      <c r="N15" s="15">
        <f t="shared" si="5"/>
        <v>48.45814958</v>
      </c>
      <c r="O15" s="16">
        <f t="shared" si="8"/>
        <v>90.49403155</v>
      </c>
    </row>
    <row r="16" spans="2:15" ht="15" customHeight="1" hidden="1">
      <c r="B16" s="20">
        <f t="shared" si="2"/>
        <v>40483</v>
      </c>
      <c r="C16" s="15">
        <f t="shared" si="3"/>
        <v>3490.0246</v>
      </c>
      <c r="D16" s="15">
        <f t="shared" si="3"/>
        <v>1968.9485</v>
      </c>
      <c r="E16" s="15">
        <f t="shared" si="3"/>
        <v>1521.0761</v>
      </c>
      <c r="F16" s="15">
        <f t="shared" si="4"/>
        <v>277460.251296567</v>
      </c>
      <c r="G16" s="15">
        <f t="shared" si="6"/>
        <v>55153.83373</v>
      </c>
      <c r="H16" s="15">
        <f t="shared" si="7"/>
        <v>4586.9532251</v>
      </c>
      <c r="I16" s="15">
        <f t="shared" si="5"/>
        <v>1279.9970161</v>
      </c>
      <c r="J16" s="15">
        <f t="shared" si="5"/>
        <v>1858.669932</v>
      </c>
      <c r="K16" s="15">
        <f t="shared" si="5"/>
        <v>503.3706738</v>
      </c>
      <c r="L16" s="15">
        <f t="shared" si="5"/>
        <v>798.9800794</v>
      </c>
      <c r="M16" s="15">
        <f t="shared" si="5"/>
        <v>5.023789</v>
      </c>
      <c r="N16" s="15">
        <f t="shared" si="5"/>
        <v>47.5051923</v>
      </c>
      <c r="O16" s="16">
        <f t="shared" si="8"/>
        <v>93.4065425</v>
      </c>
    </row>
    <row r="17" spans="2:15" ht="15" customHeight="1" hidden="1">
      <c r="B17" s="20">
        <f t="shared" si="2"/>
        <v>40513</v>
      </c>
      <c r="C17" s="15">
        <f t="shared" si="3"/>
        <v>3493.0906</v>
      </c>
      <c r="D17" s="15">
        <f t="shared" si="3"/>
        <v>1969.8179</v>
      </c>
      <c r="E17" s="15">
        <f t="shared" si="3"/>
        <v>1523.2727</v>
      </c>
      <c r="F17" s="15">
        <f t="shared" si="4"/>
        <v>277059.678054504</v>
      </c>
      <c r="G17" s="15">
        <f t="shared" si="6"/>
        <v>73681.73402</v>
      </c>
      <c r="H17" s="15">
        <f t="shared" si="7"/>
        <v>4674.85826743</v>
      </c>
      <c r="I17" s="15">
        <f t="shared" si="5"/>
        <v>1262.4791803</v>
      </c>
      <c r="J17" s="15">
        <f t="shared" si="5"/>
        <v>1903.2424739</v>
      </c>
      <c r="K17" s="15">
        <f t="shared" si="5"/>
        <v>510.3055409</v>
      </c>
      <c r="L17" s="15">
        <f t="shared" si="5"/>
        <v>856.1142124</v>
      </c>
      <c r="M17" s="15">
        <f t="shared" si="5"/>
        <v>5.1137305</v>
      </c>
      <c r="N17" s="15">
        <f t="shared" si="5"/>
        <v>47.0627001</v>
      </c>
      <c r="O17" s="16">
        <f t="shared" si="8"/>
        <v>90.54042933</v>
      </c>
    </row>
    <row r="18" spans="2:15" ht="15" customHeight="1" hidden="1">
      <c r="B18" s="20">
        <f t="shared" si="2"/>
        <v>40544</v>
      </c>
      <c r="C18" s="15">
        <f t="shared" si="3"/>
        <v>3490.1304</v>
      </c>
      <c r="D18" s="15">
        <f t="shared" si="3"/>
        <v>1965.3876</v>
      </c>
      <c r="E18" s="15">
        <f t="shared" si="3"/>
        <v>1524.7428</v>
      </c>
      <c r="F18" s="15">
        <f t="shared" si="4"/>
        <v>276834.293652814</v>
      </c>
      <c r="G18" s="15">
        <f t="shared" si="6"/>
        <v>71255.79066</v>
      </c>
      <c r="H18" s="15">
        <f t="shared" si="7"/>
        <v>4508.84794349</v>
      </c>
      <c r="I18" s="15">
        <f t="shared" si="5"/>
        <v>1255.6825923</v>
      </c>
      <c r="J18" s="15">
        <f t="shared" si="5"/>
        <v>1862.3301655</v>
      </c>
      <c r="K18" s="15">
        <f t="shared" si="5"/>
        <v>458.1353226</v>
      </c>
      <c r="L18" s="15">
        <f t="shared" si="5"/>
        <v>792.5576219</v>
      </c>
      <c r="M18" s="15">
        <f t="shared" si="5"/>
        <v>4.925185</v>
      </c>
      <c r="N18" s="15">
        <f t="shared" si="5"/>
        <v>46.41435276</v>
      </c>
      <c r="O18" s="16">
        <f t="shared" si="8"/>
        <v>88.80270343</v>
      </c>
    </row>
    <row r="19" spans="2:15" ht="15" customHeight="1" hidden="1">
      <c r="B19" s="20">
        <f t="shared" si="2"/>
        <v>40575</v>
      </c>
      <c r="C19" s="15">
        <f t="shared" si="3"/>
        <v>3489.0473</v>
      </c>
      <c r="D19" s="15">
        <f t="shared" si="3"/>
        <v>1962.8498</v>
      </c>
      <c r="E19" s="15">
        <f t="shared" si="3"/>
        <v>1526.1975</v>
      </c>
      <c r="F19" s="15">
        <f t="shared" si="4"/>
        <v>276591.424876218</v>
      </c>
      <c r="G19" s="15">
        <f t="shared" si="6"/>
        <v>56203.17051</v>
      </c>
      <c r="H19" s="15">
        <f t="shared" si="7"/>
        <v>4487.90370339</v>
      </c>
      <c r="I19" s="15">
        <f t="shared" si="5"/>
        <v>1238.2108427</v>
      </c>
      <c r="J19" s="15">
        <f t="shared" si="5"/>
        <v>1835.3954853</v>
      </c>
      <c r="K19" s="15">
        <f t="shared" si="5"/>
        <v>483.3926704</v>
      </c>
      <c r="L19" s="15">
        <f t="shared" si="5"/>
        <v>794.5644956</v>
      </c>
      <c r="M19" s="15">
        <f t="shared" si="5"/>
        <v>4.8664556</v>
      </c>
      <c r="N19" s="15">
        <f t="shared" si="5"/>
        <v>45.38168922</v>
      </c>
      <c r="O19" s="16">
        <f t="shared" si="8"/>
        <v>86.09206457</v>
      </c>
    </row>
    <row r="20" spans="2:15" ht="15" customHeight="1" hidden="1">
      <c r="B20" s="21">
        <f t="shared" si="2"/>
        <v>40603</v>
      </c>
      <c r="C20" s="22">
        <f t="shared" si="3"/>
        <v>3484.534</v>
      </c>
      <c r="D20" s="22">
        <f t="shared" si="3"/>
        <v>1958.0094</v>
      </c>
      <c r="E20" s="22">
        <f t="shared" si="3"/>
        <v>1526.5246</v>
      </c>
      <c r="F20" s="22">
        <f t="shared" si="4"/>
        <v>276392.283918555</v>
      </c>
      <c r="G20" s="22">
        <f t="shared" si="6"/>
        <v>55185.45796</v>
      </c>
      <c r="H20" s="22">
        <f t="shared" si="7"/>
        <v>4890.2154719</v>
      </c>
      <c r="I20" s="22">
        <f t="shared" si="5"/>
        <v>1299.9558859</v>
      </c>
      <c r="J20" s="22">
        <f t="shared" si="5"/>
        <v>2004.2025488</v>
      </c>
      <c r="K20" s="22">
        <f t="shared" si="5"/>
        <v>516.4801609</v>
      </c>
      <c r="L20" s="22">
        <f t="shared" si="5"/>
        <v>931.9498711</v>
      </c>
      <c r="M20" s="22">
        <f t="shared" si="5"/>
        <v>5.3874334</v>
      </c>
      <c r="N20" s="22">
        <f t="shared" si="5"/>
        <v>48.12548992</v>
      </c>
      <c r="O20" s="23">
        <f t="shared" si="8"/>
        <v>84.11408188</v>
      </c>
    </row>
    <row r="21" spans="2:15" ht="15" customHeight="1" thickTop="1">
      <c r="B21" s="24">
        <f>IF(B202="","",DATE(LEFT(B202,4),MID(B202,5,2),1))</f>
        <v>40634</v>
      </c>
      <c r="C21" s="15">
        <f aca="true" t="shared" si="9" ref="C21:C32">IF(B21="","",C202/10000)</f>
        <v>3485.3115</v>
      </c>
      <c r="D21" s="15">
        <f aca="true" t="shared" si="10" ref="D21:D32">IF(B21="","",D202/10000)</f>
        <v>1969.7015</v>
      </c>
      <c r="E21" s="15">
        <f aca="true" t="shared" si="11" ref="E21:E32">IF(B21="","",E202/10000)</f>
        <v>1515.61</v>
      </c>
      <c r="F21" s="15">
        <f aca="true" t="shared" si="12" ref="F21:F32">IF(B21="","",F202)</f>
        <v>275012.159253572</v>
      </c>
      <c r="G21" s="15">
        <f aca="true" t="shared" si="13" ref="G21:G32">IF(B21="","",G202/100000)</f>
        <v>55844.961</v>
      </c>
      <c r="H21" s="15">
        <f>IF(B21="","",ROUND(H202/100000000,8))</f>
        <v>4567.70529996</v>
      </c>
      <c r="I21" s="15">
        <f aca="true" t="shared" si="14" ref="I21:I32">IF(B21="","",I202/100000000)</f>
        <v>1196.8653448</v>
      </c>
      <c r="J21" s="15">
        <f aca="true" t="shared" si="15" ref="J21:J32">IF(B21="","",J202/100000000)</f>
        <v>1860.2702763</v>
      </c>
      <c r="K21" s="15">
        <f aca="true" t="shared" si="16" ref="K21:K32">IF(B21="","",K202/100000000)</f>
        <v>511.8269689</v>
      </c>
      <c r="L21" s="15">
        <f aca="true" t="shared" si="17" ref="L21:L32">IF(B21="","",L202/100000000)</f>
        <v>867.0308997</v>
      </c>
      <c r="M21" s="15">
        <f aca="true" t="shared" si="18" ref="M21:M32">IF(B21="","",M202/100000000)</f>
        <v>5.050891</v>
      </c>
      <c r="N21" s="15">
        <f aca="true" t="shared" si="19" ref="N21:N32">IF(B21="","",N202/100000000)</f>
        <v>44.75190784</v>
      </c>
      <c r="O21" s="16">
        <f>IF(B21="","",ROUND(O202/100000000,8))</f>
        <v>81.90901142</v>
      </c>
    </row>
    <row r="22" spans="2:15" ht="15" customHeight="1">
      <c r="B22" s="24">
        <f>IF(B203="","",DATE(LEFT(B203,4),MID(B203,5,2),1))</f>
        <v>40664</v>
      </c>
      <c r="C22" s="15">
        <f t="shared" si="9"/>
        <v>3482.1578</v>
      </c>
      <c r="D22" s="15">
        <f t="shared" si="10"/>
        <v>1971.7829</v>
      </c>
      <c r="E22" s="15">
        <f t="shared" si="11"/>
        <v>1510.3749</v>
      </c>
      <c r="F22" s="15">
        <f t="shared" si="12"/>
        <v>274501.379031129</v>
      </c>
      <c r="G22" s="15">
        <f t="shared" si="13"/>
        <v>54971.90475</v>
      </c>
      <c r="H22" s="15">
        <f>IF(B22="","",ROUND(H203/100000000,8))</f>
        <v>4447.25090841</v>
      </c>
      <c r="I22" s="15">
        <f t="shared" si="14"/>
        <v>1230.8716197</v>
      </c>
      <c r="J22" s="15">
        <f t="shared" si="15"/>
        <v>1815.6433578</v>
      </c>
      <c r="K22" s="15">
        <f t="shared" si="16"/>
        <v>486.7875705</v>
      </c>
      <c r="L22" s="15">
        <f t="shared" si="17"/>
        <v>778.6476171</v>
      </c>
      <c r="M22" s="15">
        <f t="shared" si="18"/>
        <v>5.081556</v>
      </c>
      <c r="N22" s="15">
        <f t="shared" si="19"/>
        <v>46.04891602</v>
      </c>
      <c r="O22" s="16">
        <f aca="true" t="shared" si="20" ref="O22:O32">IF(B22="","",ROUND(O203/100000000,8))</f>
        <v>84.17027129</v>
      </c>
    </row>
    <row r="23" spans="2:15" ht="15" customHeight="1">
      <c r="B23" s="24">
        <f aca="true" t="shared" si="21" ref="B23:B32">IF(B204="","",DATE(LEFT(B204,4),MID(B204,5,2),1))</f>
        <v>40695</v>
      </c>
      <c r="C23" s="15">
        <f t="shared" si="9"/>
        <v>3483.1898</v>
      </c>
      <c r="D23" s="15">
        <f t="shared" si="10"/>
        <v>1972.7821</v>
      </c>
      <c r="E23" s="15">
        <f t="shared" si="11"/>
        <v>1510.4077</v>
      </c>
      <c r="F23" s="15">
        <f t="shared" si="12"/>
        <v>273963.719459944</v>
      </c>
      <c r="G23" s="15">
        <f t="shared" si="13"/>
        <v>59013.0021</v>
      </c>
      <c r="H23" s="15">
        <f aca="true" t="shared" si="22" ref="H23:H32">IF(B23="","",ROUND(H204/100000000,8))</f>
        <v>4635.76585386</v>
      </c>
      <c r="I23" s="15">
        <f t="shared" si="14"/>
        <v>1289.4610722</v>
      </c>
      <c r="J23" s="15">
        <f t="shared" si="15"/>
        <v>1882.4859353</v>
      </c>
      <c r="K23" s="15">
        <f t="shared" si="16"/>
        <v>536.9518247</v>
      </c>
      <c r="L23" s="15">
        <f t="shared" si="17"/>
        <v>789.2864644</v>
      </c>
      <c r="M23" s="15">
        <f t="shared" si="18"/>
        <v>5.5249025</v>
      </c>
      <c r="N23" s="15">
        <f t="shared" si="19"/>
        <v>46.54180306</v>
      </c>
      <c r="O23" s="16">
        <f t="shared" si="20"/>
        <v>85.5138517</v>
      </c>
    </row>
    <row r="24" spans="2:15" ht="15" customHeight="1">
      <c r="B24" s="24">
        <f t="shared" si="21"/>
        <v>40725</v>
      </c>
      <c r="C24" s="15">
        <f t="shared" si="9"/>
        <v>3484.9199</v>
      </c>
      <c r="D24" s="15">
        <f t="shared" si="10"/>
        <v>1973.026</v>
      </c>
      <c r="E24" s="15">
        <f t="shared" si="11"/>
        <v>1511.8939</v>
      </c>
      <c r="F24" s="15">
        <f t="shared" si="12"/>
        <v>274078.763483096</v>
      </c>
      <c r="G24" s="15">
        <f t="shared" si="13"/>
        <v>71796.70869</v>
      </c>
      <c r="H24" s="15">
        <f t="shared" si="22"/>
        <v>4542.94669045</v>
      </c>
      <c r="I24" s="15">
        <f t="shared" si="14"/>
        <v>1288.7292186</v>
      </c>
      <c r="J24" s="15">
        <f t="shared" si="15"/>
        <v>1818.4899097</v>
      </c>
      <c r="K24" s="15">
        <f t="shared" si="16"/>
        <v>523.2881689</v>
      </c>
      <c r="L24" s="15">
        <f t="shared" si="17"/>
        <v>772.6642069</v>
      </c>
      <c r="M24" s="15">
        <f t="shared" si="18"/>
        <v>5.2687816</v>
      </c>
      <c r="N24" s="15">
        <f t="shared" si="19"/>
        <v>47.84933552</v>
      </c>
      <c r="O24" s="16">
        <f t="shared" si="20"/>
        <v>86.65706923</v>
      </c>
    </row>
    <row r="25" spans="2:15" ht="15" customHeight="1">
      <c r="B25" s="24">
        <f t="shared" si="21"/>
        <v>40756</v>
      </c>
      <c r="C25" s="15">
        <f t="shared" si="9"/>
        <v>3485.2917</v>
      </c>
      <c r="D25" s="15">
        <f t="shared" si="10"/>
        <v>1971.47</v>
      </c>
      <c r="E25" s="15">
        <f t="shared" si="11"/>
        <v>1513.8217</v>
      </c>
      <c r="F25" s="15">
        <f t="shared" si="12"/>
        <v>274287.41791658</v>
      </c>
      <c r="G25" s="15">
        <f t="shared" si="13"/>
        <v>64129.98144</v>
      </c>
      <c r="H25" s="15">
        <f t="shared" si="22"/>
        <v>4606.55733176</v>
      </c>
      <c r="I25" s="15">
        <f t="shared" si="14"/>
        <v>1358.664274</v>
      </c>
      <c r="J25" s="15">
        <f t="shared" si="15"/>
        <v>1813.4243404</v>
      </c>
      <c r="K25" s="15">
        <f t="shared" si="16"/>
        <v>513.4657313</v>
      </c>
      <c r="L25" s="15">
        <f t="shared" si="17"/>
        <v>774.3433209</v>
      </c>
      <c r="M25" s="15">
        <f t="shared" si="18"/>
        <v>5.5706747</v>
      </c>
      <c r="N25" s="15">
        <f t="shared" si="19"/>
        <v>48.56168532</v>
      </c>
      <c r="O25" s="16">
        <f t="shared" si="20"/>
        <v>92.52730514</v>
      </c>
    </row>
    <row r="26" spans="2:15" ht="15" customHeight="1">
      <c r="B26" s="24">
        <f t="shared" si="21"/>
        <v>40787</v>
      </c>
      <c r="C26" s="15">
        <f t="shared" si="9"/>
        <v>3486.5784</v>
      </c>
      <c r="D26" s="15">
        <f t="shared" si="10"/>
        <v>1971.3632</v>
      </c>
      <c r="E26" s="15">
        <f t="shared" si="11"/>
        <v>1515.2152</v>
      </c>
      <c r="F26" s="15">
        <f t="shared" si="12"/>
        <v>276542.552179121</v>
      </c>
      <c r="G26" s="15">
        <f t="shared" si="13"/>
        <v>56329.18183</v>
      </c>
      <c r="H26" s="15">
        <f t="shared" si="22"/>
        <v>4410.28250556</v>
      </c>
      <c r="I26" s="15">
        <f t="shared" si="14"/>
        <v>1241.0372801</v>
      </c>
      <c r="J26" s="15">
        <f t="shared" si="15"/>
        <v>1772.4033337</v>
      </c>
      <c r="K26" s="15">
        <f t="shared" si="16"/>
        <v>480.956648</v>
      </c>
      <c r="L26" s="15">
        <f t="shared" si="17"/>
        <v>772.6846939</v>
      </c>
      <c r="M26" s="15">
        <f t="shared" si="18"/>
        <v>5.3812173</v>
      </c>
      <c r="N26" s="15">
        <f t="shared" si="19"/>
        <v>45.53430932</v>
      </c>
      <c r="O26" s="16">
        <f t="shared" si="20"/>
        <v>92.28502324</v>
      </c>
    </row>
    <row r="27" spans="2:15" ht="15" customHeight="1">
      <c r="B27" s="20">
        <f t="shared" si="21"/>
        <v>40817</v>
      </c>
      <c r="C27" s="15">
        <f t="shared" si="9"/>
        <v>3488.1065</v>
      </c>
      <c r="D27" s="15">
        <f t="shared" si="10"/>
        <v>1971.0853</v>
      </c>
      <c r="E27" s="15">
        <f t="shared" si="11"/>
        <v>1517.0212</v>
      </c>
      <c r="F27" s="15">
        <f t="shared" si="12"/>
        <v>276259.483950288</v>
      </c>
      <c r="G27" s="15">
        <f t="shared" si="13"/>
        <v>55244.66887</v>
      </c>
      <c r="H27" s="15">
        <f t="shared" si="22"/>
        <v>4638.8263041</v>
      </c>
      <c r="I27" s="15">
        <f t="shared" si="14"/>
        <v>1278.5285554</v>
      </c>
      <c r="J27" s="15">
        <f t="shared" si="15"/>
        <v>1867.9707303</v>
      </c>
      <c r="K27" s="15">
        <f t="shared" si="16"/>
        <v>512.028638</v>
      </c>
      <c r="L27" s="15">
        <f t="shared" si="17"/>
        <v>837.2114665</v>
      </c>
      <c r="M27" s="15">
        <f t="shared" si="18"/>
        <v>5.3063135</v>
      </c>
      <c r="N27" s="15">
        <f t="shared" si="19"/>
        <v>46.90971742</v>
      </c>
      <c r="O27" s="16">
        <f t="shared" si="20"/>
        <v>90.87088298</v>
      </c>
    </row>
    <row r="28" spans="2:15" ht="15" customHeight="1">
      <c r="B28" s="20">
        <f t="shared" si="21"/>
        <v>40848</v>
      </c>
      <c r="C28" s="15">
        <f t="shared" si="9"/>
        <v>3490.9992</v>
      </c>
      <c r="D28" s="15">
        <f t="shared" si="10"/>
        <v>1971.7971</v>
      </c>
      <c r="E28" s="15">
        <f t="shared" si="11"/>
        <v>1519.2021</v>
      </c>
      <c r="F28" s="15">
        <f t="shared" si="12"/>
        <v>275980.068436047</v>
      </c>
      <c r="G28" s="15">
        <f t="shared" si="13"/>
        <v>54963.97745</v>
      </c>
      <c r="H28" s="15">
        <f t="shared" si="22"/>
        <v>4629.73435514</v>
      </c>
      <c r="I28" s="15">
        <f t="shared" si="14"/>
        <v>1284.796275</v>
      </c>
      <c r="J28" s="15">
        <f t="shared" si="15"/>
        <v>1853.89242</v>
      </c>
      <c r="K28" s="15">
        <f t="shared" si="16"/>
        <v>508.6718774</v>
      </c>
      <c r="L28" s="15">
        <f t="shared" si="17"/>
        <v>835.0740896</v>
      </c>
      <c r="M28" s="15">
        <f t="shared" si="18"/>
        <v>5.436332</v>
      </c>
      <c r="N28" s="15">
        <f t="shared" si="19"/>
        <v>46.2142262</v>
      </c>
      <c r="O28" s="16">
        <f t="shared" si="20"/>
        <v>95.64913494</v>
      </c>
    </row>
    <row r="29" spans="2:15" ht="15" customHeight="1">
      <c r="B29" s="20">
        <f t="shared" si="21"/>
        <v>40878</v>
      </c>
      <c r="C29" s="15">
        <f t="shared" si="9"/>
        <v>3493.3585</v>
      </c>
      <c r="D29" s="15">
        <f t="shared" si="10"/>
        <v>1972.2436</v>
      </c>
      <c r="E29" s="15">
        <f t="shared" si="11"/>
        <v>1521.1149</v>
      </c>
      <c r="F29" s="15">
        <f t="shared" si="12"/>
        <v>275717.343232854</v>
      </c>
      <c r="G29" s="15">
        <f t="shared" si="13"/>
        <v>74342.40585</v>
      </c>
      <c r="H29" s="15">
        <f t="shared" si="22"/>
        <v>4749.62067998</v>
      </c>
      <c r="I29" s="15">
        <f t="shared" si="14"/>
        <v>1262.7878361</v>
      </c>
      <c r="J29" s="15">
        <f t="shared" si="15"/>
        <v>1914.9270497</v>
      </c>
      <c r="K29" s="15">
        <f t="shared" si="16"/>
        <v>510.3642688</v>
      </c>
      <c r="L29" s="15">
        <f t="shared" si="17"/>
        <v>916.6195269</v>
      </c>
      <c r="M29" s="15">
        <f t="shared" si="18"/>
        <v>5.5645385</v>
      </c>
      <c r="N29" s="15">
        <f t="shared" si="19"/>
        <v>45.9152779</v>
      </c>
      <c r="O29" s="16">
        <f t="shared" si="20"/>
        <v>93.44218208</v>
      </c>
    </row>
    <row r="30" spans="2:15" ht="15" customHeight="1">
      <c r="B30" s="24">
        <f t="shared" si="21"/>
        <v>40909</v>
      </c>
      <c r="C30" s="15">
        <f t="shared" si="9"/>
        <v>3490.6719</v>
      </c>
      <c r="D30" s="15">
        <f t="shared" si="10"/>
        <v>1968.1408</v>
      </c>
      <c r="E30" s="15">
        <f t="shared" si="11"/>
        <v>1522.5311</v>
      </c>
      <c r="F30" s="15">
        <f t="shared" si="12"/>
        <v>275570.587429517</v>
      </c>
      <c r="G30" s="15">
        <f t="shared" si="13"/>
        <v>70630.53361</v>
      </c>
      <c r="H30" s="15">
        <f t="shared" si="22"/>
        <v>4557.17453046</v>
      </c>
      <c r="I30" s="15">
        <f t="shared" si="14"/>
        <v>1260.6276392</v>
      </c>
      <c r="J30" s="15">
        <f t="shared" si="15"/>
        <v>1859.8814639</v>
      </c>
      <c r="K30" s="15">
        <f t="shared" si="16"/>
        <v>467.3137142</v>
      </c>
      <c r="L30" s="15">
        <f t="shared" si="17"/>
        <v>827.749822</v>
      </c>
      <c r="M30" s="15">
        <f t="shared" si="18"/>
        <v>5.2907555</v>
      </c>
      <c r="N30" s="15">
        <f t="shared" si="19"/>
        <v>44.87913586</v>
      </c>
      <c r="O30" s="16">
        <f t="shared" si="20"/>
        <v>91.4319998</v>
      </c>
    </row>
    <row r="31" spans="2:15" ht="15" customHeight="1">
      <c r="B31" s="24">
        <f t="shared" si="21"/>
        <v>40940</v>
      </c>
      <c r="C31" s="15">
        <f t="shared" si="9"/>
        <v>3492.6489</v>
      </c>
      <c r="D31" s="15">
        <f t="shared" si="10"/>
        <v>1967.4806</v>
      </c>
      <c r="E31" s="15">
        <f t="shared" si="11"/>
        <v>1525.1683</v>
      </c>
      <c r="F31" s="15">
        <f t="shared" si="12"/>
        <v>275373.827218423</v>
      </c>
      <c r="G31" s="15">
        <f t="shared" si="13"/>
        <v>56131.12856</v>
      </c>
      <c r="H31" s="15">
        <f t="shared" si="22"/>
        <v>4773.41419607</v>
      </c>
      <c r="I31" s="15">
        <f t="shared" si="14"/>
        <v>1291.9619627</v>
      </c>
      <c r="J31" s="15">
        <f t="shared" si="15"/>
        <v>1957.3713754</v>
      </c>
      <c r="K31" s="15">
        <f t="shared" si="16"/>
        <v>505.466417</v>
      </c>
      <c r="L31" s="15">
        <f t="shared" si="17"/>
        <v>878.945115</v>
      </c>
      <c r="M31" s="15">
        <f t="shared" si="18"/>
        <v>5.5769535</v>
      </c>
      <c r="N31" s="15">
        <f t="shared" si="19"/>
        <v>45.54591495</v>
      </c>
      <c r="O31" s="16">
        <f t="shared" si="20"/>
        <v>88.54645752</v>
      </c>
    </row>
    <row r="32" spans="2:15" ht="15" customHeight="1">
      <c r="B32" s="25">
        <f t="shared" si="21"/>
        <v>40969</v>
      </c>
      <c r="C32" s="22">
        <f t="shared" si="9"/>
        <v>3487.6841</v>
      </c>
      <c r="D32" s="22">
        <f t="shared" si="10"/>
        <v>1963.0946</v>
      </c>
      <c r="E32" s="22">
        <f t="shared" si="11"/>
        <v>1524.5895</v>
      </c>
      <c r="F32" s="22">
        <f t="shared" si="12"/>
        <v>275150.646331562</v>
      </c>
      <c r="G32" s="22">
        <f t="shared" si="13"/>
        <v>55001.26865</v>
      </c>
      <c r="H32" s="22">
        <f t="shared" si="22"/>
        <v>5046.07370791</v>
      </c>
      <c r="I32" s="22">
        <f t="shared" si="14"/>
        <v>1312.3388373</v>
      </c>
      <c r="J32" s="22">
        <f t="shared" si="15"/>
        <v>2067.3814288</v>
      </c>
      <c r="K32" s="22">
        <f t="shared" si="16"/>
        <v>545.3979191</v>
      </c>
      <c r="L32" s="22">
        <f t="shared" si="17"/>
        <v>982.3797397</v>
      </c>
      <c r="M32" s="22">
        <f t="shared" si="18"/>
        <v>5.8148738</v>
      </c>
      <c r="N32" s="22">
        <f t="shared" si="19"/>
        <v>47.366473</v>
      </c>
      <c r="O32" s="23">
        <f t="shared" si="20"/>
        <v>85.39443621</v>
      </c>
    </row>
    <row r="33" ht="15" customHeight="1"/>
    <row r="34" spans="2:12" ht="13.5" customHeight="1">
      <c r="B34" s="5"/>
      <c r="C34" s="166" t="s">
        <v>18</v>
      </c>
      <c r="D34" s="167"/>
      <c r="E34" s="167"/>
      <c r="F34" s="167"/>
      <c r="G34" s="167"/>
      <c r="H34" s="167"/>
      <c r="I34" s="167"/>
      <c r="J34" s="167"/>
      <c r="K34" s="168"/>
      <c r="L34" s="169" t="s">
        <v>19</v>
      </c>
    </row>
    <row r="35" spans="2:12" ht="24" customHeight="1">
      <c r="B35" s="6"/>
      <c r="C35" s="8" t="s">
        <v>7</v>
      </c>
      <c r="D35" s="9" t="s">
        <v>8</v>
      </c>
      <c r="E35" s="8" t="s">
        <v>9</v>
      </c>
      <c r="F35" s="8" t="s">
        <v>10</v>
      </c>
      <c r="G35" s="8" t="s">
        <v>11</v>
      </c>
      <c r="H35" s="9" t="s">
        <v>12</v>
      </c>
      <c r="I35" s="10" t="s">
        <v>13</v>
      </c>
      <c r="J35" s="26" t="s">
        <v>20</v>
      </c>
      <c r="K35" s="8" t="s">
        <v>14</v>
      </c>
      <c r="L35" s="170"/>
    </row>
    <row r="36" spans="2:12" ht="15" customHeight="1">
      <c r="B36" s="12"/>
      <c r="C36" s="13" t="s">
        <v>17</v>
      </c>
      <c r="D36" s="13" t="s">
        <v>17</v>
      </c>
      <c r="E36" s="13" t="s">
        <v>17</v>
      </c>
      <c r="F36" s="13" t="s">
        <v>17</v>
      </c>
      <c r="G36" s="13" t="s">
        <v>17</v>
      </c>
      <c r="H36" s="13" t="s">
        <v>17</v>
      </c>
      <c r="I36" s="13" t="s">
        <v>17</v>
      </c>
      <c r="J36" s="13" t="s">
        <v>17</v>
      </c>
      <c r="K36" s="13" t="s">
        <v>17</v>
      </c>
      <c r="L36" s="13" t="s">
        <v>17</v>
      </c>
    </row>
    <row r="37" spans="2:12" ht="15" customHeight="1">
      <c r="B37" s="14">
        <f>B6</f>
        <v>39904</v>
      </c>
      <c r="C37" s="15">
        <f aca="true" t="shared" si="23" ref="C37:L39">P163/100000000</f>
        <v>40493.53950023</v>
      </c>
      <c r="D37" s="15">
        <f t="shared" si="23"/>
        <v>11973.50904262</v>
      </c>
      <c r="E37" s="15">
        <f t="shared" si="23"/>
        <v>16101.52426364</v>
      </c>
      <c r="F37" s="15">
        <f t="shared" si="23"/>
        <v>4209.5422095</v>
      </c>
      <c r="G37" s="15">
        <f t="shared" si="23"/>
        <v>6488.50327522</v>
      </c>
      <c r="H37" s="15">
        <f t="shared" si="23"/>
        <v>37.9521974</v>
      </c>
      <c r="I37" s="15">
        <f t="shared" si="23"/>
        <v>355.31240808</v>
      </c>
      <c r="J37" s="15">
        <f t="shared" si="23"/>
        <v>585.37031409</v>
      </c>
      <c r="K37" s="15">
        <f t="shared" si="23"/>
        <v>741.82578968</v>
      </c>
      <c r="L37" s="15">
        <f t="shared" si="23"/>
        <v>3710.02703119</v>
      </c>
    </row>
    <row r="38" spans="2:12" ht="15" customHeight="1">
      <c r="B38" s="14">
        <f aca="true" t="shared" si="24" ref="B38:B63">B7</f>
        <v>40269</v>
      </c>
      <c r="C38" s="15">
        <f t="shared" si="23"/>
        <v>41955.53637636</v>
      </c>
      <c r="D38" s="15">
        <f t="shared" si="23"/>
        <v>12932.28257439</v>
      </c>
      <c r="E38" s="15">
        <f t="shared" si="23"/>
        <v>16319.57388016</v>
      </c>
      <c r="F38" s="15">
        <f t="shared" si="23"/>
        <v>4254.38294844</v>
      </c>
      <c r="G38" s="15">
        <f t="shared" si="23"/>
        <v>6769.49099134</v>
      </c>
      <c r="H38" s="15">
        <f t="shared" si="23"/>
        <v>43.20605241</v>
      </c>
      <c r="I38" s="15">
        <f t="shared" si="23"/>
        <v>348.97191219</v>
      </c>
      <c r="J38" s="15">
        <f t="shared" si="23"/>
        <v>536.7229096</v>
      </c>
      <c r="K38" s="15">
        <f t="shared" si="23"/>
        <v>750.90510783</v>
      </c>
      <c r="L38" s="15">
        <f t="shared" si="23"/>
        <v>3883.73918346</v>
      </c>
    </row>
    <row r="39" spans="2:12" ht="15" customHeight="1" thickBot="1">
      <c r="B39" s="17">
        <f t="shared" si="24"/>
        <v>40634</v>
      </c>
      <c r="C39" s="18">
        <f t="shared" si="23"/>
        <v>42902.88955392</v>
      </c>
      <c r="D39" s="18">
        <f t="shared" si="23"/>
        <v>13092.60341742</v>
      </c>
      <c r="E39" s="18">
        <f t="shared" si="23"/>
        <v>16563.9737264</v>
      </c>
      <c r="F39" s="18">
        <f t="shared" si="23"/>
        <v>4342.31508843</v>
      </c>
      <c r="G39" s="18">
        <f t="shared" si="23"/>
        <v>7251.28308101</v>
      </c>
      <c r="H39" s="18">
        <f t="shared" si="23"/>
        <v>47.04641721</v>
      </c>
      <c r="I39" s="18">
        <f t="shared" si="23"/>
        <v>340.42107702</v>
      </c>
      <c r="J39" s="18">
        <f t="shared" si="23"/>
        <v>510.02156748</v>
      </c>
      <c r="K39" s="18">
        <f t="shared" si="23"/>
        <v>755.22517895</v>
      </c>
      <c r="L39" s="18">
        <f t="shared" si="23"/>
        <v>3831.11861682</v>
      </c>
    </row>
    <row r="40" spans="2:12" ht="15" customHeight="1" hidden="1" thickTop="1">
      <c r="B40" s="20">
        <f t="shared" si="24"/>
        <v>40269</v>
      </c>
      <c r="C40" s="15">
        <f aca="true" t="shared" si="25" ref="C40:L51">P190/100000000</f>
        <v>3439.16020367</v>
      </c>
      <c r="D40" s="15">
        <f t="shared" si="25"/>
        <v>1017.15735325</v>
      </c>
      <c r="E40" s="15">
        <f t="shared" si="25"/>
        <v>1356.50071844</v>
      </c>
      <c r="F40" s="15">
        <f t="shared" si="25"/>
        <v>361.12428138</v>
      </c>
      <c r="G40" s="15">
        <f t="shared" si="25"/>
        <v>565.96139058</v>
      </c>
      <c r="H40" s="15">
        <f t="shared" si="25"/>
        <v>2.96279871</v>
      </c>
      <c r="I40" s="15">
        <f t="shared" si="25"/>
        <v>28.3540046</v>
      </c>
      <c r="J40" s="15">
        <f t="shared" si="25"/>
        <v>47.73029515</v>
      </c>
      <c r="K40" s="15">
        <f t="shared" si="25"/>
        <v>59.36936156</v>
      </c>
      <c r="L40" s="15">
        <f t="shared" si="25"/>
        <v>317.3295524</v>
      </c>
    </row>
    <row r="41" spans="2:12" ht="15" customHeight="1" hidden="1">
      <c r="B41" s="20">
        <f t="shared" si="24"/>
        <v>40299</v>
      </c>
      <c r="C41" s="15">
        <f t="shared" si="25"/>
        <v>3351.83159295</v>
      </c>
      <c r="D41" s="15">
        <f t="shared" si="25"/>
        <v>1049.07396274</v>
      </c>
      <c r="E41" s="15">
        <f t="shared" si="25"/>
        <v>1312.83948453</v>
      </c>
      <c r="F41" s="15">
        <f t="shared" si="25"/>
        <v>339.02261322</v>
      </c>
      <c r="G41" s="15">
        <f t="shared" si="25"/>
        <v>519.57969406</v>
      </c>
      <c r="H41" s="15">
        <f t="shared" si="25"/>
        <v>3.31935261</v>
      </c>
      <c r="I41" s="15">
        <f t="shared" si="25"/>
        <v>29.58118286</v>
      </c>
      <c r="J41" s="15">
        <f t="shared" si="25"/>
        <v>40.19393659</v>
      </c>
      <c r="K41" s="15">
        <f t="shared" si="25"/>
        <v>58.22136634</v>
      </c>
      <c r="L41" s="15">
        <f t="shared" si="25"/>
        <v>306.80921795</v>
      </c>
    </row>
    <row r="42" spans="2:12" ht="15" customHeight="1" hidden="1">
      <c r="B42" s="20">
        <f t="shared" si="24"/>
        <v>40330</v>
      </c>
      <c r="C42" s="15">
        <f t="shared" si="25"/>
        <v>3546.60654021</v>
      </c>
      <c r="D42" s="15">
        <f t="shared" si="25"/>
        <v>1092.07507957</v>
      </c>
      <c r="E42" s="15">
        <f t="shared" si="25"/>
        <v>1390.92533033</v>
      </c>
      <c r="F42" s="15">
        <f t="shared" si="25"/>
        <v>380.71082504</v>
      </c>
      <c r="G42" s="15">
        <f t="shared" si="25"/>
        <v>541.48228709</v>
      </c>
      <c r="H42" s="15">
        <f t="shared" si="25"/>
        <v>3.79369078</v>
      </c>
      <c r="I42" s="15">
        <f t="shared" si="25"/>
        <v>29.55740921</v>
      </c>
      <c r="J42" s="15">
        <f t="shared" si="25"/>
        <v>46.63180744</v>
      </c>
      <c r="K42" s="15">
        <f t="shared" si="25"/>
        <v>61.43011075</v>
      </c>
      <c r="L42" s="15">
        <f t="shared" si="25"/>
        <v>331.35262714</v>
      </c>
    </row>
    <row r="43" spans="2:12" ht="15" customHeight="1" hidden="1">
      <c r="B43" s="20">
        <f t="shared" si="24"/>
        <v>40360</v>
      </c>
      <c r="C43" s="15">
        <f t="shared" si="25"/>
        <v>3532.9852534</v>
      </c>
      <c r="D43" s="15">
        <f t="shared" si="25"/>
        <v>1096.26601374</v>
      </c>
      <c r="E43" s="15">
        <f t="shared" si="25"/>
        <v>1374.92776484</v>
      </c>
      <c r="F43" s="15">
        <f t="shared" si="25"/>
        <v>373.14171939</v>
      </c>
      <c r="G43" s="15">
        <f t="shared" si="25"/>
        <v>548.71059632</v>
      </c>
      <c r="H43" s="15">
        <f t="shared" si="25"/>
        <v>3.75312926</v>
      </c>
      <c r="I43" s="15">
        <f t="shared" si="25"/>
        <v>30.08869358</v>
      </c>
      <c r="J43" s="15">
        <f t="shared" si="25"/>
        <v>44.49271117</v>
      </c>
      <c r="K43" s="15">
        <f t="shared" si="25"/>
        <v>61.6046251</v>
      </c>
      <c r="L43" s="15">
        <f t="shared" si="25"/>
        <v>317.30553342</v>
      </c>
    </row>
    <row r="44" spans="2:12" ht="15" customHeight="1" hidden="1">
      <c r="B44" s="20">
        <f t="shared" si="24"/>
        <v>40391</v>
      </c>
      <c r="C44" s="15">
        <f t="shared" si="25"/>
        <v>3413.45662305</v>
      </c>
      <c r="D44" s="15">
        <f t="shared" si="25"/>
        <v>1128.64378526</v>
      </c>
      <c r="E44" s="15">
        <f t="shared" si="25"/>
        <v>1283.85058782</v>
      </c>
      <c r="F44" s="15">
        <f t="shared" si="25"/>
        <v>347.71760279</v>
      </c>
      <c r="G44" s="15">
        <f t="shared" si="25"/>
        <v>508.5424777</v>
      </c>
      <c r="H44" s="15">
        <f t="shared" si="25"/>
        <v>3.6860392</v>
      </c>
      <c r="I44" s="15">
        <f t="shared" si="25"/>
        <v>30.34739481</v>
      </c>
      <c r="J44" s="15">
        <f t="shared" si="25"/>
        <v>44.81387099</v>
      </c>
      <c r="K44" s="15">
        <f t="shared" si="25"/>
        <v>65.85486448</v>
      </c>
      <c r="L44" s="15">
        <f t="shared" si="25"/>
        <v>336.20780968</v>
      </c>
    </row>
    <row r="45" spans="2:12" ht="15" customHeight="1" hidden="1">
      <c r="B45" s="20">
        <f t="shared" si="24"/>
        <v>40422</v>
      </c>
      <c r="C45" s="15">
        <f t="shared" si="25"/>
        <v>3324.89216866</v>
      </c>
      <c r="D45" s="15">
        <f t="shared" si="25"/>
        <v>1052.91234616</v>
      </c>
      <c r="E45" s="15">
        <f t="shared" si="25"/>
        <v>1280.7178533</v>
      </c>
      <c r="F45" s="15">
        <f t="shared" si="25"/>
        <v>337.44868157</v>
      </c>
      <c r="G45" s="15">
        <f t="shared" si="25"/>
        <v>514.0883113</v>
      </c>
      <c r="H45" s="15">
        <f t="shared" si="25"/>
        <v>3.64630843</v>
      </c>
      <c r="I45" s="15">
        <f t="shared" si="25"/>
        <v>28.57833783</v>
      </c>
      <c r="J45" s="15">
        <f t="shared" si="25"/>
        <v>40.26806533</v>
      </c>
      <c r="K45" s="15">
        <f t="shared" si="25"/>
        <v>67.23226474</v>
      </c>
      <c r="L45" s="15">
        <f t="shared" si="25"/>
        <v>328.17358879</v>
      </c>
    </row>
    <row r="46" spans="2:12" ht="15" customHeight="1" hidden="1">
      <c r="B46" s="20">
        <f t="shared" si="24"/>
        <v>40452</v>
      </c>
      <c r="C46" s="15">
        <f t="shared" si="25"/>
        <v>3511.02394368</v>
      </c>
      <c r="D46" s="15">
        <f t="shared" si="25"/>
        <v>1089.29784622</v>
      </c>
      <c r="E46" s="15">
        <f t="shared" si="25"/>
        <v>1358.27329806</v>
      </c>
      <c r="F46" s="15">
        <f t="shared" si="25"/>
        <v>361.79959563</v>
      </c>
      <c r="G46" s="15">
        <f t="shared" si="25"/>
        <v>562.09941362</v>
      </c>
      <c r="H46" s="15">
        <f t="shared" si="25"/>
        <v>3.65915222</v>
      </c>
      <c r="I46" s="15">
        <f t="shared" si="25"/>
        <v>29.51537406</v>
      </c>
      <c r="J46" s="15">
        <f t="shared" si="25"/>
        <v>42.4002988</v>
      </c>
      <c r="K46" s="15">
        <f t="shared" si="25"/>
        <v>63.97896507</v>
      </c>
      <c r="L46" s="15">
        <f t="shared" si="25"/>
        <v>332.43464289</v>
      </c>
    </row>
    <row r="47" spans="2:12" ht="15" customHeight="1" hidden="1">
      <c r="B47" s="20">
        <f t="shared" si="24"/>
        <v>40483</v>
      </c>
      <c r="C47" s="15">
        <f t="shared" si="25"/>
        <v>3537.28125945</v>
      </c>
      <c r="D47" s="15">
        <f t="shared" si="25"/>
        <v>1091.45598665</v>
      </c>
      <c r="E47" s="15">
        <f t="shared" si="25"/>
        <v>1368.46404203</v>
      </c>
      <c r="F47" s="15">
        <f t="shared" si="25"/>
        <v>357.00388493</v>
      </c>
      <c r="G47" s="15">
        <f t="shared" si="25"/>
        <v>576.74502282</v>
      </c>
      <c r="H47" s="15">
        <f t="shared" si="25"/>
        <v>3.66622138</v>
      </c>
      <c r="I47" s="15">
        <f t="shared" si="25"/>
        <v>28.96118002</v>
      </c>
      <c r="J47" s="15">
        <f t="shared" si="25"/>
        <v>44.94850907</v>
      </c>
      <c r="K47" s="15">
        <f t="shared" si="25"/>
        <v>66.03641255</v>
      </c>
      <c r="L47" s="15">
        <f t="shared" si="25"/>
        <v>329.17406854</v>
      </c>
    </row>
    <row r="48" spans="2:12" ht="15" customHeight="1" hidden="1">
      <c r="B48" s="20">
        <f t="shared" si="24"/>
        <v>40513</v>
      </c>
      <c r="C48" s="15">
        <f t="shared" si="25"/>
        <v>3601.53133271</v>
      </c>
      <c r="D48" s="15">
        <f t="shared" si="25"/>
        <v>1074.48992423</v>
      </c>
      <c r="E48" s="15">
        <f t="shared" si="25"/>
        <v>1403.01955289</v>
      </c>
      <c r="F48" s="15">
        <f t="shared" si="25"/>
        <v>361.83016878</v>
      </c>
      <c r="G48" s="15">
        <f t="shared" si="25"/>
        <v>618.39646788</v>
      </c>
      <c r="H48" s="15">
        <f t="shared" si="25"/>
        <v>3.71580816</v>
      </c>
      <c r="I48" s="15">
        <f t="shared" si="25"/>
        <v>28.66968282</v>
      </c>
      <c r="J48" s="15">
        <f t="shared" si="25"/>
        <v>47.39396343</v>
      </c>
      <c r="K48" s="15">
        <f t="shared" si="25"/>
        <v>64.01576452</v>
      </c>
      <c r="L48" s="15">
        <f t="shared" si="25"/>
        <v>323.74676552</v>
      </c>
    </row>
    <row r="49" spans="2:12" ht="15" customHeight="1" hidden="1">
      <c r="B49" s="20">
        <f t="shared" si="24"/>
        <v>40544</v>
      </c>
      <c r="C49" s="15">
        <f t="shared" si="25"/>
        <v>3475.1396398</v>
      </c>
      <c r="D49" s="15">
        <f t="shared" si="25"/>
        <v>1073.40840743</v>
      </c>
      <c r="E49" s="15">
        <f t="shared" si="25"/>
        <v>1369.03269396</v>
      </c>
      <c r="F49" s="15">
        <f t="shared" si="25"/>
        <v>324.95907751</v>
      </c>
      <c r="G49" s="15">
        <f t="shared" si="25"/>
        <v>570.55502435</v>
      </c>
      <c r="H49" s="15">
        <f t="shared" si="25"/>
        <v>3.56653045</v>
      </c>
      <c r="I49" s="15">
        <f t="shared" si="25"/>
        <v>28.29276064</v>
      </c>
      <c r="J49" s="15">
        <f t="shared" si="25"/>
        <v>42.53434873</v>
      </c>
      <c r="K49" s="15">
        <f t="shared" si="25"/>
        <v>62.79079673</v>
      </c>
      <c r="L49" s="15">
        <f t="shared" si="25"/>
        <v>319.63388021</v>
      </c>
    </row>
    <row r="50" spans="2:12" ht="15" customHeight="1" hidden="1">
      <c r="B50" s="20">
        <f t="shared" si="24"/>
        <v>40575</v>
      </c>
      <c r="C50" s="15">
        <f t="shared" si="25"/>
        <v>3457.18717314</v>
      </c>
      <c r="D50" s="15">
        <f t="shared" si="25"/>
        <v>1057.13794747</v>
      </c>
      <c r="E50" s="15">
        <f t="shared" si="25"/>
        <v>1348.03587095</v>
      </c>
      <c r="F50" s="15">
        <f t="shared" si="25"/>
        <v>342.86211665</v>
      </c>
      <c r="G50" s="15">
        <f t="shared" si="25"/>
        <v>572.03407984</v>
      </c>
      <c r="H50" s="15">
        <f t="shared" si="25"/>
        <v>3.53119968</v>
      </c>
      <c r="I50" s="15">
        <f t="shared" si="25"/>
        <v>27.66471512</v>
      </c>
      <c r="J50" s="15">
        <f t="shared" si="25"/>
        <v>45.04038547</v>
      </c>
      <c r="K50" s="15">
        <f t="shared" si="25"/>
        <v>60.88085796</v>
      </c>
      <c r="L50" s="15">
        <f t="shared" si="25"/>
        <v>319.67167046</v>
      </c>
    </row>
    <row r="51" spans="2:12" ht="15" customHeight="1" hidden="1">
      <c r="B51" s="21">
        <f t="shared" si="24"/>
        <v>40603</v>
      </c>
      <c r="C51" s="22">
        <f t="shared" si="25"/>
        <v>3764.44064564</v>
      </c>
      <c r="D51" s="22">
        <f t="shared" si="25"/>
        <v>1110.36392167</v>
      </c>
      <c r="E51" s="22">
        <f t="shared" si="25"/>
        <v>1472.98668301</v>
      </c>
      <c r="F51" s="22">
        <f t="shared" si="25"/>
        <v>366.76238155</v>
      </c>
      <c r="G51" s="22">
        <f t="shared" si="25"/>
        <v>671.29622578</v>
      </c>
      <c r="H51" s="22">
        <f t="shared" si="25"/>
        <v>3.90582153</v>
      </c>
      <c r="I51" s="22">
        <f t="shared" si="25"/>
        <v>29.36117664</v>
      </c>
      <c r="J51" s="22">
        <f t="shared" si="25"/>
        <v>50.27471743</v>
      </c>
      <c r="K51" s="22">
        <f t="shared" si="25"/>
        <v>59.48971803</v>
      </c>
      <c r="L51" s="22">
        <f t="shared" si="25"/>
        <v>321.89982646</v>
      </c>
    </row>
    <row r="52" spans="2:12" ht="15" customHeight="1" thickTop="1">
      <c r="B52" s="24">
        <f t="shared" si="24"/>
        <v>40634</v>
      </c>
      <c r="C52" s="15">
        <f aca="true" t="shared" si="26" ref="C52:C63">IF(B21="","",P202/100000000)</f>
        <v>3507.04126314</v>
      </c>
      <c r="D52" s="15">
        <f aca="true" t="shared" si="27" ref="D52:D63">IF(B21="","",Q202/100000000)</f>
        <v>1018.05366309</v>
      </c>
      <c r="E52" s="15">
        <f aca="true" t="shared" si="28" ref="E52:E63">IF(B21="","",R202/100000000)</f>
        <v>1366.90758844</v>
      </c>
      <c r="F52" s="15">
        <f aca="true" t="shared" si="29" ref="F52:F63">IF(B21="","",S202/100000000)</f>
        <v>362.73978305</v>
      </c>
      <c r="G52" s="15">
        <f aca="true" t="shared" si="30" ref="G52:G63">IF(B21="","",T202/100000000)</f>
        <v>624.58118467</v>
      </c>
      <c r="H52" s="15">
        <f aca="true" t="shared" si="31" ref="H52:H63">IF(B21="","",U202/100000000)</f>
        <v>3.65730961</v>
      </c>
      <c r="I52" s="15">
        <f aca="true" t="shared" si="32" ref="I52:I63">IF(B21="","",V202/100000000)</f>
        <v>27.3567073</v>
      </c>
      <c r="J52" s="15">
        <f aca="true" t="shared" si="33" ref="J52:J63">IF(B21="","",W202/100000000)</f>
        <v>45.88165832</v>
      </c>
      <c r="K52" s="15">
        <f aca="true" t="shared" si="34" ref="K52:K63">IF(B21="","",X202/100000000)</f>
        <v>57.86336866</v>
      </c>
      <c r="L52" s="15">
        <f aca="true" t="shared" si="35" ref="L52:L63">IF(B21="","",Y202/100000000)</f>
        <v>308.28938198</v>
      </c>
    </row>
    <row r="53" spans="2:12" ht="15" customHeight="1">
      <c r="B53" s="24">
        <f t="shared" si="24"/>
        <v>40664</v>
      </c>
      <c r="C53" s="15">
        <f t="shared" si="26"/>
        <v>3426.66888427</v>
      </c>
      <c r="D53" s="15">
        <f t="shared" si="27"/>
        <v>1051.89149186</v>
      </c>
      <c r="E53" s="15">
        <f t="shared" si="28"/>
        <v>1335.64053681</v>
      </c>
      <c r="F53" s="15">
        <f t="shared" si="29"/>
        <v>345.3371436</v>
      </c>
      <c r="G53" s="15">
        <f t="shared" si="30"/>
        <v>562.01461541</v>
      </c>
      <c r="H53" s="15">
        <f t="shared" si="31"/>
        <v>3.68098607</v>
      </c>
      <c r="I53" s="15">
        <f t="shared" si="32"/>
        <v>28.15659192</v>
      </c>
      <c r="J53" s="15">
        <f t="shared" si="33"/>
        <v>40.46148107</v>
      </c>
      <c r="K53" s="15">
        <f t="shared" si="34"/>
        <v>59.48603753</v>
      </c>
      <c r="L53" s="15">
        <f t="shared" si="35"/>
        <v>314.91813687</v>
      </c>
    </row>
    <row r="54" spans="2:12" ht="15" customHeight="1">
      <c r="B54" s="24">
        <f t="shared" si="24"/>
        <v>40695</v>
      </c>
      <c r="C54" s="15">
        <f t="shared" si="26"/>
        <v>3575.24633145</v>
      </c>
      <c r="D54" s="15">
        <f t="shared" si="27"/>
        <v>1101.90632629</v>
      </c>
      <c r="E54" s="15">
        <f t="shared" si="28"/>
        <v>1384.03649998</v>
      </c>
      <c r="F54" s="15">
        <f t="shared" si="29"/>
        <v>381.43699549</v>
      </c>
      <c r="G54" s="15">
        <f t="shared" si="30"/>
        <v>569.86817589</v>
      </c>
      <c r="H54" s="15">
        <f t="shared" si="31"/>
        <v>4.00323174</v>
      </c>
      <c r="I54" s="15">
        <f t="shared" si="32"/>
        <v>28.47692681</v>
      </c>
      <c r="J54" s="15">
        <f t="shared" si="33"/>
        <v>45.09469094</v>
      </c>
      <c r="K54" s="15">
        <f t="shared" si="34"/>
        <v>60.42348431</v>
      </c>
      <c r="L54" s="15">
        <f t="shared" si="35"/>
        <v>325.93823732</v>
      </c>
    </row>
    <row r="55" spans="2:12" ht="15" customHeight="1">
      <c r="B55" s="24">
        <f t="shared" si="24"/>
        <v>40725</v>
      </c>
      <c r="C55" s="15">
        <f t="shared" si="26"/>
        <v>3501.83006914</v>
      </c>
      <c r="D55" s="15">
        <f t="shared" si="27"/>
        <v>1100.41313453</v>
      </c>
      <c r="E55" s="15">
        <f t="shared" si="28"/>
        <v>1338.38867135</v>
      </c>
      <c r="F55" s="15">
        <f t="shared" si="29"/>
        <v>371.78487767</v>
      </c>
      <c r="G55" s="15">
        <f t="shared" si="30"/>
        <v>557.45232448</v>
      </c>
      <c r="H55" s="15">
        <f t="shared" si="31"/>
        <v>3.81403694</v>
      </c>
      <c r="I55" s="15">
        <f t="shared" si="32"/>
        <v>29.26865395</v>
      </c>
      <c r="J55" s="15">
        <f t="shared" si="33"/>
        <v>39.47327258</v>
      </c>
      <c r="K55" s="15">
        <f t="shared" si="34"/>
        <v>61.23509764</v>
      </c>
      <c r="L55" s="15">
        <f t="shared" si="35"/>
        <v>305.09773387</v>
      </c>
    </row>
    <row r="56" spans="2:12" ht="15" customHeight="1">
      <c r="B56" s="24">
        <f t="shared" si="24"/>
        <v>40756</v>
      </c>
      <c r="C56" s="15">
        <f t="shared" si="26"/>
        <v>3562.04068007</v>
      </c>
      <c r="D56" s="15">
        <f t="shared" si="27"/>
        <v>1160.21709807</v>
      </c>
      <c r="E56" s="15">
        <f t="shared" si="28"/>
        <v>1335.05216579</v>
      </c>
      <c r="F56" s="15">
        <f t="shared" si="29"/>
        <v>365.2210478</v>
      </c>
      <c r="G56" s="15">
        <f t="shared" si="30"/>
        <v>558.74193545</v>
      </c>
      <c r="H56" s="15">
        <f t="shared" si="31"/>
        <v>4.04123978</v>
      </c>
      <c r="I56" s="15">
        <f t="shared" si="32"/>
        <v>29.70051602</v>
      </c>
      <c r="J56" s="15">
        <f t="shared" si="33"/>
        <v>43.66999249</v>
      </c>
      <c r="K56" s="15">
        <f t="shared" si="34"/>
        <v>65.39668467</v>
      </c>
      <c r="L56" s="15">
        <f t="shared" si="35"/>
        <v>332.94310463</v>
      </c>
    </row>
    <row r="57" spans="2:12" ht="15" customHeight="1">
      <c r="B57" s="24">
        <f t="shared" si="24"/>
        <v>40787</v>
      </c>
      <c r="C57" s="15">
        <f t="shared" si="26"/>
        <v>3402.18194215</v>
      </c>
      <c r="D57" s="15">
        <f t="shared" si="27"/>
        <v>1059.97971561</v>
      </c>
      <c r="E57" s="15">
        <f t="shared" si="28"/>
        <v>1306.44422528</v>
      </c>
      <c r="F57" s="15">
        <f t="shared" si="29"/>
        <v>342.08040183</v>
      </c>
      <c r="G57" s="15">
        <f t="shared" si="30"/>
        <v>558.32229794</v>
      </c>
      <c r="H57" s="15">
        <f t="shared" si="31"/>
        <v>3.90272408</v>
      </c>
      <c r="I57" s="15">
        <f t="shared" si="32"/>
        <v>27.8737066</v>
      </c>
      <c r="J57" s="15">
        <f t="shared" si="33"/>
        <v>38.35053969</v>
      </c>
      <c r="K57" s="15">
        <f t="shared" si="34"/>
        <v>65.22833112</v>
      </c>
      <c r="L57" s="15">
        <f t="shared" si="35"/>
        <v>321.10569436</v>
      </c>
    </row>
    <row r="58" spans="2:12" ht="15" customHeight="1">
      <c r="B58" s="20">
        <f t="shared" si="24"/>
        <v>40817</v>
      </c>
      <c r="C58" s="15">
        <f t="shared" si="26"/>
        <v>3578.09794091</v>
      </c>
      <c r="D58" s="15">
        <f t="shared" si="27"/>
        <v>1093.84412516</v>
      </c>
      <c r="E58" s="15">
        <f t="shared" si="28"/>
        <v>1376.37679684</v>
      </c>
      <c r="F58" s="15">
        <f t="shared" si="29"/>
        <v>364.45600218</v>
      </c>
      <c r="G58" s="15">
        <f t="shared" si="30"/>
        <v>605.931511</v>
      </c>
      <c r="H58" s="15">
        <f t="shared" si="31"/>
        <v>3.85101642</v>
      </c>
      <c r="I58" s="15">
        <f t="shared" si="32"/>
        <v>28.734187</v>
      </c>
      <c r="J58" s="15">
        <f t="shared" si="33"/>
        <v>40.66950865</v>
      </c>
      <c r="K58" s="15">
        <f t="shared" si="34"/>
        <v>64.23479366</v>
      </c>
      <c r="L58" s="15">
        <f t="shared" si="35"/>
        <v>329.88108439</v>
      </c>
    </row>
    <row r="59" spans="2:12" ht="15" customHeight="1">
      <c r="B59" s="20">
        <f t="shared" si="24"/>
        <v>40848</v>
      </c>
      <c r="C59" s="15">
        <f t="shared" si="26"/>
        <v>3579.42775919</v>
      </c>
      <c r="D59" s="15">
        <f t="shared" si="27"/>
        <v>1101.56809018</v>
      </c>
      <c r="E59" s="15">
        <f t="shared" si="28"/>
        <v>1367.8016793</v>
      </c>
      <c r="F59" s="15">
        <f t="shared" si="29"/>
        <v>362.53788634</v>
      </c>
      <c r="G59" s="15">
        <f t="shared" si="30"/>
        <v>604.7984911</v>
      </c>
      <c r="H59" s="15">
        <f t="shared" si="31"/>
        <v>3.94411694</v>
      </c>
      <c r="I59" s="15">
        <f t="shared" si="32"/>
        <v>28.33188582</v>
      </c>
      <c r="J59" s="15">
        <f t="shared" si="33"/>
        <v>42.82819922</v>
      </c>
      <c r="K59" s="15">
        <f t="shared" si="34"/>
        <v>67.61741029</v>
      </c>
      <c r="L59" s="15">
        <f t="shared" si="35"/>
        <v>324.09817004</v>
      </c>
    </row>
    <row r="60" spans="2:12" ht="15" customHeight="1">
      <c r="B60" s="20">
        <f t="shared" si="24"/>
        <v>40878</v>
      </c>
      <c r="C60" s="15">
        <f t="shared" si="26"/>
        <v>3663.08155607</v>
      </c>
      <c r="D60" s="15">
        <f t="shared" si="27"/>
        <v>1080.10201561</v>
      </c>
      <c r="E60" s="15">
        <f t="shared" si="28"/>
        <v>1414.36402083</v>
      </c>
      <c r="F60" s="15">
        <f t="shared" si="29"/>
        <v>363.77809445</v>
      </c>
      <c r="G60" s="15">
        <f t="shared" si="30"/>
        <v>664.39616768</v>
      </c>
      <c r="H60" s="15">
        <f t="shared" si="31"/>
        <v>4.0365305</v>
      </c>
      <c r="I60" s="15">
        <f t="shared" si="32"/>
        <v>28.13941516</v>
      </c>
      <c r="J60" s="15">
        <f t="shared" si="33"/>
        <v>42.18896326</v>
      </c>
      <c r="K60" s="15">
        <f t="shared" si="34"/>
        <v>66.07634858</v>
      </c>
      <c r="L60" s="15">
        <f t="shared" si="35"/>
        <v>316.33730951</v>
      </c>
    </row>
    <row r="61" spans="2:12" ht="15" customHeight="1">
      <c r="B61" s="24">
        <f t="shared" si="24"/>
        <v>40909</v>
      </c>
      <c r="C61" s="15">
        <f t="shared" si="26"/>
        <v>3525.70146995</v>
      </c>
      <c r="D61" s="15">
        <f t="shared" si="27"/>
        <v>1084.96877562</v>
      </c>
      <c r="E61" s="15">
        <f t="shared" si="28"/>
        <v>1372.12522704</v>
      </c>
      <c r="F61" s="15">
        <f t="shared" si="29"/>
        <v>333.31805105</v>
      </c>
      <c r="G61" s="15">
        <f t="shared" si="30"/>
        <v>599.18124376</v>
      </c>
      <c r="H61" s="15">
        <f t="shared" si="31"/>
        <v>3.83811094</v>
      </c>
      <c r="I61" s="15">
        <f t="shared" si="32"/>
        <v>27.53105975</v>
      </c>
      <c r="J61" s="15">
        <f t="shared" si="33"/>
        <v>40.08995477</v>
      </c>
      <c r="K61" s="15">
        <f t="shared" si="34"/>
        <v>64.64904702</v>
      </c>
      <c r="L61" s="15">
        <f t="shared" si="35"/>
        <v>312.41760077</v>
      </c>
    </row>
    <row r="62" spans="2:12" ht="15" customHeight="1">
      <c r="B62" s="24">
        <f t="shared" si="24"/>
        <v>40940</v>
      </c>
      <c r="C62" s="15">
        <f t="shared" si="26"/>
        <v>3690.65488046</v>
      </c>
      <c r="D62" s="15">
        <f t="shared" si="27"/>
        <v>1112.1859625</v>
      </c>
      <c r="E62" s="15">
        <f t="shared" si="28"/>
        <v>1443.0934945</v>
      </c>
      <c r="F62" s="15">
        <f t="shared" si="29"/>
        <v>360.79949787</v>
      </c>
      <c r="G62" s="15">
        <f t="shared" si="30"/>
        <v>635.27982863</v>
      </c>
      <c r="H62" s="15">
        <f t="shared" si="31"/>
        <v>4.05065101</v>
      </c>
      <c r="I62" s="15">
        <f t="shared" si="32"/>
        <v>27.95459153</v>
      </c>
      <c r="J62" s="15">
        <f t="shared" si="33"/>
        <v>44.66716108</v>
      </c>
      <c r="K62" s="15">
        <f t="shared" si="34"/>
        <v>62.62369334</v>
      </c>
      <c r="L62" s="15">
        <f t="shared" si="35"/>
        <v>324.84915781</v>
      </c>
    </row>
    <row r="63" spans="2:12" ht="15" customHeight="1">
      <c r="B63" s="25">
        <f t="shared" si="24"/>
        <v>40969</v>
      </c>
      <c r="C63" s="22">
        <f t="shared" si="26"/>
        <v>3890.91677712</v>
      </c>
      <c r="D63" s="22">
        <f t="shared" si="27"/>
        <v>1127.4730189</v>
      </c>
      <c r="E63" s="22">
        <f t="shared" si="28"/>
        <v>1523.74282024</v>
      </c>
      <c r="F63" s="22">
        <f t="shared" si="29"/>
        <v>388.8253071</v>
      </c>
      <c r="G63" s="22">
        <f t="shared" si="30"/>
        <v>710.715305</v>
      </c>
      <c r="H63" s="22">
        <f t="shared" si="31"/>
        <v>4.22646318</v>
      </c>
      <c r="I63" s="22">
        <f t="shared" si="32"/>
        <v>28.89683516</v>
      </c>
      <c r="J63" s="22">
        <f t="shared" si="33"/>
        <v>46.64614541</v>
      </c>
      <c r="K63" s="22">
        <f t="shared" si="34"/>
        <v>60.39088213</v>
      </c>
      <c r="L63" s="22">
        <f t="shared" si="35"/>
        <v>315.24300527</v>
      </c>
    </row>
    <row r="64" ht="15" customHeight="1"/>
    <row r="65" spans="3:10" ht="15" customHeight="1">
      <c r="C65" s="27" t="s">
        <v>21</v>
      </c>
      <c r="D65" s="27"/>
      <c r="E65" s="27"/>
      <c r="F65" s="27"/>
      <c r="G65" s="27"/>
      <c r="H65" s="27"/>
      <c r="I65" s="27" t="s">
        <v>22</v>
      </c>
      <c r="J65" s="27"/>
    </row>
    <row r="66" spans="3:10" ht="15" customHeight="1">
      <c r="C66" s="27" t="s">
        <v>23</v>
      </c>
      <c r="D66" s="27"/>
      <c r="E66" s="27"/>
      <c r="F66" s="27"/>
      <c r="G66" s="27"/>
      <c r="H66" s="27"/>
      <c r="I66" s="27"/>
      <c r="J66" s="27"/>
    </row>
    <row r="67" spans="1:27" ht="15" customHeight="1">
      <c r="A67" s="28"/>
      <c r="C67" s="29" t="s">
        <v>24</v>
      </c>
      <c r="D67" s="28"/>
      <c r="E67" s="28"/>
      <c r="F67" s="28"/>
      <c r="G67" s="28"/>
      <c r="H67" s="28"/>
      <c r="I67" s="29" t="s">
        <v>25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:27" ht="15" customHeight="1">
      <c r="A68" s="28"/>
      <c r="C68" s="29" t="s">
        <v>26</v>
      </c>
      <c r="D68" s="28"/>
      <c r="E68" s="28"/>
      <c r="F68" s="28"/>
      <c r="G68" s="28"/>
      <c r="H68" s="28"/>
      <c r="I68" s="29" t="s">
        <v>27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:27" ht="30" customHeight="1">
      <c r="A69" s="28"/>
      <c r="C69" s="30" t="s">
        <v>28</v>
      </c>
      <c r="D69" s="28"/>
      <c r="E69" s="28"/>
      <c r="F69" s="28"/>
      <c r="G69" s="28"/>
      <c r="H69" s="28"/>
      <c r="I69" s="30" t="s">
        <v>29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2:27" ht="17.25">
      <c r="B70" s="1"/>
      <c r="C70" s="2" t="str">
        <f>C1&amp;"（伸び率）"</f>
        <v>協会管掌健康保険事業月報（一般被保険者分）【平成24年3月】　総括表１（速報値）（伸び率）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"/>
      <c r="Q70" s="1"/>
      <c r="R70" s="2"/>
      <c r="S70" s="3"/>
      <c r="T70" s="3"/>
      <c r="U70" s="3"/>
      <c r="V70" s="3"/>
      <c r="W70" s="3"/>
      <c r="X70" s="3"/>
      <c r="Y70" s="3"/>
      <c r="Z70" s="3"/>
      <c r="AA70" s="3"/>
    </row>
    <row r="71" ht="9.75" customHeight="1"/>
    <row r="72" spans="2:15" ht="13.5" customHeight="1">
      <c r="B72" s="5"/>
      <c r="C72" s="166" t="s">
        <v>0</v>
      </c>
      <c r="D72" s="167"/>
      <c r="E72" s="167"/>
      <c r="F72" s="167"/>
      <c r="G72" s="168"/>
      <c r="H72" s="166" t="s">
        <v>1</v>
      </c>
      <c r="I72" s="167"/>
      <c r="J72" s="167"/>
      <c r="K72" s="167"/>
      <c r="L72" s="167"/>
      <c r="M72" s="167"/>
      <c r="N72" s="167"/>
      <c r="O72" s="168"/>
    </row>
    <row r="73" spans="2:15" ht="24">
      <c r="B73" s="6"/>
      <c r="C73" s="7" t="s">
        <v>2</v>
      </c>
      <c r="D73" s="7" t="s">
        <v>3</v>
      </c>
      <c r="E73" s="7" t="s">
        <v>4</v>
      </c>
      <c r="F73" s="7" t="s">
        <v>5</v>
      </c>
      <c r="G73" s="7" t="s">
        <v>6</v>
      </c>
      <c r="H73" s="8" t="s">
        <v>7</v>
      </c>
      <c r="I73" s="8" t="s">
        <v>8</v>
      </c>
      <c r="J73" s="8" t="s">
        <v>9</v>
      </c>
      <c r="K73" s="8" t="s">
        <v>10</v>
      </c>
      <c r="L73" s="8" t="s">
        <v>11</v>
      </c>
      <c r="M73" s="9" t="s">
        <v>12</v>
      </c>
      <c r="N73" s="10" t="s">
        <v>13</v>
      </c>
      <c r="O73" s="11" t="s">
        <v>14</v>
      </c>
    </row>
    <row r="74" spans="2:15" ht="15" customHeight="1">
      <c r="B74" s="12"/>
      <c r="C74" s="13" t="s">
        <v>30</v>
      </c>
      <c r="D74" s="13" t="s">
        <v>30</v>
      </c>
      <c r="E74" s="13" t="s">
        <v>30</v>
      </c>
      <c r="F74" s="13" t="s">
        <v>30</v>
      </c>
      <c r="G74" s="13" t="s">
        <v>30</v>
      </c>
      <c r="H74" s="13" t="s">
        <v>30</v>
      </c>
      <c r="I74" s="13" t="s">
        <v>30</v>
      </c>
      <c r="J74" s="13" t="s">
        <v>30</v>
      </c>
      <c r="K74" s="13" t="s">
        <v>30</v>
      </c>
      <c r="L74" s="13" t="s">
        <v>30</v>
      </c>
      <c r="M74" s="13" t="s">
        <v>30</v>
      </c>
      <c r="N74" s="13" t="s">
        <v>30</v>
      </c>
      <c r="O74" s="13" t="s">
        <v>30</v>
      </c>
    </row>
    <row r="75" spans="2:15" ht="15" customHeight="1">
      <c r="B75" s="14">
        <f>B6</f>
        <v>39904</v>
      </c>
      <c r="C75" s="31">
        <f>IF(C162=0,"-  ",((C163-C162)/C162)*100)</f>
        <v>99.47116003561659</v>
      </c>
      <c r="D75" s="31">
        <f aca="true" t="shared" si="36" ref="D75:O75">IF(D162=0,"-  ",((D163-D162)/D162)*100)</f>
        <v>99.06969870642477</v>
      </c>
      <c r="E75" s="31">
        <f t="shared" si="36"/>
        <v>99.86062907616294</v>
      </c>
      <c r="F75" s="31">
        <f t="shared" si="36"/>
        <v>-2.2730993506029673</v>
      </c>
      <c r="G75" s="31">
        <f t="shared" si="36"/>
        <v>92.08609553843465</v>
      </c>
      <c r="H75" s="31">
        <f t="shared" si="36"/>
        <v>99.66304344761372</v>
      </c>
      <c r="I75" s="31">
        <f t="shared" si="36"/>
        <v>102.39834794090454</v>
      </c>
      <c r="J75" s="31">
        <f t="shared" si="36"/>
        <v>97.69685828181466</v>
      </c>
      <c r="K75" s="31">
        <f t="shared" si="36"/>
        <v>97.0667698317913</v>
      </c>
      <c r="L75" s="31">
        <f t="shared" si="36"/>
        <v>100.58820435436724</v>
      </c>
      <c r="M75" s="31">
        <f t="shared" si="36"/>
        <v>73.81432954033312</v>
      </c>
      <c r="N75" s="31">
        <f t="shared" si="36"/>
        <v>93.70247136708446</v>
      </c>
      <c r="O75" s="32">
        <f t="shared" si="36"/>
        <v>102.68849350356508</v>
      </c>
    </row>
    <row r="76" spans="2:15" ht="15" customHeight="1">
      <c r="B76" s="14">
        <f aca="true" t="shared" si="37" ref="B76:B101">B7</f>
        <v>40269</v>
      </c>
      <c r="C76" s="31">
        <f aca="true" t="shared" si="38" ref="C76:O77">IF(C163=0,"-  ",((C164-C163)/C163)*100)</f>
        <v>0.23043934366320146</v>
      </c>
      <c r="D76" s="31">
        <f t="shared" si="38"/>
        <v>0.2903718013632795</v>
      </c>
      <c r="E76" s="31">
        <f t="shared" si="38"/>
        <v>0.15301734965484667</v>
      </c>
      <c r="F76" s="31">
        <f t="shared" si="38"/>
        <v>-1.1704000413588904</v>
      </c>
      <c r="G76" s="31">
        <f t="shared" si="38"/>
        <v>-0.5408961032482399</v>
      </c>
      <c r="H76" s="31">
        <f t="shared" si="38"/>
        <v>3.1665766815588405</v>
      </c>
      <c r="I76" s="31">
        <f t="shared" si="38"/>
        <v>6.571026469192429</v>
      </c>
      <c r="J76" s="31">
        <f t="shared" si="38"/>
        <v>1.30595511859186</v>
      </c>
      <c r="K76" s="31">
        <f t="shared" si="38"/>
        <v>0.9938839242591917</v>
      </c>
      <c r="L76" s="31">
        <f t="shared" si="38"/>
        <v>4.227930138976282</v>
      </c>
      <c r="M76" s="31">
        <f t="shared" si="38"/>
        <v>13.765604076563076</v>
      </c>
      <c r="N76" s="31">
        <f t="shared" si="38"/>
        <v>-1.954924694895536</v>
      </c>
      <c r="O76" s="32">
        <f t="shared" si="38"/>
        <v>1.2274779992728189</v>
      </c>
    </row>
    <row r="77" spans="2:15" ht="15" customHeight="1" thickBot="1">
      <c r="B77" s="17">
        <f t="shared" si="37"/>
        <v>40634</v>
      </c>
      <c r="C77" s="33">
        <f t="shared" si="38"/>
        <v>-0.06330045092455394</v>
      </c>
      <c r="D77" s="33">
        <f t="shared" si="38"/>
        <v>0.10577889468725361</v>
      </c>
      <c r="E77" s="33">
        <f t="shared" si="38"/>
        <v>-0.282020213881322</v>
      </c>
      <c r="F77" s="33">
        <f t="shared" si="38"/>
        <v>-0.3518109561588807</v>
      </c>
      <c r="G77" s="33">
        <f t="shared" si="38"/>
        <v>-0.11406723348477085</v>
      </c>
      <c r="H77" s="33">
        <f t="shared" si="38"/>
        <v>2.0078588945193956</v>
      </c>
      <c r="I77" s="33">
        <f t="shared" si="38"/>
        <v>0.550370199424075</v>
      </c>
      <c r="J77" s="33">
        <f t="shared" si="38"/>
        <v>1.2543461330787717</v>
      </c>
      <c r="K77" s="33">
        <f t="shared" si="38"/>
        <v>1.6874038695249811</v>
      </c>
      <c r="L77" s="33">
        <f t="shared" si="38"/>
        <v>6.770480501948349</v>
      </c>
      <c r="M77" s="33">
        <f t="shared" si="38"/>
        <v>8.994605470385187</v>
      </c>
      <c r="N77" s="33">
        <f t="shared" si="38"/>
        <v>-2.9129680961365394</v>
      </c>
      <c r="O77" s="34">
        <f t="shared" si="38"/>
        <v>0.5761638853373978</v>
      </c>
    </row>
    <row r="78" spans="2:15" ht="15" customHeight="1" hidden="1" thickTop="1">
      <c r="B78" s="20">
        <f t="shared" si="37"/>
        <v>40269</v>
      </c>
      <c r="C78" s="31">
        <f>IF(C178=0,"-  ",((C190-C178)/C178)*100)</f>
        <v>0.4148358077872434</v>
      </c>
      <c r="D78" s="31">
        <f aca="true" t="shared" si="39" ref="D78:O78">IF(D178=0,"-  ",((D190-D178)/D178)*100)</f>
        <v>0.16487607917755168</v>
      </c>
      <c r="E78" s="31">
        <f t="shared" si="39"/>
        <v>0.7394650167779747</v>
      </c>
      <c r="F78" s="31">
        <f t="shared" si="39"/>
        <v>-2.802969449301992</v>
      </c>
      <c r="G78" s="31">
        <f t="shared" si="39"/>
        <v>-2.32039781784094</v>
      </c>
      <c r="H78" s="31">
        <f t="shared" si="39"/>
        <v>3.1624283240627786</v>
      </c>
      <c r="I78" s="31">
        <f t="shared" si="39"/>
        <v>6.095183104548525</v>
      </c>
      <c r="J78" s="31">
        <f t="shared" si="39"/>
        <v>1.9923327043391332</v>
      </c>
      <c r="K78" s="31">
        <f t="shared" si="39"/>
        <v>1.2264876293818596</v>
      </c>
      <c r="L78" s="31">
        <f t="shared" si="39"/>
        <v>3.522732722245392</v>
      </c>
      <c r="M78" s="31">
        <f t="shared" si="39"/>
        <v>-2.8742015835909696</v>
      </c>
      <c r="N78" s="31">
        <f t="shared" si="39"/>
        <v>-2.0965920418032895</v>
      </c>
      <c r="O78" s="32">
        <f t="shared" si="39"/>
        <v>0.3509603540295312</v>
      </c>
    </row>
    <row r="79" spans="2:15" ht="15" customHeight="1" hidden="1">
      <c r="B79" s="20">
        <f t="shared" si="37"/>
        <v>40299</v>
      </c>
      <c r="C79" s="31">
        <f aca="true" t="shared" si="40" ref="C79:O89">IF(C179=0,"-  ",((C191-C179)/C179)*100)</f>
        <v>0.44847507457157</v>
      </c>
      <c r="D79" s="31">
        <f t="shared" si="40"/>
        <v>0.25579611067690106</v>
      </c>
      <c r="E79" s="31">
        <f t="shared" si="40"/>
        <v>0.6995619108647219</v>
      </c>
      <c r="F79" s="31">
        <f t="shared" si="40"/>
        <v>-2.6448733685133936</v>
      </c>
      <c r="G79" s="31">
        <f t="shared" si="40"/>
        <v>-2.2725334937871735</v>
      </c>
      <c r="H79" s="31">
        <f t="shared" si="40"/>
        <v>3.7839881768983856</v>
      </c>
      <c r="I79" s="31">
        <f t="shared" si="40"/>
        <v>8.598154764292303</v>
      </c>
      <c r="J79" s="31">
        <f t="shared" si="40"/>
        <v>1.9937330964463742</v>
      </c>
      <c r="K79" s="31">
        <f t="shared" si="40"/>
        <v>0.5275815478057704</v>
      </c>
      <c r="L79" s="31">
        <f t="shared" si="40"/>
        <v>2.838827490484679</v>
      </c>
      <c r="M79" s="31">
        <f t="shared" si="40"/>
        <v>14.657782645341955</v>
      </c>
      <c r="N79" s="31">
        <f t="shared" si="40"/>
        <v>0.21315668949450564</v>
      </c>
      <c r="O79" s="32">
        <f t="shared" si="40"/>
        <v>3.62629292946698</v>
      </c>
    </row>
    <row r="80" spans="2:15" ht="15" customHeight="1" hidden="1">
      <c r="B80" s="20">
        <f t="shared" si="37"/>
        <v>40330</v>
      </c>
      <c r="C80" s="31">
        <f t="shared" si="40"/>
        <v>0.3950405040183247</v>
      </c>
      <c r="D80" s="31">
        <f t="shared" si="40"/>
        <v>0.25903411392530823</v>
      </c>
      <c r="E80" s="31">
        <f t="shared" si="40"/>
        <v>0.5721134712449595</v>
      </c>
      <c r="F80" s="31">
        <f t="shared" si="40"/>
        <v>-2.4930162637446247</v>
      </c>
      <c r="G80" s="31">
        <f t="shared" si="40"/>
        <v>-1.865998765902201</v>
      </c>
      <c r="H80" s="31">
        <f t="shared" si="40"/>
        <v>3.6691089593635597</v>
      </c>
      <c r="I80" s="31">
        <f t="shared" si="40"/>
        <v>6.021202144917429</v>
      </c>
      <c r="J80" s="31">
        <f t="shared" si="40"/>
        <v>2.8841324883637047</v>
      </c>
      <c r="K80" s="31">
        <f t="shared" si="40"/>
        <v>-0.6641541280802753</v>
      </c>
      <c r="L80" s="31">
        <f t="shared" si="40"/>
        <v>5.404177928936748</v>
      </c>
      <c r="M80" s="31">
        <f t="shared" si="40"/>
        <v>20.957091249473876</v>
      </c>
      <c r="N80" s="31">
        <f t="shared" si="40"/>
        <v>-1.5058482420251742</v>
      </c>
      <c r="O80" s="32">
        <f t="shared" si="40"/>
        <v>2.2025207380488063</v>
      </c>
    </row>
    <row r="81" spans="2:15" ht="15" customHeight="1" hidden="1">
      <c r="B81" s="20">
        <f t="shared" si="37"/>
        <v>40360</v>
      </c>
      <c r="C81" s="31">
        <f t="shared" si="40"/>
        <v>0.33501899748362934</v>
      </c>
      <c r="D81" s="31">
        <f t="shared" si="40"/>
        <v>0.288825445560906</v>
      </c>
      <c r="E81" s="31">
        <f t="shared" si="40"/>
        <v>0.39504194347528027</v>
      </c>
      <c r="F81" s="31">
        <f t="shared" si="40"/>
        <v>-2.230109275035637</v>
      </c>
      <c r="G81" s="31">
        <f t="shared" si="40"/>
        <v>-2.5521097783710056</v>
      </c>
      <c r="H81" s="31">
        <f t="shared" si="40"/>
        <v>2.558477607662109</v>
      </c>
      <c r="I81" s="31">
        <f t="shared" si="40"/>
        <v>4.585969914015058</v>
      </c>
      <c r="J81" s="31">
        <f t="shared" si="40"/>
        <v>1.5159926781891213</v>
      </c>
      <c r="K81" s="31">
        <f t="shared" si="40"/>
        <v>-0.4867016926626655</v>
      </c>
      <c r="L81" s="31">
        <f t="shared" si="40"/>
        <v>4.558572370947338</v>
      </c>
      <c r="M81" s="31">
        <f t="shared" si="40"/>
        <v>11.404088568927625</v>
      </c>
      <c r="N81" s="31">
        <f t="shared" si="40"/>
        <v>-2.483838729089372</v>
      </c>
      <c r="O81" s="32">
        <f t="shared" si="40"/>
        <v>0.07143606177071503</v>
      </c>
    </row>
    <row r="82" spans="2:15" ht="15" customHeight="1" hidden="1">
      <c r="B82" s="20">
        <f t="shared" si="37"/>
        <v>40391</v>
      </c>
      <c r="C82" s="31">
        <f t="shared" si="40"/>
        <v>0.22965273332752204</v>
      </c>
      <c r="D82" s="31">
        <f t="shared" si="40"/>
        <v>0.3197235442250454</v>
      </c>
      <c r="E82" s="31">
        <f t="shared" si="40"/>
        <v>0.1128961374680303</v>
      </c>
      <c r="F82" s="31">
        <f t="shared" si="40"/>
        <v>-1.9382407884094122</v>
      </c>
      <c r="G82" s="31">
        <f t="shared" si="40"/>
        <v>0.5536869725195723</v>
      </c>
      <c r="H82" s="31">
        <f t="shared" si="40"/>
        <v>3.4751025435244483</v>
      </c>
      <c r="I82" s="31">
        <f t="shared" si="40"/>
        <v>9.006634831984393</v>
      </c>
      <c r="J82" s="31">
        <f t="shared" si="40"/>
        <v>0.7386469416414339</v>
      </c>
      <c r="K82" s="31">
        <f t="shared" si="40"/>
        <v>1.5519963740036666</v>
      </c>
      <c r="L82" s="31">
        <f t="shared" si="40"/>
        <v>2.728150414508537</v>
      </c>
      <c r="M82" s="31">
        <f t="shared" si="40"/>
        <v>20.55343187551821</v>
      </c>
      <c r="N82" s="31">
        <f t="shared" si="40"/>
        <v>-1.3487061960244955</v>
      </c>
      <c r="O82" s="32">
        <f t="shared" si="40"/>
        <v>-0.6702817383848487</v>
      </c>
    </row>
    <row r="83" spans="2:15" ht="15" customHeight="1" hidden="1">
      <c r="B83" s="20">
        <f t="shared" si="37"/>
        <v>40422</v>
      </c>
      <c r="C83" s="31">
        <f t="shared" si="40"/>
        <v>0.21169260457856057</v>
      </c>
      <c r="D83" s="31">
        <f t="shared" si="40"/>
        <v>0.31067163798321307</v>
      </c>
      <c r="E83" s="31">
        <f t="shared" si="40"/>
        <v>0.08348589941166087</v>
      </c>
      <c r="F83" s="31">
        <f t="shared" si="40"/>
        <v>-0.3369380007222778</v>
      </c>
      <c r="G83" s="31">
        <f t="shared" si="40"/>
        <v>0.032636155560216984</v>
      </c>
      <c r="H83" s="31">
        <f t="shared" si="40"/>
        <v>2.2438806783538534</v>
      </c>
      <c r="I83" s="31">
        <f t="shared" si="40"/>
        <v>7.344293398531645</v>
      </c>
      <c r="J83" s="31">
        <f t="shared" si="40"/>
        <v>-0.5007039194814736</v>
      </c>
      <c r="K83" s="31">
        <f t="shared" si="40"/>
        <v>1.8570663770006033</v>
      </c>
      <c r="L83" s="31">
        <f t="shared" si="40"/>
        <v>0.7679349767507981</v>
      </c>
      <c r="M83" s="31">
        <f t="shared" si="40"/>
        <v>16.884852851543315</v>
      </c>
      <c r="N83" s="31">
        <f t="shared" si="40"/>
        <v>-1.4595804857596457</v>
      </c>
      <c r="O83" s="32">
        <f t="shared" si="40"/>
        <v>5.105078094408155</v>
      </c>
    </row>
    <row r="84" spans="2:15" ht="15" customHeight="1" hidden="1">
      <c r="B84" s="20">
        <f t="shared" si="37"/>
        <v>40452</v>
      </c>
      <c r="C84" s="31">
        <f t="shared" si="40"/>
        <v>0.14127706261811623</v>
      </c>
      <c r="D84" s="31">
        <f t="shared" si="40"/>
        <v>0.2642043593362684</v>
      </c>
      <c r="E84" s="31">
        <f t="shared" si="40"/>
        <v>-0.017599538790687163</v>
      </c>
      <c r="F84" s="31">
        <f t="shared" si="40"/>
        <v>-0.2924652040233005</v>
      </c>
      <c r="G84" s="31">
        <f t="shared" si="40"/>
        <v>-0.05959527315011441</v>
      </c>
      <c r="H84" s="31">
        <f t="shared" si="40"/>
        <v>-0.7104417280044819</v>
      </c>
      <c r="I84" s="31">
        <f t="shared" si="40"/>
        <v>6.6051917256195</v>
      </c>
      <c r="J84" s="31">
        <f t="shared" si="40"/>
        <v>-4.605808814289398</v>
      </c>
      <c r="K84" s="31">
        <f t="shared" si="40"/>
        <v>0.5372657402714823</v>
      </c>
      <c r="L84" s="31">
        <f t="shared" si="40"/>
        <v>-2.721183472372488</v>
      </c>
      <c r="M84" s="31">
        <f t="shared" si="40"/>
        <v>13.18163705906587</v>
      </c>
      <c r="N84" s="31">
        <f t="shared" si="40"/>
        <v>-1.4303418109530286</v>
      </c>
      <c r="O84" s="32">
        <f t="shared" si="40"/>
        <v>-3.758276670771848</v>
      </c>
    </row>
    <row r="85" spans="2:15" ht="15" customHeight="1" hidden="1">
      <c r="B85" s="20">
        <f t="shared" si="37"/>
        <v>40483</v>
      </c>
      <c r="C85" s="31">
        <f t="shared" si="40"/>
        <v>0.16882202238220675</v>
      </c>
      <c r="D85" s="31">
        <f t="shared" si="40"/>
        <v>0.3097252032611448</v>
      </c>
      <c r="E85" s="31">
        <f t="shared" si="40"/>
        <v>-0.012982543048140716</v>
      </c>
      <c r="F85" s="31">
        <f t="shared" si="40"/>
        <v>-0.2759300639962995</v>
      </c>
      <c r="G85" s="31">
        <f t="shared" si="40"/>
        <v>0.12130709376568281</v>
      </c>
      <c r="H85" s="31">
        <f t="shared" si="40"/>
        <v>4.633434425755005</v>
      </c>
      <c r="I85" s="31">
        <f t="shared" si="40"/>
        <v>9.150338667066746</v>
      </c>
      <c r="J85" s="31">
        <f t="shared" si="40"/>
        <v>0.6710219094554362</v>
      </c>
      <c r="K85" s="31">
        <f t="shared" si="40"/>
        <v>7.875077730916541</v>
      </c>
      <c r="L85" s="31">
        <f t="shared" si="40"/>
        <v>5.658032167762562</v>
      </c>
      <c r="M85" s="31">
        <f t="shared" si="40"/>
        <v>18.204828065338862</v>
      </c>
      <c r="N85" s="31">
        <f t="shared" si="40"/>
        <v>-1.1232404782754961</v>
      </c>
      <c r="O85" s="32">
        <f t="shared" si="40"/>
        <v>4.079280388275165</v>
      </c>
    </row>
    <row r="86" spans="2:15" ht="15" customHeight="1" hidden="1">
      <c r="B86" s="20">
        <f t="shared" si="37"/>
        <v>40513</v>
      </c>
      <c r="C86" s="31">
        <f t="shared" si="40"/>
        <v>0.1420529637666609</v>
      </c>
      <c r="D86" s="31">
        <f t="shared" si="40"/>
        <v>0.3110183660482727</v>
      </c>
      <c r="E86" s="31">
        <f t="shared" si="40"/>
        <v>-0.07560226634930989</v>
      </c>
      <c r="F86" s="31">
        <f t="shared" si="40"/>
        <v>-0.2525880716458923</v>
      </c>
      <c r="G86" s="31">
        <f t="shared" si="40"/>
        <v>0.9626495207365255</v>
      </c>
      <c r="H86" s="31">
        <f t="shared" si="40"/>
        <v>1.9577777087466566</v>
      </c>
      <c r="I86" s="31">
        <f t="shared" si="40"/>
        <v>5.611744098016069</v>
      </c>
      <c r="J86" s="31">
        <f t="shared" si="40"/>
        <v>-0.787612650001905</v>
      </c>
      <c r="K86" s="31">
        <f t="shared" si="40"/>
        <v>3.450135445215921</v>
      </c>
      <c r="L86" s="31">
        <f t="shared" si="40"/>
        <v>2.726480052554076</v>
      </c>
      <c r="M86" s="31">
        <f t="shared" si="40"/>
        <v>12.925248544423603</v>
      </c>
      <c r="N86" s="31">
        <f t="shared" si="40"/>
        <v>-3.1434451957618874</v>
      </c>
      <c r="O86" s="32">
        <f t="shared" si="40"/>
        <v>-1.099678641835014</v>
      </c>
    </row>
    <row r="87" spans="2:15" ht="15" customHeight="1" hidden="1">
      <c r="B87" s="20">
        <f t="shared" si="37"/>
        <v>40544</v>
      </c>
      <c r="C87" s="31">
        <f t="shared" si="40"/>
        <v>0.15008177278649185</v>
      </c>
      <c r="D87" s="31">
        <f t="shared" si="40"/>
        <v>0.35122640245476555</v>
      </c>
      <c r="E87" s="31">
        <f t="shared" si="40"/>
        <v>-0.10800637372563812</v>
      </c>
      <c r="F87" s="31">
        <f t="shared" si="40"/>
        <v>-0.2662722641488364</v>
      </c>
      <c r="G87" s="31">
        <f t="shared" si="40"/>
        <v>1.725770488968683</v>
      </c>
      <c r="H87" s="31">
        <f t="shared" si="40"/>
        <v>5.600500494109452</v>
      </c>
      <c r="I87" s="31">
        <f t="shared" si="40"/>
        <v>6.448263645165571</v>
      </c>
      <c r="J87" s="31">
        <f t="shared" si="40"/>
        <v>5.237016484349423</v>
      </c>
      <c r="K87" s="31">
        <f t="shared" si="40"/>
        <v>1.373775094143059</v>
      </c>
      <c r="L87" s="31">
        <f t="shared" si="40"/>
        <v>8.605330989872034</v>
      </c>
      <c r="M87" s="31">
        <f t="shared" si="40"/>
        <v>14.135143656509086</v>
      </c>
      <c r="N87" s="31">
        <f t="shared" si="40"/>
        <v>-2.0519509144310475</v>
      </c>
      <c r="O87" s="32">
        <f t="shared" si="40"/>
        <v>1.998136764387633</v>
      </c>
    </row>
    <row r="88" spans="2:15" ht="15" customHeight="1" hidden="1">
      <c r="B88" s="20">
        <f t="shared" si="37"/>
        <v>40575</v>
      </c>
      <c r="C88" s="31">
        <f t="shared" si="40"/>
        <v>0.08109068724084935</v>
      </c>
      <c r="D88" s="31">
        <f t="shared" si="40"/>
        <v>0.3293436205614733</v>
      </c>
      <c r="E88" s="31">
        <f t="shared" si="40"/>
        <v>-0.23638824541914838</v>
      </c>
      <c r="F88" s="31">
        <f t="shared" si="40"/>
        <v>-0.2230305435903157</v>
      </c>
      <c r="G88" s="31">
        <f t="shared" si="40"/>
        <v>-1.3797958403515922</v>
      </c>
      <c r="H88" s="31">
        <f t="shared" si="40"/>
        <v>5.626660863067976</v>
      </c>
      <c r="I88" s="31">
        <f t="shared" si="40"/>
        <v>6.61865934080355</v>
      </c>
      <c r="J88" s="31">
        <f t="shared" si="40"/>
        <v>5.559567910571756</v>
      </c>
      <c r="K88" s="31">
        <f t="shared" si="40"/>
        <v>0.5777232698544913</v>
      </c>
      <c r="L88" s="31">
        <f t="shared" si="40"/>
        <v>8.366333074512344</v>
      </c>
      <c r="M88" s="31">
        <f t="shared" si="40"/>
        <v>12.553688992666864</v>
      </c>
      <c r="N88" s="31">
        <f t="shared" si="40"/>
        <v>-2.584777285218718</v>
      </c>
      <c r="O88" s="32">
        <f t="shared" si="40"/>
        <v>2.4725236569732236</v>
      </c>
    </row>
    <row r="89" spans="2:15" ht="15" customHeight="1" hidden="1">
      <c r="B89" s="21">
        <f t="shared" si="37"/>
        <v>40603</v>
      </c>
      <c r="C89" s="35">
        <f t="shared" si="40"/>
        <v>0.04838280523740206</v>
      </c>
      <c r="D89" s="35">
        <f t="shared" si="40"/>
        <v>0.32076359822721046</v>
      </c>
      <c r="E89" s="35">
        <f t="shared" si="40"/>
        <v>-0.2988309058846581</v>
      </c>
      <c r="F89" s="35">
        <f t="shared" si="40"/>
        <v>-0.18058362233181405</v>
      </c>
      <c r="G89" s="35">
        <f t="shared" si="40"/>
        <v>0.20651688114755287</v>
      </c>
      <c r="H89" s="35">
        <f t="shared" si="40"/>
        <v>2.4491111051097962</v>
      </c>
      <c r="I89" s="35">
        <f t="shared" si="40"/>
        <v>3.1240034980268336</v>
      </c>
      <c r="J89" s="35">
        <f t="shared" si="40"/>
        <v>1.6589971928010399</v>
      </c>
      <c r="K89" s="35">
        <f t="shared" si="40"/>
        <v>-4.638068557619827</v>
      </c>
      <c r="L89" s="35">
        <f t="shared" si="40"/>
        <v>8.20746622749535</v>
      </c>
      <c r="M89" s="35">
        <f t="shared" si="40"/>
        <v>12.813790595248726</v>
      </c>
      <c r="N89" s="35">
        <f t="shared" si="40"/>
        <v>-4.378149742244623</v>
      </c>
      <c r="O89" s="36">
        <f t="shared" si="40"/>
        <v>1.0084358557246555</v>
      </c>
    </row>
    <row r="90" spans="2:15" ht="15" customHeight="1" thickTop="1">
      <c r="B90" s="24">
        <f t="shared" si="37"/>
        <v>40634</v>
      </c>
      <c r="C90" s="31">
        <f>IF(B90="","",IF(C190=0,"-  ",((C202-C190)/C190)*100))</f>
        <v>-0.24394401051337722</v>
      </c>
      <c r="D90" s="31">
        <f aca="true" t="shared" si="41" ref="D90:O90">IF(C90="","",IF(D190=0,"-  ",((D202-D190)/D190)*100))</f>
        <v>0.03458572422176407</v>
      </c>
      <c r="E90" s="31">
        <f t="shared" si="41"/>
        <v>-0.6036146047976999</v>
      </c>
      <c r="F90" s="31">
        <f t="shared" si="41"/>
        <v>-0.11694638441363787</v>
      </c>
      <c r="G90" s="31">
        <f t="shared" si="41"/>
        <v>0.04991120820820987</v>
      </c>
      <c r="H90" s="31">
        <f t="shared" si="41"/>
        <v>1.889161270390112</v>
      </c>
      <c r="I90" s="31">
        <f t="shared" si="41"/>
        <v>-0.7019009591359306</v>
      </c>
      <c r="J90" s="31">
        <f t="shared" si="41"/>
        <v>0.7169818335840918</v>
      </c>
      <c r="K90" s="31">
        <f t="shared" si="41"/>
        <v>0.350471081482559</v>
      </c>
      <c r="L90" s="31">
        <f t="shared" si="41"/>
        <v>10.318605282831696</v>
      </c>
      <c r="M90" s="31">
        <f t="shared" si="41"/>
        <v>23.65303780525345</v>
      </c>
      <c r="N90" s="31">
        <f t="shared" si="41"/>
        <v>-3.8894985910184796</v>
      </c>
      <c r="O90" s="32">
        <f t="shared" si="41"/>
        <v>-2.5360580107805406</v>
      </c>
    </row>
    <row r="91" spans="2:15" ht="15" customHeight="1">
      <c r="B91" s="24">
        <f t="shared" si="37"/>
        <v>40664</v>
      </c>
      <c r="C91" s="31">
        <f aca="true" t="shared" si="42" ref="C91:O101">IF(B91="","",IF(C191=0,"-  ",((C203-C191)/C191)*100))</f>
        <v>-0.27846877740642756</v>
      </c>
      <c r="D91" s="31">
        <f t="shared" si="42"/>
        <v>-0.008443421519842243</v>
      </c>
      <c r="E91" s="31">
        <f t="shared" si="42"/>
        <v>-0.6287977845327575</v>
      </c>
      <c r="F91" s="31">
        <f t="shared" si="42"/>
        <v>-0.08925324221650213</v>
      </c>
      <c r="G91" s="31">
        <f t="shared" si="42"/>
        <v>-0.0067417895436076005</v>
      </c>
      <c r="H91" s="31">
        <f t="shared" si="42"/>
        <v>2.005470973696593</v>
      </c>
      <c r="I91" s="31">
        <f t="shared" si="42"/>
        <v>-0.6179718206228144</v>
      </c>
      <c r="J91" s="31">
        <f t="shared" si="42"/>
        <v>1.6768225533194796</v>
      </c>
      <c r="K91" s="31">
        <f t="shared" si="42"/>
        <v>1.6650460587656317</v>
      </c>
      <c r="L91" s="31">
        <f t="shared" si="42"/>
        <v>7.963456239464725</v>
      </c>
      <c r="M91" s="31">
        <f t="shared" si="42"/>
        <v>10.803577545666423</v>
      </c>
      <c r="N91" s="31">
        <f t="shared" si="42"/>
        <v>-5.20974846107996</v>
      </c>
      <c r="O91" s="32">
        <f t="shared" si="42"/>
        <v>2.1541552494579794</v>
      </c>
    </row>
    <row r="92" spans="2:15" ht="15" customHeight="1">
      <c r="B92" s="24">
        <f t="shared" si="37"/>
        <v>40695</v>
      </c>
      <c r="C92" s="31">
        <f t="shared" si="42"/>
        <v>-0.27672773752020374</v>
      </c>
      <c r="D92" s="31">
        <f t="shared" si="42"/>
        <v>-0.0024381216386488813</v>
      </c>
      <c r="E92" s="31">
        <f t="shared" si="42"/>
        <v>-0.6327263105423311</v>
      </c>
      <c r="F92" s="31">
        <f t="shared" si="42"/>
        <v>-0.08870700216082986</v>
      </c>
      <c r="G92" s="31">
        <f t="shared" si="42"/>
        <v>0.2108155601176559</v>
      </c>
      <c r="H92" s="31">
        <f t="shared" si="42"/>
        <v>0.4945971618103861</v>
      </c>
      <c r="I92" s="31">
        <f t="shared" si="42"/>
        <v>0.12456894250674512</v>
      </c>
      <c r="J92" s="31">
        <f t="shared" si="42"/>
        <v>-0.6700132569740334</v>
      </c>
      <c r="K92" s="31">
        <f t="shared" si="42"/>
        <v>-0.06957633267107216</v>
      </c>
      <c r="L92" s="31">
        <f t="shared" si="42"/>
        <v>4.974605684057741</v>
      </c>
      <c r="M92" s="31">
        <f t="shared" si="42"/>
        <v>5.517467268715715</v>
      </c>
      <c r="N92" s="31">
        <f t="shared" si="42"/>
        <v>-4.098414301410549</v>
      </c>
      <c r="O92" s="32">
        <f t="shared" si="42"/>
        <v>-1.6334726763073921</v>
      </c>
    </row>
    <row r="93" spans="2:15" ht="15" customHeight="1">
      <c r="B93" s="24">
        <f t="shared" si="37"/>
        <v>40725</v>
      </c>
      <c r="C93" s="31">
        <f t="shared" si="42"/>
        <v>-0.20017698623896338</v>
      </c>
      <c r="D93" s="31">
        <f t="shared" si="42"/>
        <v>0.03326455144139038</v>
      </c>
      <c r="E93" s="31">
        <f t="shared" si="42"/>
        <v>-0.5031851744606921</v>
      </c>
      <c r="F93" s="31">
        <f t="shared" si="42"/>
        <v>-0.14027062396306608</v>
      </c>
      <c r="G93" s="31">
        <f t="shared" si="42"/>
        <v>-0.2427939793834119</v>
      </c>
      <c r="H93" s="31">
        <f t="shared" si="42"/>
        <v>-1.183441696337667</v>
      </c>
      <c r="I93" s="31">
        <f t="shared" si="42"/>
        <v>-0.3852656622793007</v>
      </c>
      <c r="J93" s="31">
        <f t="shared" si="42"/>
        <v>-2.9135505683990743</v>
      </c>
      <c r="K93" s="31">
        <f t="shared" si="42"/>
        <v>-0.6280692793802316</v>
      </c>
      <c r="L93" s="31">
        <f t="shared" si="42"/>
        <v>1.3703533589841368</v>
      </c>
      <c r="M93" s="31">
        <f t="shared" si="42"/>
        <v>1.8906951219523989</v>
      </c>
      <c r="N93" s="31">
        <f t="shared" si="42"/>
        <v>-3.1762420043853803</v>
      </c>
      <c r="O93" s="32">
        <f t="shared" si="42"/>
        <v>-0.5918734579289643</v>
      </c>
    </row>
    <row r="94" spans="2:15" ht="15" customHeight="1">
      <c r="B94" s="24">
        <f t="shared" si="37"/>
        <v>40756</v>
      </c>
      <c r="C94" s="31">
        <f t="shared" si="42"/>
        <v>-0.028440030345211198</v>
      </c>
      <c r="D94" s="31">
        <f t="shared" si="42"/>
        <v>0.0838656160112254</v>
      </c>
      <c r="E94" s="31">
        <f t="shared" si="42"/>
        <v>-0.17431985910392142</v>
      </c>
      <c r="F94" s="31">
        <f t="shared" si="42"/>
        <v>-0.2164449647569264</v>
      </c>
      <c r="G94" s="31">
        <f t="shared" si="42"/>
        <v>0.28789270397769245</v>
      </c>
      <c r="H94" s="31">
        <f t="shared" si="42"/>
        <v>4.073109647770353</v>
      </c>
      <c r="I94" s="31">
        <f t="shared" si="42"/>
        <v>2.0503795825258786</v>
      </c>
      <c r="J94" s="31">
        <f t="shared" si="42"/>
        <v>3.644236021062277</v>
      </c>
      <c r="K94" s="31">
        <f t="shared" si="42"/>
        <v>4.70097373630634</v>
      </c>
      <c r="L94" s="31">
        <f t="shared" si="42"/>
        <v>9.56523643952531</v>
      </c>
      <c r="M94" s="31">
        <f t="shared" si="42"/>
        <v>9.765609252045266</v>
      </c>
      <c r="N94" s="31">
        <f t="shared" si="42"/>
        <v>-2.5682714040587378</v>
      </c>
      <c r="O94" s="32">
        <f t="shared" si="42"/>
        <v>-0.6914414417025766</v>
      </c>
    </row>
    <row r="95" spans="2:15" ht="15" customHeight="1">
      <c r="B95" s="24">
        <f t="shared" si="37"/>
        <v>40787</v>
      </c>
      <c r="C95" s="31">
        <f t="shared" si="42"/>
        <v>-0.017145677435350774</v>
      </c>
      <c r="D95" s="31">
        <f t="shared" si="42"/>
        <v>0.07701108847990264</v>
      </c>
      <c r="E95" s="31">
        <f t="shared" si="42"/>
        <v>-0.13938298594353332</v>
      </c>
      <c r="F95" s="31">
        <f t="shared" si="42"/>
        <v>-0.6226393915735939</v>
      </c>
      <c r="G95" s="31">
        <f t="shared" si="42"/>
        <v>-0.6777698261847487</v>
      </c>
      <c r="H95" s="31">
        <f t="shared" si="42"/>
        <v>2.081140067569252</v>
      </c>
      <c r="I95" s="31">
        <f t="shared" si="42"/>
        <v>0.10967143245745473</v>
      </c>
      <c r="J95" s="31">
        <f t="shared" si="42"/>
        <v>1.6662576301545824</v>
      </c>
      <c r="K95" s="31">
        <f t="shared" si="42"/>
        <v>1.0122907552966847</v>
      </c>
      <c r="L95" s="31">
        <f t="shared" si="42"/>
        <v>8.196826783818654</v>
      </c>
      <c r="M95" s="31">
        <f t="shared" si="42"/>
        <v>7.245520503016784</v>
      </c>
      <c r="N95" s="31">
        <f t="shared" si="42"/>
        <v>-2.958277133305459</v>
      </c>
      <c r="O95" s="32">
        <f t="shared" si="42"/>
        <v>-2.9734814932545746</v>
      </c>
    </row>
    <row r="96" spans="2:15" ht="15" customHeight="1">
      <c r="B96" s="20">
        <f t="shared" si="37"/>
        <v>40817</v>
      </c>
      <c r="C96" s="31">
        <f t="shared" si="42"/>
        <v>0.04151825691925298</v>
      </c>
      <c r="D96" s="31">
        <f t="shared" si="42"/>
        <v>0.14983209497065345</v>
      </c>
      <c r="E96" s="31">
        <f t="shared" si="42"/>
        <v>-0.0988658383395702</v>
      </c>
      <c r="F96" s="31">
        <f t="shared" si="42"/>
        <v>-0.576241898210913</v>
      </c>
      <c r="G96" s="31">
        <f t="shared" si="42"/>
        <v>-0.350667336884672</v>
      </c>
      <c r="H96" s="31">
        <f t="shared" si="42"/>
        <v>1.6773912232304553</v>
      </c>
      <c r="I96" s="31">
        <f t="shared" si="42"/>
        <v>-0.12680304522401023</v>
      </c>
      <c r="J96" s="31">
        <f t="shared" si="42"/>
        <v>1.0929988302959526</v>
      </c>
      <c r="K96" s="31">
        <f t="shared" si="42"/>
        <v>0.349393301148877</v>
      </c>
      <c r="L96" s="31">
        <f t="shared" si="42"/>
        <v>7.314615578327563</v>
      </c>
      <c r="M96" s="31">
        <f t="shared" si="42"/>
        <v>5.545411382994827</v>
      </c>
      <c r="N96" s="31">
        <f t="shared" si="42"/>
        <v>-3.195400925170862</v>
      </c>
      <c r="O96" s="32">
        <f t="shared" si="42"/>
        <v>0.4164378865988834</v>
      </c>
    </row>
    <row r="97" spans="2:15" ht="15" customHeight="1">
      <c r="B97" s="20">
        <f t="shared" si="37"/>
        <v>40848</v>
      </c>
      <c r="C97" s="31">
        <f t="shared" si="42"/>
        <v>0.027925304595274196</v>
      </c>
      <c r="D97" s="31">
        <f t="shared" si="42"/>
        <v>0.1446762066148505</v>
      </c>
      <c r="E97" s="31">
        <f t="shared" si="42"/>
        <v>-0.123202251353499</v>
      </c>
      <c r="F97" s="31">
        <f t="shared" si="42"/>
        <v>-0.5334756433049782</v>
      </c>
      <c r="G97" s="31">
        <f t="shared" si="42"/>
        <v>-0.34423043179450075</v>
      </c>
      <c r="H97" s="31">
        <f t="shared" si="42"/>
        <v>0.9326698560483941</v>
      </c>
      <c r="I97" s="31">
        <f t="shared" si="42"/>
        <v>0.3749429756190195</v>
      </c>
      <c r="J97" s="31">
        <f t="shared" si="42"/>
        <v>-0.2570392901798984</v>
      </c>
      <c r="K97" s="31">
        <f t="shared" si="42"/>
        <v>1.0531411295736872</v>
      </c>
      <c r="L97" s="31">
        <f t="shared" si="42"/>
        <v>4.517510652719285</v>
      </c>
      <c r="M97" s="31">
        <f t="shared" si="42"/>
        <v>8.211789945795893</v>
      </c>
      <c r="N97" s="31">
        <f t="shared" si="42"/>
        <v>-2.7175263113291304</v>
      </c>
      <c r="O97" s="32">
        <f t="shared" si="42"/>
        <v>2.4008943929349735</v>
      </c>
    </row>
    <row r="98" spans="2:15" ht="15" customHeight="1">
      <c r="B98" s="20">
        <f t="shared" si="37"/>
        <v>40878</v>
      </c>
      <c r="C98" s="31">
        <f t="shared" si="42"/>
        <v>0.007669426037790144</v>
      </c>
      <c r="D98" s="31">
        <f t="shared" si="42"/>
        <v>0.12314336264281078</v>
      </c>
      <c r="E98" s="31">
        <f t="shared" si="42"/>
        <v>-0.14165552891481611</v>
      </c>
      <c r="F98" s="31">
        <f t="shared" si="42"/>
        <v>-0.4844930273058116</v>
      </c>
      <c r="G98" s="31">
        <f t="shared" si="42"/>
        <v>0.8966561913712139</v>
      </c>
      <c r="H98" s="31">
        <f t="shared" si="42"/>
        <v>1.5992444749387331</v>
      </c>
      <c r="I98" s="31">
        <f t="shared" si="42"/>
        <v>0.024448387333140403</v>
      </c>
      <c r="J98" s="31">
        <f t="shared" si="42"/>
        <v>0.613929962169073</v>
      </c>
      <c r="K98" s="31">
        <f t="shared" si="42"/>
        <v>0.011508379841697306</v>
      </c>
      <c r="L98" s="31">
        <f t="shared" si="42"/>
        <v>7.067434884696233</v>
      </c>
      <c r="M98" s="31">
        <f t="shared" si="42"/>
        <v>8.815638602777366</v>
      </c>
      <c r="N98" s="31">
        <f t="shared" si="42"/>
        <v>-2.4380713336929856</v>
      </c>
      <c r="O98" s="32">
        <f t="shared" si="42"/>
        <v>3.2049248877382475</v>
      </c>
    </row>
    <row r="99" spans="2:15" ht="15" customHeight="1">
      <c r="B99" s="24">
        <f t="shared" si="37"/>
        <v>40909</v>
      </c>
      <c r="C99" s="31">
        <f t="shared" si="42"/>
        <v>0.015515179604750585</v>
      </c>
      <c r="D99" s="31">
        <f t="shared" si="42"/>
        <v>0.1400843273866183</v>
      </c>
      <c r="E99" s="31">
        <f t="shared" si="42"/>
        <v>-0.14505397238144035</v>
      </c>
      <c r="F99" s="31">
        <f t="shared" si="42"/>
        <v>-0.45648471026564436</v>
      </c>
      <c r="G99" s="31">
        <f t="shared" si="42"/>
        <v>-0.8774824392636947</v>
      </c>
      <c r="H99" s="31">
        <f t="shared" si="42"/>
        <v>1.0718167384579003</v>
      </c>
      <c r="I99" s="31">
        <f t="shared" si="42"/>
        <v>0.39381344699079496</v>
      </c>
      <c r="J99" s="31">
        <f t="shared" si="42"/>
        <v>-0.13148590112336878</v>
      </c>
      <c r="K99" s="31">
        <f t="shared" si="42"/>
        <v>2.003423693224741</v>
      </c>
      <c r="L99" s="31">
        <f t="shared" si="42"/>
        <v>4.44033331174504</v>
      </c>
      <c r="M99" s="31">
        <f t="shared" si="42"/>
        <v>7.422472455349392</v>
      </c>
      <c r="N99" s="31">
        <f t="shared" si="42"/>
        <v>-3.3076339724876087</v>
      </c>
      <c r="O99" s="32">
        <f t="shared" si="42"/>
        <v>2.960829195859144</v>
      </c>
    </row>
    <row r="100" spans="2:15" ht="15" customHeight="1">
      <c r="B100" s="24">
        <f t="shared" si="37"/>
        <v>40940</v>
      </c>
      <c r="C100" s="31">
        <f t="shared" si="42"/>
        <v>0.10322588633292533</v>
      </c>
      <c r="D100" s="31">
        <f t="shared" si="42"/>
        <v>0.23592227994215348</v>
      </c>
      <c r="E100" s="31">
        <f t="shared" si="42"/>
        <v>-0.06743557108434524</v>
      </c>
      <c r="F100" s="31">
        <f t="shared" si="42"/>
        <v>-0.44021525914619847</v>
      </c>
      <c r="G100" s="31">
        <f t="shared" si="42"/>
        <v>-0.1281812918137454</v>
      </c>
      <c r="H100" s="31">
        <f t="shared" si="42"/>
        <v>6.361778495217914</v>
      </c>
      <c r="I100" s="31">
        <f t="shared" si="42"/>
        <v>4.341031280487914</v>
      </c>
      <c r="J100" s="31">
        <f t="shared" si="42"/>
        <v>6.645755156146237</v>
      </c>
      <c r="K100" s="31">
        <f t="shared" si="42"/>
        <v>4.566421452301772</v>
      </c>
      <c r="L100" s="31">
        <f t="shared" si="42"/>
        <v>10.619731924503071</v>
      </c>
      <c r="M100" s="31">
        <f t="shared" si="42"/>
        <v>14.599905113693012</v>
      </c>
      <c r="N100" s="31">
        <f t="shared" si="42"/>
        <v>0.3618766353184241</v>
      </c>
      <c r="O100" s="32">
        <f t="shared" si="42"/>
        <v>2.8508933668775116</v>
      </c>
    </row>
    <row r="101" spans="2:15" ht="15" customHeight="1">
      <c r="B101" s="25">
        <f t="shared" si="37"/>
        <v>40969</v>
      </c>
      <c r="C101" s="35">
        <f t="shared" si="42"/>
        <v>0.09040233213393814</v>
      </c>
      <c r="D101" s="35">
        <f t="shared" si="42"/>
        <v>0.2597127470378845</v>
      </c>
      <c r="E101" s="35">
        <f t="shared" si="42"/>
        <v>-0.12676507145708624</v>
      </c>
      <c r="F101" s="35">
        <f t="shared" si="42"/>
        <v>-0.4492301917367802</v>
      </c>
      <c r="G101" s="35">
        <f t="shared" si="42"/>
        <v>-0.3337642139954799</v>
      </c>
      <c r="H101" s="35">
        <f t="shared" si="42"/>
        <v>3.1871445524985775</v>
      </c>
      <c r="I101" s="35">
        <f t="shared" si="42"/>
        <v>0.9525670474138357</v>
      </c>
      <c r="J101" s="35">
        <f t="shared" si="42"/>
        <v>3.1523201104513037</v>
      </c>
      <c r="K101" s="35">
        <f t="shared" si="42"/>
        <v>5.5990065813193945</v>
      </c>
      <c r="L101" s="35">
        <f t="shared" si="42"/>
        <v>5.411221157257801</v>
      </c>
      <c r="M101" s="35">
        <f t="shared" si="42"/>
        <v>7.934026618315134</v>
      </c>
      <c r="N101" s="35">
        <f t="shared" si="42"/>
        <v>-1.5771619598298732</v>
      </c>
      <c r="O101" s="36">
        <f t="shared" si="42"/>
        <v>1.5221640769460765</v>
      </c>
    </row>
    <row r="102" ht="15" customHeight="1"/>
    <row r="103" spans="2:12" ht="13.5" customHeight="1">
      <c r="B103" s="5"/>
      <c r="C103" s="166" t="s">
        <v>18</v>
      </c>
      <c r="D103" s="167"/>
      <c r="E103" s="167"/>
      <c r="F103" s="167"/>
      <c r="G103" s="167"/>
      <c r="H103" s="167"/>
      <c r="I103" s="167"/>
      <c r="J103" s="167"/>
      <c r="K103" s="168"/>
      <c r="L103" s="169" t="s">
        <v>19</v>
      </c>
    </row>
    <row r="104" spans="2:12" ht="24" customHeight="1">
      <c r="B104" s="6"/>
      <c r="C104" s="8" t="s">
        <v>7</v>
      </c>
      <c r="D104" s="9" t="s">
        <v>8</v>
      </c>
      <c r="E104" s="8" t="s">
        <v>9</v>
      </c>
      <c r="F104" s="8" t="s">
        <v>10</v>
      </c>
      <c r="G104" s="8" t="s">
        <v>11</v>
      </c>
      <c r="H104" s="9" t="s">
        <v>12</v>
      </c>
      <c r="I104" s="10" t="s">
        <v>13</v>
      </c>
      <c r="J104" s="26" t="s">
        <v>20</v>
      </c>
      <c r="K104" s="8" t="s">
        <v>14</v>
      </c>
      <c r="L104" s="170"/>
    </row>
    <row r="105" spans="2:12" ht="15" customHeight="1">
      <c r="B105" s="12"/>
      <c r="C105" s="13" t="s">
        <v>30</v>
      </c>
      <c r="D105" s="13" t="s">
        <v>30</v>
      </c>
      <c r="E105" s="13" t="s">
        <v>30</v>
      </c>
      <c r="F105" s="13" t="s">
        <v>30</v>
      </c>
      <c r="G105" s="13" t="s">
        <v>30</v>
      </c>
      <c r="H105" s="13" t="s">
        <v>30</v>
      </c>
      <c r="I105" s="13" t="s">
        <v>30</v>
      </c>
      <c r="J105" s="13" t="s">
        <v>30</v>
      </c>
      <c r="K105" s="13" t="s">
        <v>30</v>
      </c>
      <c r="L105" s="13" t="s">
        <v>30</v>
      </c>
    </row>
    <row r="106" spans="2:12" ht="15" customHeight="1">
      <c r="B106" s="14">
        <f>B37</f>
        <v>39904</v>
      </c>
      <c r="C106" s="31">
        <f aca="true" t="shared" si="43" ref="C106:L108">IF(P162=0,"-  ",((P163-P162)/P162)*100)</f>
        <v>100.35672316299053</v>
      </c>
      <c r="D106" s="31">
        <f t="shared" si="43"/>
        <v>104.33724622610264</v>
      </c>
      <c r="E106" s="31">
        <f t="shared" si="43"/>
        <v>97.45870554979324</v>
      </c>
      <c r="F106" s="31">
        <f t="shared" si="43"/>
        <v>96.88559410441023</v>
      </c>
      <c r="G106" s="31">
        <f t="shared" si="43"/>
        <v>100.42586753614617</v>
      </c>
      <c r="H106" s="31">
        <f t="shared" si="43"/>
        <v>61.577245688701446</v>
      </c>
      <c r="I106" s="31">
        <f t="shared" si="43"/>
        <v>91.41920264586814</v>
      </c>
      <c r="J106" s="31">
        <f t="shared" si="43"/>
        <v>104.5173356824598</v>
      </c>
      <c r="K106" s="31">
        <f t="shared" si="43"/>
        <v>101.63041853570711</v>
      </c>
      <c r="L106" s="31">
        <f t="shared" si="43"/>
        <v>94.82869485663994</v>
      </c>
    </row>
    <row r="107" spans="2:12" ht="15" customHeight="1">
      <c r="B107" s="14">
        <f aca="true" t="shared" si="44" ref="B107:B132">B38</f>
        <v>40269</v>
      </c>
      <c r="C107" s="31">
        <f t="shared" si="43"/>
        <v>3.6104447627298573</v>
      </c>
      <c r="D107" s="31">
        <f t="shared" si="43"/>
        <v>8.007456530556096</v>
      </c>
      <c r="E107" s="31">
        <f t="shared" si="43"/>
        <v>1.3542172340316463</v>
      </c>
      <c r="F107" s="31">
        <f t="shared" si="43"/>
        <v>1.0652165178152728</v>
      </c>
      <c r="G107" s="31">
        <f t="shared" si="43"/>
        <v>4.330547496109151</v>
      </c>
      <c r="H107" s="31">
        <f t="shared" si="43"/>
        <v>13.843348659437568</v>
      </c>
      <c r="I107" s="31">
        <f t="shared" si="43"/>
        <v>-1.7844847930479288</v>
      </c>
      <c r="J107" s="31">
        <f t="shared" si="43"/>
        <v>-8.310534941565301</v>
      </c>
      <c r="K107" s="31">
        <f t="shared" si="43"/>
        <v>1.2239151396875172</v>
      </c>
      <c r="L107" s="31">
        <f t="shared" si="43"/>
        <v>4.682234140334051</v>
      </c>
    </row>
    <row r="108" spans="2:12" ht="15" customHeight="1" thickBot="1">
      <c r="B108" s="17">
        <f t="shared" si="44"/>
        <v>40634</v>
      </c>
      <c r="C108" s="33">
        <f t="shared" si="43"/>
        <v>2.257993245663258</v>
      </c>
      <c r="D108" s="33">
        <f t="shared" si="43"/>
        <v>1.239694865216492</v>
      </c>
      <c r="E108" s="33">
        <f t="shared" si="43"/>
        <v>1.4975871798780316</v>
      </c>
      <c r="F108" s="33">
        <f t="shared" si="43"/>
        <v>2.066860013677025</v>
      </c>
      <c r="G108" s="33">
        <f t="shared" si="43"/>
        <v>7.117109547620962</v>
      </c>
      <c r="H108" s="33">
        <f t="shared" si="43"/>
        <v>8.888488037641576</v>
      </c>
      <c r="I108" s="33">
        <f t="shared" si="43"/>
        <v>-2.4502932388852097</v>
      </c>
      <c r="J108" s="33">
        <f t="shared" si="43"/>
        <v>-4.974883993660628</v>
      </c>
      <c r="K108" s="33">
        <f t="shared" si="43"/>
        <v>0.575315186293557</v>
      </c>
      <c r="L108" s="33">
        <f t="shared" si="43"/>
        <v>-1.3548944497637623</v>
      </c>
    </row>
    <row r="109" spans="2:12" ht="15" customHeight="1" hidden="1" thickTop="1">
      <c r="B109" s="20">
        <f t="shared" si="44"/>
        <v>40269</v>
      </c>
      <c r="C109" s="31">
        <f aca="true" t="shared" si="45" ref="C109:L120">IF(P178=0,"-  ",((P190-P178)/P178)*100)</f>
        <v>3.683362483471152</v>
      </c>
      <c r="D109" s="31">
        <f t="shared" si="45"/>
        <v>7.667404644818862</v>
      </c>
      <c r="E109" s="31">
        <f t="shared" si="45"/>
        <v>2.0289664732035573</v>
      </c>
      <c r="F109" s="31">
        <f t="shared" si="45"/>
        <v>1.3024172029703793</v>
      </c>
      <c r="G109" s="31">
        <f t="shared" si="45"/>
        <v>3.6887039056576256</v>
      </c>
      <c r="H109" s="31">
        <f t="shared" si="45"/>
        <v>-2.8278214970049027</v>
      </c>
      <c r="I109" s="31">
        <f t="shared" si="45"/>
        <v>-1.860818062848758</v>
      </c>
      <c r="J109" s="31">
        <f t="shared" si="45"/>
        <v>-3.2088123776832247</v>
      </c>
      <c r="K109" s="31">
        <f t="shared" si="45"/>
        <v>0.32891665590699143</v>
      </c>
      <c r="L109" s="31">
        <f t="shared" si="45"/>
        <v>-1.533100573648861</v>
      </c>
    </row>
    <row r="110" spans="2:12" ht="15" customHeight="1" hidden="1">
      <c r="B110" s="20">
        <f t="shared" si="44"/>
        <v>40299</v>
      </c>
      <c r="C110" s="31">
        <f t="shared" si="45"/>
        <v>4.105954492099671</v>
      </c>
      <c r="D110" s="31">
        <f t="shared" si="45"/>
        <v>10.192457047644416</v>
      </c>
      <c r="E110" s="31">
        <f t="shared" si="45"/>
        <v>2.061219989721347</v>
      </c>
      <c r="F110" s="31">
        <f t="shared" si="45"/>
        <v>0.5921233294014981</v>
      </c>
      <c r="G110" s="31">
        <f t="shared" si="45"/>
        <v>2.9594689275002852</v>
      </c>
      <c r="H110" s="31">
        <f t="shared" si="45"/>
        <v>14.416274091175774</v>
      </c>
      <c r="I110" s="31">
        <f t="shared" si="45"/>
        <v>0.40322829020933687</v>
      </c>
      <c r="J110" s="31">
        <f t="shared" si="45"/>
        <v>-21.272384500025414</v>
      </c>
      <c r="K110" s="31">
        <f t="shared" si="45"/>
        <v>3.630591493187384</v>
      </c>
      <c r="L110" s="31">
        <f t="shared" si="45"/>
        <v>6.002906253858069</v>
      </c>
    </row>
    <row r="111" spans="2:12" ht="15" customHeight="1" hidden="1">
      <c r="B111" s="20">
        <f t="shared" si="44"/>
        <v>40330</v>
      </c>
      <c r="C111" s="31">
        <f t="shared" si="45"/>
        <v>3.902156274012926</v>
      </c>
      <c r="D111" s="31">
        <f t="shared" si="45"/>
        <v>7.415970792333557</v>
      </c>
      <c r="E111" s="31">
        <f t="shared" si="45"/>
        <v>2.9010484280221176</v>
      </c>
      <c r="F111" s="31">
        <f t="shared" si="45"/>
        <v>-0.6212601692664713</v>
      </c>
      <c r="G111" s="31">
        <f t="shared" si="45"/>
        <v>5.489569966884828</v>
      </c>
      <c r="H111" s="31">
        <f t="shared" si="45"/>
        <v>20.879616119283252</v>
      </c>
      <c r="I111" s="31">
        <f t="shared" si="45"/>
        <v>-1.3493818274781448</v>
      </c>
      <c r="J111" s="31">
        <f t="shared" si="45"/>
        <v>-15.850221161282432</v>
      </c>
      <c r="K111" s="31">
        <f t="shared" si="45"/>
        <v>2.196747416319202</v>
      </c>
      <c r="L111" s="31">
        <f t="shared" si="45"/>
        <v>2.768866417703606</v>
      </c>
    </row>
    <row r="112" spans="2:12" ht="15" customHeight="1" hidden="1">
      <c r="B112" s="20">
        <f t="shared" si="44"/>
        <v>40360</v>
      </c>
      <c r="C112" s="31">
        <f t="shared" si="45"/>
        <v>2.826012887042613</v>
      </c>
      <c r="D112" s="31">
        <f t="shared" si="45"/>
        <v>5.96375568768162</v>
      </c>
      <c r="E112" s="31">
        <f t="shared" si="45"/>
        <v>1.4499675653309416</v>
      </c>
      <c r="F112" s="31">
        <f t="shared" si="45"/>
        <v>-0.4259388634883417</v>
      </c>
      <c r="G112" s="31">
        <f t="shared" si="45"/>
        <v>4.636772943677552</v>
      </c>
      <c r="H112" s="31">
        <f t="shared" si="45"/>
        <v>11.51929438416971</v>
      </c>
      <c r="I112" s="31">
        <f t="shared" si="45"/>
        <v>-2.3169745134732587</v>
      </c>
      <c r="J112" s="31">
        <f t="shared" si="45"/>
        <v>-13.052554010189743</v>
      </c>
      <c r="K112" s="31">
        <f t="shared" si="45"/>
        <v>0.05661501007552045</v>
      </c>
      <c r="L112" s="31">
        <f t="shared" si="45"/>
        <v>0.4430145246817205</v>
      </c>
    </row>
    <row r="113" spans="2:12" ht="15" customHeight="1" hidden="1">
      <c r="B113" s="20">
        <f t="shared" si="44"/>
        <v>40391</v>
      </c>
      <c r="C113" s="31">
        <f t="shared" si="45"/>
        <v>4.169848962479436</v>
      </c>
      <c r="D113" s="31">
        <f t="shared" si="45"/>
        <v>10.740397082875514</v>
      </c>
      <c r="E113" s="31">
        <f t="shared" si="45"/>
        <v>0.7107332293913668</v>
      </c>
      <c r="F113" s="31">
        <f t="shared" si="45"/>
        <v>1.6671466895631721</v>
      </c>
      <c r="G113" s="31">
        <f t="shared" si="45"/>
        <v>2.866140227687276</v>
      </c>
      <c r="H113" s="31">
        <f t="shared" si="45"/>
        <v>20.79187347658359</v>
      </c>
      <c r="I113" s="31">
        <f t="shared" si="45"/>
        <v>-1.1644870622909251</v>
      </c>
      <c r="J113" s="31">
        <f t="shared" si="45"/>
        <v>-3.437721641963093</v>
      </c>
      <c r="K113" s="31">
        <f t="shared" si="45"/>
        <v>-0.6618643213096403</v>
      </c>
      <c r="L113" s="31">
        <f t="shared" si="45"/>
        <v>11.033453026036542</v>
      </c>
    </row>
    <row r="114" spans="2:12" ht="15" customHeight="1" hidden="1">
      <c r="B114" s="20">
        <f t="shared" si="44"/>
        <v>40422</v>
      </c>
      <c r="C114" s="31">
        <f t="shared" si="45"/>
        <v>2.8365054849423768</v>
      </c>
      <c r="D114" s="31">
        <f t="shared" si="45"/>
        <v>8.925019952726247</v>
      </c>
      <c r="E114" s="31">
        <f t="shared" si="45"/>
        <v>-0.4688616101591361</v>
      </c>
      <c r="F114" s="31">
        <f t="shared" si="45"/>
        <v>1.924800641387183</v>
      </c>
      <c r="G114" s="31">
        <f t="shared" si="45"/>
        <v>0.8533935983867563</v>
      </c>
      <c r="H114" s="31">
        <f t="shared" si="45"/>
        <v>16.98104438252103</v>
      </c>
      <c r="I114" s="31">
        <f t="shared" si="45"/>
        <v>-1.2812264130491855</v>
      </c>
      <c r="J114" s="31">
        <f t="shared" si="45"/>
        <v>-6.230697402765966</v>
      </c>
      <c r="K114" s="31">
        <f t="shared" si="45"/>
        <v>5.103162207248548</v>
      </c>
      <c r="L114" s="31">
        <f t="shared" si="45"/>
        <v>13.979979648259286</v>
      </c>
    </row>
    <row r="115" spans="2:12" ht="15" customHeight="1" hidden="1">
      <c r="B115" s="20">
        <f t="shared" si="44"/>
        <v>40452</v>
      </c>
      <c r="C115" s="31">
        <f t="shared" si="45"/>
        <v>-0.06859937473296154</v>
      </c>
      <c r="D115" s="31">
        <f t="shared" si="45"/>
        <v>8.0204229463469</v>
      </c>
      <c r="E115" s="31">
        <f t="shared" si="45"/>
        <v>-4.367827938676536</v>
      </c>
      <c r="F115" s="31">
        <f t="shared" si="45"/>
        <v>0.641040066029266</v>
      </c>
      <c r="G115" s="31">
        <f t="shared" si="45"/>
        <v>-2.5380427548458666</v>
      </c>
      <c r="H115" s="31">
        <f t="shared" si="45"/>
        <v>13.540856699042699</v>
      </c>
      <c r="I115" s="31">
        <f t="shared" si="45"/>
        <v>-1.2772695041083324</v>
      </c>
      <c r="J115" s="31">
        <f t="shared" si="45"/>
        <v>-13.259522167991806</v>
      </c>
      <c r="K115" s="31">
        <f t="shared" si="45"/>
        <v>-3.7499011303081677</v>
      </c>
      <c r="L115" s="31">
        <f t="shared" si="45"/>
        <v>7.618123618142929</v>
      </c>
    </row>
    <row r="116" spans="2:12" ht="15" customHeight="1" hidden="1">
      <c r="B116" s="20">
        <f t="shared" si="44"/>
        <v>40483</v>
      </c>
      <c r="C116" s="31">
        <f t="shared" si="45"/>
        <v>5.369878178983434</v>
      </c>
      <c r="D116" s="31">
        <f t="shared" si="45"/>
        <v>10.743341088903861</v>
      </c>
      <c r="E116" s="31">
        <f t="shared" si="45"/>
        <v>0.9696769118032526</v>
      </c>
      <c r="F116" s="31">
        <f t="shared" si="45"/>
        <v>7.99066922517808</v>
      </c>
      <c r="G116" s="31">
        <f t="shared" si="45"/>
        <v>5.949926632740583</v>
      </c>
      <c r="H116" s="31">
        <f t="shared" si="45"/>
        <v>18.916263912151916</v>
      </c>
      <c r="I116" s="31">
        <f t="shared" si="45"/>
        <v>-0.9126077877985546</v>
      </c>
      <c r="J116" s="31">
        <f t="shared" si="45"/>
        <v>-1.01550849065271</v>
      </c>
      <c r="K116" s="31">
        <f t="shared" si="45"/>
        <v>4.068401269327075</v>
      </c>
      <c r="L116" s="31">
        <f t="shared" si="45"/>
        <v>21.869711152528357</v>
      </c>
    </row>
    <row r="117" spans="2:12" ht="15" customHeight="1" hidden="1">
      <c r="B117" s="20">
        <f t="shared" si="44"/>
        <v>40513</v>
      </c>
      <c r="C117" s="31">
        <f t="shared" si="45"/>
        <v>2.5751510263916697</v>
      </c>
      <c r="D117" s="31">
        <f t="shared" si="45"/>
        <v>6.925710522052064</v>
      </c>
      <c r="E117" s="31">
        <f t="shared" si="45"/>
        <v>-0.5266326249508213</v>
      </c>
      <c r="F117" s="31">
        <f t="shared" si="45"/>
        <v>3.515207911524125</v>
      </c>
      <c r="G117" s="31">
        <f t="shared" si="45"/>
        <v>2.982742827225132</v>
      </c>
      <c r="H117" s="31">
        <f t="shared" si="45"/>
        <v>13.053677480977555</v>
      </c>
      <c r="I117" s="31">
        <f t="shared" si="45"/>
        <v>-3.0125294857985114</v>
      </c>
      <c r="J117" s="31">
        <f t="shared" si="45"/>
        <v>-1.6141478022992655</v>
      </c>
      <c r="K117" s="31">
        <f t="shared" si="45"/>
        <v>-1.098055126423299</v>
      </c>
      <c r="L117" s="31">
        <f t="shared" si="45"/>
        <v>1.3337099891284594</v>
      </c>
    </row>
    <row r="118" spans="2:12" ht="15" customHeight="1" hidden="1">
      <c r="B118" s="20">
        <f t="shared" si="44"/>
        <v>40544</v>
      </c>
      <c r="C118" s="31">
        <f t="shared" si="45"/>
        <v>5.8575169119868935</v>
      </c>
      <c r="D118" s="31">
        <f t="shared" si="45"/>
        <v>7.726094746886143</v>
      </c>
      <c r="E118" s="31">
        <f t="shared" si="45"/>
        <v>5.18354603008558</v>
      </c>
      <c r="F118" s="31">
        <f t="shared" si="45"/>
        <v>1.4507859857160643</v>
      </c>
      <c r="G118" s="31">
        <f t="shared" si="45"/>
        <v>8.596502082125077</v>
      </c>
      <c r="H118" s="31">
        <f t="shared" si="45"/>
        <v>13.84288340887262</v>
      </c>
      <c r="I118" s="31">
        <f t="shared" si="45"/>
        <v>-1.9301985497865648</v>
      </c>
      <c r="J118" s="31">
        <f t="shared" si="45"/>
        <v>-6.7213038892847745</v>
      </c>
      <c r="K118" s="31">
        <f t="shared" si="45"/>
        <v>1.9768844073461715</v>
      </c>
      <c r="L118" s="31">
        <f t="shared" si="45"/>
        <v>-0.4334583483240076</v>
      </c>
    </row>
    <row r="119" spans="2:12" ht="15" customHeight="1" hidden="1">
      <c r="B119" s="20">
        <f t="shared" si="44"/>
        <v>40575</v>
      </c>
      <c r="C119" s="31">
        <f t="shared" si="45"/>
        <v>5.9065238917904495</v>
      </c>
      <c r="D119" s="31">
        <f t="shared" si="45"/>
        <v>7.965815706898625</v>
      </c>
      <c r="E119" s="31">
        <f t="shared" si="45"/>
        <v>5.436554334365979</v>
      </c>
      <c r="F119" s="31">
        <f t="shared" si="45"/>
        <v>0.6064362166289184</v>
      </c>
      <c r="G119" s="31">
        <f t="shared" si="45"/>
        <v>8.279698540417058</v>
      </c>
      <c r="H119" s="31">
        <f t="shared" si="45"/>
        <v>12.597316676751758</v>
      </c>
      <c r="I119" s="31">
        <f t="shared" si="45"/>
        <v>-2.441914051861667</v>
      </c>
      <c r="J119" s="31">
        <f t="shared" si="45"/>
        <v>-3.591709195028936</v>
      </c>
      <c r="K119" s="31">
        <f t="shared" si="45"/>
        <v>2.4816895298584587</v>
      </c>
      <c r="L119" s="31">
        <f t="shared" si="45"/>
        <v>-0.692786677924867</v>
      </c>
    </row>
    <row r="120" spans="2:12" ht="15" customHeight="1" hidden="1">
      <c r="B120" s="21">
        <f t="shared" si="44"/>
        <v>40603</v>
      </c>
      <c r="C120" s="35">
        <f t="shared" si="45"/>
        <v>2.6057932534015564</v>
      </c>
      <c r="D120" s="35">
        <f t="shared" si="45"/>
        <v>4.236564772317095</v>
      </c>
      <c r="E120" s="35">
        <f t="shared" si="45"/>
        <v>1.5172634280079307</v>
      </c>
      <c r="F120" s="35">
        <f t="shared" si="45"/>
        <v>-4.583395200002163</v>
      </c>
      <c r="G120" s="35">
        <f t="shared" si="45"/>
        <v>8.106523422984338</v>
      </c>
      <c r="H120" s="35">
        <f t="shared" si="45"/>
        <v>12.621618415637437</v>
      </c>
      <c r="I120" s="35">
        <f t="shared" si="45"/>
        <v>-4.198669733851743</v>
      </c>
      <c r="J120" s="35">
        <f t="shared" si="45"/>
        <v>-7.383078421562872</v>
      </c>
      <c r="K120" s="35">
        <f t="shared" si="45"/>
        <v>1.0090099820447969</v>
      </c>
      <c r="L120" s="35">
        <f t="shared" si="45"/>
        <v>-1.815456120051259</v>
      </c>
    </row>
    <row r="121" spans="2:12" ht="15" customHeight="1" thickTop="1">
      <c r="B121" s="24">
        <f t="shared" si="44"/>
        <v>40634</v>
      </c>
      <c r="C121" s="31">
        <f aca="true" t="shared" si="46" ref="C121:C132">IF(O90="","",IF(P190=0,"-  ",((P202-P190)/P190)*100))</f>
        <v>1.9737684623578364</v>
      </c>
      <c r="D121" s="31">
        <f aca="true" t="shared" si="47" ref="D121:L132">IF(C121="","",IF(Q190=0,"-  ",((Q202-Q190)/Q190)*100))</f>
        <v>0.08811909358332115</v>
      </c>
      <c r="E121" s="31">
        <f t="shared" si="47"/>
        <v>0.7671849972897977</v>
      </c>
      <c r="F121" s="31">
        <f t="shared" si="47"/>
        <v>0.44735337757586485</v>
      </c>
      <c r="G121" s="31">
        <f t="shared" si="47"/>
        <v>10.357560615561805</v>
      </c>
      <c r="H121" s="31">
        <f t="shared" si="47"/>
        <v>23.441042337972394</v>
      </c>
      <c r="I121" s="31">
        <f t="shared" si="47"/>
        <v>-3.517306687606307</v>
      </c>
      <c r="J121" s="31">
        <f t="shared" si="47"/>
        <v>-3.8730890395510156</v>
      </c>
      <c r="K121" s="31">
        <f t="shared" si="47"/>
        <v>-2.536649983136521</v>
      </c>
      <c r="L121" s="31">
        <f t="shared" si="47"/>
        <v>-2.8488271425173446</v>
      </c>
    </row>
    <row r="122" spans="2:12" ht="15" customHeight="1">
      <c r="B122" s="24">
        <f t="shared" si="44"/>
        <v>40664</v>
      </c>
      <c r="C122" s="31">
        <f t="shared" si="46"/>
        <v>2.2327282634786108</v>
      </c>
      <c r="D122" s="31">
        <f t="shared" si="47"/>
        <v>0.26857297198007857</v>
      </c>
      <c r="E122" s="31">
        <f t="shared" si="47"/>
        <v>1.7367738058368072</v>
      </c>
      <c r="F122" s="31">
        <f t="shared" si="47"/>
        <v>1.8625690835266933</v>
      </c>
      <c r="G122" s="31">
        <f t="shared" si="47"/>
        <v>8.167163158054382</v>
      </c>
      <c r="H122" s="31">
        <f t="shared" si="47"/>
        <v>10.894698529783494</v>
      </c>
      <c r="I122" s="31">
        <f t="shared" si="47"/>
        <v>-4.815868745824723</v>
      </c>
      <c r="J122" s="31">
        <f t="shared" si="47"/>
        <v>0.6656339306326203</v>
      </c>
      <c r="K122" s="31">
        <f t="shared" si="47"/>
        <v>2.172177105247922</v>
      </c>
      <c r="L122" s="31">
        <f t="shared" si="47"/>
        <v>2.6429841235479086</v>
      </c>
    </row>
    <row r="123" spans="2:12" ht="15" customHeight="1">
      <c r="B123" s="24">
        <f t="shared" si="44"/>
        <v>40695</v>
      </c>
      <c r="C123" s="31">
        <f t="shared" si="46"/>
        <v>0.8075266008589775</v>
      </c>
      <c r="D123" s="31">
        <f t="shared" si="47"/>
        <v>0.9002354237284685</v>
      </c>
      <c r="E123" s="31">
        <f t="shared" si="47"/>
        <v>-0.49526960216948596</v>
      </c>
      <c r="F123" s="31">
        <f t="shared" si="47"/>
        <v>0.19074068879541414</v>
      </c>
      <c r="G123" s="31">
        <f t="shared" si="47"/>
        <v>5.2422562061170375</v>
      </c>
      <c r="H123" s="31">
        <f t="shared" si="47"/>
        <v>5.5234064174307855</v>
      </c>
      <c r="I123" s="31">
        <f t="shared" si="47"/>
        <v>-3.655538252095675</v>
      </c>
      <c r="J123" s="31">
        <f t="shared" si="47"/>
        <v>-3.2962833404597705</v>
      </c>
      <c r="K123" s="31">
        <f t="shared" si="47"/>
        <v>-1.6386531420993735</v>
      </c>
      <c r="L123" s="31">
        <f t="shared" si="47"/>
        <v>-1.6340265253766535</v>
      </c>
    </row>
    <row r="124" spans="2:12" ht="15" customHeight="1">
      <c r="B124" s="24">
        <f t="shared" si="44"/>
        <v>40725</v>
      </c>
      <c r="C124" s="31">
        <f t="shared" si="46"/>
        <v>-0.8818373705357964</v>
      </c>
      <c r="D124" s="31">
        <f t="shared" si="47"/>
        <v>0.3782951161508476</v>
      </c>
      <c r="E124" s="31">
        <f t="shared" si="47"/>
        <v>-2.65752822980137</v>
      </c>
      <c r="F124" s="31">
        <f t="shared" si="47"/>
        <v>-0.3636263782613536</v>
      </c>
      <c r="G124" s="31">
        <f t="shared" si="47"/>
        <v>1.5931400302140242</v>
      </c>
      <c r="H124" s="31">
        <f t="shared" si="47"/>
        <v>1.6228505809576088</v>
      </c>
      <c r="I124" s="31">
        <f t="shared" si="47"/>
        <v>-2.725407893897665</v>
      </c>
      <c r="J124" s="31">
        <f t="shared" si="47"/>
        <v>-11.281485119712025</v>
      </c>
      <c r="K124" s="31">
        <f t="shared" si="47"/>
        <v>-0.5998372028076834</v>
      </c>
      <c r="L124" s="31">
        <f t="shared" si="47"/>
        <v>-3.8473327012048046</v>
      </c>
    </row>
    <row r="125" spans="2:12" ht="15" customHeight="1">
      <c r="B125" s="24">
        <f t="shared" si="44"/>
        <v>40756</v>
      </c>
      <c r="C125" s="31">
        <f t="shared" si="46"/>
        <v>4.352891318924593</v>
      </c>
      <c r="D125" s="31">
        <f t="shared" si="47"/>
        <v>2.7974559575257496</v>
      </c>
      <c r="E125" s="31">
        <f t="shared" si="47"/>
        <v>3.9881259124506965</v>
      </c>
      <c r="F125" s="31">
        <f t="shared" si="47"/>
        <v>5.033810445475492</v>
      </c>
      <c r="G125" s="31">
        <f t="shared" si="47"/>
        <v>9.87124182369948</v>
      </c>
      <c r="H125" s="31">
        <f t="shared" si="47"/>
        <v>9.636375543700131</v>
      </c>
      <c r="I125" s="31">
        <f t="shared" si="47"/>
        <v>-2.1315793136445507</v>
      </c>
      <c r="J125" s="31">
        <f t="shared" si="47"/>
        <v>-2.552509914296962</v>
      </c>
      <c r="K125" s="31">
        <f t="shared" si="47"/>
        <v>-0.6957417855428862</v>
      </c>
      <c r="L125" s="31">
        <f t="shared" si="47"/>
        <v>-0.9710378390993717</v>
      </c>
    </row>
    <row r="126" spans="2:12" ht="15" customHeight="1">
      <c r="B126" s="24">
        <f t="shared" si="44"/>
        <v>40787</v>
      </c>
      <c r="C126" s="31">
        <f t="shared" si="46"/>
        <v>2.3245798531009014</v>
      </c>
      <c r="D126" s="31">
        <f t="shared" si="47"/>
        <v>0.671221063726234</v>
      </c>
      <c r="E126" s="31">
        <f t="shared" si="47"/>
        <v>2.0087462600534045</v>
      </c>
      <c r="F126" s="31">
        <f t="shared" si="47"/>
        <v>1.372570264151173</v>
      </c>
      <c r="G126" s="31">
        <f t="shared" si="47"/>
        <v>8.604355646239723</v>
      </c>
      <c r="H126" s="31">
        <f t="shared" si="47"/>
        <v>7.032198589958558</v>
      </c>
      <c r="I126" s="31">
        <f t="shared" si="47"/>
        <v>-2.4656130604639857</v>
      </c>
      <c r="J126" s="31">
        <f t="shared" si="47"/>
        <v>-4.761901582024676</v>
      </c>
      <c r="K126" s="31">
        <f t="shared" si="47"/>
        <v>-2.980612995486012</v>
      </c>
      <c r="L126" s="31">
        <f t="shared" si="47"/>
        <v>-2.153706048088709</v>
      </c>
    </row>
    <row r="127" spans="2:12" ht="15" customHeight="1">
      <c r="B127" s="20">
        <f t="shared" si="44"/>
        <v>40817</v>
      </c>
      <c r="C127" s="31">
        <f t="shared" si="46"/>
        <v>1.9103827916279577</v>
      </c>
      <c r="D127" s="31">
        <f t="shared" si="47"/>
        <v>0.4173586641868574</v>
      </c>
      <c r="E127" s="31">
        <f t="shared" si="47"/>
        <v>1.3328318244831094</v>
      </c>
      <c r="F127" s="31">
        <f t="shared" si="47"/>
        <v>0.7342204308919724</v>
      </c>
      <c r="G127" s="31">
        <f t="shared" si="47"/>
        <v>7.797926188485961</v>
      </c>
      <c r="H127" s="31">
        <f t="shared" si="47"/>
        <v>5.243405807261006</v>
      </c>
      <c r="I127" s="31">
        <f t="shared" si="47"/>
        <v>-2.646712382543323</v>
      </c>
      <c r="J127" s="31">
        <f t="shared" si="47"/>
        <v>-4.082023473853444</v>
      </c>
      <c r="K127" s="31">
        <f t="shared" si="47"/>
        <v>0.3998635953552788</v>
      </c>
      <c r="L127" s="31">
        <f t="shared" si="47"/>
        <v>-0.7681385062040458</v>
      </c>
    </row>
    <row r="128" spans="2:12" ht="15" customHeight="1">
      <c r="B128" s="20">
        <f t="shared" si="44"/>
        <v>40848</v>
      </c>
      <c r="C128" s="31">
        <f t="shared" si="46"/>
        <v>1.191494163134577</v>
      </c>
      <c r="D128" s="31">
        <f t="shared" si="47"/>
        <v>0.9264783604364135</v>
      </c>
      <c r="E128" s="31">
        <f t="shared" si="47"/>
        <v>-0.0484019097072833</v>
      </c>
      <c r="F128" s="31">
        <f t="shared" si="47"/>
        <v>1.550123582292413</v>
      </c>
      <c r="G128" s="31">
        <f t="shared" si="47"/>
        <v>4.8641023623979125</v>
      </c>
      <c r="H128" s="31">
        <f t="shared" si="47"/>
        <v>7.579890333845579</v>
      </c>
      <c r="I128" s="31">
        <f t="shared" si="47"/>
        <v>-2.1728886722344263</v>
      </c>
      <c r="J128" s="31">
        <f t="shared" si="47"/>
        <v>-4.717197286116791</v>
      </c>
      <c r="K128" s="31">
        <f t="shared" si="47"/>
        <v>2.394130266847756</v>
      </c>
      <c r="L128" s="31">
        <f t="shared" si="47"/>
        <v>-1.542010439192052</v>
      </c>
    </row>
    <row r="129" spans="2:12" ht="15" customHeight="1">
      <c r="B129" s="20">
        <f t="shared" si="44"/>
        <v>40878</v>
      </c>
      <c r="C129" s="31">
        <f t="shared" si="46"/>
        <v>1.709001468375011</v>
      </c>
      <c r="D129" s="31">
        <f t="shared" si="47"/>
        <v>0.5223028390909977</v>
      </c>
      <c r="E129" s="31">
        <f t="shared" si="47"/>
        <v>0.8085751846175042</v>
      </c>
      <c r="F129" s="31">
        <f t="shared" si="47"/>
        <v>0.5383535807884439</v>
      </c>
      <c r="G129" s="31">
        <f t="shared" si="47"/>
        <v>7.438545041775085</v>
      </c>
      <c r="H129" s="31">
        <f t="shared" si="47"/>
        <v>8.63129435616504</v>
      </c>
      <c r="I129" s="31">
        <f t="shared" si="47"/>
        <v>-1.8495763044510722</v>
      </c>
      <c r="J129" s="31">
        <f t="shared" si="47"/>
        <v>-10.982411668709007</v>
      </c>
      <c r="K129" s="31">
        <f t="shared" si="47"/>
        <v>3.218869719748838</v>
      </c>
      <c r="L129" s="31">
        <f t="shared" si="47"/>
        <v>-2.288657926234098</v>
      </c>
    </row>
    <row r="130" spans="2:12" ht="15" customHeight="1">
      <c r="B130" s="24">
        <f t="shared" si="44"/>
        <v>40909</v>
      </c>
      <c r="C130" s="31">
        <f t="shared" si="46"/>
        <v>1.4549582287550873</v>
      </c>
      <c r="D130" s="31">
        <f t="shared" si="47"/>
        <v>1.0769776079617566</v>
      </c>
      <c r="E130" s="31">
        <f t="shared" si="47"/>
        <v>0.22589183542831862</v>
      </c>
      <c r="F130" s="31">
        <f t="shared" si="47"/>
        <v>2.57231575250972</v>
      </c>
      <c r="G130" s="31">
        <f t="shared" si="47"/>
        <v>5.017258316603588</v>
      </c>
      <c r="H130" s="31">
        <f t="shared" si="47"/>
        <v>7.614697079061809</v>
      </c>
      <c r="I130" s="31">
        <f t="shared" si="47"/>
        <v>-2.6922112680765253</v>
      </c>
      <c r="J130" s="31">
        <f t="shared" si="47"/>
        <v>-5.746870548122296</v>
      </c>
      <c r="K130" s="31">
        <f t="shared" si="47"/>
        <v>2.9594309783812167</v>
      </c>
      <c r="L130" s="31">
        <f t="shared" si="47"/>
        <v>-2.2576703806426566</v>
      </c>
    </row>
    <row r="131" spans="2:12" ht="15" customHeight="1">
      <c r="B131" s="24">
        <f t="shared" si="44"/>
        <v>40940</v>
      </c>
      <c r="C131" s="31">
        <f t="shared" si="46"/>
        <v>6.753111579664699</v>
      </c>
      <c r="D131" s="31">
        <f t="shared" si="47"/>
        <v>5.20726884904131</v>
      </c>
      <c r="E131" s="31">
        <f t="shared" si="47"/>
        <v>7.051564843227068</v>
      </c>
      <c r="F131" s="31">
        <f t="shared" si="47"/>
        <v>5.231660294015747</v>
      </c>
      <c r="G131" s="31">
        <f t="shared" si="47"/>
        <v>11.056290353835223</v>
      </c>
      <c r="H131" s="31">
        <f t="shared" si="47"/>
        <v>14.710335780275106</v>
      </c>
      <c r="I131" s="31">
        <f t="shared" si="47"/>
        <v>1.0478199711893508</v>
      </c>
      <c r="J131" s="31">
        <f t="shared" si="47"/>
        <v>-0.828643862847473</v>
      </c>
      <c r="K131" s="31">
        <f t="shared" si="47"/>
        <v>2.86269845465233</v>
      </c>
      <c r="L131" s="31">
        <f t="shared" si="47"/>
        <v>1.6196265820332838</v>
      </c>
    </row>
    <row r="132" spans="2:12" ht="15" customHeight="1">
      <c r="B132" s="25">
        <f t="shared" si="44"/>
        <v>40969</v>
      </c>
      <c r="C132" s="35">
        <f t="shared" si="46"/>
        <v>3.3597589492209283</v>
      </c>
      <c r="D132" s="35">
        <f t="shared" si="47"/>
        <v>1.5408549301807035</v>
      </c>
      <c r="E132" s="35">
        <f t="shared" si="47"/>
        <v>3.445797427460885</v>
      </c>
      <c r="F132" s="35">
        <f t="shared" si="47"/>
        <v>6.015591200154808</v>
      </c>
      <c r="G132" s="35">
        <f t="shared" si="47"/>
        <v>5.872084142019083</v>
      </c>
      <c r="H132" s="35">
        <f t="shared" si="47"/>
        <v>8.20932670725485</v>
      </c>
      <c r="I132" s="35">
        <f t="shared" si="47"/>
        <v>-1.581481170503935</v>
      </c>
      <c r="J132" s="35">
        <f t="shared" si="47"/>
        <v>-7.217488641387676</v>
      </c>
      <c r="K132" s="35">
        <f t="shared" si="47"/>
        <v>1.5148232834883382</v>
      </c>
      <c r="L132" s="35">
        <f t="shared" si="47"/>
        <v>-2.06797911735662</v>
      </c>
    </row>
    <row r="133" ht="15" customHeight="1"/>
    <row r="134" ht="15" customHeight="1"/>
    <row r="135" ht="15" customHeight="1"/>
    <row r="136" ht="15" customHeight="1"/>
    <row r="137" ht="15" customHeight="1"/>
    <row r="138" ht="15" customHeight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>
      <c r="C157" s="37"/>
    </row>
    <row r="158" ht="13.5" hidden="1"/>
    <row r="159" spans="2:25" ht="13.5" customHeight="1" hidden="1">
      <c r="B159" s="5" t="s">
        <v>31</v>
      </c>
      <c r="C159" s="166" t="s">
        <v>0</v>
      </c>
      <c r="D159" s="167"/>
      <c r="E159" s="167"/>
      <c r="F159" s="167"/>
      <c r="G159" s="168"/>
      <c r="H159" s="166" t="s">
        <v>1</v>
      </c>
      <c r="I159" s="167"/>
      <c r="J159" s="167"/>
      <c r="K159" s="167"/>
      <c r="L159" s="167"/>
      <c r="M159" s="167"/>
      <c r="N159" s="167"/>
      <c r="O159" s="168"/>
      <c r="P159" s="166" t="s">
        <v>18</v>
      </c>
      <c r="Q159" s="167"/>
      <c r="R159" s="167"/>
      <c r="S159" s="167"/>
      <c r="T159" s="167"/>
      <c r="U159" s="167"/>
      <c r="V159" s="167"/>
      <c r="W159" s="167"/>
      <c r="X159" s="168"/>
      <c r="Y159" s="169" t="s">
        <v>19</v>
      </c>
    </row>
    <row r="160" spans="2:25" ht="24" hidden="1">
      <c r="B160" s="6" t="s">
        <v>32</v>
      </c>
      <c r="C160" s="7" t="s">
        <v>2</v>
      </c>
      <c r="D160" s="7" t="s">
        <v>3</v>
      </c>
      <c r="E160" s="7" t="s">
        <v>4</v>
      </c>
      <c r="F160" s="7" t="s">
        <v>5</v>
      </c>
      <c r="G160" s="7" t="s">
        <v>6</v>
      </c>
      <c r="H160" s="8" t="s">
        <v>7</v>
      </c>
      <c r="I160" s="8" t="s">
        <v>8</v>
      </c>
      <c r="J160" s="8" t="s">
        <v>9</v>
      </c>
      <c r="K160" s="8" t="s">
        <v>10</v>
      </c>
      <c r="L160" s="8" t="s">
        <v>11</v>
      </c>
      <c r="M160" s="9" t="s">
        <v>12</v>
      </c>
      <c r="N160" s="10" t="s">
        <v>33</v>
      </c>
      <c r="O160" s="11" t="s">
        <v>14</v>
      </c>
      <c r="P160" s="8" t="s">
        <v>7</v>
      </c>
      <c r="Q160" s="9" t="s">
        <v>8</v>
      </c>
      <c r="R160" s="8" t="s">
        <v>9</v>
      </c>
      <c r="S160" s="8" t="s">
        <v>10</v>
      </c>
      <c r="T160" s="8" t="s">
        <v>11</v>
      </c>
      <c r="U160" s="9" t="s">
        <v>34</v>
      </c>
      <c r="V160" s="10" t="s">
        <v>35</v>
      </c>
      <c r="W160" s="26" t="s">
        <v>20</v>
      </c>
      <c r="X160" s="8" t="s">
        <v>14</v>
      </c>
      <c r="Y160" s="170"/>
    </row>
    <row r="161" spans="2:25" ht="11.25" customHeight="1" hidden="1">
      <c r="B161" s="12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2:25" ht="13.5" hidden="1">
      <c r="B162" s="38" t="str">
        <f>IF(B166="","",LEFT(B166,4))</f>
        <v>2008</v>
      </c>
      <c r="C162" s="39">
        <f>AVERAGE(C166:C177)</f>
        <v>17454965.5</v>
      </c>
      <c r="D162" s="39">
        <f>AVERAGE(D166:D177)</f>
        <v>9858607.166666666</v>
      </c>
      <c r="E162" s="39">
        <f>AVERAGE(E166:E177)</f>
        <v>7601358.333333333</v>
      </c>
      <c r="F162" s="39">
        <f>SUMPRODUCT(F166:F177,D166:D177)/SUM(D166:D177)</f>
        <v>285945.02059731405</v>
      </c>
      <c r="G162" s="39">
        <f aca="true" t="shared" si="48" ref="G162:Y162">SUM(G166:G177)</f>
        <v>38170247097</v>
      </c>
      <c r="H162" s="39">
        <f t="shared" si="48"/>
        <v>2646343761446.1914</v>
      </c>
      <c r="I162" s="39">
        <f t="shared" si="48"/>
        <v>705288997960</v>
      </c>
      <c r="J162" s="39">
        <f t="shared" si="48"/>
        <v>1108735352600</v>
      </c>
      <c r="K162" s="39">
        <f t="shared" si="48"/>
        <v>301532106340</v>
      </c>
      <c r="L162" s="39">
        <f t="shared" si="48"/>
        <v>449442767700</v>
      </c>
      <c r="M162" s="39">
        <f t="shared" si="48"/>
        <v>3009730040</v>
      </c>
      <c r="N162" s="39">
        <f t="shared" si="48"/>
        <v>30160971783</v>
      </c>
      <c r="O162" s="40">
        <f t="shared" si="48"/>
        <v>51773835023.19352</v>
      </c>
      <c r="P162" s="40">
        <f t="shared" si="48"/>
        <v>2021072158746</v>
      </c>
      <c r="Q162" s="39">
        <f t="shared" si="48"/>
        <v>585968014337</v>
      </c>
      <c r="R162" s="39">
        <f t="shared" si="48"/>
        <v>815437547755</v>
      </c>
      <c r="S162" s="39">
        <f t="shared" si="48"/>
        <v>213806511779</v>
      </c>
      <c r="T162" s="39">
        <f t="shared" si="48"/>
        <v>323735820879</v>
      </c>
      <c r="U162" s="39">
        <f t="shared" si="48"/>
        <v>2348857801</v>
      </c>
      <c r="V162" s="39">
        <f t="shared" si="48"/>
        <v>18562004395</v>
      </c>
      <c r="W162" s="39">
        <f t="shared" si="48"/>
        <v>28622038916</v>
      </c>
      <c r="X162" s="39">
        <f t="shared" si="48"/>
        <v>36791362884</v>
      </c>
      <c r="Y162" s="39">
        <f t="shared" si="48"/>
        <v>190425082605</v>
      </c>
    </row>
    <row r="163" spans="2:25" ht="13.5" hidden="1">
      <c r="B163" s="38" t="str">
        <f>IF(B178="","",LEFT(B178,4))</f>
        <v>2009</v>
      </c>
      <c r="C163" s="39">
        <f>AVERAGE(C178:C189)</f>
        <v>34817622.166666664</v>
      </c>
      <c r="D163" s="39">
        <f>AVERAGE(D178:D189)</f>
        <v>19625499.583333332</v>
      </c>
      <c r="E163" s="39">
        <f>AVERAGE(E178:E189)</f>
        <v>15192122.583333334</v>
      </c>
      <c r="F163" s="39">
        <f>SUMPRODUCT(F178:F189,D178:D189)/SUM(D178:D189)</f>
        <v>279445.206191035</v>
      </c>
      <c r="G163" s="39">
        <f>SUM(G178:G189)</f>
        <v>73319737306</v>
      </c>
      <c r="H163" s="39">
        <f aca="true" t="shared" si="49" ref="H163:Y163">SUM(H178:H189)</f>
        <v>5283770494189.524</v>
      </c>
      <c r="I163" s="39">
        <f t="shared" si="49"/>
        <v>1427493280080</v>
      </c>
      <c r="J163" s="39">
        <f t="shared" si="49"/>
        <v>2191934958750</v>
      </c>
      <c r="K163" s="39">
        <f t="shared" si="49"/>
        <v>594219581970</v>
      </c>
      <c r="L163" s="39">
        <f t="shared" si="49"/>
        <v>901529177330</v>
      </c>
      <c r="M163" s="39">
        <f t="shared" si="49"/>
        <v>5231342090</v>
      </c>
      <c r="N163" s="39">
        <f t="shared" si="49"/>
        <v>58422547732</v>
      </c>
      <c r="O163" s="40">
        <f t="shared" si="49"/>
        <v>104939606237.5321</v>
      </c>
      <c r="P163" s="40">
        <f t="shared" si="49"/>
        <v>4049353950023</v>
      </c>
      <c r="Q163" s="39">
        <f t="shared" si="49"/>
        <v>1197350904262</v>
      </c>
      <c r="R163" s="39">
        <f t="shared" si="49"/>
        <v>1610152426364</v>
      </c>
      <c r="S163" s="39">
        <f t="shared" si="49"/>
        <v>420954220950</v>
      </c>
      <c r="T163" s="39">
        <f t="shared" si="49"/>
        <v>648850327522</v>
      </c>
      <c r="U163" s="39">
        <f t="shared" si="49"/>
        <v>3795219740</v>
      </c>
      <c r="V163" s="39">
        <f t="shared" si="49"/>
        <v>35531240808</v>
      </c>
      <c r="W163" s="39">
        <f t="shared" si="49"/>
        <v>58537031409</v>
      </c>
      <c r="X163" s="39">
        <f t="shared" si="49"/>
        <v>74182578968</v>
      </c>
      <c r="Y163" s="39">
        <f t="shared" si="49"/>
        <v>371002703119</v>
      </c>
    </row>
    <row r="164" spans="2:25" ht="13.5" hidden="1">
      <c r="B164" s="38" t="str">
        <f>IF(B190="","",LEFT(B190,4))</f>
        <v>2010</v>
      </c>
      <c r="C164" s="39">
        <f>AVERAGE(C190:C201)</f>
        <v>34897855.666666664</v>
      </c>
      <c r="D164" s="39">
        <f>AVERAGE(D190:D201)</f>
        <v>19682486.5</v>
      </c>
      <c r="E164" s="39">
        <f>AVERAGE(E190:E201)</f>
        <v>15215369.166666666</v>
      </c>
      <c r="F164" s="39">
        <f>SUMPRODUCT(F190:F201,D190:D201)/SUM(D190:D201)</f>
        <v>276174.5793821997</v>
      </c>
      <c r="G164" s="39">
        <f aca="true" t="shared" si="50" ref="G164:Y164">SUM(G190:G201)</f>
        <v>72923153704</v>
      </c>
      <c r="H164" s="39">
        <f t="shared" si="50"/>
        <v>5451085138565.616</v>
      </c>
      <c r="I164" s="39">
        <f t="shared" si="50"/>
        <v>1521294241360</v>
      </c>
      <c r="J164" s="39">
        <f t="shared" si="50"/>
        <v>2220560645540</v>
      </c>
      <c r="K164" s="39">
        <f t="shared" si="50"/>
        <v>600125434870</v>
      </c>
      <c r="L164" s="39">
        <f t="shared" si="50"/>
        <v>939645201130</v>
      </c>
      <c r="M164" s="39">
        <f t="shared" si="50"/>
        <v>5951467930</v>
      </c>
      <c r="N164" s="39">
        <f t="shared" si="50"/>
        <v>57280430919</v>
      </c>
      <c r="O164" s="40">
        <f t="shared" si="50"/>
        <v>106227716816.62134</v>
      </c>
      <c r="P164" s="40">
        <f t="shared" si="50"/>
        <v>4195553637636</v>
      </c>
      <c r="Q164" s="39">
        <f t="shared" si="50"/>
        <v>1293228257439</v>
      </c>
      <c r="R164" s="39">
        <f t="shared" si="50"/>
        <v>1631957388016</v>
      </c>
      <c r="S164" s="39">
        <f t="shared" si="50"/>
        <v>425438294844</v>
      </c>
      <c r="T164" s="39">
        <f t="shared" si="50"/>
        <v>676949099134</v>
      </c>
      <c r="U164" s="39">
        <f t="shared" si="50"/>
        <v>4320605241</v>
      </c>
      <c r="V164" s="39">
        <f t="shared" si="50"/>
        <v>34897191219</v>
      </c>
      <c r="W164" s="39">
        <f t="shared" si="50"/>
        <v>53672290960</v>
      </c>
      <c r="X164" s="39">
        <f t="shared" si="50"/>
        <v>75090510783</v>
      </c>
      <c r="Y164" s="39">
        <f t="shared" si="50"/>
        <v>388373918346</v>
      </c>
    </row>
    <row r="165" spans="2:25" ht="14.25" hidden="1" thickBot="1">
      <c r="B165" s="41" t="str">
        <f>IF(B202="","",LEFT(B202,4))</f>
        <v>2011</v>
      </c>
      <c r="C165" s="42">
        <f>AVERAGE(C202:C213)</f>
        <v>34875765.166666664</v>
      </c>
      <c r="D165" s="42">
        <f>AVERAGE(D202:D213)</f>
        <v>19703306.416666668</v>
      </c>
      <c r="E165" s="42">
        <f>AVERAGE(E202:E213)</f>
        <v>15172458.75</v>
      </c>
      <c r="F165" s="42">
        <f>SUMPRODUCT(F202:F213,D202:D213)/SUM(D202:D213)</f>
        <v>275202.9669538074</v>
      </c>
      <c r="G165" s="42">
        <f aca="true" t="shared" si="51" ref="G165:Y165">SUM(G202:G213)</f>
        <v>72839972280</v>
      </c>
      <c r="H165" s="42">
        <f t="shared" si="51"/>
        <v>5560535236368.131</v>
      </c>
      <c r="I165" s="42">
        <f t="shared" si="51"/>
        <v>1529666991510</v>
      </c>
      <c r="J165" s="42">
        <f t="shared" si="51"/>
        <v>2248414162130</v>
      </c>
      <c r="K165" s="42">
        <f t="shared" si="51"/>
        <v>610251974680</v>
      </c>
      <c r="L165" s="42">
        <f t="shared" si="51"/>
        <v>1003263696260</v>
      </c>
      <c r="M165" s="42">
        <f t="shared" si="51"/>
        <v>6486778990</v>
      </c>
      <c r="N165" s="42">
        <f t="shared" si="51"/>
        <v>55611870241</v>
      </c>
      <c r="O165" s="43">
        <f t="shared" si="51"/>
        <v>106839762557.13719</v>
      </c>
      <c r="P165" s="43">
        <f t="shared" si="51"/>
        <v>4290288955392</v>
      </c>
      <c r="Q165" s="42">
        <f t="shared" si="51"/>
        <v>1309260341742</v>
      </c>
      <c r="R165" s="42">
        <f t="shared" si="51"/>
        <v>1656397372640</v>
      </c>
      <c r="S165" s="42">
        <f t="shared" si="51"/>
        <v>434231508843</v>
      </c>
      <c r="T165" s="42">
        <f t="shared" si="51"/>
        <v>725128308101</v>
      </c>
      <c r="U165" s="42">
        <f t="shared" si="51"/>
        <v>4704641721</v>
      </c>
      <c r="V165" s="42">
        <f t="shared" si="51"/>
        <v>34042107702</v>
      </c>
      <c r="W165" s="42">
        <f t="shared" si="51"/>
        <v>51002156748</v>
      </c>
      <c r="X165" s="42">
        <f t="shared" si="51"/>
        <v>75522517895</v>
      </c>
      <c r="Y165" s="42">
        <f t="shared" si="51"/>
        <v>383111861682</v>
      </c>
    </row>
    <row r="166" spans="2:25" ht="14.25" customHeight="1" hidden="1" thickTop="1">
      <c r="B166" s="44">
        <v>200804</v>
      </c>
      <c r="C166" s="39">
        <v>10000</v>
      </c>
      <c r="D166" s="39">
        <v>10000</v>
      </c>
      <c r="E166" s="39">
        <v>10000</v>
      </c>
      <c r="F166" s="39">
        <v>1</v>
      </c>
      <c r="G166" s="39">
        <v>100000</v>
      </c>
      <c r="H166" s="39">
        <v>100000000</v>
      </c>
      <c r="I166" s="39">
        <v>100000000</v>
      </c>
      <c r="J166" s="39">
        <v>100000000</v>
      </c>
      <c r="K166" s="39">
        <v>100000000</v>
      </c>
      <c r="L166" s="39">
        <v>100000000</v>
      </c>
      <c r="M166" s="39">
        <v>100000000</v>
      </c>
      <c r="N166" s="39">
        <v>100000000</v>
      </c>
      <c r="O166" s="40">
        <v>100000000</v>
      </c>
      <c r="P166" s="40">
        <v>100000000</v>
      </c>
      <c r="Q166" s="39">
        <v>100000000</v>
      </c>
      <c r="R166" s="39">
        <v>100000000</v>
      </c>
      <c r="S166" s="39">
        <v>100000000</v>
      </c>
      <c r="T166" s="39">
        <v>100000000</v>
      </c>
      <c r="U166" s="39">
        <v>100000000</v>
      </c>
      <c r="V166" s="39">
        <v>100000000</v>
      </c>
      <c r="W166" s="39">
        <v>100000000</v>
      </c>
      <c r="X166" s="39">
        <v>100000000</v>
      </c>
      <c r="Y166" s="39">
        <v>100000000</v>
      </c>
    </row>
    <row r="167" spans="2:25" ht="13.5" customHeight="1" hidden="1">
      <c r="B167" s="38">
        <v>200805</v>
      </c>
      <c r="C167" s="39">
        <v>10000</v>
      </c>
      <c r="D167" s="39">
        <v>10000</v>
      </c>
      <c r="E167" s="39">
        <v>10000</v>
      </c>
      <c r="F167" s="39">
        <v>1</v>
      </c>
      <c r="G167" s="39">
        <v>100000</v>
      </c>
      <c r="H167" s="39">
        <v>100000000</v>
      </c>
      <c r="I167" s="39">
        <v>100000000</v>
      </c>
      <c r="J167" s="39">
        <v>100000000</v>
      </c>
      <c r="K167" s="39">
        <v>100000000</v>
      </c>
      <c r="L167" s="39">
        <v>100000000</v>
      </c>
      <c r="M167" s="39">
        <v>100000000</v>
      </c>
      <c r="N167" s="39">
        <v>100000000</v>
      </c>
      <c r="O167" s="40">
        <v>100000000</v>
      </c>
      <c r="P167" s="40">
        <v>100000000</v>
      </c>
      <c r="Q167" s="39">
        <v>100000000</v>
      </c>
      <c r="R167" s="39">
        <v>100000000</v>
      </c>
      <c r="S167" s="39">
        <v>100000000</v>
      </c>
      <c r="T167" s="39">
        <v>100000000</v>
      </c>
      <c r="U167" s="39">
        <v>100000000</v>
      </c>
      <c r="V167" s="39">
        <v>100000000</v>
      </c>
      <c r="W167" s="39">
        <v>100000000</v>
      </c>
      <c r="X167" s="39">
        <v>100000000</v>
      </c>
      <c r="Y167" s="39">
        <v>100000000</v>
      </c>
    </row>
    <row r="168" spans="2:25" ht="13.5" customHeight="1" hidden="1">
      <c r="B168" s="38">
        <v>200806</v>
      </c>
      <c r="C168" s="39">
        <v>10000</v>
      </c>
      <c r="D168" s="39">
        <v>10000</v>
      </c>
      <c r="E168" s="39">
        <v>10000</v>
      </c>
      <c r="F168" s="39">
        <v>1</v>
      </c>
      <c r="G168" s="39">
        <v>100000</v>
      </c>
      <c r="H168" s="39">
        <v>100000000</v>
      </c>
      <c r="I168" s="39">
        <v>100000000</v>
      </c>
      <c r="J168" s="39">
        <v>100000000</v>
      </c>
      <c r="K168" s="39">
        <v>100000000</v>
      </c>
      <c r="L168" s="39">
        <v>100000000</v>
      </c>
      <c r="M168" s="39">
        <v>100000000</v>
      </c>
      <c r="N168" s="39">
        <v>100000000</v>
      </c>
      <c r="O168" s="40">
        <v>100000000</v>
      </c>
      <c r="P168" s="40">
        <v>100000000</v>
      </c>
      <c r="Q168" s="39">
        <v>100000000</v>
      </c>
      <c r="R168" s="39">
        <v>100000000</v>
      </c>
      <c r="S168" s="39">
        <v>100000000</v>
      </c>
      <c r="T168" s="39">
        <v>100000000</v>
      </c>
      <c r="U168" s="39">
        <v>100000000</v>
      </c>
      <c r="V168" s="39">
        <v>100000000</v>
      </c>
      <c r="W168" s="39">
        <v>100000000</v>
      </c>
      <c r="X168" s="39">
        <v>100000000</v>
      </c>
      <c r="Y168" s="39">
        <v>100000000</v>
      </c>
    </row>
    <row r="169" spans="2:25" ht="13.5" customHeight="1" hidden="1">
      <c r="B169" s="38">
        <v>200807</v>
      </c>
      <c r="C169" s="39">
        <v>10000</v>
      </c>
      <c r="D169" s="39">
        <v>10000</v>
      </c>
      <c r="E169" s="39">
        <v>10000</v>
      </c>
      <c r="F169" s="39">
        <v>1</v>
      </c>
      <c r="G169" s="39">
        <v>100000</v>
      </c>
      <c r="H169" s="39">
        <v>100000000</v>
      </c>
      <c r="I169" s="39">
        <v>100000000</v>
      </c>
      <c r="J169" s="39">
        <v>100000000</v>
      </c>
      <c r="K169" s="39">
        <v>100000000</v>
      </c>
      <c r="L169" s="39">
        <v>100000000</v>
      </c>
      <c r="M169" s="39">
        <v>100000000</v>
      </c>
      <c r="N169" s="39">
        <v>100000000</v>
      </c>
      <c r="O169" s="40">
        <v>100000000</v>
      </c>
      <c r="P169" s="40">
        <v>100000000</v>
      </c>
      <c r="Q169" s="39">
        <v>100000000</v>
      </c>
      <c r="R169" s="39">
        <v>100000000</v>
      </c>
      <c r="S169" s="39">
        <v>100000000</v>
      </c>
      <c r="T169" s="39">
        <v>100000000</v>
      </c>
      <c r="U169" s="39">
        <v>100000000</v>
      </c>
      <c r="V169" s="39">
        <v>100000000</v>
      </c>
      <c r="W169" s="39">
        <v>100000000</v>
      </c>
      <c r="X169" s="39">
        <v>100000000</v>
      </c>
      <c r="Y169" s="39">
        <v>100000000</v>
      </c>
    </row>
    <row r="170" spans="2:25" ht="13.5" customHeight="1" hidden="1">
      <c r="B170" s="38">
        <v>200808</v>
      </c>
      <c r="C170" s="39">
        <v>10000</v>
      </c>
      <c r="D170" s="39">
        <v>10000</v>
      </c>
      <c r="E170" s="39">
        <v>10000</v>
      </c>
      <c r="F170" s="39">
        <v>1</v>
      </c>
      <c r="G170" s="39">
        <v>100000</v>
      </c>
      <c r="H170" s="39">
        <v>100000000</v>
      </c>
      <c r="I170" s="39">
        <v>100000000</v>
      </c>
      <c r="J170" s="39">
        <v>100000000</v>
      </c>
      <c r="K170" s="39">
        <v>100000000</v>
      </c>
      <c r="L170" s="39">
        <v>100000000</v>
      </c>
      <c r="M170" s="39">
        <v>100000000</v>
      </c>
      <c r="N170" s="39">
        <v>100000000</v>
      </c>
      <c r="O170" s="40">
        <v>100000000</v>
      </c>
      <c r="P170" s="40">
        <v>100000000</v>
      </c>
      <c r="Q170" s="39">
        <v>100000000</v>
      </c>
      <c r="R170" s="39">
        <v>100000000</v>
      </c>
      <c r="S170" s="39">
        <v>100000000</v>
      </c>
      <c r="T170" s="39">
        <v>100000000</v>
      </c>
      <c r="U170" s="39">
        <v>100000000</v>
      </c>
      <c r="V170" s="39">
        <v>100000000</v>
      </c>
      <c r="W170" s="39">
        <v>100000000</v>
      </c>
      <c r="X170" s="39">
        <v>100000000</v>
      </c>
      <c r="Y170" s="39">
        <v>100000000</v>
      </c>
    </row>
    <row r="171" spans="2:25" ht="13.5" customHeight="1" hidden="1">
      <c r="B171" s="38">
        <v>200809</v>
      </c>
      <c r="C171" s="39">
        <v>10000</v>
      </c>
      <c r="D171" s="39">
        <v>10000</v>
      </c>
      <c r="E171" s="39">
        <v>10000</v>
      </c>
      <c r="F171" s="39">
        <v>1</v>
      </c>
      <c r="G171" s="39">
        <v>100000</v>
      </c>
      <c r="H171" s="39">
        <v>100000000</v>
      </c>
      <c r="I171" s="39">
        <v>100000000</v>
      </c>
      <c r="J171" s="39">
        <v>100000000</v>
      </c>
      <c r="K171" s="39">
        <v>100000000</v>
      </c>
      <c r="L171" s="39">
        <v>100000000</v>
      </c>
      <c r="M171" s="39">
        <v>100000000</v>
      </c>
      <c r="N171" s="39">
        <v>100000000</v>
      </c>
      <c r="O171" s="40">
        <v>100000000</v>
      </c>
      <c r="P171" s="40">
        <v>100000000</v>
      </c>
      <c r="Q171" s="39">
        <v>100000000</v>
      </c>
      <c r="R171" s="39">
        <v>100000000</v>
      </c>
      <c r="S171" s="39">
        <v>100000000</v>
      </c>
      <c r="T171" s="39">
        <v>100000000</v>
      </c>
      <c r="U171" s="39">
        <v>100000000</v>
      </c>
      <c r="V171" s="39">
        <v>100000000</v>
      </c>
      <c r="W171" s="39">
        <v>100000000</v>
      </c>
      <c r="X171" s="39">
        <v>100000000</v>
      </c>
      <c r="Y171" s="39">
        <v>100000000</v>
      </c>
    </row>
    <row r="172" spans="2:25" ht="13.5" customHeight="1" hidden="1">
      <c r="B172" s="38">
        <v>200810</v>
      </c>
      <c r="C172" s="39">
        <v>35015284</v>
      </c>
      <c r="D172" s="39">
        <v>19845069</v>
      </c>
      <c r="E172" s="39">
        <v>15170215</v>
      </c>
      <c r="F172" s="39">
        <v>286757.180335326</v>
      </c>
      <c r="G172" s="39">
        <v>5769220865</v>
      </c>
      <c r="H172" s="39">
        <v>445877688054.302</v>
      </c>
      <c r="I172" s="39">
        <v>120474547430</v>
      </c>
      <c r="J172" s="39">
        <v>187893763010</v>
      </c>
      <c r="K172" s="39">
        <v>52328136990</v>
      </c>
      <c r="L172" s="39">
        <v>73892242010</v>
      </c>
      <c r="M172" s="39">
        <v>417218090</v>
      </c>
      <c r="N172" s="39">
        <v>5084167047</v>
      </c>
      <c r="O172" s="40">
        <v>5787613477.30206</v>
      </c>
      <c r="P172" s="40">
        <v>336558787159</v>
      </c>
      <c r="Q172" s="39">
        <v>99533787552</v>
      </c>
      <c r="R172" s="39">
        <v>138141399594</v>
      </c>
      <c r="S172" s="39">
        <v>37051521528</v>
      </c>
      <c r="T172" s="39">
        <v>53206241703</v>
      </c>
      <c r="U172" s="39">
        <v>302803028</v>
      </c>
      <c r="V172" s="39">
        <v>3087452811</v>
      </c>
      <c r="W172" s="39">
        <v>1143966135</v>
      </c>
      <c r="X172" s="39">
        <v>4091614808</v>
      </c>
      <c r="Y172" s="39">
        <v>26928710966</v>
      </c>
    </row>
    <row r="173" spans="2:25" ht="13.5" customHeight="1" hidden="1">
      <c r="B173" s="38">
        <v>200811</v>
      </c>
      <c r="C173" s="39">
        <v>35010789</v>
      </c>
      <c r="D173" s="39">
        <v>19835909</v>
      </c>
      <c r="E173" s="39">
        <v>15174880</v>
      </c>
      <c r="F173" s="39">
        <v>286470.042184605</v>
      </c>
      <c r="G173" s="39">
        <v>5747801960</v>
      </c>
      <c r="H173" s="39">
        <v>419425643265.793</v>
      </c>
      <c r="I173" s="39">
        <v>116487251260</v>
      </c>
      <c r="J173" s="39">
        <v>171735287400</v>
      </c>
      <c r="K173" s="39">
        <v>47953941940</v>
      </c>
      <c r="L173" s="39">
        <v>68125540670</v>
      </c>
      <c r="M173" s="39">
        <v>381288410</v>
      </c>
      <c r="N173" s="39">
        <v>4968358681</v>
      </c>
      <c r="O173" s="40">
        <v>9773974904.79317</v>
      </c>
      <c r="P173" s="40">
        <v>319885263957</v>
      </c>
      <c r="Q173" s="39">
        <v>96577025603</v>
      </c>
      <c r="R173" s="39">
        <v>126477438763</v>
      </c>
      <c r="S173" s="39">
        <v>33966168205</v>
      </c>
      <c r="T173" s="39">
        <v>49066896206</v>
      </c>
      <c r="U173" s="39">
        <v>276430873</v>
      </c>
      <c r="V173" s="39">
        <v>3018675457</v>
      </c>
      <c r="W173" s="39">
        <v>3591525568</v>
      </c>
      <c r="X173" s="39">
        <v>6911103282</v>
      </c>
      <c r="Y173" s="39">
        <v>32410732828</v>
      </c>
    </row>
    <row r="174" spans="2:25" ht="13.5" customHeight="1" hidden="1">
      <c r="B174" s="38">
        <v>200812</v>
      </c>
      <c r="C174" s="39">
        <v>34988489</v>
      </c>
      <c r="D174" s="39">
        <v>19797420</v>
      </c>
      <c r="E174" s="39">
        <v>15191069</v>
      </c>
      <c r="F174" s="39">
        <v>286149.947922507</v>
      </c>
      <c r="G174" s="39">
        <v>9041344474</v>
      </c>
      <c r="H174" s="39">
        <v>454532916888.443</v>
      </c>
      <c r="I174" s="39">
        <v>117278134010</v>
      </c>
      <c r="J174" s="39">
        <v>190794907850</v>
      </c>
      <c r="K174" s="39">
        <v>51123754850</v>
      </c>
      <c r="L174" s="39">
        <v>79737940390</v>
      </c>
      <c r="M174" s="39">
        <v>407431700</v>
      </c>
      <c r="N174" s="39">
        <v>4940100654</v>
      </c>
      <c r="O174" s="40">
        <v>10250647434.443</v>
      </c>
      <c r="P174" s="40">
        <v>348218599802</v>
      </c>
      <c r="Q174" s="39">
        <v>97197572104</v>
      </c>
      <c r="R174" s="39">
        <v>140588432105</v>
      </c>
      <c r="S174" s="39">
        <v>36216566447</v>
      </c>
      <c r="T174" s="39">
        <v>57473996320</v>
      </c>
      <c r="U174" s="39">
        <v>295549767</v>
      </c>
      <c r="V174" s="39">
        <v>3000679574</v>
      </c>
      <c r="W174" s="39">
        <v>6196353103</v>
      </c>
      <c r="X174" s="39">
        <v>7249450382</v>
      </c>
      <c r="Y174" s="39">
        <v>36391436152</v>
      </c>
    </row>
    <row r="175" spans="2:25" ht="13.5" customHeight="1" hidden="1">
      <c r="B175" s="38">
        <v>200901</v>
      </c>
      <c r="C175" s="39">
        <v>34879260</v>
      </c>
      <c r="D175" s="39">
        <v>19678105</v>
      </c>
      <c r="E175" s="39">
        <v>15201155</v>
      </c>
      <c r="F175" s="39">
        <v>285999.054685397</v>
      </c>
      <c r="G175" s="39">
        <v>6238744281</v>
      </c>
      <c r="H175" s="39">
        <v>433297677679.533</v>
      </c>
      <c r="I175" s="39">
        <v>114600405050</v>
      </c>
      <c r="J175" s="39">
        <v>185666652440</v>
      </c>
      <c r="K175" s="39">
        <v>46976345920</v>
      </c>
      <c r="L175" s="39">
        <v>72469895660</v>
      </c>
      <c r="M175" s="39">
        <v>392281700</v>
      </c>
      <c r="N175" s="39">
        <v>4760008393</v>
      </c>
      <c r="O175" s="40">
        <v>8432088516.53354</v>
      </c>
      <c r="P175" s="40">
        <v>331160326494</v>
      </c>
      <c r="Q175" s="39">
        <v>95378936231</v>
      </c>
      <c r="R175" s="39">
        <v>136429463935</v>
      </c>
      <c r="S175" s="39">
        <v>33271644033</v>
      </c>
      <c r="T175" s="39">
        <v>52168388874</v>
      </c>
      <c r="U175" s="39">
        <v>285030990</v>
      </c>
      <c r="V175" s="39">
        <v>2893171165</v>
      </c>
      <c r="W175" s="39">
        <v>4769707977</v>
      </c>
      <c r="X175" s="39">
        <v>5963983289</v>
      </c>
      <c r="Y175" s="39">
        <v>29642780017</v>
      </c>
    </row>
    <row r="176" spans="2:25" ht="13.5" customHeight="1" hidden="1">
      <c r="B176" s="38">
        <v>200902</v>
      </c>
      <c r="C176" s="39">
        <v>34800386</v>
      </c>
      <c r="D176" s="39">
        <v>19591143</v>
      </c>
      <c r="E176" s="39">
        <v>15209243</v>
      </c>
      <c r="F176" s="39">
        <v>285763.068443735</v>
      </c>
      <c r="G176" s="39">
        <v>5704028656</v>
      </c>
      <c r="H176" s="39">
        <v>427062631794.005</v>
      </c>
      <c r="I176" s="39">
        <v>112997275650</v>
      </c>
      <c r="J176" s="39">
        <v>178649188310</v>
      </c>
      <c r="K176" s="39">
        <v>48947212500</v>
      </c>
      <c r="L176" s="39">
        <v>72871923050</v>
      </c>
      <c r="M176" s="39">
        <v>388920840</v>
      </c>
      <c r="N176" s="39">
        <v>4687766762</v>
      </c>
      <c r="O176" s="40">
        <v>8520344682.00592</v>
      </c>
      <c r="P176" s="40">
        <v>327742664492</v>
      </c>
      <c r="Q176" s="39">
        <v>94080325876</v>
      </c>
      <c r="R176" s="39">
        <v>131118964465</v>
      </c>
      <c r="S176" s="39">
        <v>34685022528</v>
      </c>
      <c r="T176" s="39">
        <v>52412965803</v>
      </c>
      <c r="U176" s="39">
        <v>281956216</v>
      </c>
      <c r="V176" s="39">
        <v>2849826068</v>
      </c>
      <c r="W176" s="39">
        <v>6287012605</v>
      </c>
      <c r="X176" s="39">
        <v>6026590931</v>
      </c>
      <c r="Y176" s="39">
        <v>31837662537</v>
      </c>
    </row>
    <row r="177" spans="2:25" ht="13.5" customHeight="1" hidden="1">
      <c r="B177" s="45">
        <v>200903</v>
      </c>
      <c r="C177" s="46">
        <v>34705378</v>
      </c>
      <c r="D177" s="46">
        <v>19495640</v>
      </c>
      <c r="E177" s="46">
        <v>15209738</v>
      </c>
      <c r="F177" s="46">
        <v>285384.347782375</v>
      </c>
      <c r="G177" s="46">
        <v>5668506861</v>
      </c>
      <c r="H177" s="46">
        <v>465547203764.115</v>
      </c>
      <c r="I177" s="46">
        <v>122851384560</v>
      </c>
      <c r="J177" s="46">
        <v>193395553590</v>
      </c>
      <c r="K177" s="46">
        <v>53602714140</v>
      </c>
      <c r="L177" s="46">
        <v>81745225920</v>
      </c>
      <c r="M177" s="46">
        <v>422589300</v>
      </c>
      <c r="N177" s="46">
        <v>5120570246</v>
      </c>
      <c r="O177" s="47">
        <v>8409166008.11583</v>
      </c>
      <c r="P177" s="47">
        <v>356906516842</v>
      </c>
      <c r="Q177" s="46">
        <v>102600366971</v>
      </c>
      <c r="R177" s="46">
        <v>142081848893</v>
      </c>
      <c r="S177" s="46">
        <v>38015589038</v>
      </c>
      <c r="T177" s="46">
        <v>58807331973</v>
      </c>
      <c r="U177" s="46">
        <v>307086927</v>
      </c>
      <c r="V177" s="46">
        <v>3112199320</v>
      </c>
      <c r="W177" s="46">
        <v>6033473528</v>
      </c>
      <c r="X177" s="46">
        <v>5948620192</v>
      </c>
      <c r="Y177" s="46">
        <v>32613760105</v>
      </c>
    </row>
    <row r="178" spans="2:25" ht="13.5" customHeight="1" hidden="1">
      <c r="B178" s="48">
        <v>200904</v>
      </c>
      <c r="C178" s="39">
        <v>34794007</v>
      </c>
      <c r="D178" s="39">
        <v>19657794</v>
      </c>
      <c r="E178" s="39">
        <v>15136213</v>
      </c>
      <c r="F178" s="39">
        <v>283274.243081395</v>
      </c>
      <c r="G178" s="39">
        <v>5714304805</v>
      </c>
      <c r="H178" s="39">
        <v>434558783633.39</v>
      </c>
      <c r="I178" s="39">
        <v>113607941570</v>
      </c>
      <c r="J178" s="39">
        <v>181094732930</v>
      </c>
      <c r="K178" s="39">
        <v>50385965190</v>
      </c>
      <c r="L178" s="39">
        <v>75918931150</v>
      </c>
      <c r="M178" s="39">
        <v>420560620</v>
      </c>
      <c r="N178" s="39">
        <v>4756011566</v>
      </c>
      <c r="O178" s="40">
        <v>8374640607.39089</v>
      </c>
      <c r="P178" s="40">
        <v>331698367153</v>
      </c>
      <c r="Q178" s="39">
        <v>94472171648</v>
      </c>
      <c r="R178" s="39">
        <v>132952509991</v>
      </c>
      <c r="S178" s="39">
        <v>35648140622</v>
      </c>
      <c r="T178" s="39">
        <v>54582743275</v>
      </c>
      <c r="U178" s="39">
        <v>304901954</v>
      </c>
      <c r="V178" s="39">
        <v>2889162518</v>
      </c>
      <c r="W178" s="39">
        <v>4931264542</v>
      </c>
      <c r="X178" s="39">
        <v>5917472603</v>
      </c>
      <c r="Y178" s="39">
        <v>32227027991</v>
      </c>
    </row>
    <row r="179" spans="2:25" ht="13.5" customHeight="1" hidden="1">
      <c r="B179" s="38">
        <v>200905</v>
      </c>
      <c r="C179" s="39">
        <v>34762913</v>
      </c>
      <c r="D179" s="39">
        <v>19669181</v>
      </c>
      <c r="E179" s="39">
        <v>15093732</v>
      </c>
      <c r="F179" s="39">
        <v>282210.715331766</v>
      </c>
      <c r="G179" s="39">
        <v>5625400213</v>
      </c>
      <c r="H179" s="39">
        <v>420085616225.799</v>
      </c>
      <c r="I179" s="39">
        <v>114046629990</v>
      </c>
      <c r="J179" s="39">
        <v>175079416910</v>
      </c>
      <c r="K179" s="39">
        <v>47630219640</v>
      </c>
      <c r="L179" s="39">
        <v>70130520670</v>
      </c>
      <c r="M179" s="39">
        <v>399981030</v>
      </c>
      <c r="N179" s="39">
        <v>4847647064</v>
      </c>
      <c r="O179" s="40">
        <v>7951200921.79955</v>
      </c>
      <c r="P179" s="40">
        <v>321963485115</v>
      </c>
      <c r="Q179" s="39">
        <v>95203790790</v>
      </c>
      <c r="R179" s="39">
        <v>128632548647</v>
      </c>
      <c r="S179" s="39">
        <v>33702699774</v>
      </c>
      <c r="T179" s="39">
        <v>50464488548</v>
      </c>
      <c r="U179" s="39">
        <v>290111930</v>
      </c>
      <c r="V179" s="39">
        <v>2946238220</v>
      </c>
      <c r="W179" s="39">
        <v>5105443158</v>
      </c>
      <c r="X179" s="39">
        <v>5618164048</v>
      </c>
      <c r="Y179" s="39">
        <v>28943472287</v>
      </c>
    </row>
    <row r="180" spans="2:25" ht="13.5" customHeight="1" hidden="1">
      <c r="B180" s="38">
        <v>200906</v>
      </c>
      <c r="C180" s="39">
        <v>34791116</v>
      </c>
      <c r="D180" s="39">
        <v>19677331</v>
      </c>
      <c r="E180" s="39">
        <v>15113785</v>
      </c>
      <c r="F180" s="39">
        <v>281217.764848291</v>
      </c>
      <c r="G180" s="39">
        <v>6000861525</v>
      </c>
      <c r="H180" s="39">
        <v>444968648688.399</v>
      </c>
      <c r="I180" s="39">
        <v>121471627990</v>
      </c>
      <c r="J180" s="39">
        <v>184205656690</v>
      </c>
      <c r="K180" s="39">
        <v>54091820680</v>
      </c>
      <c r="L180" s="39">
        <v>71333343030</v>
      </c>
      <c r="M180" s="39">
        <v>432881400</v>
      </c>
      <c r="N180" s="39">
        <v>4927276928</v>
      </c>
      <c r="O180" s="40">
        <v>8506041970.39976</v>
      </c>
      <c r="P180" s="40">
        <v>341340994970</v>
      </c>
      <c r="Q180" s="39">
        <v>101667849903</v>
      </c>
      <c r="R180" s="39">
        <v>135171152440</v>
      </c>
      <c r="S180" s="39">
        <v>38309081569</v>
      </c>
      <c r="T180" s="39">
        <v>51330409941</v>
      </c>
      <c r="U180" s="39">
        <v>313840406</v>
      </c>
      <c r="V180" s="39">
        <v>2996170704</v>
      </c>
      <c r="W180" s="39">
        <v>5541524658</v>
      </c>
      <c r="X180" s="39">
        <v>6010965349</v>
      </c>
      <c r="Y180" s="39">
        <v>32242510664</v>
      </c>
    </row>
    <row r="181" spans="2:25" ht="13.5" customHeight="1" hidden="1">
      <c r="B181" s="38">
        <v>200907</v>
      </c>
      <c r="C181" s="39">
        <v>34802504</v>
      </c>
      <c r="D181" s="39">
        <v>19666896</v>
      </c>
      <c r="E181" s="39">
        <v>15135608</v>
      </c>
      <c r="F181" s="39">
        <v>280724.212199017</v>
      </c>
      <c r="G181" s="39">
        <v>7385634607</v>
      </c>
      <c r="H181" s="39">
        <v>448266569297.474</v>
      </c>
      <c r="I181" s="39">
        <v>123698566200</v>
      </c>
      <c r="J181" s="39">
        <v>184509108800</v>
      </c>
      <c r="K181" s="39">
        <v>52917103820</v>
      </c>
      <c r="L181" s="39">
        <v>72898768070</v>
      </c>
      <c r="M181" s="39">
        <v>464167300</v>
      </c>
      <c r="N181" s="39">
        <v>5067775638</v>
      </c>
      <c r="O181" s="40">
        <v>8711079469.47487</v>
      </c>
      <c r="P181" s="40">
        <v>343588665378</v>
      </c>
      <c r="Q181" s="39">
        <v>103456696738</v>
      </c>
      <c r="R181" s="39">
        <v>135527669238</v>
      </c>
      <c r="S181" s="39">
        <v>37473787363</v>
      </c>
      <c r="T181" s="39">
        <v>52439556466</v>
      </c>
      <c r="U181" s="39">
        <v>336545284</v>
      </c>
      <c r="V181" s="39">
        <v>3080237680</v>
      </c>
      <c r="W181" s="39">
        <v>5117195872</v>
      </c>
      <c r="X181" s="39">
        <v>6156976737</v>
      </c>
      <c r="Y181" s="39">
        <v>31590602385</v>
      </c>
    </row>
    <row r="182" spans="2:25" ht="13.5" customHeight="1" hidden="1">
      <c r="B182" s="38">
        <v>200908</v>
      </c>
      <c r="C182" s="39">
        <v>34782952</v>
      </c>
      <c r="D182" s="39">
        <v>19635401</v>
      </c>
      <c r="E182" s="39">
        <v>15147551</v>
      </c>
      <c r="F182" s="39">
        <v>280315.577868768</v>
      </c>
      <c r="G182" s="39">
        <v>6359377545</v>
      </c>
      <c r="H182" s="39">
        <v>427761884059.938</v>
      </c>
      <c r="I182" s="39">
        <v>122136254830</v>
      </c>
      <c r="J182" s="39">
        <v>173683344190</v>
      </c>
      <c r="K182" s="39">
        <v>48291675970</v>
      </c>
      <c r="L182" s="39">
        <v>68797286250</v>
      </c>
      <c r="M182" s="39">
        <v>420980450</v>
      </c>
      <c r="N182" s="39">
        <v>5052316598</v>
      </c>
      <c r="O182" s="40">
        <v>9380025771.93899</v>
      </c>
      <c r="P182" s="40">
        <v>327681825120</v>
      </c>
      <c r="Q182" s="39">
        <v>101917982506</v>
      </c>
      <c r="R182" s="39">
        <v>127479023005</v>
      </c>
      <c r="S182" s="39">
        <v>34201569938</v>
      </c>
      <c r="T182" s="39">
        <v>49437305276</v>
      </c>
      <c r="U182" s="39">
        <v>305156224</v>
      </c>
      <c r="V182" s="39">
        <v>3070494998</v>
      </c>
      <c r="W182" s="39">
        <v>4640929331</v>
      </c>
      <c r="X182" s="39">
        <v>6629363842</v>
      </c>
      <c r="Y182" s="39">
        <v>30279866159</v>
      </c>
    </row>
    <row r="183" spans="2:25" ht="13.5" customHeight="1" hidden="1">
      <c r="B183" s="38">
        <v>200909</v>
      </c>
      <c r="C183" s="39">
        <v>34798098</v>
      </c>
      <c r="D183" s="39">
        <v>19637454</v>
      </c>
      <c r="E183" s="39">
        <v>15160644</v>
      </c>
      <c r="F183" s="39">
        <v>279215.987978889</v>
      </c>
      <c r="G183" s="39">
        <v>5669506620</v>
      </c>
      <c r="H183" s="39">
        <v>422555319188.312</v>
      </c>
      <c r="I183" s="39">
        <v>115486130520</v>
      </c>
      <c r="J183" s="39">
        <v>175212752660</v>
      </c>
      <c r="K183" s="39">
        <v>46745579520</v>
      </c>
      <c r="L183" s="39">
        <v>70870488580</v>
      </c>
      <c r="M183" s="39">
        <v>429282450</v>
      </c>
      <c r="N183" s="39">
        <v>4761741862</v>
      </c>
      <c r="O183" s="40">
        <v>9049343596.31218</v>
      </c>
      <c r="P183" s="40">
        <v>323318276227</v>
      </c>
      <c r="Q183" s="39">
        <v>96663957153</v>
      </c>
      <c r="R183" s="39">
        <v>128675093445</v>
      </c>
      <c r="S183" s="39">
        <v>33107612617</v>
      </c>
      <c r="T183" s="39">
        <v>50973823781</v>
      </c>
      <c r="U183" s="39">
        <v>311700793</v>
      </c>
      <c r="V183" s="39">
        <v>2894924318</v>
      </c>
      <c r="W183" s="39">
        <v>4294376114</v>
      </c>
      <c r="X183" s="39">
        <v>6396788006</v>
      </c>
      <c r="Y183" s="39">
        <v>28792213317</v>
      </c>
    </row>
    <row r="184" spans="2:25" ht="13.5" customHeight="1" hidden="1">
      <c r="B184" s="38">
        <v>200910</v>
      </c>
      <c r="C184" s="39">
        <v>34817400</v>
      </c>
      <c r="D184" s="39">
        <v>19629502</v>
      </c>
      <c r="E184" s="39">
        <v>15187898</v>
      </c>
      <c r="F184" s="39">
        <v>278675.662683648</v>
      </c>
      <c r="G184" s="39">
        <v>5547213437</v>
      </c>
      <c r="H184" s="39">
        <v>459494309918.323</v>
      </c>
      <c r="I184" s="39">
        <v>120083441170</v>
      </c>
      <c r="J184" s="39">
        <v>193698856590</v>
      </c>
      <c r="K184" s="39">
        <v>50751914660</v>
      </c>
      <c r="L184" s="39">
        <v>80196980180</v>
      </c>
      <c r="M184" s="39">
        <v>444199000</v>
      </c>
      <c r="N184" s="39">
        <v>4916132456</v>
      </c>
      <c r="O184" s="40">
        <v>9402785862.32354</v>
      </c>
      <c r="P184" s="40">
        <v>351343413753</v>
      </c>
      <c r="Q184" s="39">
        <v>100841842358</v>
      </c>
      <c r="R184" s="39">
        <v>142030999483</v>
      </c>
      <c r="S184" s="39">
        <v>35949508808</v>
      </c>
      <c r="T184" s="39">
        <v>57673725165</v>
      </c>
      <c r="U184" s="39">
        <v>322276256</v>
      </c>
      <c r="V184" s="39">
        <v>2989724242</v>
      </c>
      <c r="W184" s="39">
        <v>4888179067</v>
      </c>
      <c r="X184" s="39">
        <v>6647158374</v>
      </c>
      <c r="Y184" s="39">
        <v>30890209912</v>
      </c>
    </row>
    <row r="185" spans="2:25" ht="13.5" customHeight="1" hidden="1">
      <c r="B185" s="38">
        <v>200911</v>
      </c>
      <c r="C185" s="39">
        <v>34841426</v>
      </c>
      <c r="D185" s="39">
        <v>19628690</v>
      </c>
      <c r="E185" s="39">
        <v>15212736</v>
      </c>
      <c r="F185" s="39">
        <v>278227.965900933</v>
      </c>
      <c r="G185" s="39">
        <v>5508700928</v>
      </c>
      <c r="H185" s="39">
        <v>438383127752.266</v>
      </c>
      <c r="I185" s="39">
        <v>117269174950</v>
      </c>
      <c r="J185" s="39">
        <v>184628098210</v>
      </c>
      <c r="K185" s="39">
        <v>46662369510</v>
      </c>
      <c r="L185" s="39">
        <v>75619435930</v>
      </c>
      <c r="M185" s="39">
        <v>425007090</v>
      </c>
      <c r="N185" s="39">
        <v>4804485152</v>
      </c>
      <c r="O185" s="40">
        <v>8974556910.26638</v>
      </c>
      <c r="P185" s="40">
        <v>335701371263</v>
      </c>
      <c r="Q185" s="39">
        <v>98557256438</v>
      </c>
      <c r="R185" s="39">
        <v>135532179946</v>
      </c>
      <c r="S185" s="39">
        <v>33058771419</v>
      </c>
      <c r="T185" s="39">
        <v>54435622671</v>
      </c>
      <c r="U185" s="39">
        <v>308302772</v>
      </c>
      <c r="V185" s="39">
        <v>2922791626</v>
      </c>
      <c r="W185" s="39">
        <v>4540964790</v>
      </c>
      <c r="X185" s="39">
        <v>6345481601</v>
      </c>
      <c r="Y185" s="39">
        <v>27010326473</v>
      </c>
    </row>
    <row r="186" spans="2:25" ht="13.5" customHeight="1" hidden="1">
      <c r="B186" s="38">
        <v>200912</v>
      </c>
      <c r="C186" s="39">
        <v>34881356</v>
      </c>
      <c r="D186" s="39">
        <v>19637104</v>
      </c>
      <c r="E186" s="39">
        <v>15244252</v>
      </c>
      <c r="F186" s="39">
        <v>277761.269889898</v>
      </c>
      <c r="G186" s="39">
        <v>7297920010</v>
      </c>
      <c r="H186" s="39">
        <v>458509235144.97</v>
      </c>
      <c r="I186" s="39">
        <v>119539658310</v>
      </c>
      <c r="J186" s="39">
        <v>191835165420</v>
      </c>
      <c r="K186" s="39">
        <v>49328648890</v>
      </c>
      <c r="L186" s="39">
        <v>83339194720</v>
      </c>
      <c r="M186" s="39">
        <v>452842085</v>
      </c>
      <c r="N186" s="39">
        <v>4859010337</v>
      </c>
      <c r="O186" s="40">
        <v>9154715382.97037</v>
      </c>
      <c r="P186" s="40">
        <v>351111482330</v>
      </c>
      <c r="Q186" s="39">
        <v>100489388285</v>
      </c>
      <c r="R186" s="39">
        <v>141044742921</v>
      </c>
      <c r="S186" s="39">
        <v>34954300540</v>
      </c>
      <c r="T186" s="39">
        <v>60048552884</v>
      </c>
      <c r="U186" s="39">
        <v>328676452</v>
      </c>
      <c r="V186" s="39">
        <v>2956019233</v>
      </c>
      <c r="W186" s="39">
        <v>4817152301</v>
      </c>
      <c r="X186" s="39">
        <v>6472649714</v>
      </c>
      <c r="Y186" s="39">
        <v>31948575213</v>
      </c>
    </row>
    <row r="187" spans="2:25" ht="13.5" customHeight="1" hidden="1">
      <c r="B187" s="38">
        <v>201001</v>
      </c>
      <c r="C187" s="39">
        <v>34849002</v>
      </c>
      <c r="D187" s="39">
        <v>19585088</v>
      </c>
      <c r="E187" s="39">
        <v>15263914</v>
      </c>
      <c r="F187" s="39">
        <v>277573.394615331</v>
      </c>
      <c r="G187" s="39">
        <v>7004694122</v>
      </c>
      <c r="H187" s="39">
        <v>426972213426.694</v>
      </c>
      <c r="I187" s="39">
        <v>117961773100</v>
      </c>
      <c r="J187" s="39">
        <v>176965313890</v>
      </c>
      <c r="K187" s="39">
        <v>45192686390</v>
      </c>
      <c r="L187" s="39">
        <v>72975940930</v>
      </c>
      <c r="M187" s="39">
        <v>431522215</v>
      </c>
      <c r="N187" s="39">
        <v>4738670468</v>
      </c>
      <c r="O187" s="40">
        <v>8706306433.69471</v>
      </c>
      <c r="P187" s="40">
        <v>328284635912</v>
      </c>
      <c r="Q187" s="39">
        <v>99642376339</v>
      </c>
      <c r="R187" s="39">
        <v>130156544976</v>
      </c>
      <c r="S187" s="39">
        <v>32031203539</v>
      </c>
      <c r="T187" s="39">
        <v>52538987298</v>
      </c>
      <c r="U187" s="39">
        <v>313285323</v>
      </c>
      <c r="V187" s="39">
        <v>2884961550</v>
      </c>
      <c r="W187" s="39">
        <v>4559921022</v>
      </c>
      <c r="X187" s="39">
        <v>6157355865</v>
      </c>
      <c r="Y187" s="39">
        <v>32102539157</v>
      </c>
    </row>
    <row r="188" spans="2:25" ht="13.5" customHeight="1" hidden="1">
      <c r="B188" s="38">
        <v>201002</v>
      </c>
      <c r="C188" s="39">
        <v>34862203</v>
      </c>
      <c r="D188" s="39">
        <v>19564065</v>
      </c>
      <c r="E188" s="39">
        <v>15298138</v>
      </c>
      <c r="F188" s="39">
        <v>277209.68714835</v>
      </c>
      <c r="G188" s="39">
        <v>5698950939</v>
      </c>
      <c r="H188" s="39">
        <v>424883610512.375</v>
      </c>
      <c r="I188" s="39">
        <v>116134535020</v>
      </c>
      <c r="J188" s="39">
        <v>173872963070</v>
      </c>
      <c r="K188" s="39">
        <v>48061603970</v>
      </c>
      <c r="L188" s="39">
        <v>73322080120</v>
      </c>
      <c r="M188" s="39">
        <v>432367490</v>
      </c>
      <c r="N188" s="39">
        <v>4658582915</v>
      </c>
      <c r="O188" s="40">
        <v>8401477927.37583</v>
      </c>
      <c r="P188" s="40">
        <v>326437602340</v>
      </c>
      <c r="Q188" s="39">
        <v>97914135187</v>
      </c>
      <c r="R188" s="39">
        <v>127852800147</v>
      </c>
      <c r="S188" s="39">
        <v>34079540986</v>
      </c>
      <c r="T188" s="39">
        <v>52829301111</v>
      </c>
      <c r="U188" s="39">
        <v>313613129</v>
      </c>
      <c r="V188" s="39">
        <v>2835717291</v>
      </c>
      <c r="W188" s="39">
        <v>4671837359</v>
      </c>
      <c r="X188" s="39">
        <v>5940657130</v>
      </c>
      <c r="Y188" s="39">
        <v>32190176299</v>
      </c>
    </row>
    <row r="189" spans="2:25" ht="13.5" customHeight="1" hidden="1">
      <c r="B189" s="45">
        <v>201003</v>
      </c>
      <c r="C189" s="46">
        <v>34828489</v>
      </c>
      <c r="D189" s="46">
        <v>19517489</v>
      </c>
      <c r="E189" s="46">
        <v>15311000</v>
      </c>
      <c r="F189" s="46">
        <v>276892.306074823</v>
      </c>
      <c r="G189" s="46">
        <v>5507172555</v>
      </c>
      <c r="H189" s="46">
        <v>477331176341.585</v>
      </c>
      <c r="I189" s="46">
        <v>126057546430</v>
      </c>
      <c r="J189" s="46">
        <v>197149549390</v>
      </c>
      <c r="K189" s="46">
        <v>54159993730</v>
      </c>
      <c r="L189" s="46">
        <v>86126207700</v>
      </c>
      <c r="M189" s="46">
        <v>477550960</v>
      </c>
      <c r="N189" s="46">
        <v>5032896748</v>
      </c>
      <c r="O189" s="47">
        <v>8327431383.58506</v>
      </c>
      <c r="P189" s="47">
        <v>366883830462</v>
      </c>
      <c r="Q189" s="46">
        <v>106523456917</v>
      </c>
      <c r="R189" s="46">
        <v>145097162125</v>
      </c>
      <c r="S189" s="46">
        <v>38438003775</v>
      </c>
      <c r="T189" s="46">
        <v>62095811106</v>
      </c>
      <c r="U189" s="46">
        <v>346809217</v>
      </c>
      <c r="V189" s="46">
        <v>3064798428</v>
      </c>
      <c r="W189" s="46">
        <v>5428243195</v>
      </c>
      <c r="X189" s="46">
        <v>5889545699</v>
      </c>
      <c r="Y189" s="46">
        <v>32785183262</v>
      </c>
    </row>
    <row r="190" spans="2:25" ht="13.5" customHeight="1" hidden="1">
      <c r="B190" s="38">
        <v>201004</v>
      </c>
      <c r="C190" s="39">
        <v>34938345</v>
      </c>
      <c r="D190" s="39">
        <v>19690205</v>
      </c>
      <c r="E190" s="39">
        <v>15248140</v>
      </c>
      <c r="F190" s="39">
        <v>275334.152590082</v>
      </c>
      <c r="G190" s="39">
        <v>5581710201</v>
      </c>
      <c r="H190" s="39">
        <v>448301393691.715</v>
      </c>
      <c r="I190" s="39">
        <v>120532553630</v>
      </c>
      <c r="J190" s="39">
        <v>184702742520</v>
      </c>
      <c r="K190" s="39">
        <v>51003942820</v>
      </c>
      <c r="L190" s="39">
        <v>78593352180</v>
      </c>
      <c r="M190" s="39">
        <v>408472860</v>
      </c>
      <c r="N190" s="39">
        <v>4656297406</v>
      </c>
      <c r="O190" s="40">
        <v>8404032275.71529</v>
      </c>
      <c r="P190" s="40">
        <v>343916020367</v>
      </c>
      <c r="Q190" s="39">
        <v>101715735325</v>
      </c>
      <c r="R190" s="39">
        <v>135650071844</v>
      </c>
      <c r="S190" s="39">
        <v>36112428138</v>
      </c>
      <c r="T190" s="39">
        <v>56596139058</v>
      </c>
      <c r="U190" s="39">
        <v>296279871</v>
      </c>
      <c r="V190" s="39">
        <v>2835400460</v>
      </c>
      <c r="W190" s="39">
        <v>4773029515</v>
      </c>
      <c r="X190" s="39">
        <v>5936936156</v>
      </c>
      <c r="Y190" s="39">
        <v>31732955240</v>
      </c>
    </row>
    <row r="191" spans="2:25" ht="13.5" customHeight="1" hidden="1">
      <c r="B191" s="38">
        <v>201005</v>
      </c>
      <c r="C191" s="39">
        <v>34918816</v>
      </c>
      <c r="D191" s="39">
        <v>19719494</v>
      </c>
      <c r="E191" s="39">
        <v>15199322</v>
      </c>
      <c r="F191" s="39">
        <v>274746.599278865</v>
      </c>
      <c r="G191" s="39">
        <v>5497561109</v>
      </c>
      <c r="H191" s="39">
        <v>435981606276.634</v>
      </c>
      <c r="I191" s="39">
        <v>123852535740</v>
      </c>
      <c r="J191" s="39">
        <v>178570033190</v>
      </c>
      <c r="K191" s="39">
        <v>47881507890</v>
      </c>
      <c r="L191" s="39">
        <v>72121405170</v>
      </c>
      <c r="M191" s="39">
        <v>458609380</v>
      </c>
      <c r="N191" s="39">
        <v>4857980148</v>
      </c>
      <c r="O191" s="40">
        <v>8239534758.63448</v>
      </c>
      <c r="P191" s="40">
        <v>335183159295</v>
      </c>
      <c r="Q191" s="39">
        <v>104907396274</v>
      </c>
      <c r="R191" s="39">
        <v>131283948453</v>
      </c>
      <c r="S191" s="39">
        <v>33902261322</v>
      </c>
      <c r="T191" s="39">
        <v>51957969406</v>
      </c>
      <c r="U191" s="39">
        <v>331935261</v>
      </c>
      <c r="V191" s="39">
        <v>2958118286</v>
      </c>
      <c r="W191" s="39">
        <v>4019393659</v>
      </c>
      <c r="X191" s="39">
        <v>5822136634</v>
      </c>
      <c r="Y191" s="39">
        <v>30680921795</v>
      </c>
    </row>
    <row r="192" spans="2:25" ht="13.5" customHeight="1" hidden="1">
      <c r="B192" s="38">
        <v>201006</v>
      </c>
      <c r="C192" s="39">
        <v>34928555</v>
      </c>
      <c r="D192" s="39">
        <v>19728302</v>
      </c>
      <c r="E192" s="39">
        <v>15200253</v>
      </c>
      <c r="F192" s="39">
        <v>274206.960234084</v>
      </c>
      <c r="G192" s="39">
        <v>5888885523</v>
      </c>
      <c r="H192" s="39">
        <v>461295033243.784</v>
      </c>
      <c r="I192" s="39">
        <v>128785680260</v>
      </c>
      <c r="J192" s="39">
        <v>189518391880</v>
      </c>
      <c r="K192" s="39">
        <v>53732567620</v>
      </c>
      <c r="L192" s="39">
        <v>75188323810</v>
      </c>
      <c r="M192" s="39">
        <v>523600750</v>
      </c>
      <c r="N192" s="39">
        <v>4853079615</v>
      </c>
      <c r="O192" s="40">
        <v>8693389308.78495</v>
      </c>
      <c r="P192" s="40">
        <v>354660654021</v>
      </c>
      <c r="Q192" s="39">
        <v>109207507957</v>
      </c>
      <c r="R192" s="39">
        <v>139092533033</v>
      </c>
      <c r="S192" s="39">
        <v>38071082504</v>
      </c>
      <c r="T192" s="39">
        <v>54148228709</v>
      </c>
      <c r="U192" s="39">
        <v>379369078</v>
      </c>
      <c r="V192" s="39">
        <v>2955740921</v>
      </c>
      <c r="W192" s="39">
        <v>4663180744</v>
      </c>
      <c r="X192" s="39">
        <v>6143011075</v>
      </c>
      <c r="Y192" s="39">
        <v>33135262714</v>
      </c>
    </row>
    <row r="193" spans="2:25" ht="13.5" customHeight="1" hidden="1">
      <c r="B193" s="38">
        <v>201007</v>
      </c>
      <c r="C193" s="39">
        <v>34919099</v>
      </c>
      <c r="D193" s="39">
        <v>19723699</v>
      </c>
      <c r="E193" s="39">
        <v>15195400</v>
      </c>
      <c r="F193" s="39">
        <v>274463.755505496</v>
      </c>
      <c r="G193" s="39">
        <v>7197145104</v>
      </c>
      <c r="H193" s="39">
        <v>459735369095.585</v>
      </c>
      <c r="I193" s="39">
        <v>129371345230</v>
      </c>
      <c r="J193" s="39">
        <v>187306253380</v>
      </c>
      <c r="K193" s="39">
        <v>52659555380</v>
      </c>
      <c r="L193" s="39">
        <v>76221911170</v>
      </c>
      <c r="M193" s="39">
        <v>517101350</v>
      </c>
      <c r="N193" s="39">
        <v>4941900264</v>
      </c>
      <c r="O193" s="40">
        <v>8717302321.58558</v>
      </c>
      <c r="P193" s="40">
        <v>353298525340</v>
      </c>
      <c r="Q193" s="39">
        <v>109626601374</v>
      </c>
      <c r="R193" s="39">
        <v>137492776484</v>
      </c>
      <c r="S193" s="39">
        <v>37314171939</v>
      </c>
      <c r="T193" s="39">
        <v>54871059632</v>
      </c>
      <c r="U193" s="39">
        <v>375312926</v>
      </c>
      <c r="V193" s="39">
        <v>3008869358</v>
      </c>
      <c r="W193" s="39">
        <v>4449271117</v>
      </c>
      <c r="X193" s="39">
        <v>6160462510</v>
      </c>
      <c r="Y193" s="39">
        <v>31730553342</v>
      </c>
    </row>
    <row r="194" spans="2:25" ht="13.5" customHeight="1" hidden="1">
      <c r="B194" s="38">
        <v>201008</v>
      </c>
      <c r="C194" s="39">
        <v>34862832</v>
      </c>
      <c r="D194" s="39">
        <v>19698180</v>
      </c>
      <c r="E194" s="39">
        <v>15164652</v>
      </c>
      <c r="F194" s="39">
        <v>274882.38700225</v>
      </c>
      <c r="G194" s="39">
        <v>6394588590</v>
      </c>
      <c r="H194" s="39">
        <v>442627048173.133</v>
      </c>
      <c r="I194" s="39">
        <v>133136621300</v>
      </c>
      <c r="J194" s="39">
        <v>174966250900</v>
      </c>
      <c r="K194" s="39">
        <v>49041161030</v>
      </c>
      <c r="L194" s="39">
        <v>70674179700</v>
      </c>
      <c r="M194" s="39">
        <v>507506380</v>
      </c>
      <c r="N194" s="39">
        <v>4984175691</v>
      </c>
      <c r="O194" s="40">
        <v>9317153172.13389</v>
      </c>
      <c r="P194" s="40">
        <v>341345662305</v>
      </c>
      <c r="Q194" s="39">
        <v>112864378526</v>
      </c>
      <c r="R194" s="39">
        <v>128385058782</v>
      </c>
      <c r="S194" s="39">
        <v>34771760279</v>
      </c>
      <c r="T194" s="39">
        <v>50854247770</v>
      </c>
      <c r="U194" s="39">
        <v>368603920</v>
      </c>
      <c r="V194" s="39">
        <v>3034739481</v>
      </c>
      <c r="W194" s="39">
        <v>4481387099</v>
      </c>
      <c r="X194" s="39">
        <v>6585486448</v>
      </c>
      <c r="Y194" s="39">
        <v>33620780968</v>
      </c>
    </row>
    <row r="195" spans="2:25" ht="13.5" customHeight="1" hidden="1">
      <c r="B195" s="38">
        <v>201009</v>
      </c>
      <c r="C195" s="39">
        <v>34871763</v>
      </c>
      <c r="D195" s="39">
        <v>19698462</v>
      </c>
      <c r="E195" s="39">
        <v>15173301</v>
      </c>
      <c r="F195" s="39">
        <v>278275.203211296</v>
      </c>
      <c r="G195" s="39">
        <v>5671356929</v>
      </c>
      <c r="H195" s="39">
        <v>432036956350.935</v>
      </c>
      <c r="I195" s="39">
        <v>123967770780</v>
      </c>
      <c r="J195" s="39">
        <v>174335455540</v>
      </c>
      <c r="K195" s="39">
        <v>47613675960</v>
      </c>
      <c r="L195" s="39">
        <v>71414727850</v>
      </c>
      <c r="M195" s="39">
        <v>501766160</v>
      </c>
      <c r="N195" s="39">
        <v>4692240407</v>
      </c>
      <c r="O195" s="40">
        <v>9511319653.93524</v>
      </c>
      <c r="P195" s="40">
        <v>332489216866</v>
      </c>
      <c r="Q195" s="39">
        <v>105291234616</v>
      </c>
      <c r="R195" s="39">
        <v>128071785330</v>
      </c>
      <c r="S195" s="39">
        <v>33744868157</v>
      </c>
      <c r="T195" s="39">
        <v>51408831130</v>
      </c>
      <c r="U195" s="39">
        <v>364630843</v>
      </c>
      <c r="V195" s="39">
        <v>2857833783</v>
      </c>
      <c r="W195" s="39">
        <v>4026806533</v>
      </c>
      <c r="X195" s="39">
        <v>6723226474</v>
      </c>
      <c r="Y195" s="39">
        <v>32817358879</v>
      </c>
    </row>
    <row r="196" spans="2:25" ht="13.5" customHeight="1" hidden="1">
      <c r="B196" s="38">
        <v>201010</v>
      </c>
      <c r="C196" s="39">
        <v>34866589</v>
      </c>
      <c r="D196" s="39">
        <v>19681364</v>
      </c>
      <c r="E196" s="39">
        <v>15185225</v>
      </c>
      <c r="F196" s="39">
        <v>277860.633338217</v>
      </c>
      <c r="G196" s="39">
        <v>5543907560</v>
      </c>
      <c r="H196" s="39">
        <v>456229870602.857</v>
      </c>
      <c r="I196" s="39">
        <v>128015182690</v>
      </c>
      <c r="J196" s="39">
        <v>184777457580</v>
      </c>
      <c r="K196" s="39">
        <v>51024587310</v>
      </c>
      <c r="L196" s="39">
        <v>78014673210</v>
      </c>
      <c r="M196" s="39">
        <v>502751700</v>
      </c>
      <c r="N196" s="39">
        <v>4845814958</v>
      </c>
      <c r="O196" s="40">
        <v>9049403154.8572</v>
      </c>
      <c r="P196" s="40">
        <v>351102394368</v>
      </c>
      <c r="Q196" s="39">
        <v>108929784622</v>
      </c>
      <c r="R196" s="39">
        <v>135827329806</v>
      </c>
      <c r="S196" s="39">
        <v>36179959563</v>
      </c>
      <c r="T196" s="39">
        <v>56209941362</v>
      </c>
      <c r="U196" s="39">
        <v>365915222</v>
      </c>
      <c r="V196" s="39">
        <v>2951537406</v>
      </c>
      <c r="W196" s="39">
        <v>4240029880</v>
      </c>
      <c r="X196" s="39">
        <v>6397896507</v>
      </c>
      <c r="Y196" s="39">
        <v>33243464289</v>
      </c>
    </row>
    <row r="197" spans="2:25" ht="13.5" customHeight="1" hidden="1">
      <c r="B197" s="38">
        <v>201011</v>
      </c>
      <c r="C197" s="39">
        <v>34900246</v>
      </c>
      <c r="D197" s="39">
        <v>19689485</v>
      </c>
      <c r="E197" s="39">
        <v>15210761</v>
      </c>
      <c r="F197" s="39">
        <v>277460.251296567</v>
      </c>
      <c r="G197" s="39">
        <v>5515383373</v>
      </c>
      <c r="H197" s="39">
        <v>458695322510.241</v>
      </c>
      <c r="I197" s="39">
        <v>127999701610</v>
      </c>
      <c r="J197" s="39">
        <v>185866993200</v>
      </c>
      <c r="K197" s="39">
        <v>50337067380</v>
      </c>
      <c r="L197" s="39">
        <v>79898007940</v>
      </c>
      <c r="M197" s="39">
        <v>502378900</v>
      </c>
      <c r="N197" s="39">
        <v>4750519230</v>
      </c>
      <c r="O197" s="40">
        <v>9340654250.24147</v>
      </c>
      <c r="P197" s="40">
        <v>353728125945</v>
      </c>
      <c r="Q197" s="39">
        <v>109145598665</v>
      </c>
      <c r="R197" s="39">
        <v>136846404203</v>
      </c>
      <c r="S197" s="39">
        <v>35700388493</v>
      </c>
      <c r="T197" s="39">
        <v>57674502282</v>
      </c>
      <c r="U197" s="39">
        <v>366622138</v>
      </c>
      <c r="V197" s="39">
        <v>2896118002</v>
      </c>
      <c r="W197" s="39">
        <v>4494850907</v>
      </c>
      <c r="X197" s="39">
        <v>6603641255</v>
      </c>
      <c r="Y197" s="39">
        <v>32917406854</v>
      </c>
    </row>
    <row r="198" spans="2:25" ht="13.5" customHeight="1" hidden="1">
      <c r="B198" s="38">
        <v>201012</v>
      </c>
      <c r="C198" s="39">
        <v>34930906</v>
      </c>
      <c r="D198" s="39">
        <v>19698179</v>
      </c>
      <c r="E198" s="39">
        <v>15232727</v>
      </c>
      <c r="F198" s="39">
        <v>277059.678054504</v>
      </c>
      <c r="G198" s="39">
        <v>7368173402</v>
      </c>
      <c r="H198" s="39">
        <v>467485826743.183</v>
      </c>
      <c r="I198" s="39">
        <v>126247918030</v>
      </c>
      <c r="J198" s="39">
        <v>190324247390</v>
      </c>
      <c r="K198" s="39">
        <v>51030554090</v>
      </c>
      <c r="L198" s="39">
        <v>85611421240</v>
      </c>
      <c r="M198" s="39">
        <v>511373050</v>
      </c>
      <c r="N198" s="39">
        <v>4706270010</v>
      </c>
      <c r="O198" s="40">
        <v>9054042933.18306</v>
      </c>
      <c r="P198" s="40">
        <v>360153133271</v>
      </c>
      <c r="Q198" s="39">
        <v>107448992423</v>
      </c>
      <c r="R198" s="39">
        <v>140301955289</v>
      </c>
      <c r="S198" s="39">
        <v>36183016878</v>
      </c>
      <c r="T198" s="39">
        <v>61839646788</v>
      </c>
      <c r="U198" s="39">
        <v>371580816</v>
      </c>
      <c r="V198" s="39">
        <v>2866968282</v>
      </c>
      <c r="W198" s="39">
        <v>4739396343</v>
      </c>
      <c r="X198" s="39">
        <v>6401576452</v>
      </c>
      <c r="Y198" s="39">
        <v>32374676552</v>
      </c>
    </row>
    <row r="199" spans="2:25" ht="13.5" customHeight="1" hidden="1">
      <c r="B199" s="38">
        <v>201101</v>
      </c>
      <c r="C199" s="39">
        <v>34901304</v>
      </c>
      <c r="D199" s="39">
        <v>19653876</v>
      </c>
      <c r="E199" s="39">
        <v>15247428</v>
      </c>
      <c r="F199" s="39">
        <v>276834.293652814</v>
      </c>
      <c r="G199" s="39">
        <v>7125579066</v>
      </c>
      <c r="H199" s="39">
        <v>450884794349.366</v>
      </c>
      <c r="I199" s="39">
        <v>125568259230</v>
      </c>
      <c r="J199" s="39">
        <v>186233016550</v>
      </c>
      <c r="K199" s="39">
        <v>45813532260</v>
      </c>
      <c r="L199" s="39">
        <v>79255762190</v>
      </c>
      <c r="M199" s="39">
        <v>492518500</v>
      </c>
      <c r="N199" s="39">
        <v>4641435276</v>
      </c>
      <c r="O199" s="40">
        <v>8880270343.36661</v>
      </c>
      <c r="P199" s="40">
        <v>347513963980</v>
      </c>
      <c r="Q199" s="39">
        <v>107340840743</v>
      </c>
      <c r="R199" s="39">
        <v>136903269396</v>
      </c>
      <c r="S199" s="39">
        <v>32495907751</v>
      </c>
      <c r="T199" s="39">
        <v>57055502435</v>
      </c>
      <c r="U199" s="39">
        <v>356653045</v>
      </c>
      <c r="V199" s="39">
        <v>2829276064</v>
      </c>
      <c r="W199" s="39">
        <v>4253434873</v>
      </c>
      <c r="X199" s="39">
        <v>6279079673</v>
      </c>
      <c r="Y199" s="39">
        <v>31963388021</v>
      </c>
    </row>
    <row r="200" spans="2:25" ht="13.5" customHeight="1" hidden="1">
      <c r="B200" s="38">
        <v>201102</v>
      </c>
      <c r="C200" s="39">
        <v>34890473</v>
      </c>
      <c r="D200" s="39">
        <v>19628498</v>
      </c>
      <c r="E200" s="39">
        <v>15261975</v>
      </c>
      <c r="F200" s="39">
        <v>276591.424876218</v>
      </c>
      <c r="G200" s="39">
        <v>5620317051</v>
      </c>
      <c r="H200" s="39">
        <v>448790370338.665</v>
      </c>
      <c r="I200" s="39">
        <v>123821084270</v>
      </c>
      <c r="J200" s="39">
        <v>183539548530</v>
      </c>
      <c r="K200" s="39">
        <v>48339267040</v>
      </c>
      <c r="L200" s="39">
        <v>79456449560</v>
      </c>
      <c r="M200" s="39">
        <v>486645560</v>
      </c>
      <c r="N200" s="39">
        <v>4538168922</v>
      </c>
      <c r="O200" s="40">
        <v>8609206456.66558</v>
      </c>
      <c r="P200" s="40">
        <v>345718717314</v>
      </c>
      <c r="Q200" s="39">
        <v>105713794747</v>
      </c>
      <c r="R200" s="39">
        <v>134803587095</v>
      </c>
      <c r="S200" s="39">
        <v>34286211665</v>
      </c>
      <c r="T200" s="39">
        <v>57203407984</v>
      </c>
      <c r="U200" s="39">
        <v>353119968</v>
      </c>
      <c r="V200" s="39">
        <v>2766471512</v>
      </c>
      <c r="W200" s="39">
        <v>4504038547</v>
      </c>
      <c r="X200" s="39">
        <v>6088085796</v>
      </c>
      <c r="Y200" s="39">
        <v>31967167046</v>
      </c>
    </row>
    <row r="201" spans="2:25" ht="13.5" customHeight="1" hidden="1">
      <c r="B201" s="45">
        <v>201103</v>
      </c>
      <c r="C201" s="46">
        <v>34845340</v>
      </c>
      <c r="D201" s="46">
        <v>19580094</v>
      </c>
      <c r="E201" s="46">
        <v>15265246</v>
      </c>
      <c r="F201" s="46">
        <v>276392.283918555</v>
      </c>
      <c r="G201" s="46">
        <v>5518545796</v>
      </c>
      <c r="H201" s="46">
        <v>489021547189.518</v>
      </c>
      <c r="I201" s="46">
        <v>129995588590</v>
      </c>
      <c r="J201" s="46">
        <v>200420254880</v>
      </c>
      <c r="K201" s="46">
        <v>51648016090</v>
      </c>
      <c r="L201" s="46">
        <v>93194987110</v>
      </c>
      <c r="M201" s="46">
        <v>538743340</v>
      </c>
      <c r="N201" s="46">
        <v>4812548992</v>
      </c>
      <c r="O201" s="47">
        <v>8411408187.518</v>
      </c>
      <c r="P201" s="47">
        <v>376444064564</v>
      </c>
      <c r="Q201" s="46">
        <v>111036392167</v>
      </c>
      <c r="R201" s="46">
        <v>147298668301</v>
      </c>
      <c r="S201" s="46">
        <v>36676238155</v>
      </c>
      <c r="T201" s="46">
        <v>67129622578</v>
      </c>
      <c r="U201" s="46">
        <v>390582153</v>
      </c>
      <c r="V201" s="46">
        <v>2936117664</v>
      </c>
      <c r="W201" s="46">
        <v>5027471743</v>
      </c>
      <c r="X201" s="46">
        <v>5948971803</v>
      </c>
      <c r="Y201" s="46">
        <v>32189982646</v>
      </c>
    </row>
    <row r="202" spans="2:25" ht="13.5" customHeight="1" hidden="1">
      <c r="B202" s="38">
        <v>201104</v>
      </c>
      <c r="C202" s="39">
        <v>34853115</v>
      </c>
      <c r="D202" s="39">
        <v>19697015</v>
      </c>
      <c r="E202" s="39">
        <v>15156100</v>
      </c>
      <c r="F202" s="39">
        <v>275012.159253572</v>
      </c>
      <c r="G202" s="39">
        <v>5584496100</v>
      </c>
      <c r="H202" s="39">
        <v>456770529995.958</v>
      </c>
      <c r="I202" s="39">
        <v>119686534480</v>
      </c>
      <c r="J202" s="39">
        <v>186027027630</v>
      </c>
      <c r="K202" s="39">
        <v>51182696890</v>
      </c>
      <c r="L202" s="39">
        <v>86703089970</v>
      </c>
      <c r="M202" s="39">
        <v>505089100</v>
      </c>
      <c r="N202" s="39">
        <v>4475190784</v>
      </c>
      <c r="O202" s="40">
        <v>8190901141.95843</v>
      </c>
      <c r="P202" s="40">
        <v>350704126314</v>
      </c>
      <c r="Q202" s="39">
        <v>101805366309</v>
      </c>
      <c r="R202" s="39">
        <v>136690758844</v>
      </c>
      <c r="S202" s="39">
        <v>36273978305</v>
      </c>
      <c r="T202" s="39">
        <v>62458118467</v>
      </c>
      <c r="U202" s="39">
        <v>365730961</v>
      </c>
      <c r="V202" s="39">
        <v>2735670730</v>
      </c>
      <c r="W202" s="39">
        <v>4588165832</v>
      </c>
      <c r="X202" s="39">
        <v>5786336866</v>
      </c>
      <c r="Y202" s="39">
        <v>30828938198</v>
      </c>
    </row>
    <row r="203" spans="2:25" ht="13.5" customHeight="1" hidden="1">
      <c r="B203" s="38">
        <v>201105</v>
      </c>
      <c r="C203" s="39">
        <v>34821578</v>
      </c>
      <c r="D203" s="39">
        <v>19717829</v>
      </c>
      <c r="E203" s="39">
        <v>15103749</v>
      </c>
      <c r="F203" s="39">
        <v>274501.379031129</v>
      </c>
      <c r="G203" s="39">
        <v>5497190475</v>
      </c>
      <c r="H203" s="39">
        <v>444725090841.168</v>
      </c>
      <c r="I203" s="39">
        <v>123087161970</v>
      </c>
      <c r="J203" s="39">
        <v>181564335780</v>
      </c>
      <c r="K203" s="39">
        <v>48678757050</v>
      </c>
      <c r="L203" s="39">
        <v>77864761710</v>
      </c>
      <c r="M203" s="39">
        <v>508155600</v>
      </c>
      <c r="N203" s="39">
        <v>4604891602</v>
      </c>
      <c r="O203" s="40">
        <v>8417027129.16852</v>
      </c>
      <c r="P203" s="40">
        <v>342666888427</v>
      </c>
      <c r="Q203" s="39">
        <v>105189149186</v>
      </c>
      <c r="R203" s="39">
        <v>133564053681</v>
      </c>
      <c r="S203" s="39">
        <v>34533714360</v>
      </c>
      <c r="T203" s="39">
        <v>56201461541</v>
      </c>
      <c r="U203" s="39">
        <v>368098607</v>
      </c>
      <c r="V203" s="39">
        <v>2815659192</v>
      </c>
      <c r="W203" s="39">
        <v>4046148107</v>
      </c>
      <c r="X203" s="39">
        <v>5948603753</v>
      </c>
      <c r="Y203" s="39">
        <v>31491813687</v>
      </c>
    </row>
    <row r="204" spans="2:25" ht="13.5" customHeight="1" hidden="1">
      <c r="B204" s="38">
        <v>201106</v>
      </c>
      <c r="C204" s="39">
        <v>34831898</v>
      </c>
      <c r="D204" s="39">
        <v>19727821</v>
      </c>
      <c r="E204" s="39">
        <v>15104077</v>
      </c>
      <c r="F204" s="39">
        <v>273963.719459944</v>
      </c>
      <c r="G204" s="39">
        <v>5901300210</v>
      </c>
      <c r="H204" s="39">
        <v>463576585385.78</v>
      </c>
      <c r="I204" s="39">
        <v>128946107220</v>
      </c>
      <c r="J204" s="39">
        <v>188248593530</v>
      </c>
      <c r="K204" s="39">
        <v>53695182470</v>
      </c>
      <c r="L204" s="39">
        <v>78928646440</v>
      </c>
      <c r="M204" s="39">
        <v>552490250</v>
      </c>
      <c r="N204" s="39">
        <v>4654180306</v>
      </c>
      <c r="O204" s="40">
        <v>8551385169.78092</v>
      </c>
      <c r="P204" s="40">
        <v>357524633145</v>
      </c>
      <c r="Q204" s="39">
        <v>110190632629</v>
      </c>
      <c r="R204" s="39">
        <v>138403649998</v>
      </c>
      <c r="S204" s="39">
        <v>38143699549</v>
      </c>
      <c r="T204" s="39">
        <v>56986817589</v>
      </c>
      <c r="U204" s="39">
        <v>400323174</v>
      </c>
      <c r="V204" s="39">
        <v>2847692681</v>
      </c>
      <c r="W204" s="39">
        <v>4509469094</v>
      </c>
      <c r="X204" s="39">
        <v>6042348431</v>
      </c>
      <c r="Y204" s="39">
        <v>32593823732</v>
      </c>
    </row>
    <row r="205" spans="2:25" ht="13.5" customHeight="1" hidden="1">
      <c r="B205" s="38">
        <v>201107</v>
      </c>
      <c r="C205" s="39">
        <v>34849199</v>
      </c>
      <c r="D205" s="39">
        <v>19730260</v>
      </c>
      <c r="E205" s="39">
        <v>15118939</v>
      </c>
      <c r="F205" s="39">
        <v>274078.763483096</v>
      </c>
      <c r="G205" s="39">
        <v>7179670869</v>
      </c>
      <c r="H205" s="39">
        <v>454294669044.896</v>
      </c>
      <c r="I205" s="39">
        <v>128872921860</v>
      </c>
      <c r="J205" s="39">
        <v>181848990970</v>
      </c>
      <c r="K205" s="39">
        <v>52328816890</v>
      </c>
      <c r="L205" s="39">
        <v>77266420690</v>
      </c>
      <c r="M205" s="39">
        <v>526878160</v>
      </c>
      <c r="N205" s="39">
        <v>4784933552</v>
      </c>
      <c r="O205" s="40">
        <v>8665706922.89669</v>
      </c>
      <c r="P205" s="40">
        <v>350183006914</v>
      </c>
      <c r="Q205" s="39">
        <v>110041313453</v>
      </c>
      <c r="R205" s="39">
        <v>133838867135</v>
      </c>
      <c r="S205" s="39">
        <v>37178487767</v>
      </c>
      <c r="T205" s="39">
        <v>55745232448</v>
      </c>
      <c r="U205" s="39">
        <v>381403694</v>
      </c>
      <c r="V205" s="39">
        <v>2926865395</v>
      </c>
      <c r="W205" s="39">
        <v>3947327258</v>
      </c>
      <c r="X205" s="39">
        <v>6123509764</v>
      </c>
      <c r="Y205" s="39">
        <v>30509773387</v>
      </c>
    </row>
    <row r="206" spans="2:25" ht="13.5" customHeight="1" hidden="1">
      <c r="B206" s="38">
        <v>201108</v>
      </c>
      <c r="C206" s="39">
        <v>34852917</v>
      </c>
      <c r="D206" s="39">
        <v>19714700</v>
      </c>
      <c r="E206" s="39">
        <v>15138217</v>
      </c>
      <c r="F206" s="39">
        <v>274287.41791658</v>
      </c>
      <c r="G206" s="39">
        <v>6412998144</v>
      </c>
      <c r="H206" s="39">
        <v>460655733175.914</v>
      </c>
      <c r="I206" s="39">
        <v>135866427400</v>
      </c>
      <c r="J206" s="39">
        <v>181342434040</v>
      </c>
      <c r="K206" s="39">
        <v>51346573130</v>
      </c>
      <c r="L206" s="39">
        <v>77434332090</v>
      </c>
      <c r="M206" s="39">
        <v>557067470</v>
      </c>
      <c r="N206" s="39">
        <v>4856168532</v>
      </c>
      <c r="O206" s="40">
        <v>9252730513.91485</v>
      </c>
      <c r="P206" s="40">
        <v>356204068007</v>
      </c>
      <c r="Q206" s="39">
        <v>116021709807</v>
      </c>
      <c r="R206" s="39">
        <v>133505216579</v>
      </c>
      <c r="S206" s="39">
        <v>36522104780</v>
      </c>
      <c r="T206" s="39">
        <v>55874193545</v>
      </c>
      <c r="U206" s="39">
        <v>404123978</v>
      </c>
      <c r="V206" s="39">
        <v>2970051602</v>
      </c>
      <c r="W206" s="39">
        <v>4366999249</v>
      </c>
      <c r="X206" s="39">
        <v>6539668467</v>
      </c>
      <c r="Y206" s="39">
        <v>33294310463</v>
      </c>
    </row>
    <row r="207" spans="2:25" ht="13.5" customHeight="1" hidden="1">
      <c r="B207" s="38">
        <v>201109</v>
      </c>
      <c r="C207" s="39">
        <v>34865784</v>
      </c>
      <c r="D207" s="39">
        <v>19713632</v>
      </c>
      <c r="E207" s="39">
        <v>15152152</v>
      </c>
      <c r="F207" s="39">
        <v>276542.552179121</v>
      </c>
      <c r="G207" s="39">
        <v>5632918183</v>
      </c>
      <c r="H207" s="39">
        <v>441028250556.261</v>
      </c>
      <c r="I207" s="39">
        <v>124103728010</v>
      </c>
      <c r="J207" s="39">
        <v>177240333370</v>
      </c>
      <c r="K207" s="39">
        <v>48095664800</v>
      </c>
      <c r="L207" s="39">
        <v>77268469390</v>
      </c>
      <c r="M207" s="39">
        <v>538121730</v>
      </c>
      <c r="N207" s="39">
        <v>4553430932</v>
      </c>
      <c r="O207" s="40">
        <v>9228502324.26119</v>
      </c>
      <c r="P207" s="40">
        <v>340218194215</v>
      </c>
      <c r="Q207" s="39">
        <v>105997971561</v>
      </c>
      <c r="R207" s="39">
        <v>130644422528</v>
      </c>
      <c r="S207" s="39">
        <v>34208040183</v>
      </c>
      <c r="T207" s="39">
        <v>55832229794</v>
      </c>
      <c r="U207" s="39">
        <v>390272408</v>
      </c>
      <c r="V207" s="39">
        <v>2787370660</v>
      </c>
      <c r="W207" s="39">
        <v>3835053969</v>
      </c>
      <c r="X207" s="39">
        <v>6522833112</v>
      </c>
      <c r="Y207" s="39">
        <v>32110569436</v>
      </c>
    </row>
    <row r="208" spans="2:25" ht="13.5" customHeight="1" hidden="1">
      <c r="B208" s="38">
        <v>201110</v>
      </c>
      <c r="C208" s="39">
        <v>34881065</v>
      </c>
      <c r="D208" s="39">
        <v>19710853</v>
      </c>
      <c r="E208" s="39">
        <v>15170212</v>
      </c>
      <c r="F208" s="39">
        <v>276259.483950288</v>
      </c>
      <c r="G208" s="39">
        <v>5524466887</v>
      </c>
      <c r="H208" s="39">
        <v>463882630410.105</v>
      </c>
      <c r="I208" s="39">
        <v>127852855540</v>
      </c>
      <c r="J208" s="39">
        <v>186797073030</v>
      </c>
      <c r="K208" s="39">
        <v>51202863800</v>
      </c>
      <c r="L208" s="39">
        <v>83721146650</v>
      </c>
      <c r="M208" s="39">
        <v>530631350</v>
      </c>
      <c r="N208" s="39">
        <v>4690971742</v>
      </c>
      <c r="O208" s="40">
        <v>9087088298.1051</v>
      </c>
      <c r="P208" s="40">
        <v>357809794091</v>
      </c>
      <c r="Q208" s="39">
        <v>109384412516</v>
      </c>
      <c r="R208" s="39">
        <v>137637679684</v>
      </c>
      <c r="S208" s="39">
        <v>36445600218</v>
      </c>
      <c r="T208" s="39">
        <v>60593151100</v>
      </c>
      <c r="U208" s="39">
        <v>385101642</v>
      </c>
      <c r="V208" s="39">
        <v>2873418700</v>
      </c>
      <c r="W208" s="39">
        <v>4066950865</v>
      </c>
      <c r="X208" s="39">
        <v>6423479366</v>
      </c>
      <c r="Y208" s="39">
        <v>32988108439</v>
      </c>
    </row>
    <row r="209" spans="2:25" ht="13.5" customHeight="1" hidden="1">
      <c r="B209" s="38">
        <v>201111</v>
      </c>
      <c r="C209" s="39">
        <v>34909992</v>
      </c>
      <c r="D209" s="39">
        <v>19717971</v>
      </c>
      <c r="E209" s="39">
        <v>15192021</v>
      </c>
      <c r="F209" s="39">
        <v>275980.068436047</v>
      </c>
      <c r="G209" s="39">
        <v>5496397745</v>
      </c>
      <c r="H209" s="39">
        <v>462973435514.398</v>
      </c>
      <c r="I209" s="39">
        <v>128479627500</v>
      </c>
      <c r="J209" s="39">
        <v>185389242000</v>
      </c>
      <c r="K209" s="39">
        <v>50867187740</v>
      </c>
      <c r="L209" s="39">
        <v>83507408960</v>
      </c>
      <c r="M209" s="39">
        <v>543633200</v>
      </c>
      <c r="N209" s="39">
        <v>4621422620</v>
      </c>
      <c r="O209" s="40">
        <v>9564913494.39896</v>
      </c>
      <c r="P209" s="40">
        <v>357942775919</v>
      </c>
      <c r="Q209" s="39">
        <v>110156809018</v>
      </c>
      <c r="R209" s="39">
        <v>136780167930</v>
      </c>
      <c r="S209" s="39">
        <v>36253788634</v>
      </c>
      <c r="T209" s="39">
        <v>60479849110</v>
      </c>
      <c r="U209" s="39">
        <v>394411694</v>
      </c>
      <c r="V209" s="39">
        <v>2833188582</v>
      </c>
      <c r="W209" s="39">
        <v>4282819922</v>
      </c>
      <c r="X209" s="39">
        <v>6761741029</v>
      </c>
      <c r="Y209" s="39">
        <v>32409817004</v>
      </c>
    </row>
    <row r="210" spans="2:25" ht="13.5" customHeight="1" hidden="1">
      <c r="B210" s="38">
        <v>201112</v>
      </c>
      <c r="C210" s="39">
        <v>34933585</v>
      </c>
      <c r="D210" s="39">
        <v>19722436</v>
      </c>
      <c r="E210" s="39">
        <v>15211149</v>
      </c>
      <c r="F210" s="39">
        <v>275717.343232854</v>
      </c>
      <c r="G210" s="39">
        <v>7434240585</v>
      </c>
      <c r="H210" s="39">
        <v>474962067998.495</v>
      </c>
      <c r="I210" s="39">
        <v>126278783610</v>
      </c>
      <c r="J210" s="39">
        <v>191492704970</v>
      </c>
      <c r="K210" s="39">
        <v>51036426880</v>
      </c>
      <c r="L210" s="39">
        <v>91661952690</v>
      </c>
      <c r="M210" s="39">
        <v>556453850</v>
      </c>
      <c r="N210" s="39">
        <v>4591527790</v>
      </c>
      <c r="O210" s="40">
        <v>9344218208.49515</v>
      </c>
      <c r="P210" s="40">
        <v>366308155607</v>
      </c>
      <c r="Q210" s="39">
        <v>108010201561</v>
      </c>
      <c r="R210" s="39">
        <v>141436402083</v>
      </c>
      <c r="S210" s="39">
        <v>36377809445</v>
      </c>
      <c r="T210" s="39">
        <v>66439616768</v>
      </c>
      <c r="U210" s="39">
        <v>403653050</v>
      </c>
      <c r="V210" s="39">
        <v>2813941516</v>
      </c>
      <c r="W210" s="39">
        <v>4218896326</v>
      </c>
      <c r="X210" s="39">
        <v>6607634858</v>
      </c>
      <c r="Y210" s="39">
        <v>31633730951</v>
      </c>
    </row>
    <row r="211" spans="2:25" ht="13.5" customHeight="1" hidden="1">
      <c r="B211" s="38">
        <v>201201</v>
      </c>
      <c r="C211" s="39">
        <v>34906719</v>
      </c>
      <c r="D211" s="39">
        <v>19681408</v>
      </c>
      <c r="E211" s="39">
        <v>15225311</v>
      </c>
      <c r="F211" s="39">
        <v>275570.587429517</v>
      </c>
      <c r="G211" s="39">
        <v>7063053361</v>
      </c>
      <c r="H211" s="39">
        <v>455717453046.364</v>
      </c>
      <c r="I211" s="39">
        <v>126062763920</v>
      </c>
      <c r="J211" s="39">
        <v>185988146390</v>
      </c>
      <c r="K211" s="39">
        <v>46731371420</v>
      </c>
      <c r="L211" s="39">
        <v>82774982200</v>
      </c>
      <c r="M211" s="39">
        <v>529075550</v>
      </c>
      <c r="N211" s="39">
        <v>4487913586</v>
      </c>
      <c r="O211" s="40">
        <v>9143199980.36423</v>
      </c>
      <c r="P211" s="40">
        <v>352570146995</v>
      </c>
      <c r="Q211" s="39">
        <v>108496877562</v>
      </c>
      <c r="R211" s="39">
        <v>137212522704</v>
      </c>
      <c r="S211" s="39">
        <v>33331805105</v>
      </c>
      <c r="T211" s="39">
        <v>59918124376</v>
      </c>
      <c r="U211" s="39">
        <v>383811094</v>
      </c>
      <c r="V211" s="39">
        <v>2753105975</v>
      </c>
      <c r="W211" s="39">
        <v>4008995477</v>
      </c>
      <c r="X211" s="39">
        <v>6464904702</v>
      </c>
      <c r="Y211" s="39">
        <v>31241760077</v>
      </c>
    </row>
    <row r="212" spans="2:25" ht="13.5" customHeight="1" hidden="1">
      <c r="B212" s="38">
        <v>201202</v>
      </c>
      <c r="C212" s="39">
        <v>34926489</v>
      </c>
      <c r="D212" s="39">
        <v>19674806</v>
      </c>
      <c r="E212" s="39">
        <v>15251683</v>
      </c>
      <c r="F212" s="39">
        <v>275373.827218423</v>
      </c>
      <c r="G212" s="39">
        <v>5613112856</v>
      </c>
      <c r="H212" s="39">
        <v>477341419607.479</v>
      </c>
      <c r="I212" s="39">
        <v>129196196270</v>
      </c>
      <c r="J212" s="39">
        <v>195737137540</v>
      </c>
      <c r="K212" s="39">
        <v>50546641700</v>
      </c>
      <c r="L212" s="39">
        <v>87894511500</v>
      </c>
      <c r="M212" s="39">
        <v>557695350</v>
      </c>
      <c r="N212" s="39">
        <v>4554591495</v>
      </c>
      <c r="O212" s="40">
        <v>8854645752.47945</v>
      </c>
      <c r="P212" s="40">
        <v>369065488046</v>
      </c>
      <c r="Q212" s="39">
        <v>111218596250</v>
      </c>
      <c r="R212" s="39">
        <v>144309349450</v>
      </c>
      <c r="S212" s="39">
        <v>36079949787</v>
      </c>
      <c r="T212" s="39">
        <v>63527982863</v>
      </c>
      <c r="U212" s="39">
        <v>405065101</v>
      </c>
      <c r="V212" s="39">
        <v>2795459153</v>
      </c>
      <c r="W212" s="39">
        <v>4466716108</v>
      </c>
      <c r="X212" s="39">
        <v>6262369334</v>
      </c>
      <c r="Y212" s="39">
        <v>32484915781</v>
      </c>
    </row>
    <row r="213" spans="2:25" ht="13.5" customHeight="1" hidden="1">
      <c r="B213" s="45">
        <v>201203</v>
      </c>
      <c r="C213" s="46">
        <v>34876841</v>
      </c>
      <c r="D213" s="46">
        <v>19630946</v>
      </c>
      <c r="E213" s="46">
        <v>15245895</v>
      </c>
      <c r="F213" s="46">
        <v>275150.646331562</v>
      </c>
      <c r="G213" s="46">
        <v>5500126865</v>
      </c>
      <c r="H213" s="46">
        <v>504607370791.313</v>
      </c>
      <c r="I213" s="46">
        <v>131233883730</v>
      </c>
      <c r="J213" s="46">
        <v>206738142880</v>
      </c>
      <c r="K213" s="46">
        <v>54539791910</v>
      </c>
      <c r="L213" s="46">
        <v>98237973970</v>
      </c>
      <c r="M213" s="46">
        <v>581487380</v>
      </c>
      <c r="N213" s="46">
        <v>4736647300</v>
      </c>
      <c r="O213" s="47">
        <v>8539443621.3137</v>
      </c>
      <c r="P213" s="47">
        <v>389091677712</v>
      </c>
      <c r="Q213" s="46">
        <v>112747301890</v>
      </c>
      <c r="R213" s="46">
        <v>152374282024</v>
      </c>
      <c r="S213" s="46">
        <v>38882530710</v>
      </c>
      <c r="T213" s="46">
        <v>71071530500</v>
      </c>
      <c r="U213" s="46">
        <v>422646318</v>
      </c>
      <c r="V213" s="46">
        <v>2889683516</v>
      </c>
      <c r="W213" s="46">
        <v>4664614541</v>
      </c>
      <c r="X213" s="46">
        <v>6039088213</v>
      </c>
      <c r="Y213" s="46">
        <v>31524300527</v>
      </c>
    </row>
    <row r="214" ht="13.5" hidden="1"/>
    <row r="215" ht="13.5" hidden="1"/>
    <row r="216" ht="13.5" hidden="1"/>
    <row r="217" ht="13.5" hidden="1"/>
    <row r="218" ht="13.5" hidden="1"/>
    <row r="219" ht="13.5" hidden="1"/>
  </sheetData>
  <sheetProtection/>
  <mergeCells count="12">
    <mergeCell ref="Y159:Y160"/>
    <mergeCell ref="C3:G3"/>
    <mergeCell ref="H3:O3"/>
    <mergeCell ref="C34:K34"/>
    <mergeCell ref="L34:L35"/>
    <mergeCell ref="C72:G72"/>
    <mergeCell ref="H72:O72"/>
    <mergeCell ref="C103:K103"/>
    <mergeCell ref="L103:L104"/>
    <mergeCell ref="C159:G159"/>
    <mergeCell ref="H159:O159"/>
    <mergeCell ref="P159:X159"/>
  </mergeCells>
  <printOptions horizontalCentered="1" verticalCentered="1"/>
  <pageMargins left="0.3937007874015748" right="0.3937007874015748" top="0.3937007874015748" bottom="0" header="0.3937007874015748" footer="0.5118110236220472"/>
  <pageSetup horizontalDpi="300" verticalDpi="300" orientation="landscape" pageOrder="overThenDown" paperSize="9" scale="82" r:id="rId1"/>
  <headerFooter alignWithMargins="0">
    <oddFooter>&amp;C&amp;P / &amp;N ページ</oddFooter>
  </headerFooter>
  <rowBreaks count="1" manualBreakCount="1">
    <brk id="69" max="15" man="1"/>
  </rowBreaks>
  <colBreaks count="1" manualBreakCount="1">
    <brk id="16" max="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A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5" width="8.57421875" style="4" customWidth="1"/>
    <col min="6" max="15" width="10.57421875" style="4" customWidth="1"/>
    <col min="16" max="16" width="10.57421875" style="49" customWidth="1"/>
    <col min="17" max="17" width="12.57421875" style="49" customWidth="1"/>
    <col min="18" max="20" width="12.57421875" style="49" hidden="1" customWidth="1"/>
    <col min="21" max="27" width="0" style="71" hidden="1" customWidth="1"/>
    <col min="28" max="157" width="0" style="4" hidden="1" customWidth="1"/>
    <col min="158" max="16384" width="9.00390625" style="4" customWidth="1"/>
  </cols>
  <sheetData>
    <row r="1" spans="2:16" ht="17.25">
      <c r="B1" s="182" t="str">
        <f>"協会管掌健康保険事業月報（一般被保険者分）【"&amp;TEXT(DATE(LEFT(E200,4),MID(E200,5,2),1),"[$-411]ggge""年""m""月""")&amp;"】　総括表２（速報値）"</f>
        <v>協会管掌健康保険事業月報（一般被保険者分）【平成23年12月】　総括表２（速報値）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ht="28.5" customHeight="1">
      <c r="M2" s="4" t="s">
        <v>36</v>
      </c>
    </row>
    <row r="3" ht="13.5">
      <c r="B3" s="4" t="s">
        <v>37</v>
      </c>
    </row>
    <row r="5" spans="5:11" ht="13.5">
      <c r="E5" s="50"/>
      <c r="F5" s="50"/>
      <c r="G5" s="50"/>
      <c r="H5" s="50"/>
      <c r="I5" s="50"/>
      <c r="J5" s="50"/>
      <c r="K5" s="51" t="s">
        <v>38</v>
      </c>
    </row>
    <row r="6" spans="5:11" ht="24">
      <c r="E6" s="12"/>
      <c r="F6" s="52" t="s">
        <v>7</v>
      </c>
      <c r="G6" s="53" t="s">
        <v>39</v>
      </c>
      <c r="H6" s="54"/>
      <c r="I6" s="52" t="s">
        <v>40</v>
      </c>
      <c r="J6" s="52"/>
      <c r="K6" s="55" t="s">
        <v>41</v>
      </c>
    </row>
    <row r="7" spans="5:11" ht="24">
      <c r="E7" s="46"/>
      <c r="F7" s="56"/>
      <c r="G7" s="57"/>
      <c r="H7" s="7" t="s">
        <v>42</v>
      </c>
      <c r="I7" s="56"/>
      <c r="J7" s="7" t="s">
        <v>43</v>
      </c>
      <c r="K7" s="8"/>
    </row>
    <row r="8" spans="5:11" ht="13.5">
      <c r="E8" s="58" t="s">
        <v>44</v>
      </c>
      <c r="F8" s="59">
        <f>SUM(F9,F10)</f>
        <v>3493.3585000000003</v>
      </c>
      <c r="G8" s="60">
        <f>SUM(G9:G10)</f>
        <v>3435.0559000000003</v>
      </c>
      <c r="H8" s="61">
        <f>H10</f>
        <v>261.0703</v>
      </c>
      <c r="I8" s="60">
        <f>SUM(I9:I10)</f>
        <v>58.3026</v>
      </c>
      <c r="J8" s="60">
        <f>SUM(J9:J10)</f>
        <v>8.3519</v>
      </c>
      <c r="K8" s="60">
        <f>SUM(K9:K10)</f>
        <v>164.8684</v>
      </c>
    </row>
    <row r="9" spans="5:11" ht="13.5">
      <c r="E9" s="62" t="s">
        <v>45</v>
      </c>
      <c r="F9" s="63">
        <f>SUM(G9,I9)</f>
        <v>1972.2436</v>
      </c>
      <c r="G9" s="61">
        <f>F200/10000</f>
        <v>1944.2988</v>
      </c>
      <c r="H9" s="64"/>
      <c r="I9" s="63">
        <f>I200/10000</f>
        <v>27.9448</v>
      </c>
      <c r="J9" s="65">
        <f>K200/10000</f>
        <v>7.3742</v>
      </c>
      <c r="K9" s="65">
        <f>M200/10000</f>
        <v>94.7964</v>
      </c>
    </row>
    <row r="10" spans="5:11" ht="13.5">
      <c r="E10" s="8" t="s">
        <v>46</v>
      </c>
      <c r="F10" s="66">
        <f>SUM(G10,I10)</f>
        <v>1521.1149</v>
      </c>
      <c r="G10" s="67">
        <f>G200/10000</f>
        <v>1490.7571</v>
      </c>
      <c r="H10" s="68">
        <f>H200/10000</f>
        <v>261.0703</v>
      </c>
      <c r="I10" s="69">
        <f>J200/10000</f>
        <v>30.3578</v>
      </c>
      <c r="J10" s="68">
        <f>L200/10000</f>
        <v>0.9777</v>
      </c>
      <c r="K10" s="68">
        <f>N200/10000</f>
        <v>70.072</v>
      </c>
    </row>
    <row r="11" ht="13.5">
      <c r="G11" s="70"/>
    </row>
    <row r="12" spans="5:12" ht="13.5">
      <c r="E12" s="183" t="s">
        <v>47</v>
      </c>
      <c r="F12" s="184"/>
      <c r="G12" s="183" t="s">
        <v>48</v>
      </c>
      <c r="H12" s="184"/>
      <c r="I12" s="183" t="s">
        <v>49</v>
      </c>
      <c r="J12" s="184"/>
      <c r="K12" s="183" t="s">
        <v>50</v>
      </c>
      <c r="L12" s="184"/>
    </row>
    <row r="13" spans="5:12" ht="13.5">
      <c r="E13" s="185">
        <f>O200</f>
        <v>275717.343232854</v>
      </c>
      <c r="F13" s="186"/>
      <c r="G13" s="185">
        <f>P200/100000</f>
        <v>54378.17656</v>
      </c>
      <c r="H13" s="186"/>
      <c r="I13" s="185">
        <f>Q200/100000</f>
        <v>19964.22929</v>
      </c>
      <c r="J13" s="186"/>
      <c r="K13" s="185">
        <f>R200/100000</f>
        <v>74342.40585</v>
      </c>
      <c r="L13" s="186"/>
    </row>
    <row r="16" ht="13.5">
      <c r="B16" s="4" t="s">
        <v>51</v>
      </c>
    </row>
    <row r="17" spans="9:13" ht="13.5">
      <c r="I17" s="51" t="s">
        <v>52</v>
      </c>
      <c r="M17" s="51" t="s">
        <v>53</v>
      </c>
    </row>
    <row r="18" spans="2:14" ht="13.5">
      <c r="B18" s="72"/>
      <c r="C18" s="73"/>
      <c r="D18" s="73"/>
      <c r="E18" s="74"/>
      <c r="F18" s="171" t="s">
        <v>54</v>
      </c>
      <c r="G18" s="172"/>
      <c r="H18" s="172"/>
      <c r="I18" s="173"/>
      <c r="J18" s="171" t="s">
        <v>55</v>
      </c>
      <c r="K18" s="172"/>
      <c r="L18" s="172"/>
      <c r="M18" s="173"/>
      <c r="N18" s="75"/>
    </row>
    <row r="19" spans="2:14" ht="13.5">
      <c r="B19" s="76"/>
      <c r="C19" s="77"/>
      <c r="D19" s="77"/>
      <c r="E19" s="78"/>
      <c r="F19" s="79" t="s">
        <v>7</v>
      </c>
      <c r="G19" s="80" t="s">
        <v>8</v>
      </c>
      <c r="H19" s="80" t="s">
        <v>9</v>
      </c>
      <c r="I19" s="81" t="s">
        <v>10</v>
      </c>
      <c r="J19" s="79" t="s">
        <v>7</v>
      </c>
      <c r="K19" s="80" t="s">
        <v>8</v>
      </c>
      <c r="L19" s="80" t="s">
        <v>9</v>
      </c>
      <c r="M19" s="81" t="s">
        <v>10</v>
      </c>
      <c r="N19" s="75"/>
    </row>
    <row r="20" spans="2:22" ht="15" customHeight="1">
      <c r="B20" s="5" t="s">
        <v>44</v>
      </c>
      <c r="C20" s="82"/>
      <c r="D20" s="82"/>
      <c r="E20" s="83"/>
      <c r="F20" s="84">
        <f aca="true" t="shared" si="0" ref="F20:M20">SUM(F21,F25)</f>
        <v>2211.3982</v>
      </c>
      <c r="G20" s="85">
        <f t="shared" si="0"/>
        <v>28.296999999999997</v>
      </c>
      <c r="H20" s="85">
        <f t="shared" si="0"/>
        <v>1770.8714000000002</v>
      </c>
      <c r="I20" s="86">
        <f t="shared" si="0"/>
        <v>412.22979999999995</v>
      </c>
      <c r="J20" s="84">
        <f t="shared" si="0"/>
        <v>3842.5052</v>
      </c>
      <c r="K20" s="85">
        <f t="shared" si="0"/>
        <v>299.4774</v>
      </c>
      <c r="L20" s="85">
        <f t="shared" si="0"/>
        <v>2734.6681</v>
      </c>
      <c r="M20" s="87">
        <f t="shared" si="0"/>
        <v>808.3597</v>
      </c>
      <c r="N20" s="88"/>
      <c r="U20" s="49"/>
      <c r="V20" s="49"/>
    </row>
    <row r="21" spans="2:22" ht="15" customHeight="1">
      <c r="B21" s="89" t="s">
        <v>39</v>
      </c>
      <c r="C21" s="90"/>
      <c r="D21" s="90"/>
      <c r="E21" s="91"/>
      <c r="F21" s="92">
        <f aca="true" t="shared" si="1" ref="F21:M21">SUM(F22:F23)</f>
        <v>2128.3424</v>
      </c>
      <c r="G21" s="93">
        <f t="shared" si="1"/>
        <v>26.551099999999998</v>
      </c>
      <c r="H21" s="94">
        <f t="shared" si="1"/>
        <v>1701.4515000000001</v>
      </c>
      <c r="I21" s="93">
        <f t="shared" si="1"/>
        <v>400.33979999999997</v>
      </c>
      <c r="J21" s="95">
        <f t="shared" si="1"/>
        <v>3666.4669</v>
      </c>
      <c r="K21" s="96">
        <f t="shared" si="1"/>
        <v>275.0845</v>
      </c>
      <c r="L21" s="96">
        <f t="shared" si="1"/>
        <v>2609.1639999999998</v>
      </c>
      <c r="M21" s="97">
        <f t="shared" si="1"/>
        <v>782.2184</v>
      </c>
      <c r="N21" s="88"/>
      <c r="U21" s="98"/>
      <c r="V21" s="98"/>
    </row>
    <row r="22" spans="2:22" ht="15" customHeight="1">
      <c r="B22" s="99"/>
      <c r="C22" s="100" t="s">
        <v>45</v>
      </c>
      <c r="D22" s="100"/>
      <c r="E22" s="101"/>
      <c r="F22" s="92">
        <f aca="true" t="shared" si="2" ref="F22:F27">SUM(G22:I22)</f>
        <v>1131.4417</v>
      </c>
      <c r="G22" s="94">
        <f>S200/10000</f>
        <v>12.8243</v>
      </c>
      <c r="H22" s="94">
        <f>Y200/10000</f>
        <v>889.2996</v>
      </c>
      <c r="I22" s="97">
        <f>AE200/10000</f>
        <v>229.3178</v>
      </c>
      <c r="J22" s="92">
        <f aca="true" t="shared" si="3" ref="J22:J27">SUM(K22:M22)</f>
        <v>1904.275</v>
      </c>
      <c r="K22" s="94">
        <f>AK200/10000</f>
        <v>127.57</v>
      </c>
      <c r="L22" s="94">
        <f>AQ200/10000</f>
        <v>1307.2189</v>
      </c>
      <c r="M22" s="97">
        <f>AW200/10000</f>
        <v>469.4861</v>
      </c>
      <c r="N22" s="88"/>
      <c r="U22" s="98"/>
      <c r="V22" s="98"/>
    </row>
    <row r="23" spans="2:22" ht="15" customHeight="1">
      <c r="B23" s="102"/>
      <c r="C23" s="103" t="s">
        <v>46</v>
      </c>
      <c r="D23" s="90"/>
      <c r="E23" s="91"/>
      <c r="F23" s="92">
        <f t="shared" si="2"/>
        <v>996.9006999999999</v>
      </c>
      <c r="G23" s="96">
        <f>T200/10000</f>
        <v>13.7268</v>
      </c>
      <c r="H23" s="96">
        <f>Z200/10000</f>
        <v>812.1519</v>
      </c>
      <c r="I23" s="104">
        <f>AF200/10000</f>
        <v>171.022</v>
      </c>
      <c r="J23" s="92">
        <f t="shared" si="3"/>
        <v>1762.1918999999998</v>
      </c>
      <c r="K23" s="96">
        <f>AL200/10000</f>
        <v>147.5145</v>
      </c>
      <c r="L23" s="96">
        <f>AR200/10000</f>
        <v>1301.9451</v>
      </c>
      <c r="M23" s="104">
        <f>AX200/10000</f>
        <v>312.7323</v>
      </c>
      <c r="N23" s="88"/>
      <c r="T23" s="105"/>
      <c r="U23" s="105"/>
      <c r="V23" s="49"/>
    </row>
    <row r="24" spans="2:22" ht="15" customHeight="1">
      <c r="B24" s="102"/>
      <c r="C24" s="106"/>
      <c r="D24" s="90" t="s">
        <v>42</v>
      </c>
      <c r="E24" s="91"/>
      <c r="F24" s="92">
        <f t="shared" si="2"/>
        <v>275.1599</v>
      </c>
      <c r="G24" s="96">
        <f>U200/10000</f>
        <v>3.8555</v>
      </c>
      <c r="H24" s="94">
        <f>AA200/10000</f>
        <v>243.8952</v>
      </c>
      <c r="I24" s="97">
        <f>AG200/10000</f>
        <v>27.4092</v>
      </c>
      <c r="J24" s="92">
        <f t="shared" si="3"/>
        <v>498.68330000000003</v>
      </c>
      <c r="K24" s="94">
        <f>AM200/10000</f>
        <v>25.7462</v>
      </c>
      <c r="L24" s="94">
        <f>AS200/10000</f>
        <v>431.379</v>
      </c>
      <c r="M24" s="97">
        <f>AY200/10000</f>
        <v>41.5581</v>
      </c>
      <c r="N24" s="88"/>
      <c r="U24" s="98"/>
      <c r="V24" s="98"/>
    </row>
    <row r="25" spans="2:22" ht="15" customHeight="1">
      <c r="B25" s="89" t="s">
        <v>40</v>
      </c>
      <c r="C25" s="90"/>
      <c r="D25" s="90"/>
      <c r="E25" s="91"/>
      <c r="F25" s="92">
        <f t="shared" si="2"/>
        <v>83.0558</v>
      </c>
      <c r="G25" s="96">
        <f>V200/10000</f>
        <v>1.7459</v>
      </c>
      <c r="H25" s="96">
        <f>AB200/10000</f>
        <v>69.4199</v>
      </c>
      <c r="I25" s="104">
        <f>AH200/10000</f>
        <v>11.89</v>
      </c>
      <c r="J25" s="92">
        <f t="shared" si="3"/>
        <v>176.0383</v>
      </c>
      <c r="K25" s="96">
        <f>AN200/10000</f>
        <v>24.3929</v>
      </c>
      <c r="L25" s="94">
        <f>AT200/10000</f>
        <v>125.5041</v>
      </c>
      <c r="M25" s="104">
        <f>AZ200/10000</f>
        <v>26.1413</v>
      </c>
      <c r="N25" s="88"/>
      <c r="U25" s="105"/>
      <c r="V25" s="105"/>
    </row>
    <row r="26" spans="2:22" ht="15" customHeight="1">
      <c r="B26" s="107"/>
      <c r="C26" s="100" t="s">
        <v>43</v>
      </c>
      <c r="D26" s="100"/>
      <c r="E26" s="101"/>
      <c r="F26" s="92">
        <f t="shared" si="2"/>
        <v>12.514199999999999</v>
      </c>
      <c r="G26" s="94">
        <f>W200/10000</f>
        <v>0.2428</v>
      </c>
      <c r="H26" s="94">
        <f>AC200/10000</f>
        <v>10.2069</v>
      </c>
      <c r="I26" s="97">
        <f>AI200/10000</f>
        <v>2.0645</v>
      </c>
      <c r="J26" s="92">
        <f t="shared" si="3"/>
        <v>24.3714</v>
      </c>
      <c r="K26" s="94">
        <f>AO200/10000</f>
        <v>2.7461</v>
      </c>
      <c r="L26" s="96">
        <f>AU200/10000</f>
        <v>17.3659</v>
      </c>
      <c r="M26" s="97">
        <f>BA200/10000</f>
        <v>4.2594</v>
      </c>
      <c r="N26" s="88"/>
      <c r="U26" s="98"/>
      <c r="V26" s="98"/>
    </row>
    <row r="27" spans="2:22" ht="15" customHeight="1">
      <c r="B27" s="6" t="s">
        <v>56</v>
      </c>
      <c r="C27" s="108"/>
      <c r="D27" s="108"/>
      <c r="E27" s="109"/>
      <c r="F27" s="110">
        <f t="shared" si="2"/>
        <v>206.5939</v>
      </c>
      <c r="G27" s="111">
        <f>X200/10000</f>
        <v>3.862</v>
      </c>
      <c r="H27" s="112">
        <f>AD200/10000</f>
        <v>170.4826</v>
      </c>
      <c r="I27" s="113">
        <f>AJ200/10000</f>
        <v>32.2493</v>
      </c>
      <c r="J27" s="110">
        <f t="shared" si="3"/>
        <v>413.009</v>
      </c>
      <c r="K27" s="112">
        <f>AP200/10000</f>
        <v>51.4825</v>
      </c>
      <c r="L27" s="112">
        <f>AV200/10000</f>
        <v>291.8179</v>
      </c>
      <c r="M27" s="113">
        <f>BB200/10000</f>
        <v>69.7086</v>
      </c>
      <c r="N27" s="88"/>
      <c r="U27" s="98"/>
      <c r="V27" s="98"/>
    </row>
    <row r="30" ht="13.5">
      <c r="B30" s="4" t="s">
        <v>57</v>
      </c>
    </row>
    <row r="31" ht="13.5">
      <c r="M31" s="51" t="s">
        <v>58</v>
      </c>
    </row>
    <row r="32" spans="2:14" ht="13.5">
      <c r="B32" s="72"/>
      <c r="C32" s="73"/>
      <c r="D32" s="73"/>
      <c r="E32" s="74"/>
      <c r="F32" s="174" t="s">
        <v>7</v>
      </c>
      <c r="G32" s="73"/>
      <c r="H32" s="73"/>
      <c r="I32" s="73"/>
      <c r="J32" s="73"/>
      <c r="K32" s="73"/>
      <c r="L32" s="114"/>
      <c r="M32" s="115"/>
      <c r="N32" s="75"/>
    </row>
    <row r="33" spans="2:14" ht="22.5">
      <c r="B33" s="76"/>
      <c r="C33" s="77"/>
      <c r="D33" s="77"/>
      <c r="E33" s="78"/>
      <c r="F33" s="175"/>
      <c r="G33" s="80" t="s">
        <v>8</v>
      </c>
      <c r="H33" s="80" t="s">
        <v>9</v>
      </c>
      <c r="I33" s="80" t="s">
        <v>10</v>
      </c>
      <c r="J33" s="80" t="s">
        <v>11</v>
      </c>
      <c r="K33" s="116" t="s">
        <v>12</v>
      </c>
      <c r="L33" s="117" t="s">
        <v>13</v>
      </c>
      <c r="M33" s="118" t="s">
        <v>14</v>
      </c>
      <c r="N33" s="75"/>
    </row>
    <row r="34" spans="2:14" ht="15" customHeight="1">
      <c r="B34" s="5" t="s">
        <v>44</v>
      </c>
      <c r="C34" s="82"/>
      <c r="D34" s="82"/>
      <c r="E34" s="83"/>
      <c r="F34" s="84">
        <f aca="true" t="shared" si="4" ref="F34:L34">SUM(F35,F39)</f>
        <v>4749.62067998</v>
      </c>
      <c r="G34" s="85">
        <f t="shared" si="4"/>
        <v>1262.7878361</v>
      </c>
      <c r="H34" s="85">
        <f t="shared" si="4"/>
        <v>1914.9270497</v>
      </c>
      <c r="I34" s="85">
        <f t="shared" si="4"/>
        <v>510.36426880000005</v>
      </c>
      <c r="J34" s="85">
        <f t="shared" si="4"/>
        <v>916.6195269</v>
      </c>
      <c r="K34" s="85">
        <f t="shared" si="4"/>
        <v>5.5645385</v>
      </c>
      <c r="L34" s="85">
        <f t="shared" si="4"/>
        <v>45.91527789999999</v>
      </c>
      <c r="M34" s="87">
        <f>ROUND((CM200+CN200+CP200)/100000000,8)</f>
        <v>93.44218208</v>
      </c>
      <c r="N34" s="88"/>
    </row>
    <row r="35" spans="2:13" ht="15" customHeight="1">
      <c r="B35" s="89" t="s">
        <v>39</v>
      </c>
      <c r="C35" s="90"/>
      <c r="D35" s="90"/>
      <c r="E35" s="91"/>
      <c r="F35" s="119">
        <f aca="true" t="shared" si="5" ref="F35:L35">SUM(F36:F37)</f>
        <v>4470.56116377</v>
      </c>
      <c r="G35" s="120">
        <f t="shared" si="5"/>
        <v>1166.3558778000001</v>
      </c>
      <c r="H35" s="120">
        <f t="shared" si="5"/>
        <v>1812.7900404</v>
      </c>
      <c r="I35" s="120">
        <f t="shared" si="5"/>
        <v>492.9794044</v>
      </c>
      <c r="J35" s="94">
        <f t="shared" si="5"/>
        <v>859.4228724</v>
      </c>
      <c r="K35" s="121">
        <f t="shared" si="5"/>
        <v>5.2058800000000005</v>
      </c>
      <c r="L35" s="121">
        <f t="shared" si="5"/>
        <v>41.748295479999996</v>
      </c>
      <c r="M35" s="122">
        <f>ROUND((CM200+CN200)/100000000,8)</f>
        <v>92.05879329</v>
      </c>
    </row>
    <row r="36" spans="2:13" ht="15" customHeight="1">
      <c r="B36" s="99"/>
      <c r="C36" s="100" t="s">
        <v>45</v>
      </c>
      <c r="D36" s="100"/>
      <c r="E36" s="101"/>
      <c r="F36" s="92">
        <f aca="true" t="shared" si="6" ref="F36:F41">SUM(G36:M36)</f>
        <v>2444.2053420800003</v>
      </c>
      <c r="G36" s="94">
        <f>BC200/100000000</f>
        <v>602.4821018</v>
      </c>
      <c r="H36" s="94">
        <f>BI200/100000000</f>
        <v>983.7251041</v>
      </c>
      <c r="I36" s="120">
        <f>BO200/100000000</f>
        <v>303.9742898</v>
      </c>
      <c r="J36" s="94">
        <f>BU200/100000000</f>
        <v>476.2192686</v>
      </c>
      <c r="K36" s="94">
        <f>CA200/100000000</f>
        <v>0.960555</v>
      </c>
      <c r="L36" s="120">
        <f>CG200/100000000</f>
        <v>19.2801751</v>
      </c>
      <c r="M36" s="123">
        <f>ROUND(CM200/100000000,8)</f>
        <v>57.56384768</v>
      </c>
    </row>
    <row r="37" spans="2:13" ht="15" customHeight="1">
      <c r="B37" s="102"/>
      <c r="C37" s="103" t="s">
        <v>46</v>
      </c>
      <c r="D37" s="90"/>
      <c r="E37" s="91"/>
      <c r="F37" s="92">
        <f t="shared" si="6"/>
        <v>2026.3558216900005</v>
      </c>
      <c r="G37" s="96">
        <f>BD200/100000000</f>
        <v>563.873776</v>
      </c>
      <c r="H37" s="96">
        <f>BJ200/100000000</f>
        <v>829.0649363</v>
      </c>
      <c r="I37" s="124">
        <f>BP200/100000000</f>
        <v>189.0051146</v>
      </c>
      <c r="J37" s="96">
        <f>BV200/100000000</f>
        <v>383.2036038</v>
      </c>
      <c r="K37" s="96">
        <f>CB200/100000000</f>
        <v>4.245325</v>
      </c>
      <c r="L37" s="124">
        <f>CH200/100000000</f>
        <v>22.46812038</v>
      </c>
      <c r="M37" s="125">
        <f>ROUND((CM200+CN200)/100000000,8)-ROUND(CM200/100000000,8)</f>
        <v>34.494945609999995</v>
      </c>
    </row>
    <row r="38" spans="2:13" ht="15" customHeight="1">
      <c r="B38" s="102"/>
      <c r="C38" s="106"/>
      <c r="D38" s="90" t="s">
        <v>42</v>
      </c>
      <c r="E38" s="91"/>
      <c r="F38" s="92">
        <f t="shared" si="6"/>
        <v>498.67324133</v>
      </c>
      <c r="G38" s="94">
        <f>BE200/100000000</f>
        <v>144.7939815</v>
      </c>
      <c r="H38" s="94">
        <f>BK200/100000000</f>
        <v>226.2231031</v>
      </c>
      <c r="I38" s="120">
        <f>BQ200/100000000</f>
        <v>24.3165632</v>
      </c>
      <c r="J38" s="94">
        <f>BW200/100000000</f>
        <v>94.2843403</v>
      </c>
      <c r="K38" s="94">
        <f>CC200/100000000</f>
        <v>0.737466</v>
      </c>
      <c r="L38" s="120">
        <f>CI200/100000000</f>
        <v>2.9088779</v>
      </c>
      <c r="M38" s="123">
        <f>ROUND(CO200/100000000,8)</f>
        <v>5.40890933</v>
      </c>
    </row>
    <row r="39" spans="2:13" ht="15" customHeight="1">
      <c r="B39" s="89" t="s">
        <v>40</v>
      </c>
      <c r="C39" s="90"/>
      <c r="D39" s="90"/>
      <c r="E39" s="91"/>
      <c r="F39" s="92">
        <f t="shared" si="6"/>
        <v>279.05951620999997</v>
      </c>
      <c r="G39" s="96">
        <f>BF200/100000000</f>
        <v>96.4319583</v>
      </c>
      <c r="H39" s="96">
        <f>BL200/100000000</f>
        <v>102.1370093</v>
      </c>
      <c r="I39" s="124">
        <f>BR200/100000000</f>
        <v>17.3848644</v>
      </c>
      <c r="J39" s="96">
        <f>BX200/100000000</f>
        <v>57.1966545</v>
      </c>
      <c r="K39" s="96">
        <f>CD200/100000000</f>
        <v>0.3586585</v>
      </c>
      <c r="L39" s="124">
        <f>CJ200/100000000</f>
        <v>4.16698242</v>
      </c>
      <c r="M39" s="125">
        <f>ROUND((CM200+CN200+CP200)/100000000,8)-ROUND((CM200+CN200)/100000000,8)</f>
        <v>1.383388789999998</v>
      </c>
    </row>
    <row r="40" spans="2:13" ht="15" customHeight="1">
      <c r="B40" s="107"/>
      <c r="C40" s="100" t="s">
        <v>43</v>
      </c>
      <c r="D40" s="100"/>
      <c r="E40" s="101"/>
      <c r="F40" s="92">
        <f t="shared" si="6"/>
        <v>40.57851642000001</v>
      </c>
      <c r="G40" s="94">
        <f>BG200/100000000</f>
        <v>13.287301</v>
      </c>
      <c r="H40" s="94">
        <f>BM200/100000000</f>
        <v>15.4806361</v>
      </c>
      <c r="I40" s="120">
        <f>BS200/100000000</f>
        <v>2.5874694</v>
      </c>
      <c r="J40" s="94">
        <f>BY200/100000000</f>
        <v>8.4926197</v>
      </c>
      <c r="K40" s="94">
        <f>CE200/100000000</f>
        <v>0.0495955</v>
      </c>
      <c r="L40" s="120">
        <f>CK200/100000000</f>
        <v>0.43922932</v>
      </c>
      <c r="M40" s="123">
        <f>ROUND(CQ200/100000000,8)</f>
        <v>0.2416654</v>
      </c>
    </row>
    <row r="41" spans="2:13" ht="15" customHeight="1">
      <c r="B41" s="6" t="s">
        <v>56</v>
      </c>
      <c r="C41" s="108"/>
      <c r="D41" s="108"/>
      <c r="E41" s="109"/>
      <c r="F41" s="110">
        <f t="shared" si="6"/>
        <v>646.4156625099998</v>
      </c>
      <c r="G41" s="112">
        <f>BH200/100000000</f>
        <v>213.2904746</v>
      </c>
      <c r="H41" s="112">
        <f>BN200/100000000</f>
        <v>242.2258482</v>
      </c>
      <c r="I41" s="126">
        <f>BT200/100000000</f>
        <v>45.4852802</v>
      </c>
      <c r="J41" s="112">
        <f>BZ200/100000000</f>
        <v>131.6950809</v>
      </c>
      <c r="K41" s="112">
        <f>CF200/100000000</f>
        <v>0.742299</v>
      </c>
      <c r="L41" s="126">
        <f>CL200/100000000</f>
        <v>8.67325576</v>
      </c>
      <c r="M41" s="127">
        <f>ROUND(CR200/100000000,8)</f>
        <v>4.30342385</v>
      </c>
    </row>
    <row r="42" spans="2:9" ht="13.5">
      <c r="B42" s="27" t="s">
        <v>59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60</v>
      </c>
      <c r="C43" s="27"/>
      <c r="D43" s="27"/>
      <c r="E43" s="27"/>
      <c r="F43" s="27"/>
      <c r="G43" s="27"/>
      <c r="H43" s="27"/>
      <c r="I43" s="27"/>
    </row>
    <row r="45" spans="2:17" ht="13.5">
      <c r="B45" s="4" t="s">
        <v>61</v>
      </c>
      <c r="Q45" s="128"/>
    </row>
    <row r="46" spans="16:17" ht="13.5">
      <c r="P46" s="128" t="s">
        <v>58</v>
      </c>
      <c r="Q46" s="128"/>
    </row>
    <row r="47" spans="2:17" ht="13.5">
      <c r="B47" s="72"/>
      <c r="C47" s="73"/>
      <c r="D47" s="73"/>
      <c r="E47" s="74"/>
      <c r="F47" s="176" t="s">
        <v>62</v>
      </c>
      <c r="G47" s="177"/>
      <c r="H47" s="177"/>
      <c r="I47" s="177"/>
      <c r="J47" s="177"/>
      <c r="K47" s="177"/>
      <c r="L47" s="178"/>
      <c r="M47" s="176" t="s">
        <v>63</v>
      </c>
      <c r="N47" s="177"/>
      <c r="O47" s="177"/>
      <c r="P47" s="178"/>
      <c r="Q47" s="129"/>
    </row>
    <row r="48" spans="2:17" ht="22.5">
      <c r="B48" s="76"/>
      <c r="C48" s="77"/>
      <c r="D48" s="77"/>
      <c r="E48" s="78"/>
      <c r="F48" s="79" t="s">
        <v>7</v>
      </c>
      <c r="G48" s="80" t="s">
        <v>8</v>
      </c>
      <c r="H48" s="80" t="s">
        <v>9</v>
      </c>
      <c r="I48" s="80" t="s">
        <v>10</v>
      </c>
      <c r="J48" s="80" t="s">
        <v>11</v>
      </c>
      <c r="K48" s="116" t="s">
        <v>12</v>
      </c>
      <c r="L48" s="130" t="s">
        <v>13</v>
      </c>
      <c r="M48" s="131" t="s">
        <v>64</v>
      </c>
      <c r="N48" s="132" t="s">
        <v>65</v>
      </c>
      <c r="O48" s="133" t="s">
        <v>66</v>
      </c>
      <c r="P48" s="134" t="s">
        <v>14</v>
      </c>
      <c r="Q48" s="129"/>
    </row>
    <row r="49" spans="2:17" ht="15" customHeight="1">
      <c r="B49" s="102" t="s">
        <v>44</v>
      </c>
      <c r="C49" s="135"/>
      <c r="D49" s="135"/>
      <c r="E49" s="136"/>
      <c r="F49" s="137">
        <f aca="true" t="shared" si="7" ref="F49:N49">SUM(F50,F54)</f>
        <v>3554.81624423</v>
      </c>
      <c r="G49" s="85">
        <f t="shared" si="7"/>
        <v>1080.10201561</v>
      </c>
      <c r="H49" s="85">
        <f t="shared" si="7"/>
        <v>1414.3640208299998</v>
      </c>
      <c r="I49" s="85">
        <f t="shared" si="7"/>
        <v>363.77809444999997</v>
      </c>
      <c r="J49" s="85">
        <f t="shared" si="7"/>
        <v>664.3961676800001</v>
      </c>
      <c r="K49" s="85">
        <f t="shared" si="7"/>
        <v>4.0365305</v>
      </c>
      <c r="L49" s="87">
        <f>ROUND((DW200+DX200+DZ200)/100000000,8)</f>
        <v>28.13941516</v>
      </c>
      <c r="M49" s="137">
        <f t="shared" si="7"/>
        <v>19.79106617</v>
      </c>
      <c r="N49" s="85">
        <f t="shared" si="7"/>
        <v>4.43893716</v>
      </c>
      <c r="O49" s="138">
        <f>EO200/100000000</f>
        <v>17.95895993</v>
      </c>
      <c r="P49" s="139">
        <f>ROUND((EP200+EQ200+ES200)/100000000,8)</f>
        <v>66.07634858</v>
      </c>
      <c r="Q49" s="140"/>
    </row>
    <row r="50" spans="2:17" ht="15" customHeight="1">
      <c r="B50" s="89" t="s">
        <v>39</v>
      </c>
      <c r="C50" s="90"/>
      <c r="D50" s="90"/>
      <c r="E50" s="91"/>
      <c r="F50" s="141">
        <f aca="true" t="shared" si="8" ref="F50:N50">SUM(F51:F52)</f>
        <v>3320.30504892</v>
      </c>
      <c r="G50" s="94">
        <f t="shared" si="8"/>
        <v>990.82056175</v>
      </c>
      <c r="H50" s="94">
        <f t="shared" si="8"/>
        <v>1331.39419061</v>
      </c>
      <c r="I50" s="94">
        <f t="shared" si="8"/>
        <v>349.92629759</v>
      </c>
      <c r="J50" s="94">
        <f t="shared" si="8"/>
        <v>618.8580848700001</v>
      </c>
      <c r="K50" s="94">
        <f t="shared" si="8"/>
        <v>3.73346</v>
      </c>
      <c r="L50" s="97">
        <f>ROUND((DW200+DX200)/100000000,8)</f>
        <v>25.5724541</v>
      </c>
      <c r="M50" s="141">
        <f t="shared" si="8"/>
        <v>19.77212456</v>
      </c>
      <c r="N50" s="94">
        <f t="shared" si="8"/>
        <v>4.38152397</v>
      </c>
      <c r="O50" s="179"/>
      <c r="P50" s="123">
        <f>ROUND((EP200+EQ200)/100000000,8)</f>
        <v>64.99345409</v>
      </c>
      <c r="Q50" s="140"/>
    </row>
    <row r="51" spans="2:17" ht="15" customHeight="1">
      <c r="B51" s="99"/>
      <c r="C51" s="100" t="s">
        <v>45</v>
      </c>
      <c r="D51" s="100"/>
      <c r="E51" s="101"/>
      <c r="F51" s="92">
        <f aca="true" t="shared" si="9" ref="F51:F56">SUM(G51:L51)</f>
        <v>1785.7249581499998</v>
      </c>
      <c r="G51" s="94">
        <f>CS200/100000000</f>
        <v>511.65025886</v>
      </c>
      <c r="H51" s="94">
        <f>CY200/100000000</f>
        <v>710.15789058</v>
      </c>
      <c r="I51" s="94">
        <f>DE200/100000000</f>
        <v>214.23793321</v>
      </c>
      <c r="J51" s="94">
        <f>DK200/100000000</f>
        <v>337.13863799</v>
      </c>
      <c r="K51" s="94">
        <f>DQ200/100000000</f>
        <v>0.67634139</v>
      </c>
      <c r="L51" s="97">
        <f>ROUND(DW200/100000000,8)</f>
        <v>11.86389612</v>
      </c>
      <c r="M51" s="92">
        <f>EC200/100000000</f>
        <v>10.92870254</v>
      </c>
      <c r="N51" s="142">
        <f>EI200/100000000</f>
        <v>2.79559536</v>
      </c>
      <c r="O51" s="180"/>
      <c r="P51" s="97">
        <f>ROUND(EP200/100000000,8)</f>
        <v>40.29522</v>
      </c>
      <c r="Q51" s="140"/>
    </row>
    <row r="52" spans="2:17" ht="15" customHeight="1">
      <c r="B52" s="102"/>
      <c r="C52" s="103" t="s">
        <v>46</v>
      </c>
      <c r="D52" s="90"/>
      <c r="E52" s="91"/>
      <c r="F52" s="92">
        <f t="shared" si="9"/>
        <v>1534.5800907700002</v>
      </c>
      <c r="G52" s="94">
        <f>CT200/100000000</f>
        <v>479.17030289</v>
      </c>
      <c r="H52" s="94">
        <f>CZ200/100000000</f>
        <v>621.23630003</v>
      </c>
      <c r="I52" s="94">
        <f>DF200/100000000</f>
        <v>135.68836438</v>
      </c>
      <c r="J52" s="94">
        <f>DL200/100000000</f>
        <v>281.71944688</v>
      </c>
      <c r="K52" s="94">
        <f>DR200/100000000</f>
        <v>3.05711861</v>
      </c>
      <c r="L52" s="97">
        <f>ROUND((DW200+DX200)/100000000,8)-ROUND(DW200/100000000,8)</f>
        <v>13.708557980000002</v>
      </c>
      <c r="M52" s="92">
        <f>ED200/100000000</f>
        <v>8.84342202</v>
      </c>
      <c r="N52" s="142">
        <f>EJ200/100000000</f>
        <v>1.58592861</v>
      </c>
      <c r="O52" s="180"/>
      <c r="P52" s="97">
        <f>ROUND((EP200+EQ200)/100000000,8)-ROUND(EP200/100000000,8)</f>
        <v>24.69823409</v>
      </c>
      <c r="Q52" s="140"/>
    </row>
    <row r="53" spans="2:17" ht="15" customHeight="1">
      <c r="B53" s="102"/>
      <c r="C53" s="106"/>
      <c r="D53" s="90" t="s">
        <v>42</v>
      </c>
      <c r="E53" s="91"/>
      <c r="F53" s="92">
        <f t="shared" si="9"/>
        <v>404.62138097999997</v>
      </c>
      <c r="G53" s="94">
        <f>CU200/100000000</f>
        <v>125.93272892</v>
      </c>
      <c r="H53" s="94">
        <f>DA200/100000000</f>
        <v>181.27637568</v>
      </c>
      <c r="I53" s="94">
        <f>DG200/100000000</f>
        <v>19.49109209</v>
      </c>
      <c r="J53" s="94">
        <f>DM200/100000000</f>
        <v>75.58874109</v>
      </c>
      <c r="K53" s="94">
        <f>DS200/100000000</f>
        <v>0.5901788</v>
      </c>
      <c r="L53" s="97">
        <f>ROUND(DY200/100000000,8)</f>
        <v>1.7422644</v>
      </c>
      <c r="M53" s="92">
        <f>EE200/100000000</f>
        <v>1.11944618</v>
      </c>
      <c r="N53" s="142">
        <f>EK200/100000000</f>
        <v>0.00385296</v>
      </c>
      <c r="O53" s="180"/>
      <c r="P53" s="97">
        <f>ROUND(ER200/100000000,8)</f>
        <v>4.32933261</v>
      </c>
      <c r="Q53" s="140"/>
    </row>
    <row r="54" spans="2:17" ht="15" customHeight="1">
      <c r="B54" s="89" t="s">
        <v>40</v>
      </c>
      <c r="C54" s="90"/>
      <c r="D54" s="90"/>
      <c r="E54" s="91"/>
      <c r="F54" s="92">
        <f t="shared" si="9"/>
        <v>234.51119531</v>
      </c>
      <c r="G54" s="94">
        <f>CV200/100000000</f>
        <v>89.28145386</v>
      </c>
      <c r="H54" s="94">
        <f>DB200/100000000</f>
        <v>82.96983022</v>
      </c>
      <c r="I54" s="94">
        <f>DH200/100000000</f>
        <v>13.85179686</v>
      </c>
      <c r="J54" s="94">
        <f>DN200/100000000</f>
        <v>45.53808281</v>
      </c>
      <c r="K54" s="94">
        <f>DT200/100000000</f>
        <v>0.3030705</v>
      </c>
      <c r="L54" s="97">
        <f>ROUND((DW200+DX200+DZ200)/100000000,8)-ROUND((DW200+DX200)/100000000,8)</f>
        <v>2.566961059999997</v>
      </c>
      <c r="M54" s="92">
        <f>EF200/100000000</f>
        <v>0.01894161</v>
      </c>
      <c r="N54" s="142">
        <f>EL200/100000000</f>
        <v>0.05741319</v>
      </c>
      <c r="O54" s="180"/>
      <c r="P54" s="97">
        <f>ROUND((EP200+EQ200+ES200)/100000000,8)-ROUND((EP200+EQ200)/100000000,8)</f>
        <v>1.082894490000001</v>
      </c>
      <c r="Q54" s="140"/>
    </row>
    <row r="55" spans="2:17" ht="15" customHeight="1">
      <c r="B55" s="107"/>
      <c r="C55" s="100" t="s">
        <v>43</v>
      </c>
      <c r="D55" s="100"/>
      <c r="E55" s="101"/>
      <c r="F55" s="92">
        <f t="shared" si="9"/>
        <v>31.116110939999995</v>
      </c>
      <c r="G55" s="94">
        <f>CW200/100000000</f>
        <v>11.77651766</v>
      </c>
      <c r="H55" s="94">
        <f>DC200/100000000</f>
        <v>11.18829189</v>
      </c>
      <c r="I55" s="94">
        <f>DI200/100000000</f>
        <v>1.82704312</v>
      </c>
      <c r="J55" s="94">
        <f>DO200/100000000</f>
        <v>6.01782342</v>
      </c>
      <c r="K55" s="94">
        <f>DU200/100000000</f>
        <v>0.0362746</v>
      </c>
      <c r="L55" s="97">
        <f>ROUND(EA200/100000000,8)</f>
        <v>0.27016025</v>
      </c>
      <c r="M55" s="92">
        <f>EG200/100000000</f>
        <v>0.01386888</v>
      </c>
      <c r="N55" s="142">
        <f>EM200/100000000</f>
        <v>0.01606487</v>
      </c>
      <c r="O55" s="180"/>
      <c r="P55" s="97">
        <f>ROUND(ET200/100000000,8)</f>
        <v>0.16923934</v>
      </c>
      <c r="Q55" s="140"/>
    </row>
    <row r="56" spans="2:17" ht="15" customHeight="1">
      <c r="B56" s="6" t="s">
        <v>56</v>
      </c>
      <c r="C56" s="108"/>
      <c r="D56" s="108"/>
      <c r="E56" s="109"/>
      <c r="F56" s="110">
        <f t="shared" si="9"/>
        <v>511.89307326000005</v>
      </c>
      <c r="G56" s="112">
        <f>CX200/100000000</f>
        <v>189.61882084</v>
      </c>
      <c r="H56" s="112">
        <f>DD200/100000000</f>
        <v>184.74615839</v>
      </c>
      <c r="I56" s="112">
        <f>DJ200/100000000</f>
        <v>33.66410502</v>
      </c>
      <c r="J56" s="112">
        <f>DP200/100000000</f>
        <v>97.94035849</v>
      </c>
      <c r="K56" s="112">
        <f>DV200/100000000</f>
        <v>0.57384338</v>
      </c>
      <c r="L56" s="113">
        <f>ROUND(EB200/100000000,8)</f>
        <v>5.34978714</v>
      </c>
      <c r="M56" s="110">
        <f>EH200/100000000</f>
        <v>2.00919834</v>
      </c>
      <c r="N56" s="143">
        <f>EN200/100000000</f>
        <v>0.51511333</v>
      </c>
      <c r="O56" s="181"/>
      <c r="P56" s="113">
        <f>ROUND(EU200/100000000,8)</f>
        <v>3.12764518</v>
      </c>
      <c r="Q56" s="140"/>
    </row>
    <row r="57" spans="2:16" ht="13.5">
      <c r="B57" s="27" t="s">
        <v>67</v>
      </c>
      <c r="C57" s="27"/>
      <c r="D57" s="27"/>
      <c r="E57" s="27"/>
      <c r="F57" s="27"/>
      <c r="G57" s="27"/>
      <c r="H57" s="27"/>
      <c r="I57" s="27" t="s">
        <v>22</v>
      </c>
      <c r="J57" s="27"/>
      <c r="K57" s="27"/>
      <c r="L57" s="27"/>
      <c r="M57" s="27"/>
      <c r="N57" s="27"/>
      <c r="P57" s="144"/>
    </row>
    <row r="58" spans="2:12" ht="13.5">
      <c r="B58" s="27" t="s">
        <v>68</v>
      </c>
      <c r="C58" s="27"/>
      <c r="D58" s="27"/>
      <c r="E58" s="27"/>
      <c r="F58" s="27"/>
      <c r="G58" s="27"/>
      <c r="H58" s="27"/>
      <c r="I58" s="27" t="s">
        <v>69</v>
      </c>
      <c r="J58" s="27"/>
      <c r="K58" s="27"/>
      <c r="L58" s="27"/>
    </row>
    <row r="59" spans="2:12" ht="13.5">
      <c r="B59" s="29" t="s">
        <v>70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s="4" t="s">
        <v>71</v>
      </c>
    </row>
    <row r="64" ht="13.5">
      <c r="I64" s="51" t="s">
        <v>58</v>
      </c>
    </row>
    <row r="65" spans="5:10" ht="22.5">
      <c r="E65" s="72"/>
      <c r="F65" s="145" t="s">
        <v>72</v>
      </c>
      <c r="G65" s="146" t="s">
        <v>73</v>
      </c>
      <c r="H65" s="147" t="s">
        <v>74</v>
      </c>
      <c r="I65" s="148" t="s">
        <v>75</v>
      </c>
      <c r="J65" s="149"/>
    </row>
    <row r="66" spans="5:10" ht="13.5">
      <c r="E66" s="12" t="s">
        <v>44</v>
      </c>
      <c r="F66" s="84">
        <f>F67</f>
        <v>134.18955636</v>
      </c>
      <c r="G66" s="85">
        <f>SUM(G67:G68)</f>
        <v>1.6398700000000002</v>
      </c>
      <c r="H66" s="85">
        <f>SUM(H67:H68)</f>
        <v>140.2073</v>
      </c>
      <c r="I66" s="87">
        <f>I67</f>
        <v>40.30058315</v>
      </c>
      <c r="J66" s="150"/>
    </row>
    <row r="67" spans="5:10" ht="13.5">
      <c r="E67" s="151" t="s">
        <v>45</v>
      </c>
      <c r="F67" s="92">
        <f>EV200/100000000</f>
        <v>134.18955636</v>
      </c>
      <c r="G67" s="94">
        <f>EW200/100000000</f>
        <v>0.96487</v>
      </c>
      <c r="H67" s="94">
        <f>EY200/100000000</f>
        <v>48.6884</v>
      </c>
      <c r="I67" s="97">
        <f>ROUND(FA200/100000000,8)</f>
        <v>40.30058315</v>
      </c>
      <c r="J67" s="152"/>
    </row>
    <row r="68" spans="5:10" ht="13.5">
      <c r="E68" s="46" t="s">
        <v>46</v>
      </c>
      <c r="F68" s="153"/>
      <c r="G68" s="112">
        <f>EX200/100000000</f>
        <v>0.675</v>
      </c>
      <c r="H68" s="112">
        <f>EZ200/100000000</f>
        <v>91.5189</v>
      </c>
      <c r="I68" s="154"/>
      <c r="J68" s="155"/>
    </row>
    <row r="197" spans="5:157" ht="67.5" hidden="1">
      <c r="E197" s="4" t="s">
        <v>76</v>
      </c>
      <c r="F197" s="4" t="s">
        <v>77</v>
      </c>
      <c r="G197" s="4" t="s">
        <v>77</v>
      </c>
      <c r="H197" s="4" t="s">
        <v>78</v>
      </c>
      <c r="I197" s="4" t="s">
        <v>79</v>
      </c>
      <c r="J197" s="4" t="s">
        <v>79</v>
      </c>
      <c r="K197" s="4" t="s">
        <v>80</v>
      </c>
      <c r="L197" s="4" t="s">
        <v>80</v>
      </c>
      <c r="M197" s="156" t="s">
        <v>81</v>
      </c>
      <c r="N197" s="156" t="s">
        <v>81</v>
      </c>
      <c r="O197" s="4" t="s">
        <v>82</v>
      </c>
      <c r="P197" s="157" t="s">
        <v>48</v>
      </c>
      <c r="Q197" s="157" t="s">
        <v>49</v>
      </c>
      <c r="R197" s="157" t="s">
        <v>50</v>
      </c>
      <c r="S197" s="158" t="s">
        <v>83</v>
      </c>
      <c r="T197" s="158" t="s">
        <v>83</v>
      </c>
      <c r="U197" s="158" t="s">
        <v>83</v>
      </c>
      <c r="V197" s="158" t="s">
        <v>83</v>
      </c>
      <c r="W197" s="158" t="s">
        <v>83</v>
      </c>
      <c r="X197" s="158" t="s">
        <v>83</v>
      </c>
      <c r="Y197" s="158" t="s">
        <v>84</v>
      </c>
      <c r="Z197" s="158" t="s">
        <v>84</v>
      </c>
      <c r="AA197" s="158" t="s">
        <v>84</v>
      </c>
      <c r="AB197" s="158" t="s">
        <v>84</v>
      </c>
      <c r="AC197" s="158" t="s">
        <v>84</v>
      </c>
      <c r="AD197" s="158" t="s">
        <v>84</v>
      </c>
      <c r="AE197" s="158" t="s">
        <v>85</v>
      </c>
      <c r="AF197" s="158" t="s">
        <v>85</v>
      </c>
      <c r="AG197" s="158" t="s">
        <v>85</v>
      </c>
      <c r="AH197" s="158" t="s">
        <v>85</v>
      </c>
      <c r="AI197" s="158" t="s">
        <v>85</v>
      </c>
      <c r="AJ197" s="158" t="s">
        <v>85</v>
      </c>
      <c r="AK197" s="158" t="s">
        <v>86</v>
      </c>
      <c r="AL197" s="158" t="s">
        <v>86</v>
      </c>
      <c r="AM197" s="158" t="s">
        <v>86</v>
      </c>
      <c r="AN197" s="158" t="s">
        <v>86</v>
      </c>
      <c r="AO197" s="158" t="s">
        <v>86</v>
      </c>
      <c r="AP197" s="158" t="s">
        <v>86</v>
      </c>
      <c r="AQ197" s="158" t="s">
        <v>87</v>
      </c>
      <c r="AR197" s="158" t="s">
        <v>87</v>
      </c>
      <c r="AS197" s="158" t="s">
        <v>87</v>
      </c>
      <c r="AT197" s="158" t="s">
        <v>87</v>
      </c>
      <c r="AU197" s="158" t="s">
        <v>87</v>
      </c>
      <c r="AV197" s="158" t="s">
        <v>87</v>
      </c>
      <c r="AW197" s="158" t="s">
        <v>88</v>
      </c>
      <c r="AX197" s="158" t="s">
        <v>88</v>
      </c>
      <c r="AY197" s="158" t="s">
        <v>88</v>
      </c>
      <c r="AZ197" s="158" t="s">
        <v>88</v>
      </c>
      <c r="BA197" s="158" t="s">
        <v>88</v>
      </c>
      <c r="BB197" s="158" t="s">
        <v>88</v>
      </c>
      <c r="BC197" s="158" t="s">
        <v>8</v>
      </c>
      <c r="BD197" s="158" t="s">
        <v>8</v>
      </c>
      <c r="BE197" s="158" t="s">
        <v>8</v>
      </c>
      <c r="BF197" s="158" t="s">
        <v>8</v>
      </c>
      <c r="BG197" s="158" t="s">
        <v>8</v>
      </c>
      <c r="BH197" s="158" t="s">
        <v>8</v>
      </c>
      <c r="BI197" s="158" t="s">
        <v>9</v>
      </c>
      <c r="BJ197" s="158" t="s">
        <v>9</v>
      </c>
      <c r="BK197" s="158" t="s">
        <v>9</v>
      </c>
      <c r="BL197" s="158" t="s">
        <v>9</v>
      </c>
      <c r="BM197" s="158" t="s">
        <v>9</v>
      </c>
      <c r="BN197" s="158" t="s">
        <v>9</v>
      </c>
      <c r="BO197" s="158" t="s">
        <v>10</v>
      </c>
      <c r="BP197" s="158" t="s">
        <v>10</v>
      </c>
      <c r="BQ197" s="158" t="s">
        <v>10</v>
      </c>
      <c r="BR197" s="158" t="s">
        <v>10</v>
      </c>
      <c r="BS197" s="158" t="s">
        <v>10</v>
      </c>
      <c r="BT197" s="158" t="s">
        <v>10</v>
      </c>
      <c r="BU197" s="158" t="s">
        <v>11</v>
      </c>
      <c r="BV197" s="158" t="s">
        <v>11</v>
      </c>
      <c r="BW197" s="158" t="s">
        <v>11</v>
      </c>
      <c r="BX197" s="158" t="s">
        <v>11</v>
      </c>
      <c r="BY197" s="158" t="s">
        <v>11</v>
      </c>
      <c r="BZ197" s="158" t="s">
        <v>11</v>
      </c>
      <c r="CA197" s="156" t="s">
        <v>89</v>
      </c>
      <c r="CB197" s="156" t="s">
        <v>89</v>
      </c>
      <c r="CC197" s="156" t="s">
        <v>89</v>
      </c>
      <c r="CD197" s="156" t="s">
        <v>89</v>
      </c>
      <c r="CE197" s="156" t="s">
        <v>89</v>
      </c>
      <c r="CF197" s="156" t="s">
        <v>89</v>
      </c>
      <c r="CG197" s="156" t="s">
        <v>90</v>
      </c>
      <c r="CH197" s="156" t="s">
        <v>90</v>
      </c>
      <c r="CI197" s="156" t="s">
        <v>90</v>
      </c>
      <c r="CJ197" s="156" t="s">
        <v>90</v>
      </c>
      <c r="CK197" s="156" t="s">
        <v>90</v>
      </c>
      <c r="CL197" s="156" t="s">
        <v>90</v>
      </c>
      <c r="CM197" s="156" t="s">
        <v>91</v>
      </c>
      <c r="CN197" s="156" t="s">
        <v>91</v>
      </c>
      <c r="CO197" s="156" t="s">
        <v>91</v>
      </c>
      <c r="CP197" s="156" t="s">
        <v>91</v>
      </c>
      <c r="CQ197" s="156" t="s">
        <v>91</v>
      </c>
      <c r="CR197" s="156" t="s">
        <v>91</v>
      </c>
      <c r="CS197" s="156" t="s">
        <v>92</v>
      </c>
      <c r="CT197" s="156" t="s">
        <v>92</v>
      </c>
      <c r="CU197" s="156" t="s">
        <v>92</v>
      </c>
      <c r="CV197" s="156" t="s">
        <v>92</v>
      </c>
      <c r="CW197" s="156" t="s">
        <v>92</v>
      </c>
      <c r="CX197" s="156" t="s">
        <v>92</v>
      </c>
      <c r="CY197" s="156" t="s">
        <v>93</v>
      </c>
      <c r="CZ197" s="156" t="s">
        <v>93</v>
      </c>
      <c r="DA197" s="156" t="s">
        <v>93</v>
      </c>
      <c r="DB197" s="156" t="s">
        <v>93</v>
      </c>
      <c r="DC197" s="156" t="s">
        <v>93</v>
      </c>
      <c r="DD197" s="156" t="s">
        <v>93</v>
      </c>
      <c r="DE197" s="156" t="s">
        <v>94</v>
      </c>
      <c r="DF197" s="156" t="s">
        <v>94</v>
      </c>
      <c r="DG197" s="156" t="s">
        <v>94</v>
      </c>
      <c r="DH197" s="156" t="s">
        <v>94</v>
      </c>
      <c r="DI197" s="156" t="s">
        <v>94</v>
      </c>
      <c r="DJ197" s="156" t="s">
        <v>94</v>
      </c>
      <c r="DK197" s="156" t="s">
        <v>95</v>
      </c>
      <c r="DL197" s="156" t="s">
        <v>95</v>
      </c>
      <c r="DM197" s="156" t="s">
        <v>95</v>
      </c>
      <c r="DN197" s="156" t="s">
        <v>95</v>
      </c>
      <c r="DO197" s="156" t="s">
        <v>95</v>
      </c>
      <c r="DP197" s="156" t="s">
        <v>95</v>
      </c>
      <c r="DQ197" s="156" t="s">
        <v>96</v>
      </c>
      <c r="DR197" s="156" t="s">
        <v>96</v>
      </c>
      <c r="DS197" s="156" t="s">
        <v>96</v>
      </c>
      <c r="DT197" s="156" t="s">
        <v>96</v>
      </c>
      <c r="DU197" s="156" t="s">
        <v>96</v>
      </c>
      <c r="DV197" s="156" t="s">
        <v>96</v>
      </c>
      <c r="DW197" s="156" t="s">
        <v>97</v>
      </c>
      <c r="DX197" s="156" t="s">
        <v>97</v>
      </c>
      <c r="DY197" s="156" t="s">
        <v>97</v>
      </c>
      <c r="DZ197" s="156" t="s">
        <v>97</v>
      </c>
      <c r="EA197" s="156" t="s">
        <v>97</v>
      </c>
      <c r="EB197" s="156" t="s">
        <v>97</v>
      </c>
      <c r="EC197" s="156" t="s">
        <v>98</v>
      </c>
      <c r="ED197" s="156" t="s">
        <v>98</v>
      </c>
      <c r="EE197" s="156" t="s">
        <v>98</v>
      </c>
      <c r="EF197" s="156" t="s">
        <v>98</v>
      </c>
      <c r="EG197" s="156" t="s">
        <v>98</v>
      </c>
      <c r="EH197" s="156" t="s">
        <v>98</v>
      </c>
      <c r="EI197" s="156" t="s">
        <v>99</v>
      </c>
      <c r="EJ197" s="156" t="s">
        <v>99</v>
      </c>
      <c r="EK197" s="156" t="s">
        <v>99</v>
      </c>
      <c r="EL197" s="156" t="s">
        <v>99</v>
      </c>
      <c r="EM197" s="156" t="s">
        <v>99</v>
      </c>
      <c r="EN197" s="156" t="s">
        <v>99</v>
      </c>
      <c r="EO197" s="156" t="s">
        <v>100</v>
      </c>
      <c r="EP197" s="156" t="s">
        <v>101</v>
      </c>
      <c r="EQ197" s="156" t="s">
        <v>101</v>
      </c>
      <c r="ER197" s="156" t="s">
        <v>101</v>
      </c>
      <c r="ES197" s="156" t="s">
        <v>101</v>
      </c>
      <c r="ET197" s="156" t="s">
        <v>101</v>
      </c>
      <c r="EU197" s="156" t="s">
        <v>101</v>
      </c>
      <c r="EV197" s="4" t="s">
        <v>72</v>
      </c>
      <c r="EW197" s="4" t="s">
        <v>73</v>
      </c>
      <c r="EX197" s="4" t="s">
        <v>73</v>
      </c>
      <c r="EY197" s="156" t="s">
        <v>74</v>
      </c>
      <c r="EZ197" s="156" t="s">
        <v>74</v>
      </c>
      <c r="FA197" s="4" t="s">
        <v>102</v>
      </c>
    </row>
    <row r="198" spans="6:151" ht="13.5" hidden="1">
      <c r="F198" s="4" t="s">
        <v>45</v>
      </c>
      <c r="G198" s="4" t="s">
        <v>46</v>
      </c>
      <c r="H198" s="4" t="s">
        <v>46</v>
      </c>
      <c r="I198" s="4" t="s">
        <v>45</v>
      </c>
      <c r="J198" s="4" t="s">
        <v>46</v>
      </c>
      <c r="K198" s="4" t="s">
        <v>45</v>
      </c>
      <c r="L198" s="4" t="s">
        <v>46</v>
      </c>
      <c r="M198" s="4" t="s">
        <v>45</v>
      </c>
      <c r="N198" s="4" t="s">
        <v>46</v>
      </c>
      <c r="S198" s="157" t="s">
        <v>103</v>
      </c>
      <c r="T198" s="157" t="s">
        <v>104</v>
      </c>
      <c r="U198" s="157" t="s">
        <v>105</v>
      </c>
      <c r="V198" s="71" t="s">
        <v>79</v>
      </c>
      <c r="W198" s="71" t="s">
        <v>106</v>
      </c>
      <c r="X198" s="71" t="s">
        <v>107</v>
      </c>
      <c r="Y198" s="71" t="s">
        <v>108</v>
      </c>
      <c r="Z198" s="71" t="s">
        <v>104</v>
      </c>
      <c r="AA198" s="71" t="s">
        <v>105</v>
      </c>
      <c r="AB198" s="4" t="s">
        <v>79</v>
      </c>
      <c r="AC198" s="4" t="s">
        <v>109</v>
      </c>
      <c r="AD198" s="4" t="s">
        <v>107</v>
      </c>
      <c r="AE198" s="4" t="s">
        <v>108</v>
      </c>
      <c r="AF198" s="4" t="s">
        <v>104</v>
      </c>
      <c r="AG198" s="4" t="s">
        <v>105</v>
      </c>
      <c r="AH198" s="4" t="s">
        <v>79</v>
      </c>
      <c r="AI198" s="4" t="s">
        <v>109</v>
      </c>
      <c r="AJ198" s="4" t="s">
        <v>107</v>
      </c>
      <c r="AK198" s="4" t="s">
        <v>108</v>
      </c>
      <c r="AL198" s="4" t="s">
        <v>104</v>
      </c>
      <c r="AM198" s="4" t="s">
        <v>105</v>
      </c>
      <c r="AN198" s="4" t="s">
        <v>79</v>
      </c>
      <c r="AO198" s="4" t="s">
        <v>109</v>
      </c>
      <c r="AP198" s="4" t="s">
        <v>107</v>
      </c>
      <c r="AQ198" s="4" t="s">
        <v>108</v>
      </c>
      <c r="AR198" s="4" t="s">
        <v>104</v>
      </c>
      <c r="AS198" s="4" t="s">
        <v>105</v>
      </c>
      <c r="AT198" s="4" t="s">
        <v>79</v>
      </c>
      <c r="AU198" s="4" t="s">
        <v>109</v>
      </c>
      <c r="AV198" s="4" t="s">
        <v>107</v>
      </c>
      <c r="AW198" s="4" t="s">
        <v>108</v>
      </c>
      <c r="AX198" s="4" t="s">
        <v>104</v>
      </c>
      <c r="AY198" s="4" t="s">
        <v>105</v>
      </c>
      <c r="AZ198" s="4" t="s">
        <v>79</v>
      </c>
      <c r="BA198" s="4" t="s">
        <v>109</v>
      </c>
      <c r="BB198" s="4" t="s">
        <v>107</v>
      </c>
      <c r="BC198" s="4" t="s">
        <v>108</v>
      </c>
      <c r="BD198" s="4" t="s">
        <v>104</v>
      </c>
      <c r="BE198" s="4" t="s">
        <v>105</v>
      </c>
      <c r="BF198" s="4" t="s">
        <v>79</v>
      </c>
      <c r="BG198" s="4" t="s">
        <v>109</v>
      </c>
      <c r="BH198" s="4" t="s">
        <v>107</v>
      </c>
      <c r="BI198" s="4" t="s">
        <v>108</v>
      </c>
      <c r="BJ198" s="4" t="s">
        <v>104</v>
      </c>
      <c r="BK198" s="4" t="s">
        <v>105</v>
      </c>
      <c r="BL198" s="4" t="s">
        <v>79</v>
      </c>
      <c r="BM198" s="4" t="s">
        <v>109</v>
      </c>
      <c r="BN198" s="4" t="s">
        <v>107</v>
      </c>
      <c r="BO198" s="4" t="s">
        <v>108</v>
      </c>
      <c r="BP198" s="4" t="s">
        <v>104</v>
      </c>
      <c r="BQ198" s="4" t="s">
        <v>105</v>
      </c>
      <c r="BR198" s="4" t="s">
        <v>79</v>
      </c>
      <c r="BS198" s="4" t="s">
        <v>109</v>
      </c>
      <c r="BT198" s="4" t="s">
        <v>107</v>
      </c>
      <c r="BU198" s="4" t="s">
        <v>108</v>
      </c>
      <c r="BV198" s="4" t="s">
        <v>104</v>
      </c>
      <c r="BW198" s="4" t="s">
        <v>105</v>
      </c>
      <c r="BX198" s="4" t="s">
        <v>79</v>
      </c>
      <c r="BY198" s="4" t="s">
        <v>109</v>
      </c>
      <c r="BZ198" s="4" t="s">
        <v>107</v>
      </c>
      <c r="CA198" s="4" t="s">
        <v>108</v>
      </c>
      <c r="CB198" s="4" t="s">
        <v>104</v>
      </c>
      <c r="CC198" s="4" t="s">
        <v>105</v>
      </c>
      <c r="CD198" s="4" t="s">
        <v>79</v>
      </c>
      <c r="CE198" s="4" t="s">
        <v>109</v>
      </c>
      <c r="CF198" s="4" t="s">
        <v>107</v>
      </c>
      <c r="CG198" s="4" t="s">
        <v>108</v>
      </c>
      <c r="CH198" s="4" t="s">
        <v>104</v>
      </c>
      <c r="CI198" s="4" t="s">
        <v>105</v>
      </c>
      <c r="CJ198" s="4" t="s">
        <v>79</v>
      </c>
      <c r="CK198" s="4" t="s">
        <v>109</v>
      </c>
      <c r="CL198" s="4" t="s">
        <v>107</v>
      </c>
      <c r="CM198" s="4" t="s">
        <v>108</v>
      </c>
      <c r="CN198" s="4" t="s">
        <v>104</v>
      </c>
      <c r="CO198" s="4" t="s">
        <v>105</v>
      </c>
      <c r="CP198" s="4" t="s">
        <v>79</v>
      </c>
      <c r="CQ198" s="4" t="s">
        <v>109</v>
      </c>
      <c r="CR198" s="4" t="s">
        <v>107</v>
      </c>
      <c r="CS198" s="4" t="s">
        <v>108</v>
      </c>
      <c r="CT198" s="4" t="s">
        <v>104</v>
      </c>
      <c r="CU198" s="4" t="s">
        <v>105</v>
      </c>
      <c r="CV198" s="4" t="s">
        <v>79</v>
      </c>
      <c r="CW198" s="4" t="s">
        <v>109</v>
      </c>
      <c r="CX198" s="4" t="s">
        <v>107</v>
      </c>
      <c r="CY198" s="4" t="s">
        <v>108</v>
      </c>
      <c r="CZ198" s="4" t="s">
        <v>104</v>
      </c>
      <c r="DA198" s="4" t="s">
        <v>105</v>
      </c>
      <c r="DB198" s="4" t="s">
        <v>79</v>
      </c>
      <c r="DC198" s="4" t="s">
        <v>109</v>
      </c>
      <c r="DD198" s="4" t="s">
        <v>107</v>
      </c>
      <c r="DE198" s="4" t="s">
        <v>108</v>
      </c>
      <c r="DF198" s="4" t="s">
        <v>104</v>
      </c>
      <c r="DG198" s="4" t="s">
        <v>105</v>
      </c>
      <c r="DH198" s="4" t="s">
        <v>79</v>
      </c>
      <c r="DI198" s="4" t="s">
        <v>109</v>
      </c>
      <c r="DJ198" s="4" t="s">
        <v>107</v>
      </c>
      <c r="DK198" s="4" t="s">
        <v>108</v>
      </c>
      <c r="DL198" s="4" t="s">
        <v>104</v>
      </c>
      <c r="DM198" s="4" t="s">
        <v>105</v>
      </c>
      <c r="DN198" s="4" t="s">
        <v>79</v>
      </c>
      <c r="DO198" s="4" t="s">
        <v>109</v>
      </c>
      <c r="DP198" s="4" t="s">
        <v>107</v>
      </c>
      <c r="DQ198" s="4" t="s">
        <v>108</v>
      </c>
      <c r="DR198" s="4" t="s">
        <v>104</v>
      </c>
      <c r="DS198" s="4" t="s">
        <v>105</v>
      </c>
      <c r="DT198" s="4" t="s">
        <v>79</v>
      </c>
      <c r="DU198" s="4" t="s">
        <v>109</v>
      </c>
      <c r="DV198" s="4" t="s">
        <v>107</v>
      </c>
      <c r="DW198" s="4" t="s">
        <v>108</v>
      </c>
      <c r="DX198" s="4" t="s">
        <v>104</v>
      </c>
      <c r="DY198" s="4" t="s">
        <v>105</v>
      </c>
      <c r="DZ198" s="4" t="s">
        <v>79</v>
      </c>
      <c r="EA198" s="4" t="s">
        <v>109</v>
      </c>
      <c r="EB198" s="4" t="s">
        <v>107</v>
      </c>
      <c r="EC198" s="4" t="s">
        <v>108</v>
      </c>
      <c r="ED198" s="4" t="s">
        <v>104</v>
      </c>
      <c r="EE198" s="4" t="s">
        <v>105</v>
      </c>
      <c r="EF198" s="4" t="s">
        <v>79</v>
      </c>
      <c r="EG198" s="4" t="s">
        <v>109</v>
      </c>
      <c r="EH198" s="4" t="s">
        <v>107</v>
      </c>
      <c r="EI198" s="4" t="s">
        <v>108</v>
      </c>
      <c r="EJ198" s="4" t="s">
        <v>104</v>
      </c>
      <c r="EK198" s="4" t="s">
        <v>105</v>
      </c>
      <c r="EL198" s="4" t="s">
        <v>79</v>
      </c>
      <c r="EM198" s="4" t="s">
        <v>109</v>
      </c>
      <c r="EN198" s="4" t="s">
        <v>107</v>
      </c>
      <c r="EO198" s="4" t="s">
        <v>44</v>
      </c>
      <c r="EP198" s="4" t="s">
        <v>108</v>
      </c>
      <c r="EQ198" s="4" t="s">
        <v>104</v>
      </c>
      <c r="ER198" s="4" t="s">
        <v>105</v>
      </c>
      <c r="ES198" s="4" t="s">
        <v>79</v>
      </c>
      <c r="ET198" s="4" t="s">
        <v>109</v>
      </c>
      <c r="EU198" s="4" t="s">
        <v>107</v>
      </c>
    </row>
    <row r="199" spans="6:157" ht="13.5" hidden="1">
      <c r="F199" s="4">
        <v>1</v>
      </c>
      <c r="G199" s="4">
        <v>2</v>
      </c>
      <c r="H199" s="4">
        <v>3</v>
      </c>
      <c r="I199" s="4">
        <v>4</v>
      </c>
      <c r="J199" s="4">
        <v>5</v>
      </c>
      <c r="K199" s="4">
        <v>6</v>
      </c>
      <c r="L199" s="4">
        <v>7</v>
      </c>
      <c r="M199" s="4">
        <v>8</v>
      </c>
      <c r="N199" s="4">
        <v>9</v>
      </c>
      <c r="O199" s="4">
        <v>10</v>
      </c>
      <c r="P199" s="4">
        <v>11</v>
      </c>
      <c r="Q199" s="4">
        <v>12</v>
      </c>
      <c r="R199" s="4">
        <v>13</v>
      </c>
      <c r="S199" s="4">
        <v>14</v>
      </c>
      <c r="T199" s="4">
        <v>15</v>
      </c>
      <c r="U199" s="4">
        <v>16</v>
      </c>
      <c r="V199" s="4">
        <v>17</v>
      </c>
      <c r="W199" s="4">
        <v>18</v>
      </c>
      <c r="X199" s="4">
        <v>19</v>
      </c>
      <c r="Y199" s="4">
        <v>20</v>
      </c>
      <c r="Z199" s="4">
        <v>21</v>
      </c>
      <c r="AA199" s="4">
        <v>22</v>
      </c>
      <c r="AB199" s="4">
        <v>23</v>
      </c>
      <c r="AC199" s="4">
        <v>24</v>
      </c>
      <c r="AD199" s="4">
        <v>25</v>
      </c>
      <c r="AE199" s="4">
        <v>26</v>
      </c>
      <c r="AF199" s="4">
        <v>27</v>
      </c>
      <c r="AG199" s="4">
        <v>28</v>
      </c>
      <c r="AH199" s="4">
        <v>29</v>
      </c>
      <c r="AI199" s="4">
        <v>30</v>
      </c>
      <c r="AJ199" s="4">
        <v>31</v>
      </c>
      <c r="AK199" s="4">
        <v>32</v>
      </c>
      <c r="AL199" s="4">
        <v>33</v>
      </c>
      <c r="AM199" s="4">
        <v>34</v>
      </c>
      <c r="AN199" s="4">
        <v>35</v>
      </c>
      <c r="AO199" s="4">
        <v>36</v>
      </c>
      <c r="AP199" s="4">
        <v>37</v>
      </c>
      <c r="AQ199" s="4">
        <v>38</v>
      </c>
      <c r="AR199" s="4">
        <v>39</v>
      </c>
      <c r="AS199" s="4">
        <v>40</v>
      </c>
      <c r="AT199" s="4">
        <v>41</v>
      </c>
      <c r="AU199" s="4">
        <v>42</v>
      </c>
      <c r="AV199" s="4">
        <v>43</v>
      </c>
      <c r="AW199" s="4">
        <v>44</v>
      </c>
      <c r="AX199" s="4">
        <v>45</v>
      </c>
      <c r="AY199" s="4">
        <v>46</v>
      </c>
      <c r="AZ199" s="4">
        <v>47</v>
      </c>
      <c r="BA199" s="4">
        <v>48</v>
      </c>
      <c r="BB199" s="4">
        <v>49</v>
      </c>
      <c r="BC199" s="4">
        <v>50</v>
      </c>
      <c r="BD199" s="4">
        <v>51</v>
      </c>
      <c r="BE199" s="4">
        <v>52</v>
      </c>
      <c r="BF199" s="4">
        <v>53</v>
      </c>
      <c r="BG199" s="4">
        <v>54</v>
      </c>
      <c r="BH199" s="4">
        <v>55</v>
      </c>
      <c r="BI199" s="4">
        <v>56</v>
      </c>
      <c r="BJ199" s="4">
        <v>57</v>
      </c>
      <c r="BK199" s="4">
        <v>58</v>
      </c>
      <c r="BL199" s="4">
        <v>59</v>
      </c>
      <c r="BM199" s="4">
        <v>60</v>
      </c>
      <c r="BN199" s="4">
        <v>61</v>
      </c>
      <c r="BO199" s="4">
        <v>62</v>
      </c>
      <c r="BP199" s="4">
        <v>63</v>
      </c>
      <c r="BQ199" s="4">
        <v>64</v>
      </c>
      <c r="BR199" s="4">
        <v>65</v>
      </c>
      <c r="BS199" s="4">
        <v>66</v>
      </c>
      <c r="BT199" s="4">
        <v>67</v>
      </c>
      <c r="BU199" s="4">
        <v>68</v>
      </c>
      <c r="BV199" s="4">
        <v>69</v>
      </c>
      <c r="BW199" s="4">
        <v>70</v>
      </c>
      <c r="BX199" s="4">
        <v>71</v>
      </c>
      <c r="BY199" s="4">
        <v>72</v>
      </c>
      <c r="BZ199" s="4">
        <v>73</v>
      </c>
      <c r="CA199" s="4">
        <v>74</v>
      </c>
      <c r="CB199" s="4">
        <v>75</v>
      </c>
      <c r="CC199" s="4">
        <v>76</v>
      </c>
      <c r="CD199" s="4">
        <v>77</v>
      </c>
      <c r="CE199" s="4">
        <v>78</v>
      </c>
      <c r="CF199" s="4">
        <v>79</v>
      </c>
      <c r="CG199" s="4">
        <v>80</v>
      </c>
      <c r="CH199" s="4">
        <v>81</v>
      </c>
      <c r="CI199" s="4">
        <v>82</v>
      </c>
      <c r="CJ199" s="4">
        <v>83</v>
      </c>
      <c r="CK199" s="4">
        <v>84</v>
      </c>
      <c r="CL199" s="4">
        <v>85</v>
      </c>
      <c r="CM199" s="4">
        <v>86</v>
      </c>
      <c r="CN199" s="4">
        <v>87</v>
      </c>
      <c r="CO199" s="4">
        <v>88</v>
      </c>
      <c r="CP199" s="4">
        <v>89</v>
      </c>
      <c r="CQ199" s="4">
        <v>90</v>
      </c>
      <c r="CR199" s="4">
        <v>91</v>
      </c>
      <c r="CS199" s="4">
        <v>92</v>
      </c>
      <c r="CT199" s="4">
        <v>93</v>
      </c>
      <c r="CU199" s="4">
        <v>94</v>
      </c>
      <c r="CV199" s="4">
        <v>95</v>
      </c>
      <c r="CW199" s="4">
        <v>96</v>
      </c>
      <c r="CX199" s="4">
        <v>97</v>
      </c>
      <c r="CY199" s="4">
        <v>98</v>
      </c>
      <c r="CZ199" s="4">
        <v>99</v>
      </c>
      <c r="DA199" s="4">
        <v>100</v>
      </c>
      <c r="DB199" s="4">
        <v>101</v>
      </c>
      <c r="DC199" s="4">
        <v>102</v>
      </c>
      <c r="DD199" s="4">
        <v>103</v>
      </c>
      <c r="DE199" s="4">
        <v>104</v>
      </c>
      <c r="DF199" s="4">
        <v>105</v>
      </c>
      <c r="DG199" s="4">
        <v>106</v>
      </c>
      <c r="DH199" s="4">
        <v>107</v>
      </c>
      <c r="DI199" s="4">
        <v>108</v>
      </c>
      <c r="DJ199" s="4">
        <v>109</v>
      </c>
      <c r="DK199" s="4">
        <v>110</v>
      </c>
      <c r="DL199" s="4">
        <v>111</v>
      </c>
      <c r="DM199" s="4">
        <v>112</v>
      </c>
      <c r="DN199" s="4">
        <v>113</v>
      </c>
      <c r="DO199" s="4">
        <v>114</v>
      </c>
      <c r="DP199" s="4">
        <v>115</v>
      </c>
      <c r="DQ199" s="4">
        <v>116</v>
      </c>
      <c r="DR199" s="4">
        <v>117</v>
      </c>
      <c r="DS199" s="4">
        <v>118</v>
      </c>
      <c r="DT199" s="4">
        <v>119</v>
      </c>
      <c r="DU199" s="4">
        <v>120</v>
      </c>
      <c r="DV199" s="4">
        <v>121</v>
      </c>
      <c r="DW199" s="4">
        <v>122</v>
      </c>
      <c r="DX199" s="4">
        <v>123</v>
      </c>
      <c r="DY199" s="4">
        <v>124</v>
      </c>
      <c r="DZ199" s="4">
        <v>125</v>
      </c>
      <c r="EA199" s="4">
        <v>126</v>
      </c>
      <c r="EB199" s="4">
        <v>127</v>
      </c>
      <c r="EC199" s="4">
        <v>128</v>
      </c>
      <c r="ED199" s="4">
        <v>129</v>
      </c>
      <c r="EE199" s="4">
        <v>130</v>
      </c>
      <c r="EF199" s="4">
        <v>131</v>
      </c>
      <c r="EG199" s="4">
        <v>132</v>
      </c>
      <c r="EH199" s="4">
        <v>133</v>
      </c>
      <c r="EI199" s="4">
        <v>134</v>
      </c>
      <c r="EJ199" s="4">
        <v>135</v>
      </c>
      <c r="EK199" s="4">
        <v>136</v>
      </c>
      <c r="EL199" s="4">
        <v>137</v>
      </c>
      <c r="EM199" s="4">
        <v>138</v>
      </c>
      <c r="EN199" s="4">
        <v>139</v>
      </c>
      <c r="EO199" s="4">
        <v>140</v>
      </c>
      <c r="EP199" s="4">
        <v>141</v>
      </c>
      <c r="EQ199" s="4">
        <v>142</v>
      </c>
      <c r="ER199" s="4">
        <v>143</v>
      </c>
      <c r="ES199" s="4">
        <v>144</v>
      </c>
      <c r="ET199" s="4">
        <v>145</v>
      </c>
      <c r="EU199" s="4">
        <v>146</v>
      </c>
      <c r="EV199" s="4">
        <v>147</v>
      </c>
      <c r="EW199" s="4">
        <v>148</v>
      </c>
      <c r="EX199" s="4">
        <v>149</v>
      </c>
      <c r="EY199" s="4">
        <v>150</v>
      </c>
      <c r="EZ199" s="4">
        <v>151</v>
      </c>
      <c r="FA199" s="4">
        <v>152</v>
      </c>
    </row>
    <row r="200" spans="5:157" ht="13.5" customHeight="1" hidden="1">
      <c r="E200" s="159">
        <v>201112</v>
      </c>
      <c r="F200" s="159">
        <v>19442988</v>
      </c>
      <c r="G200" s="159">
        <v>14907571</v>
      </c>
      <c r="H200" s="159">
        <v>2610703</v>
      </c>
      <c r="I200" s="159">
        <v>279448</v>
      </c>
      <c r="J200" s="159">
        <v>303578</v>
      </c>
      <c r="K200" s="159">
        <v>73742</v>
      </c>
      <c r="L200" s="159">
        <v>9777</v>
      </c>
      <c r="M200" s="159">
        <v>947964</v>
      </c>
      <c r="N200" s="159">
        <v>700720</v>
      </c>
      <c r="O200" s="159">
        <v>275717.343232854</v>
      </c>
      <c r="P200" s="159">
        <v>5437817656</v>
      </c>
      <c r="Q200" s="159">
        <v>1996422929</v>
      </c>
      <c r="R200" s="159">
        <v>7434240585</v>
      </c>
      <c r="S200" s="160">
        <v>128243</v>
      </c>
      <c r="T200" s="160">
        <v>137268</v>
      </c>
      <c r="U200" s="160">
        <v>38555</v>
      </c>
      <c r="V200" s="160">
        <v>17459</v>
      </c>
      <c r="W200" s="160">
        <v>2428</v>
      </c>
      <c r="X200" s="160">
        <v>38620</v>
      </c>
      <c r="Y200" s="160">
        <v>8892996</v>
      </c>
      <c r="Z200" s="160">
        <v>8121519</v>
      </c>
      <c r="AA200" s="160">
        <v>2438952</v>
      </c>
      <c r="AB200" s="160">
        <v>694199</v>
      </c>
      <c r="AC200" s="160">
        <v>102069</v>
      </c>
      <c r="AD200" s="160">
        <v>1704826</v>
      </c>
      <c r="AE200" s="160">
        <v>2293178</v>
      </c>
      <c r="AF200" s="160">
        <v>1710220</v>
      </c>
      <c r="AG200" s="160">
        <v>274092</v>
      </c>
      <c r="AH200" s="160">
        <v>118900</v>
      </c>
      <c r="AI200" s="160">
        <v>20645</v>
      </c>
      <c r="AJ200" s="160">
        <v>322493</v>
      </c>
      <c r="AK200" s="160">
        <v>1275700</v>
      </c>
      <c r="AL200" s="160">
        <v>1475145</v>
      </c>
      <c r="AM200" s="160">
        <v>257462</v>
      </c>
      <c r="AN200" s="160">
        <v>243929</v>
      </c>
      <c r="AO200" s="160">
        <v>27461</v>
      </c>
      <c r="AP200" s="160">
        <v>514825</v>
      </c>
      <c r="AQ200" s="160">
        <v>13072189</v>
      </c>
      <c r="AR200" s="160">
        <v>13019451</v>
      </c>
      <c r="AS200" s="160">
        <v>4313790</v>
      </c>
      <c r="AT200" s="160">
        <v>1255041</v>
      </c>
      <c r="AU200" s="160">
        <v>173659</v>
      </c>
      <c r="AV200" s="160">
        <v>2918179</v>
      </c>
      <c r="AW200" s="160">
        <v>4694861</v>
      </c>
      <c r="AX200" s="160">
        <v>3127323</v>
      </c>
      <c r="AY200" s="160">
        <v>415581</v>
      </c>
      <c r="AZ200" s="160">
        <v>261413</v>
      </c>
      <c r="BA200" s="160">
        <v>42594</v>
      </c>
      <c r="BB200" s="160">
        <v>697086</v>
      </c>
      <c r="BC200" s="160">
        <v>60248210180</v>
      </c>
      <c r="BD200" s="160">
        <v>56387377600</v>
      </c>
      <c r="BE200" s="160">
        <v>14479398150</v>
      </c>
      <c r="BF200" s="160">
        <v>9643195830</v>
      </c>
      <c r="BG200" s="160">
        <v>1328730100</v>
      </c>
      <c r="BH200" s="160">
        <v>21329047460</v>
      </c>
      <c r="BI200" s="160">
        <v>98372510410</v>
      </c>
      <c r="BJ200" s="160">
        <v>82906493630</v>
      </c>
      <c r="BK200" s="160">
        <v>22622310310</v>
      </c>
      <c r="BL200" s="160">
        <v>10213700930</v>
      </c>
      <c r="BM200" s="160">
        <v>1548063610</v>
      </c>
      <c r="BN200" s="160">
        <v>24222584820</v>
      </c>
      <c r="BO200" s="160">
        <v>30397428980</v>
      </c>
      <c r="BP200" s="160">
        <v>18900511460</v>
      </c>
      <c r="BQ200" s="160">
        <v>2431656320</v>
      </c>
      <c r="BR200" s="160">
        <v>1738486440</v>
      </c>
      <c r="BS200" s="160">
        <v>258746940</v>
      </c>
      <c r="BT200" s="160">
        <v>4548528020</v>
      </c>
      <c r="BU200" s="160">
        <v>47621926860</v>
      </c>
      <c r="BV200" s="160">
        <v>38320360380</v>
      </c>
      <c r="BW200" s="160">
        <v>9428434030</v>
      </c>
      <c r="BX200" s="160">
        <v>5719665450</v>
      </c>
      <c r="BY200" s="160">
        <v>849261970</v>
      </c>
      <c r="BZ200" s="160">
        <v>13169508090</v>
      </c>
      <c r="CA200" s="160">
        <v>96055500</v>
      </c>
      <c r="CB200" s="160">
        <v>424532500</v>
      </c>
      <c r="CC200" s="160">
        <v>73746600</v>
      </c>
      <c r="CD200" s="160">
        <v>35865850</v>
      </c>
      <c r="CE200" s="160">
        <v>4959550</v>
      </c>
      <c r="CF200" s="160">
        <v>74229900</v>
      </c>
      <c r="CG200" s="160">
        <v>1928017510</v>
      </c>
      <c r="CH200" s="160">
        <v>2246812038</v>
      </c>
      <c r="CI200" s="160">
        <v>290887790</v>
      </c>
      <c r="CJ200" s="160">
        <v>416698242</v>
      </c>
      <c r="CK200" s="160">
        <v>43922932</v>
      </c>
      <c r="CL200" s="160">
        <v>867325576</v>
      </c>
      <c r="CM200" s="161">
        <v>5756384767.89814</v>
      </c>
      <c r="CN200" s="161">
        <v>3449494560.62626</v>
      </c>
      <c r="CO200" s="161">
        <v>540890933.454138</v>
      </c>
      <c r="CP200" s="161">
        <v>138338879.970748</v>
      </c>
      <c r="CQ200" s="161">
        <v>24166540.4667707</v>
      </c>
      <c r="CR200" s="161">
        <v>430342384.591297</v>
      </c>
      <c r="CS200" s="160">
        <v>51165025886</v>
      </c>
      <c r="CT200" s="160">
        <v>47917030289</v>
      </c>
      <c r="CU200" s="160">
        <v>12593272892</v>
      </c>
      <c r="CV200" s="160">
        <v>8928145386</v>
      </c>
      <c r="CW200" s="160">
        <v>1177651766</v>
      </c>
      <c r="CX200" s="160">
        <v>18961882084</v>
      </c>
      <c r="CY200" s="160">
        <v>71015789058</v>
      </c>
      <c r="CZ200" s="160">
        <v>62123630003</v>
      </c>
      <c r="DA200" s="160">
        <v>18127637568</v>
      </c>
      <c r="DB200" s="160">
        <v>8296983022</v>
      </c>
      <c r="DC200" s="160">
        <v>1118829189</v>
      </c>
      <c r="DD200" s="160">
        <v>18474615839</v>
      </c>
      <c r="DE200" s="160">
        <v>21423793321</v>
      </c>
      <c r="DF200" s="160">
        <v>13568836438</v>
      </c>
      <c r="DG200" s="160">
        <v>1949109209</v>
      </c>
      <c r="DH200" s="160">
        <v>1385179686</v>
      </c>
      <c r="DI200" s="160">
        <v>182704312</v>
      </c>
      <c r="DJ200" s="160">
        <v>3366410502</v>
      </c>
      <c r="DK200" s="160">
        <v>33713863799</v>
      </c>
      <c r="DL200" s="160">
        <v>28171944688</v>
      </c>
      <c r="DM200" s="160">
        <v>7558874109</v>
      </c>
      <c r="DN200" s="160">
        <v>4553808281</v>
      </c>
      <c r="DO200" s="160">
        <v>601782342</v>
      </c>
      <c r="DP200" s="160">
        <v>9794035849</v>
      </c>
      <c r="DQ200" s="160">
        <v>67634139</v>
      </c>
      <c r="DR200" s="160">
        <v>305711861</v>
      </c>
      <c r="DS200" s="160">
        <v>59017880</v>
      </c>
      <c r="DT200" s="160">
        <v>30307050</v>
      </c>
      <c r="DU200" s="160">
        <v>3627460</v>
      </c>
      <c r="DV200" s="160">
        <v>57384338</v>
      </c>
      <c r="DW200" s="161">
        <v>1186389612.3109</v>
      </c>
      <c r="DX200" s="161">
        <v>1370855798.08297</v>
      </c>
      <c r="DY200" s="161">
        <v>174226440.486249</v>
      </c>
      <c r="DZ200" s="161">
        <v>256696105.606116</v>
      </c>
      <c r="EA200" s="161">
        <v>27016024.6488083</v>
      </c>
      <c r="EB200" s="161">
        <v>534978713.6683</v>
      </c>
      <c r="EC200" s="159">
        <v>1092870254</v>
      </c>
      <c r="ED200" s="159">
        <v>884342202</v>
      </c>
      <c r="EE200" s="159">
        <v>111944618</v>
      </c>
      <c r="EF200" s="159">
        <v>1894161</v>
      </c>
      <c r="EG200" s="159">
        <v>1386888</v>
      </c>
      <c r="EH200" s="159">
        <v>200919834</v>
      </c>
      <c r="EI200" s="159">
        <v>279559536</v>
      </c>
      <c r="EJ200" s="159">
        <v>158592861</v>
      </c>
      <c r="EK200" s="159">
        <v>385296</v>
      </c>
      <c r="EL200" s="159">
        <v>5741319</v>
      </c>
      <c r="EM200" s="159">
        <v>1606487</v>
      </c>
      <c r="EN200" s="159">
        <v>51511333</v>
      </c>
      <c r="EO200" s="159">
        <v>1795895993</v>
      </c>
      <c r="EP200" s="161">
        <v>4029521999.93886</v>
      </c>
      <c r="EQ200" s="161">
        <v>2469823409.28753</v>
      </c>
      <c r="ER200" s="161">
        <v>432933261.071264</v>
      </c>
      <c r="ES200" s="161">
        <v>108289448.773596</v>
      </c>
      <c r="ET200" s="161">
        <v>16923934.1935211</v>
      </c>
      <c r="EU200" s="161">
        <v>312764517.90081</v>
      </c>
      <c r="EV200" s="159">
        <v>13418955636</v>
      </c>
      <c r="EW200" s="159">
        <v>96487000</v>
      </c>
      <c r="EX200" s="159">
        <v>67500000</v>
      </c>
      <c r="EY200" s="159">
        <v>4868840000</v>
      </c>
      <c r="EZ200" s="159">
        <v>9151890000</v>
      </c>
      <c r="FA200" s="159">
        <v>4030058315</v>
      </c>
    </row>
  </sheetData>
  <sheetProtection/>
  <mergeCells count="15">
    <mergeCell ref="O50:O56"/>
    <mergeCell ref="B1:P1"/>
    <mergeCell ref="E12:F12"/>
    <mergeCell ref="G12:H12"/>
    <mergeCell ref="I12:J12"/>
    <mergeCell ref="K12:L12"/>
    <mergeCell ref="E13:F13"/>
    <mergeCell ref="G13:H13"/>
    <mergeCell ref="I13:J13"/>
    <mergeCell ref="K13:L13"/>
    <mergeCell ref="F18:I18"/>
    <mergeCell ref="J18:M18"/>
    <mergeCell ref="F32:F33"/>
    <mergeCell ref="F47:L47"/>
    <mergeCell ref="M47:P4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A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5" width="8.57421875" style="4" customWidth="1"/>
    <col min="6" max="15" width="10.57421875" style="4" customWidth="1"/>
    <col min="16" max="16" width="10.57421875" style="49" customWidth="1"/>
    <col min="17" max="17" width="12.57421875" style="49" customWidth="1"/>
    <col min="18" max="20" width="12.57421875" style="49" hidden="1" customWidth="1"/>
    <col min="21" max="27" width="0" style="71" hidden="1" customWidth="1"/>
    <col min="28" max="157" width="0" style="4" hidden="1" customWidth="1"/>
    <col min="158" max="16384" width="9.00390625" style="4" customWidth="1"/>
  </cols>
  <sheetData>
    <row r="1" spans="2:16" ht="17.25">
      <c r="B1" s="182" t="str">
        <f>"協会管掌健康保険事業月報（一般被保険者分）【"&amp;TEXT(DATE(LEFT(E200,4),MID(E200,5,2),1),"[$-411]ggge""年""m""月""")&amp;"】　総括表２（速報値）"</f>
        <v>協会管掌健康保険事業月報（一般被保険者分）【平成24年1月】　総括表２（速報値）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ht="28.5" customHeight="1">
      <c r="M2" s="4" t="s">
        <v>36</v>
      </c>
    </row>
    <row r="3" ht="13.5">
      <c r="B3" s="4" t="s">
        <v>37</v>
      </c>
    </row>
    <row r="5" spans="5:11" ht="13.5">
      <c r="E5" s="50"/>
      <c r="F5" s="50"/>
      <c r="G5" s="50"/>
      <c r="H5" s="50"/>
      <c r="I5" s="50"/>
      <c r="J5" s="50"/>
      <c r="K5" s="51" t="s">
        <v>38</v>
      </c>
    </row>
    <row r="6" spans="5:11" ht="24">
      <c r="E6" s="12"/>
      <c r="F6" s="52" t="s">
        <v>7</v>
      </c>
      <c r="G6" s="53" t="s">
        <v>39</v>
      </c>
      <c r="H6" s="54"/>
      <c r="I6" s="52" t="s">
        <v>40</v>
      </c>
      <c r="J6" s="52"/>
      <c r="K6" s="55" t="s">
        <v>41</v>
      </c>
    </row>
    <row r="7" spans="5:11" ht="24">
      <c r="E7" s="46"/>
      <c r="F7" s="56"/>
      <c r="G7" s="57"/>
      <c r="H7" s="7" t="s">
        <v>42</v>
      </c>
      <c r="I7" s="56"/>
      <c r="J7" s="7" t="s">
        <v>43</v>
      </c>
      <c r="K7" s="8"/>
    </row>
    <row r="8" spans="5:11" ht="13.5">
      <c r="E8" s="58" t="s">
        <v>44</v>
      </c>
      <c r="F8" s="59">
        <f>SUM(F9,F10)</f>
        <v>3490.6719</v>
      </c>
      <c r="G8" s="60">
        <f>SUM(G9:G10)</f>
        <v>3432.5321</v>
      </c>
      <c r="H8" s="61">
        <f>H10</f>
        <v>264.3865</v>
      </c>
      <c r="I8" s="60">
        <f>SUM(I9:I10)</f>
        <v>58.1398</v>
      </c>
      <c r="J8" s="60">
        <f>SUM(J9:J10)</f>
        <v>8.3721</v>
      </c>
      <c r="K8" s="60">
        <f>SUM(K9:K10)</f>
        <v>165.22629999999998</v>
      </c>
    </row>
    <row r="9" spans="5:11" ht="13.5">
      <c r="E9" s="62" t="s">
        <v>45</v>
      </c>
      <c r="F9" s="63">
        <f>SUM(G9,I9)</f>
        <v>1968.1408</v>
      </c>
      <c r="G9" s="61">
        <f>F200/10000</f>
        <v>1940.1957</v>
      </c>
      <c r="H9" s="64"/>
      <c r="I9" s="63">
        <f>I200/10000</f>
        <v>27.9451</v>
      </c>
      <c r="J9" s="65">
        <f>K200/10000</f>
        <v>7.3874</v>
      </c>
      <c r="K9" s="65">
        <f>M200/10000</f>
        <v>95.2374</v>
      </c>
    </row>
    <row r="10" spans="5:11" ht="13.5">
      <c r="E10" s="8" t="s">
        <v>46</v>
      </c>
      <c r="F10" s="66">
        <f>SUM(G10,I10)</f>
        <v>1522.5311</v>
      </c>
      <c r="G10" s="67">
        <f>G200/10000</f>
        <v>1492.3364</v>
      </c>
      <c r="H10" s="68">
        <f>H200/10000</f>
        <v>264.3865</v>
      </c>
      <c r="I10" s="69">
        <f>J200/10000</f>
        <v>30.1947</v>
      </c>
      <c r="J10" s="68">
        <f>L200/10000</f>
        <v>0.9847</v>
      </c>
      <c r="K10" s="68">
        <f>N200/10000</f>
        <v>69.9889</v>
      </c>
    </row>
    <row r="11" ht="13.5">
      <c r="G11" s="70"/>
    </row>
    <row r="12" spans="5:12" ht="13.5">
      <c r="E12" s="183" t="s">
        <v>47</v>
      </c>
      <c r="F12" s="184"/>
      <c r="G12" s="183" t="s">
        <v>48</v>
      </c>
      <c r="H12" s="184"/>
      <c r="I12" s="183" t="s">
        <v>49</v>
      </c>
      <c r="J12" s="184"/>
      <c r="K12" s="183" t="s">
        <v>50</v>
      </c>
      <c r="L12" s="184"/>
    </row>
    <row r="13" spans="5:12" ht="13.5">
      <c r="E13" s="185">
        <f>O200</f>
        <v>275570.587429517</v>
      </c>
      <c r="F13" s="186"/>
      <c r="G13" s="185">
        <f>P200/100000</f>
        <v>54236.17164</v>
      </c>
      <c r="H13" s="186"/>
      <c r="I13" s="185">
        <f>Q200/100000</f>
        <v>16394.36197</v>
      </c>
      <c r="J13" s="186"/>
      <c r="K13" s="185">
        <f>R200/100000</f>
        <v>70630.53361</v>
      </c>
      <c r="L13" s="186"/>
    </row>
    <row r="16" ht="13.5">
      <c r="B16" s="4" t="s">
        <v>51</v>
      </c>
    </row>
    <row r="17" spans="9:13" ht="13.5">
      <c r="I17" s="51" t="s">
        <v>52</v>
      </c>
      <c r="M17" s="51" t="s">
        <v>53</v>
      </c>
    </row>
    <row r="18" spans="2:14" ht="13.5">
      <c r="B18" s="72"/>
      <c r="C18" s="73"/>
      <c r="D18" s="73"/>
      <c r="E18" s="74"/>
      <c r="F18" s="171" t="s">
        <v>54</v>
      </c>
      <c r="G18" s="172"/>
      <c r="H18" s="172"/>
      <c r="I18" s="173"/>
      <c r="J18" s="171" t="s">
        <v>55</v>
      </c>
      <c r="K18" s="172"/>
      <c r="L18" s="172"/>
      <c r="M18" s="173"/>
      <c r="N18" s="75"/>
    </row>
    <row r="19" spans="2:14" ht="13.5">
      <c r="B19" s="76"/>
      <c r="C19" s="77"/>
      <c r="D19" s="77"/>
      <c r="E19" s="78"/>
      <c r="F19" s="79" t="s">
        <v>7</v>
      </c>
      <c r="G19" s="80" t="s">
        <v>8</v>
      </c>
      <c r="H19" s="80" t="s">
        <v>9</v>
      </c>
      <c r="I19" s="81" t="s">
        <v>10</v>
      </c>
      <c r="J19" s="79" t="s">
        <v>7</v>
      </c>
      <c r="K19" s="80" t="s">
        <v>8</v>
      </c>
      <c r="L19" s="80" t="s">
        <v>9</v>
      </c>
      <c r="M19" s="81" t="s">
        <v>10</v>
      </c>
      <c r="N19" s="75"/>
    </row>
    <row r="20" spans="2:22" ht="15" customHeight="1">
      <c r="B20" s="5" t="s">
        <v>44</v>
      </c>
      <c r="C20" s="82"/>
      <c r="D20" s="82"/>
      <c r="E20" s="83"/>
      <c r="F20" s="84">
        <f aca="true" t="shared" si="0" ref="F20:M20">SUM(F21,F25)</f>
        <v>2133.1794000000004</v>
      </c>
      <c r="G20" s="85">
        <f t="shared" si="0"/>
        <v>27.188499999999998</v>
      </c>
      <c r="H20" s="85">
        <f t="shared" si="0"/>
        <v>1716.1996000000001</v>
      </c>
      <c r="I20" s="86">
        <f t="shared" si="0"/>
        <v>389.79130000000004</v>
      </c>
      <c r="J20" s="84">
        <f t="shared" si="0"/>
        <v>3599.8617</v>
      </c>
      <c r="K20" s="85">
        <f t="shared" si="0"/>
        <v>294.26829999999995</v>
      </c>
      <c r="L20" s="85">
        <f t="shared" si="0"/>
        <v>2546.8839</v>
      </c>
      <c r="M20" s="87">
        <f t="shared" si="0"/>
        <v>758.7095</v>
      </c>
      <c r="N20" s="88"/>
      <c r="U20" s="49"/>
      <c r="V20" s="49"/>
    </row>
    <row r="21" spans="2:22" ht="15" customHeight="1">
      <c r="B21" s="89" t="s">
        <v>39</v>
      </c>
      <c r="C21" s="90"/>
      <c r="D21" s="90"/>
      <c r="E21" s="91"/>
      <c r="F21" s="92">
        <f aca="true" t="shared" si="1" ref="F21:M21">SUM(F22:F23)</f>
        <v>2055.4547000000002</v>
      </c>
      <c r="G21" s="93">
        <f t="shared" si="1"/>
        <v>25.4989</v>
      </c>
      <c r="H21" s="94">
        <f t="shared" si="1"/>
        <v>1651.2543</v>
      </c>
      <c r="I21" s="93">
        <f t="shared" si="1"/>
        <v>378.7015</v>
      </c>
      <c r="J21" s="95">
        <f t="shared" si="1"/>
        <v>3438.8656</v>
      </c>
      <c r="K21" s="96">
        <f t="shared" si="1"/>
        <v>270.1151</v>
      </c>
      <c r="L21" s="96">
        <f t="shared" si="1"/>
        <v>2433.9492</v>
      </c>
      <c r="M21" s="97">
        <f t="shared" si="1"/>
        <v>734.8013000000001</v>
      </c>
      <c r="N21" s="88"/>
      <c r="U21" s="98"/>
      <c r="V21" s="98"/>
    </row>
    <row r="22" spans="2:22" ht="15" customHeight="1">
      <c r="B22" s="99"/>
      <c r="C22" s="100" t="s">
        <v>45</v>
      </c>
      <c r="D22" s="100"/>
      <c r="E22" s="101"/>
      <c r="F22" s="92">
        <f aca="true" t="shared" si="2" ref="F22:F27">SUM(G22:I22)</f>
        <v>1103.1198</v>
      </c>
      <c r="G22" s="94">
        <f>S200/10000</f>
        <v>12.3632</v>
      </c>
      <c r="H22" s="94">
        <f>Y200/10000</f>
        <v>870.7751</v>
      </c>
      <c r="I22" s="97">
        <f>AE200/10000</f>
        <v>219.9815</v>
      </c>
      <c r="J22" s="92">
        <f aca="true" t="shared" si="3" ref="J22:J27">SUM(K22:M22)</f>
        <v>1815.4755</v>
      </c>
      <c r="K22" s="94">
        <f>AK200/10000</f>
        <v>125.3822</v>
      </c>
      <c r="L22" s="94">
        <f>AQ200/10000</f>
        <v>1243.1579</v>
      </c>
      <c r="M22" s="97">
        <f>AW200/10000</f>
        <v>446.9354</v>
      </c>
      <c r="N22" s="88"/>
      <c r="U22" s="98"/>
      <c r="V22" s="98"/>
    </row>
    <row r="23" spans="2:22" ht="15" customHeight="1">
      <c r="B23" s="102"/>
      <c r="C23" s="103" t="s">
        <v>46</v>
      </c>
      <c r="D23" s="90"/>
      <c r="E23" s="91"/>
      <c r="F23" s="92">
        <f t="shared" si="2"/>
        <v>952.3349000000001</v>
      </c>
      <c r="G23" s="96">
        <f>T200/10000</f>
        <v>13.1357</v>
      </c>
      <c r="H23" s="96">
        <f>Z200/10000</f>
        <v>780.4792</v>
      </c>
      <c r="I23" s="104">
        <f>AF200/10000</f>
        <v>158.72</v>
      </c>
      <c r="J23" s="92">
        <f t="shared" si="3"/>
        <v>1623.3901</v>
      </c>
      <c r="K23" s="96">
        <f>AL200/10000</f>
        <v>144.7329</v>
      </c>
      <c r="L23" s="96">
        <f>AR200/10000</f>
        <v>1190.7913</v>
      </c>
      <c r="M23" s="104">
        <f>AX200/10000</f>
        <v>287.8659</v>
      </c>
      <c r="N23" s="88"/>
      <c r="T23" s="105"/>
      <c r="U23" s="105"/>
      <c r="V23" s="49"/>
    </row>
    <row r="24" spans="2:22" ht="15" customHeight="1">
      <c r="B24" s="102"/>
      <c r="C24" s="106"/>
      <c r="D24" s="90" t="s">
        <v>42</v>
      </c>
      <c r="E24" s="91"/>
      <c r="F24" s="92">
        <f t="shared" si="2"/>
        <v>255.002</v>
      </c>
      <c r="G24" s="96">
        <f>U200/10000</f>
        <v>3.761</v>
      </c>
      <c r="H24" s="94">
        <f>AA200/10000</f>
        <v>225.2571</v>
      </c>
      <c r="I24" s="97">
        <f>AG200/10000</f>
        <v>25.9839</v>
      </c>
      <c r="J24" s="92">
        <f t="shared" si="3"/>
        <v>435.02279999999996</v>
      </c>
      <c r="K24" s="94">
        <f>AM200/10000</f>
        <v>25.9557</v>
      </c>
      <c r="L24" s="94">
        <f>AS200/10000</f>
        <v>369.6923</v>
      </c>
      <c r="M24" s="97">
        <f>AY200/10000</f>
        <v>39.3748</v>
      </c>
      <c r="N24" s="88"/>
      <c r="U24" s="98"/>
      <c r="V24" s="98"/>
    </row>
    <row r="25" spans="2:22" ht="15" customHeight="1">
      <c r="B25" s="89" t="s">
        <v>40</v>
      </c>
      <c r="C25" s="90"/>
      <c r="D25" s="90"/>
      <c r="E25" s="91"/>
      <c r="F25" s="92">
        <f t="shared" si="2"/>
        <v>77.7247</v>
      </c>
      <c r="G25" s="96">
        <f>V200/10000</f>
        <v>1.6896</v>
      </c>
      <c r="H25" s="96">
        <f>AB200/10000</f>
        <v>64.9453</v>
      </c>
      <c r="I25" s="104">
        <f>AH200/10000</f>
        <v>11.0898</v>
      </c>
      <c r="J25" s="92">
        <f t="shared" si="3"/>
        <v>160.99609999999998</v>
      </c>
      <c r="K25" s="96">
        <f>AN200/10000</f>
        <v>24.1532</v>
      </c>
      <c r="L25" s="94">
        <f>AT200/10000</f>
        <v>112.9347</v>
      </c>
      <c r="M25" s="104">
        <f>AZ200/10000</f>
        <v>23.9082</v>
      </c>
      <c r="N25" s="88"/>
      <c r="U25" s="105"/>
      <c r="V25" s="105"/>
    </row>
    <row r="26" spans="2:22" ht="15" customHeight="1">
      <c r="B26" s="107"/>
      <c r="C26" s="100" t="s">
        <v>43</v>
      </c>
      <c r="D26" s="100"/>
      <c r="E26" s="101"/>
      <c r="F26" s="92">
        <f t="shared" si="2"/>
        <v>11.7604</v>
      </c>
      <c r="G26" s="94">
        <f>W200/10000</f>
        <v>0.2323</v>
      </c>
      <c r="H26" s="94">
        <f>AC200/10000</f>
        <v>9.5879</v>
      </c>
      <c r="I26" s="97">
        <f>AI200/10000</f>
        <v>1.9402</v>
      </c>
      <c r="J26" s="92">
        <f t="shared" si="3"/>
        <v>22.4453</v>
      </c>
      <c r="K26" s="94">
        <f>AO200/10000</f>
        <v>2.8182</v>
      </c>
      <c r="L26" s="96">
        <f>AU200/10000</f>
        <v>15.6967</v>
      </c>
      <c r="M26" s="97">
        <f>BA200/10000</f>
        <v>3.9304</v>
      </c>
      <c r="N26" s="88"/>
      <c r="U26" s="98"/>
      <c r="V26" s="98"/>
    </row>
    <row r="27" spans="2:22" ht="15" customHeight="1">
      <c r="B27" s="6" t="s">
        <v>56</v>
      </c>
      <c r="C27" s="108"/>
      <c r="D27" s="108"/>
      <c r="E27" s="109"/>
      <c r="F27" s="110">
        <f t="shared" si="2"/>
        <v>194.1328</v>
      </c>
      <c r="G27" s="111">
        <f>X200/10000</f>
        <v>3.749</v>
      </c>
      <c r="H27" s="112">
        <f>AD200/10000</f>
        <v>160.1327</v>
      </c>
      <c r="I27" s="113">
        <f>AJ200/10000</f>
        <v>30.2511</v>
      </c>
      <c r="J27" s="110">
        <f t="shared" si="3"/>
        <v>379.8823</v>
      </c>
      <c r="K27" s="112">
        <f>AP200/10000</f>
        <v>51.3356</v>
      </c>
      <c r="L27" s="112">
        <f>AV200/10000</f>
        <v>264.3341</v>
      </c>
      <c r="M27" s="113">
        <f>BB200/10000</f>
        <v>64.2126</v>
      </c>
      <c r="N27" s="88"/>
      <c r="U27" s="98"/>
      <c r="V27" s="98"/>
    </row>
    <row r="30" ht="13.5">
      <c r="B30" s="4" t="s">
        <v>57</v>
      </c>
    </row>
    <row r="31" ht="13.5">
      <c r="M31" s="51" t="s">
        <v>58</v>
      </c>
    </row>
    <row r="32" spans="2:14" ht="13.5">
      <c r="B32" s="72"/>
      <c r="C32" s="73"/>
      <c r="D32" s="73"/>
      <c r="E32" s="74"/>
      <c r="F32" s="174" t="s">
        <v>7</v>
      </c>
      <c r="G32" s="73"/>
      <c r="H32" s="73"/>
      <c r="I32" s="73"/>
      <c r="J32" s="73"/>
      <c r="K32" s="73"/>
      <c r="L32" s="114"/>
      <c r="M32" s="115"/>
      <c r="N32" s="75"/>
    </row>
    <row r="33" spans="2:14" ht="22.5">
      <c r="B33" s="76"/>
      <c r="C33" s="77"/>
      <c r="D33" s="77"/>
      <c r="E33" s="78"/>
      <c r="F33" s="175"/>
      <c r="G33" s="80" t="s">
        <v>8</v>
      </c>
      <c r="H33" s="80" t="s">
        <v>9</v>
      </c>
      <c r="I33" s="80" t="s">
        <v>10</v>
      </c>
      <c r="J33" s="80" t="s">
        <v>11</v>
      </c>
      <c r="K33" s="116" t="s">
        <v>12</v>
      </c>
      <c r="L33" s="117" t="s">
        <v>13</v>
      </c>
      <c r="M33" s="118" t="s">
        <v>14</v>
      </c>
      <c r="N33" s="75"/>
    </row>
    <row r="34" spans="2:14" ht="15" customHeight="1">
      <c r="B34" s="5" t="s">
        <v>44</v>
      </c>
      <c r="C34" s="82"/>
      <c r="D34" s="82"/>
      <c r="E34" s="83"/>
      <c r="F34" s="84">
        <f aca="true" t="shared" si="4" ref="F34:L34">SUM(F35,F39)</f>
        <v>4557.17453046</v>
      </c>
      <c r="G34" s="85">
        <f t="shared" si="4"/>
        <v>1260.6276392</v>
      </c>
      <c r="H34" s="85">
        <f t="shared" si="4"/>
        <v>1859.8814638999997</v>
      </c>
      <c r="I34" s="85">
        <f t="shared" si="4"/>
        <v>467.31371420000005</v>
      </c>
      <c r="J34" s="85">
        <f t="shared" si="4"/>
        <v>827.749822</v>
      </c>
      <c r="K34" s="85">
        <f t="shared" si="4"/>
        <v>5.2907555</v>
      </c>
      <c r="L34" s="85">
        <f t="shared" si="4"/>
        <v>44.87913586</v>
      </c>
      <c r="M34" s="87">
        <f>ROUND((CM200+CN200+CP200)/100000000,8)</f>
        <v>91.4319998</v>
      </c>
      <c r="N34" s="88"/>
    </row>
    <row r="35" spans="2:13" ht="15" customHeight="1">
      <c r="B35" s="89" t="s">
        <v>39</v>
      </c>
      <c r="C35" s="90"/>
      <c r="D35" s="90"/>
      <c r="E35" s="91"/>
      <c r="F35" s="119">
        <f aca="true" t="shared" si="5" ref="F35:L35">SUM(F36:F37)</f>
        <v>4293.31598082</v>
      </c>
      <c r="G35" s="120">
        <f t="shared" si="5"/>
        <v>1164.0932801</v>
      </c>
      <c r="H35" s="120">
        <f t="shared" si="5"/>
        <v>1764.1353534999998</v>
      </c>
      <c r="I35" s="120">
        <f t="shared" si="5"/>
        <v>452.13707250000004</v>
      </c>
      <c r="J35" s="94">
        <f t="shared" si="5"/>
        <v>777.1497479</v>
      </c>
      <c r="K35" s="121">
        <f t="shared" si="5"/>
        <v>4.944065</v>
      </c>
      <c r="L35" s="121">
        <f t="shared" si="5"/>
        <v>40.77483476</v>
      </c>
      <c r="M35" s="122">
        <f>ROUND((CM200+CN200)/100000000,8)</f>
        <v>90.08162706</v>
      </c>
    </row>
    <row r="36" spans="2:13" ht="15" customHeight="1">
      <c r="B36" s="99"/>
      <c r="C36" s="100" t="s">
        <v>45</v>
      </c>
      <c r="D36" s="100"/>
      <c r="E36" s="101"/>
      <c r="F36" s="92">
        <f aca="true" t="shared" si="6" ref="F36:F41">SUM(G36:M36)</f>
        <v>2363.48213487</v>
      </c>
      <c r="G36" s="94">
        <f>BC200/100000000</f>
        <v>605.735477</v>
      </c>
      <c r="H36" s="94">
        <f>BI200/100000000</f>
        <v>963.0469614</v>
      </c>
      <c r="I36" s="120">
        <f>BO200/100000000</f>
        <v>281.0028866</v>
      </c>
      <c r="J36" s="94">
        <f>BU200/100000000</f>
        <v>437.4831781</v>
      </c>
      <c r="K36" s="94">
        <f>CA200/100000000</f>
        <v>0.883744</v>
      </c>
      <c r="L36" s="120">
        <f>CG200/100000000</f>
        <v>18.92428854</v>
      </c>
      <c r="M36" s="123">
        <f>ROUND(CM200/100000000,8)</f>
        <v>56.40559923</v>
      </c>
    </row>
    <row r="37" spans="2:13" ht="15" customHeight="1">
      <c r="B37" s="102"/>
      <c r="C37" s="103" t="s">
        <v>46</v>
      </c>
      <c r="D37" s="90"/>
      <c r="E37" s="91"/>
      <c r="F37" s="92">
        <f t="shared" si="6"/>
        <v>1929.8338459499998</v>
      </c>
      <c r="G37" s="96">
        <f>BD200/100000000</f>
        <v>558.3578031</v>
      </c>
      <c r="H37" s="96">
        <f>BJ200/100000000</f>
        <v>801.0883921</v>
      </c>
      <c r="I37" s="124">
        <f>BP200/100000000</f>
        <v>171.1341859</v>
      </c>
      <c r="J37" s="96">
        <f>BV200/100000000</f>
        <v>339.6665698</v>
      </c>
      <c r="K37" s="96">
        <f>CB200/100000000</f>
        <v>4.060321</v>
      </c>
      <c r="L37" s="124">
        <f>CH200/100000000</f>
        <v>21.85054622</v>
      </c>
      <c r="M37" s="125">
        <f>ROUND((CM200+CN200)/100000000,8)-ROUND(CM200/100000000,8)</f>
        <v>33.67602783</v>
      </c>
    </row>
    <row r="38" spans="2:13" ht="15" customHeight="1">
      <c r="B38" s="102"/>
      <c r="C38" s="106"/>
      <c r="D38" s="90" t="s">
        <v>42</v>
      </c>
      <c r="E38" s="91"/>
      <c r="F38" s="92">
        <f t="shared" si="6"/>
        <v>467.30720246000004</v>
      </c>
      <c r="G38" s="94">
        <f>BE200/100000000</f>
        <v>149.1550258</v>
      </c>
      <c r="H38" s="94">
        <f>BK200/100000000</f>
        <v>209.9058267</v>
      </c>
      <c r="I38" s="120">
        <f>BQ200/100000000</f>
        <v>23.1969186</v>
      </c>
      <c r="J38" s="94">
        <f>BW200/100000000</f>
        <v>76.108348</v>
      </c>
      <c r="K38" s="94">
        <f>CC200/100000000</f>
        <v>0.732613</v>
      </c>
      <c r="L38" s="120">
        <f>CI200/100000000</f>
        <v>2.8696492</v>
      </c>
      <c r="M38" s="123">
        <f>ROUND(CO200/100000000,8)</f>
        <v>5.33882116</v>
      </c>
    </row>
    <row r="39" spans="2:13" ht="15" customHeight="1">
      <c r="B39" s="89" t="s">
        <v>40</v>
      </c>
      <c r="C39" s="90"/>
      <c r="D39" s="90"/>
      <c r="E39" s="91"/>
      <c r="F39" s="92">
        <f t="shared" si="6"/>
        <v>263.85854964000004</v>
      </c>
      <c r="G39" s="96">
        <f>BF200/100000000</f>
        <v>96.5343591</v>
      </c>
      <c r="H39" s="96">
        <f>BL200/100000000</f>
        <v>95.7461104</v>
      </c>
      <c r="I39" s="124">
        <f>BR200/100000000</f>
        <v>15.1766417</v>
      </c>
      <c r="J39" s="96">
        <f>BX200/100000000</f>
        <v>50.6000741</v>
      </c>
      <c r="K39" s="96">
        <f>CD200/100000000</f>
        <v>0.3466905</v>
      </c>
      <c r="L39" s="124">
        <f>CJ200/100000000</f>
        <v>4.1043011</v>
      </c>
      <c r="M39" s="125">
        <f>ROUND((CM200+CN200+CP200)/100000000,8)-ROUND((CM200+CN200)/100000000,8)</f>
        <v>1.3503727399999974</v>
      </c>
    </row>
    <row r="40" spans="2:13" ht="15" customHeight="1">
      <c r="B40" s="107"/>
      <c r="C40" s="100" t="s">
        <v>43</v>
      </c>
      <c r="D40" s="100"/>
      <c r="E40" s="101"/>
      <c r="F40" s="92">
        <f t="shared" si="6"/>
        <v>39.12642358000001</v>
      </c>
      <c r="G40" s="94">
        <f>BG200/100000000</f>
        <v>13.870096</v>
      </c>
      <c r="H40" s="94">
        <f>BM200/100000000</f>
        <v>14.6244882</v>
      </c>
      <c r="I40" s="120">
        <f>BS200/100000000</f>
        <v>2.3371701</v>
      </c>
      <c r="J40" s="94">
        <f>BY200/100000000</f>
        <v>7.5617116</v>
      </c>
      <c r="K40" s="94">
        <f>CE200/100000000</f>
        <v>0.04608</v>
      </c>
      <c r="L40" s="120">
        <f>CK200/100000000</f>
        <v>0.44937042</v>
      </c>
      <c r="M40" s="123">
        <f>ROUND(CQ200/100000000,8)</f>
        <v>0.23750726</v>
      </c>
    </row>
    <row r="41" spans="2:13" ht="15" customHeight="1">
      <c r="B41" s="6" t="s">
        <v>56</v>
      </c>
      <c r="C41" s="108"/>
      <c r="D41" s="108"/>
      <c r="E41" s="109"/>
      <c r="F41" s="110">
        <f t="shared" si="6"/>
        <v>614.38771239</v>
      </c>
      <c r="G41" s="112">
        <f>BH200/100000000</f>
        <v>215.7116638</v>
      </c>
      <c r="H41" s="112">
        <f>BN200/100000000</f>
        <v>227.9200683</v>
      </c>
      <c r="I41" s="126">
        <f>BT200/100000000</f>
        <v>39.9336326</v>
      </c>
      <c r="J41" s="112">
        <f>BZ200/100000000</f>
        <v>117.2344728</v>
      </c>
      <c r="K41" s="112">
        <f>CF200/100000000</f>
        <v>0.7326425</v>
      </c>
      <c r="L41" s="126">
        <f>CL200/100000000</f>
        <v>8.63007374</v>
      </c>
      <c r="M41" s="127">
        <f>ROUND(CR200/100000000,8)</f>
        <v>4.22515865</v>
      </c>
    </row>
    <row r="42" spans="2:9" ht="13.5">
      <c r="B42" s="27" t="s">
        <v>59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60</v>
      </c>
      <c r="C43" s="27"/>
      <c r="D43" s="27"/>
      <c r="E43" s="27"/>
      <c r="F43" s="27"/>
      <c r="G43" s="27"/>
      <c r="H43" s="27"/>
      <c r="I43" s="27"/>
    </row>
    <row r="45" spans="2:17" ht="13.5">
      <c r="B45" s="4" t="s">
        <v>61</v>
      </c>
      <c r="Q45" s="128"/>
    </row>
    <row r="46" spans="16:17" ht="13.5">
      <c r="P46" s="128" t="s">
        <v>58</v>
      </c>
      <c r="Q46" s="128"/>
    </row>
    <row r="47" spans="2:17" ht="13.5">
      <c r="B47" s="72"/>
      <c r="C47" s="73"/>
      <c r="D47" s="73"/>
      <c r="E47" s="74"/>
      <c r="F47" s="176" t="s">
        <v>62</v>
      </c>
      <c r="G47" s="177"/>
      <c r="H47" s="177"/>
      <c r="I47" s="177"/>
      <c r="J47" s="177"/>
      <c r="K47" s="177"/>
      <c r="L47" s="178"/>
      <c r="M47" s="176" t="s">
        <v>63</v>
      </c>
      <c r="N47" s="177"/>
      <c r="O47" s="177"/>
      <c r="P47" s="178"/>
      <c r="Q47" s="129"/>
    </row>
    <row r="48" spans="2:17" ht="22.5">
      <c r="B48" s="76"/>
      <c r="C48" s="77"/>
      <c r="D48" s="77"/>
      <c r="E48" s="78"/>
      <c r="F48" s="79" t="s">
        <v>7</v>
      </c>
      <c r="G48" s="80" t="s">
        <v>8</v>
      </c>
      <c r="H48" s="80" t="s">
        <v>9</v>
      </c>
      <c r="I48" s="80" t="s">
        <v>10</v>
      </c>
      <c r="J48" s="80" t="s">
        <v>11</v>
      </c>
      <c r="K48" s="116" t="s">
        <v>12</v>
      </c>
      <c r="L48" s="130" t="s">
        <v>13</v>
      </c>
      <c r="M48" s="131" t="s">
        <v>64</v>
      </c>
      <c r="N48" s="132" t="s">
        <v>65</v>
      </c>
      <c r="O48" s="133" t="s">
        <v>66</v>
      </c>
      <c r="P48" s="134" t="s">
        <v>14</v>
      </c>
      <c r="Q48" s="129"/>
    </row>
    <row r="49" spans="2:17" ht="15" customHeight="1">
      <c r="B49" s="102" t="s">
        <v>44</v>
      </c>
      <c r="C49" s="135"/>
      <c r="D49" s="135"/>
      <c r="E49" s="136"/>
      <c r="F49" s="137">
        <f aca="true" t="shared" si="7" ref="F49:N49">SUM(F50,F54)</f>
        <v>3420.96246816</v>
      </c>
      <c r="G49" s="85">
        <f t="shared" si="7"/>
        <v>1084.96877562</v>
      </c>
      <c r="H49" s="85">
        <f t="shared" si="7"/>
        <v>1372.1252270399998</v>
      </c>
      <c r="I49" s="85">
        <f t="shared" si="7"/>
        <v>333.31805105</v>
      </c>
      <c r="J49" s="85">
        <f t="shared" si="7"/>
        <v>599.18124376</v>
      </c>
      <c r="K49" s="85">
        <f t="shared" si="7"/>
        <v>3.83811094</v>
      </c>
      <c r="L49" s="87">
        <f>ROUND((DW200+DX200+DZ200)/100000000,8)</f>
        <v>27.53105975</v>
      </c>
      <c r="M49" s="137">
        <f t="shared" si="7"/>
        <v>18.80731943</v>
      </c>
      <c r="N49" s="85">
        <f t="shared" si="7"/>
        <v>4.18785492</v>
      </c>
      <c r="O49" s="138">
        <f>EO200/100000000</f>
        <v>17.09478042</v>
      </c>
      <c r="P49" s="139">
        <f>ROUND((EP200+EQ200+ES200)/100000000,8)</f>
        <v>64.64904702</v>
      </c>
      <c r="Q49" s="140"/>
    </row>
    <row r="50" spans="2:17" ht="15" customHeight="1">
      <c r="B50" s="89" t="s">
        <v>39</v>
      </c>
      <c r="C50" s="90"/>
      <c r="D50" s="90"/>
      <c r="E50" s="91"/>
      <c r="F50" s="141">
        <f aca="true" t="shared" si="8" ref="F50:N50">SUM(F51:F52)</f>
        <v>3198.48520453</v>
      </c>
      <c r="G50" s="94">
        <f t="shared" si="8"/>
        <v>995.51510607</v>
      </c>
      <c r="H50" s="94">
        <f t="shared" si="8"/>
        <v>1294.3022105999999</v>
      </c>
      <c r="I50" s="94">
        <f t="shared" si="8"/>
        <v>321.26897983000003</v>
      </c>
      <c r="J50" s="94">
        <f t="shared" si="8"/>
        <v>558.8506347</v>
      </c>
      <c r="K50" s="94">
        <f t="shared" si="8"/>
        <v>3.54587364</v>
      </c>
      <c r="L50" s="97">
        <f>ROUND((DW200+DX200)/100000000,8)</f>
        <v>25.00239969</v>
      </c>
      <c r="M50" s="141">
        <f t="shared" si="8"/>
        <v>18.78553067</v>
      </c>
      <c r="N50" s="94">
        <f t="shared" si="8"/>
        <v>4.1355696900000005</v>
      </c>
      <c r="O50" s="179"/>
      <c r="P50" s="123">
        <f>ROUND((EP200+EQ200)/100000000,8)</f>
        <v>63.59245907</v>
      </c>
      <c r="Q50" s="140"/>
    </row>
    <row r="51" spans="2:17" ht="15" customHeight="1">
      <c r="B51" s="99"/>
      <c r="C51" s="100" t="s">
        <v>45</v>
      </c>
      <c r="D51" s="100"/>
      <c r="E51" s="101"/>
      <c r="F51" s="92">
        <f aca="true" t="shared" si="9" ref="F51:F56">SUM(G51:L51)</f>
        <v>1733.3140058600002</v>
      </c>
      <c r="G51" s="94">
        <f>CS200/100000000</f>
        <v>517.65107074</v>
      </c>
      <c r="H51" s="94">
        <f>CY200/100000000</f>
        <v>695.23534249</v>
      </c>
      <c r="I51" s="94">
        <f>DE200/100000000</f>
        <v>198.19222393</v>
      </c>
      <c r="J51" s="94">
        <f>DK200/100000000</f>
        <v>309.95442694</v>
      </c>
      <c r="K51" s="94">
        <f>DQ200/100000000</f>
        <v>0.62241908</v>
      </c>
      <c r="L51" s="97">
        <f>ROUND(DW200/100000000,8)</f>
        <v>11.65852268</v>
      </c>
      <c r="M51" s="92">
        <f>EC200/100000000</f>
        <v>10.12298535</v>
      </c>
      <c r="N51" s="142">
        <f>EI200/100000000</f>
        <v>2.6224465</v>
      </c>
      <c r="O51" s="180"/>
      <c r="P51" s="97">
        <f>ROUND(EP200/100000000,8)</f>
        <v>39.48479721</v>
      </c>
      <c r="Q51" s="140"/>
    </row>
    <row r="52" spans="2:17" ht="15" customHeight="1">
      <c r="B52" s="102"/>
      <c r="C52" s="103" t="s">
        <v>46</v>
      </c>
      <c r="D52" s="90"/>
      <c r="E52" s="91"/>
      <c r="F52" s="92">
        <f t="shared" si="9"/>
        <v>1465.1711986699997</v>
      </c>
      <c r="G52" s="94">
        <f>CT200/100000000</f>
        <v>477.86403533</v>
      </c>
      <c r="H52" s="94">
        <f>CZ200/100000000</f>
        <v>599.06686811</v>
      </c>
      <c r="I52" s="94">
        <f>DF200/100000000</f>
        <v>123.0767559</v>
      </c>
      <c r="J52" s="94">
        <f>DL200/100000000</f>
        <v>248.89620776</v>
      </c>
      <c r="K52" s="94">
        <f>DR200/100000000</f>
        <v>2.92345456</v>
      </c>
      <c r="L52" s="97">
        <f>ROUND((DW200+DX200)/100000000,8)-ROUND(DW200/100000000,8)</f>
        <v>13.34387701</v>
      </c>
      <c r="M52" s="92">
        <f>ED200/100000000</f>
        <v>8.66254532</v>
      </c>
      <c r="N52" s="142">
        <f>EJ200/100000000</f>
        <v>1.51312319</v>
      </c>
      <c r="O52" s="180"/>
      <c r="P52" s="97">
        <f>ROUND((EP200+EQ200)/100000000,8)-ROUND(EP200/100000000,8)</f>
        <v>24.107661859999993</v>
      </c>
      <c r="Q52" s="140"/>
    </row>
    <row r="53" spans="2:17" ht="15" customHeight="1">
      <c r="B53" s="102"/>
      <c r="C53" s="106"/>
      <c r="D53" s="90" t="s">
        <v>42</v>
      </c>
      <c r="E53" s="91"/>
      <c r="F53" s="92">
        <f t="shared" si="9"/>
        <v>380.77081224000005</v>
      </c>
      <c r="G53" s="94">
        <f>CU200/100000000</f>
        <v>130.66670108</v>
      </c>
      <c r="H53" s="94">
        <f>DA200/100000000</f>
        <v>168.17868744</v>
      </c>
      <c r="I53" s="94">
        <f>DG200/100000000</f>
        <v>18.6017159</v>
      </c>
      <c r="J53" s="94">
        <f>DM200/100000000</f>
        <v>61.01974331</v>
      </c>
      <c r="K53" s="94">
        <f>DS200/100000000</f>
        <v>0.58614963</v>
      </c>
      <c r="L53" s="97">
        <f>ROUND(DY200/100000000,8)</f>
        <v>1.71781488</v>
      </c>
      <c r="M53" s="92">
        <f>EE200/100000000</f>
        <v>1.27635965</v>
      </c>
      <c r="N53" s="142">
        <f>EK200/100000000</f>
        <v>0.00684392</v>
      </c>
      <c r="O53" s="180"/>
      <c r="P53" s="97">
        <f>ROUND(ER200/100000000,8)</f>
        <v>4.27116674</v>
      </c>
      <c r="Q53" s="140"/>
    </row>
    <row r="54" spans="2:17" ht="15" customHeight="1">
      <c r="B54" s="89" t="s">
        <v>40</v>
      </c>
      <c r="C54" s="90"/>
      <c r="D54" s="90"/>
      <c r="E54" s="91"/>
      <c r="F54" s="92">
        <f t="shared" si="9"/>
        <v>222.47726363</v>
      </c>
      <c r="G54" s="94">
        <f>CV200/100000000</f>
        <v>89.45366955</v>
      </c>
      <c r="H54" s="94">
        <f>DB200/100000000</f>
        <v>77.82301644</v>
      </c>
      <c r="I54" s="94">
        <f>DH200/100000000</f>
        <v>12.04907122</v>
      </c>
      <c r="J54" s="94">
        <f>DN200/100000000</f>
        <v>40.33060906</v>
      </c>
      <c r="K54" s="94">
        <f>DT200/100000000</f>
        <v>0.2922373</v>
      </c>
      <c r="L54" s="97">
        <f>ROUND((DW200+DX200+DZ200)/100000000,8)-ROUND((DW200+DX200)/100000000,8)</f>
        <v>2.52866006</v>
      </c>
      <c r="M54" s="92">
        <f>EF200/100000000</f>
        <v>0.02178876</v>
      </c>
      <c r="N54" s="142">
        <f>EL200/100000000</f>
        <v>0.05228523</v>
      </c>
      <c r="O54" s="180"/>
      <c r="P54" s="97">
        <f>ROUND((EP200+EQ200+ES200)/100000000,8)-ROUND((EP200+EQ200)/100000000,8)</f>
        <v>1.0565879500000008</v>
      </c>
      <c r="Q54" s="140"/>
    </row>
    <row r="55" spans="2:17" ht="15" customHeight="1">
      <c r="B55" s="107"/>
      <c r="C55" s="100" t="s">
        <v>43</v>
      </c>
      <c r="D55" s="100"/>
      <c r="E55" s="101"/>
      <c r="F55" s="92">
        <f t="shared" si="9"/>
        <v>30.270309050000005</v>
      </c>
      <c r="G55" s="94">
        <f>CW200/100000000</f>
        <v>12.35687093</v>
      </c>
      <c r="H55" s="94">
        <f>DC200/100000000</f>
        <v>10.58524585</v>
      </c>
      <c r="I55" s="94">
        <f>DI200/100000000</f>
        <v>1.65002932</v>
      </c>
      <c r="J55" s="94">
        <f>DO200/100000000</f>
        <v>5.36649107</v>
      </c>
      <c r="K55" s="94">
        <f>DU200/100000000</f>
        <v>0.033777</v>
      </c>
      <c r="L55" s="97">
        <f>ROUND(EA200/100000000,8)</f>
        <v>0.27789488</v>
      </c>
      <c r="M55" s="92">
        <f>EG200/100000000</f>
        <v>0.01631373</v>
      </c>
      <c r="N55" s="142">
        <f>EM200/100000000</f>
        <v>0.01596777</v>
      </c>
      <c r="O55" s="180"/>
      <c r="P55" s="97">
        <f>ROUND(ET200/100000000,8)</f>
        <v>0.16626363</v>
      </c>
      <c r="Q55" s="140"/>
    </row>
    <row r="56" spans="2:17" ht="15" customHeight="1">
      <c r="B56" s="6" t="s">
        <v>56</v>
      </c>
      <c r="C56" s="108"/>
      <c r="D56" s="108"/>
      <c r="E56" s="109"/>
      <c r="F56" s="110">
        <f t="shared" si="9"/>
        <v>489.06711687999996</v>
      </c>
      <c r="G56" s="112">
        <f>CX200/100000000</f>
        <v>192.49720211</v>
      </c>
      <c r="H56" s="112">
        <f>DD200/100000000</f>
        <v>173.98730402</v>
      </c>
      <c r="I56" s="112">
        <f>DJ200/100000000</f>
        <v>29.52809059</v>
      </c>
      <c r="J56" s="112">
        <f>DP200/100000000</f>
        <v>87.16463049</v>
      </c>
      <c r="K56" s="112">
        <f>DV200/100000000</f>
        <v>0.56427893</v>
      </c>
      <c r="L56" s="113">
        <f>ROUND(EB200/100000000,8)</f>
        <v>5.32561074</v>
      </c>
      <c r="M56" s="110">
        <f>EH200/100000000</f>
        <v>1.98169101</v>
      </c>
      <c r="N56" s="143">
        <f>EN200/100000000</f>
        <v>0.46203055</v>
      </c>
      <c r="O56" s="181"/>
      <c r="P56" s="113">
        <f>ROUND(EU200/100000000,8)</f>
        <v>3.06902264</v>
      </c>
      <c r="Q56" s="140"/>
    </row>
    <row r="57" spans="2:16" ht="13.5">
      <c r="B57" s="27" t="s">
        <v>67</v>
      </c>
      <c r="C57" s="27"/>
      <c r="D57" s="27"/>
      <c r="E57" s="27"/>
      <c r="F57" s="27"/>
      <c r="G57" s="27"/>
      <c r="H57" s="27"/>
      <c r="I57" s="27" t="s">
        <v>22</v>
      </c>
      <c r="J57" s="27"/>
      <c r="K57" s="27"/>
      <c r="L57" s="27"/>
      <c r="M57" s="27"/>
      <c r="N57" s="27"/>
      <c r="P57" s="144"/>
    </row>
    <row r="58" spans="2:12" ht="13.5">
      <c r="B58" s="27" t="s">
        <v>68</v>
      </c>
      <c r="C58" s="27"/>
      <c r="D58" s="27"/>
      <c r="E58" s="27"/>
      <c r="F58" s="27"/>
      <c r="G58" s="27"/>
      <c r="H58" s="27"/>
      <c r="I58" s="27" t="s">
        <v>69</v>
      </c>
      <c r="J58" s="27"/>
      <c r="K58" s="27"/>
      <c r="L58" s="27"/>
    </row>
    <row r="59" spans="2:12" ht="13.5">
      <c r="B59" s="29" t="s">
        <v>70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s="4" t="s">
        <v>71</v>
      </c>
    </row>
    <row r="64" ht="13.5">
      <c r="I64" s="51" t="s">
        <v>58</v>
      </c>
    </row>
    <row r="65" spans="5:10" ht="22.5">
      <c r="E65" s="72"/>
      <c r="F65" s="145" t="s">
        <v>72</v>
      </c>
      <c r="G65" s="146" t="s">
        <v>73</v>
      </c>
      <c r="H65" s="147" t="s">
        <v>74</v>
      </c>
      <c r="I65" s="148" t="s">
        <v>75</v>
      </c>
      <c r="J65" s="149"/>
    </row>
    <row r="66" spans="5:10" ht="13.5">
      <c r="E66" s="12" t="s">
        <v>44</v>
      </c>
      <c r="F66" s="84">
        <f>F67</f>
        <v>131.53212183</v>
      </c>
      <c r="G66" s="85">
        <f>SUM(G67:G68)</f>
        <v>1.8057655</v>
      </c>
      <c r="H66" s="85">
        <f>SUM(H67:H68)</f>
        <v>136.5435</v>
      </c>
      <c r="I66" s="87">
        <f>I67</f>
        <v>42.53621344</v>
      </c>
      <c r="J66" s="150"/>
    </row>
    <row r="67" spans="5:10" ht="13.5">
      <c r="E67" s="151" t="s">
        <v>45</v>
      </c>
      <c r="F67" s="92">
        <f>EV200/100000000</f>
        <v>131.53212183</v>
      </c>
      <c r="G67" s="94">
        <f>EW200/100000000</f>
        <v>1.0337655</v>
      </c>
      <c r="H67" s="94">
        <f>EY200/100000000</f>
        <v>47.3793</v>
      </c>
      <c r="I67" s="97">
        <f>ROUND(FA200/100000000,8)</f>
        <v>42.53621344</v>
      </c>
      <c r="J67" s="152"/>
    </row>
    <row r="68" spans="5:10" ht="13.5">
      <c r="E68" s="46" t="s">
        <v>46</v>
      </c>
      <c r="F68" s="153"/>
      <c r="G68" s="112">
        <f>EX200/100000000</f>
        <v>0.772</v>
      </c>
      <c r="H68" s="112">
        <f>EZ200/100000000</f>
        <v>89.1642</v>
      </c>
      <c r="I68" s="154"/>
      <c r="J68" s="155"/>
    </row>
    <row r="197" spans="5:157" ht="67.5" hidden="1">
      <c r="E197" s="4" t="s">
        <v>76</v>
      </c>
      <c r="F197" s="4" t="s">
        <v>77</v>
      </c>
      <c r="G197" s="4" t="s">
        <v>77</v>
      </c>
      <c r="H197" s="4" t="s">
        <v>78</v>
      </c>
      <c r="I197" s="4" t="s">
        <v>79</v>
      </c>
      <c r="J197" s="4" t="s">
        <v>79</v>
      </c>
      <c r="K197" s="4" t="s">
        <v>80</v>
      </c>
      <c r="L197" s="4" t="s">
        <v>80</v>
      </c>
      <c r="M197" s="156" t="s">
        <v>81</v>
      </c>
      <c r="N197" s="156" t="s">
        <v>81</v>
      </c>
      <c r="O197" s="4" t="s">
        <v>82</v>
      </c>
      <c r="P197" s="157" t="s">
        <v>48</v>
      </c>
      <c r="Q197" s="157" t="s">
        <v>49</v>
      </c>
      <c r="R197" s="157" t="s">
        <v>50</v>
      </c>
      <c r="S197" s="158" t="s">
        <v>83</v>
      </c>
      <c r="T197" s="158" t="s">
        <v>83</v>
      </c>
      <c r="U197" s="158" t="s">
        <v>83</v>
      </c>
      <c r="V197" s="158" t="s">
        <v>83</v>
      </c>
      <c r="W197" s="158" t="s">
        <v>83</v>
      </c>
      <c r="X197" s="158" t="s">
        <v>83</v>
      </c>
      <c r="Y197" s="158" t="s">
        <v>84</v>
      </c>
      <c r="Z197" s="158" t="s">
        <v>84</v>
      </c>
      <c r="AA197" s="158" t="s">
        <v>84</v>
      </c>
      <c r="AB197" s="158" t="s">
        <v>84</v>
      </c>
      <c r="AC197" s="158" t="s">
        <v>84</v>
      </c>
      <c r="AD197" s="158" t="s">
        <v>84</v>
      </c>
      <c r="AE197" s="158" t="s">
        <v>85</v>
      </c>
      <c r="AF197" s="158" t="s">
        <v>85</v>
      </c>
      <c r="AG197" s="158" t="s">
        <v>85</v>
      </c>
      <c r="AH197" s="158" t="s">
        <v>85</v>
      </c>
      <c r="AI197" s="158" t="s">
        <v>85</v>
      </c>
      <c r="AJ197" s="158" t="s">
        <v>85</v>
      </c>
      <c r="AK197" s="158" t="s">
        <v>86</v>
      </c>
      <c r="AL197" s="158" t="s">
        <v>86</v>
      </c>
      <c r="AM197" s="158" t="s">
        <v>86</v>
      </c>
      <c r="AN197" s="158" t="s">
        <v>86</v>
      </c>
      <c r="AO197" s="158" t="s">
        <v>86</v>
      </c>
      <c r="AP197" s="158" t="s">
        <v>86</v>
      </c>
      <c r="AQ197" s="158" t="s">
        <v>87</v>
      </c>
      <c r="AR197" s="158" t="s">
        <v>87</v>
      </c>
      <c r="AS197" s="158" t="s">
        <v>87</v>
      </c>
      <c r="AT197" s="158" t="s">
        <v>87</v>
      </c>
      <c r="AU197" s="158" t="s">
        <v>87</v>
      </c>
      <c r="AV197" s="158" t="s">
        <v>87</v>
      </c>
      <c r="AW197" s="158" t="s">
        <v>88</v>
      </c>
      <c r="AX197" s="158" t="s">
        <v>88</v>
      </c>
      <c r="AY197" s="158" t="s">
        <v>88</v>
      </c>
      <c r="AZ197" s="158" t="s">
        <v>88</v>
      </c>
      <c r="BA197" s="158" t="s">
        <v>88</v>
      </c>
      <c r="BB197" s="158" t="s">
        <v>88</v>
      </c>
      <c r="BC197" s="158" t="s">
        <v>8</v>
      </c>
      <c r="BD197" s="158" t="s">
        <v>8</v>
      </c>
      <c r="BE197" s="158" t="s">
        <v>8</v>
      </c>
      <c r="BF197" s="158" t="s">
        <v>8</v>
      </c>
      <c r="BG197" s="158" t="s">
        <v>8</v>
      </c>
      <c r="BH197" s="158" t="s">
        <v>8</v>
      </c>
      <c r="BI197" s="158" t="s">
        <v>9</v>
      </c>
      <c r="BJ197" s="158" t="s">
        <v>9</v>
      </c>
      <c r="BK197" s="158" t="s">
        <v>9</v>
      </c>
      <c r="BL197" s="158" t="s">
        <v>9</v>
      </c>
      <c r="BM197" s="158" t="s">
        <v>9</v>
      </c>
      <c r="BN197" s="158" t="s">
        <v>9</v>
      </c>
      <c r="BO197" s="158" t="s">
        <v>10</v>
      </c>
      <c r="BP197" s="158" t="s">
        <v>10</v>
      </c>
      <c r="BQ197" s="158" t="s">
        <v>10</v>
      </c>
      <c r="BR197" s="158" t="s">
        <v>10</v>
      </c>
      <c r="BS197" s="158" t="s">
        <v>10</v>
      </c>
      <c r="BT197" s="158" t="s">
        <v>10</v>
      </c>
      <c r="BU197" s="158" t="s">
        <v>11</v>
      </c>
      <c r="BV197" s="158" t="s">
        <v>11</v>
      </c>
      <c r="BW197" s="158" t="s">
        <v>11</v>
      </c>
      <c r="BX197" s="158" t="s">
        <v>11</v>
      </c>
      <c r="BY197" s="158" t="s">
        <v>11</v>
      </c>
      <c r="BZ197" s="158" t="s">
        <v>11</v>
      </c>
      <c r="CA197" s="156" t="s">
        <v>89</v>
      </c>
      <c r="CB197" s="156" t="s">
        <v>89</v>
      </c>
      <c r="CC197" s="156" t="s">
        <v>89</v>
      </c>
      <c r="CD197" s="156" t="s">
        <v>89</v>
      </c>
      <c r="CE197" s="156" t="s">
        <v>89</v>
      </c>
      <c r="CF197" s="156" t="s">
        <v>89</v>
      </c>
      <c r="CG197" s="156" t="s">
        <v>90</v>
      </c>
      <c r="CH197" s="156" t="s">
        <v>90</v>
      </c>
      <c r="CI197" s="156" t="s">
        <v>90</v>
      </c>
      <c r="CJ197" s="156" t="s">
        <v>90</v>
      </c>
      <c r="CK197" s="156" t="s">
        <v>90</v>
      </c>
      <c r="CL197" s="156" t="s">
        <v>90</v>
      </c>
      <c r="CM197" s="156" t="s">
        <v>91</v>
      </c>
      <c r="CN197" s="156" t="s">
        <v>91</v>
      </c>
      <c r="CO197" s="156" t="s">
        <v>91</v>
      </c>
      <c r="CP197" s="156" t="s">
        <v>91</v>
      </c>
      <c r="CQ197" s="156" t="s">
        <v>91</v>
      </c>
      <c r="CR197" s="156" t="s">
        <v>91</v>
      </c>
      <c r="CS197" s="156" t="s">
        <v>92</v>
      </c>
      <c r="CT197" s="156" t="s">
        <v>92</v>
      </c>
      <c r="CU197" s="156" t="s">
        <v>92</v>
      </c>
      <c r="CV197" s="156" t="s">
        <v>92</v>
      </c>
      <c r="CW197" s="156" t="s">
        <v>92</v>
      </c>
      <c r="CX197" s="156" t="s">
        <v>92</v>
      </c>
      <c r="CY197" s="156" t="s">
        <v>93</v>
      </c>
      <c r="CZ197" s="156" t="s">
        <v>93</v>
      </c>
      <c r="DA197" s="156" t="s">
        <v>93</v>
      </c>
      <c r="DB197" s="156" t="s">
        <v>93</v>
      </c>
      <c r="DC197" s="156" t="s">
        <v>93</v>
      </c>
      <c r="DD197" s="156" t="s">
        <v>93</v>
      </c>
      <c r="DE197" s="156" t="s">
        <v>94</v>
      </c>
      <c r="DF197" s="156" t="s">
        <v>94</v>
      </c>
      <c r="DG197" s="156" t="s">
        <v>94</v>
      </c>
      <c r="DH197" s="156" t="s">
        <v>94</v>
      </c>
      <c r="DI197" s="156" t="s">
        <v>94</v>
      </c>
      <c r="DJ197" s="156" t="s">
        <v>94</v>
      </c>
      <c r="DK197" s="156" t="s">
        <v>95</v>
      </c>
      <c r="DL197" s="156" t="s">
        <v>95</v>
      </c>
      <c r="DM197" s="156" t="s">
        <v>95</v>
      </c>
      <c r="DN197" s="156" t="s">
        <v>95</v>
      </c>
      <c r="DO197" s="156" t="s">
        <v>95</v>
      </c>
      <c r="DP197" s="156" t="s">
        <v>95</v>
      </c>
      <c r="DQ197" s="156" t="s">
        <v>96</v>
      </c>
      <c r="DR197" s="156" t="s">
        <v>96</v>
      </c>
      <c r="DS197" s="156" t="s">
        <v>96</v>
      </c>
      <c r="DT197" s="156" t="s">
        <v>96</v>
      </c>
      <c r="DU197" s="156" t="s">
        <v>96</v>
      </c>
      <c r="DV197" s="156" t="s">
        <v>96</v>
      </c>
      <c r="DW197" s="156" t="s">
        <v>97</v>
      </c>
      <c r="DX197" s="156" t="s">
        <v>97</v>
      </c>
      <c r="DY197" s="156" t="s">
        <v>97</v>
      </c>
      <c r="DZ197" s="156" t="s">
        <v>97</v>
      </c>
      <c r="EA197" s="156" t="s">
        <v>97</v>
      </c>
      <c r="EB197" s="156" t="s">
        <v>97</v>
      </c>
      <c r="EC197" s="156" t="s">
        <v>98</v>
      </c>
      <c r="ED197" s="156" t="s">
        <v>98</v>
      </c>
      <c r="EE197" s="156" t="s">
        <v>98</v>
      </c>
      <c r="EF197" s="156" t="s">
        <v>98</v>
      </c>
      <c r="EG197" s="156" t="s">
        <v>98</v>
      </c>
      <c r="EH197" s="156" t="s">
        <v>98</v>
      </c>
      <c r="EI197" s="156" t="s">
        <v>99</v>
      </c>
      <c r="EJ197" s="156" t="s">
        <v>99</v>
      </c>
      <c r="EK197" s="156" t="s">
        <v>99</v>
      </c>
      <c r="EL197" s="156" t="s">
        <v>99</v>
      </c>
      <c r="EM197" s="156" t="s">
        <v>99</v>
      </c>
      <c r="EN197" s="156" t="s">
        <v>99</v>
      </c>
      <c r="EO197" s="156" t="s">
        <v>100</v>
      </c>
      <c r="EP197" s="156" t="s">
        <v>101</v>
      </c>
      <c r="EQ197" s="156" t="s">
        <v>101</v>
      </c>
      <c r="ER197" s="156" t="s">
        <v>101</v>
      </c>
      <c r="ES197" s="156" t="s">
        <v>101</v>
      </c>
      <c r="ET197" s="156" t="s">
        <v>101</v>
      </c>
      <c r="EU197" s="156" t="s">
        <v>101</v>
      </c>
      <c r="EV197" s="4" t="s">
        <v>72</v>
      </c>
      <c r="EW197" s="4" t="s">
        <v>73</v>
      </c>
      <c r="EX197" s="4" t="s">
        <v>73</v>
      </c>
      <c r="EY197" s="156" t="s">
        <v>74</v>
      </c>
      <c r="EZ197" s="156" t="s">
        <v>74</v>
      </c>
      <c r="FA197" s="4" t="s">
        <v>102</v>
      </c>
    </row>
    <row r="198" spans="6:151" ht="13.5" hidden="1">
      <c r="F198" s="4" t="s">
        <v>45</v>
      </c>
      <c r="G198" s="4" t="s">
        <v>46</v>
      </c>
      <c r="H198" s="4" t="s">
        <v>46</v>
      </c>
      <c r="I198" s="4" t="s">
        <v>45</v>
      </c>
      <c r="J198" s="4" t="s">
        <v>46</v>
      </c>
      <c r="K198" s="4" t="s">
        <v>45</v>
      </c>
      <c r="L198" s="4" t="s">
        <v>46</v>
      </c>
      <c r="M198" s="4" t="s">
        <v>45</v>
      </c>
      <c r="N198" s="4" t="s">
        <v>46</v>
      </c>
      <c r="S198" s="157" t="s">
        <v>103</v>
      </c>
      <c r="T198" s="157" t="s">
        <v>104</v>
      </c>
      <c r="U198" s="157" t="s">
        <v>105</v>
      </c>
      <c r="V198" s="71" t="s">
        <v>79</v>
      </c>
      <c r="W198" s="71" t="s">
        <v>106</v>
      </c>
      <c r="X198" s="71" t="s">
        <v>107</v>
      </c>
      <c r="Y198" s="71" t="s">
        <v>108</v>
      </c>
      <c r="Z198" s="71" t="s">
        <v>104</v>
      </c>
      <c r="AA198" s="71" t="s">
        <v>105</v>
      </c>
      <c r="AB198" s="4" t="s">
        <v>79</v>
      </c>
      <c r="AC198" s="4" t="s">
        <v>109</v>
      </c>
      <c r="AD198" s="4" t="s">
        <v>107</v>
      </c>
      <c r="AE198" s="4" t="s">
        <v>108</v>
      </c>
      <c r="AF198" s="4" t="s">
        <v>104</v>
      </c>
      <c r="AG198" s="4" t="s">
        <v>105</v>
      </c>
      <c r="AH198" s="4" t="s">
        <v>79</v>
      </c>
      <c r="AI198" s="4" t="s">
        <v>109</v>
      </c>
      <c r="AJ198" s="4" t="s">
        <v>107</v>
      </c>
      <c r="AK198" s="4" t="s">
        <v>108</v>
      </c>
      <c r="AL198" s="4" t="s">
        <v>104</v>
      </c>
      <c r="AM198" s="4" t="s">
        <v>105</v>
      </c>
      <c r="AN198" s="4" t="s">
        <v>79</v>
      </c>
      <c r="AO198" s="4" t="s">
        <v>109</v>
      </c>
      <c r="AP198" s="4" t="s">
        <v>107</v>
      </c>
      <c r="AQ198" s="4" t="s">
        <v>108</v>
      </c>
      <c r="AR198" s="4" t="s">
        <v>104</v>
      </c>
      <c r="AS198" s="4" t="s">
        <v>105</v>
      </c>
      <c r="AT198" s="4" t="s">
        <v>79</v>
      </c>
      <c r="AU198" s="4" t="s">
        <v>109</v>
      </c>
      <c r="AV198" s="4" t="s">
        <v>107</v>
      </c>
      <c r="AW198" s="4" t="s">
        <v>108</v>
      </c>
      <c r="AX198" s="4" t="s">
        <v>104</v>
      </c>
      <c r="AY198" s="4" t="s">
        <v>105</v>
      </c>
      <c r="AZ198" s="4" t="s">
        <v>79</v>
      </c>
      <c r="BA198" s="4" t="s">
        <v>109</v>
      </c>
      <c r="BB198" s="4" t="s">
        <v>107</v>
      </c>
      <c r="BC198" s="4" t="s">
        <v>108</v>
      </c>
      <c r="BD198" s="4" t="s">
        <v>104</v>
      </c>
      <c r="BE198" s="4" t="s">
        <v>105</v>
      </c>
      <c r="BF198" s="4" t="s">
        <v>79</v>
      </c>
      <c r="BG198" s="4" t="s">
        <v>109</v>
      </c>
      <c r="BH198" s="4" t="s">
        <v>107</v>
      </c>
      <c r="BI198" s="4" t="s">
        <v>108</v>
      </c>
      <c r="BJ198" s="4" t="s">
        <v>104</v>
      </c>
      <c r="BK198" s="4" t="s">
        <v>105</v>
      </c>
      <c r="BL198" s="4" t="s">
        <v>79</v>
      </c>
      <c r="BM198" s="4" t="s">
        <v>109</v>
      </c>
      <c r="BN198" s="4" t="s">
        <v>107</v>
      </c>
      <c r="BO198" s="4" t="s">
        <v>108</v>
      </c>
      <c r="BP198" s="4" t="s">
        <v>104</v>
      </c>
      <c r="BQ198" s="4" t="s">
        <v>105</v>
      </c>
      <c r="BR198" s="4" t="s">
        <v>79</v>
      </c>
      <c r="BS198" s="4" t="s">
        <v>109</v>
      </c>
      <c r="BT198" s="4" t="s">
        <v>107</v>
      </c>
      <c r="BU198" s="4" t="s">
        <v>108</v>
      </c>
      <c r="BV198" s="4" t="s">
        <v>104</v>
      </c>
      <c r="BW198" s="4" t="s">
        <v>105</v>
      </c>
      <c r="BX198" s="4" t="s">
        <v>79</v>
      </c>
      <c r="BY198" s="4" t="s">
        <v>109</v>
      </c>
      <c r="BZ198" s="4" t="s">
        <v>107</v>
      </c>
      <c r="CA198" s="4" t="s">
        <v>108</v>
      </c>
      <c r="CB198" s="4" t="s">
        <v>104</v>
      </c>
      <c r="CC198" s="4" t="s">
        <v>105</v>
      </c>
      <c r="CD198" s="4" t="s">
        <v>79</v>
      </c>
      <c r="CE198" s="4" t="s">
        <v>109</v>
      </c>
      <c r="CF198" s="4" t="s">
        <v>107</v>
      </c>
      <c r="CG198" s="4" t="s">
        <v>108</v>
      </c>
      <c r="CH198" s="4" t="s">
        <v>104</v>
      </c>
      <c r="CI198" s="4" t="s">
        <v>105</v>
      </c>
      <c r="CJ198" s="4" t="s">
        <v>79</v>
      </c>
      <c r="CK198" s="4" t="s">
        <v>109</v>
      </c>
      <c r="CL198" s="4" t="s">
        <v>107</v>
      </c>
      <c r="CM198" s="4" t="s">
        <v>108</v>
      </c>
      <c r="CN198" s="4" t="s">
        <v>104</v>
      </c>
      <c r="CO198" s="4" t="s">
        <v>105</v>
      </c>
      <c r="CP198" s="4" t="s">
        <v>79</v>
      </c>
      <c r="CQ198" s="4" t="s">
        <v>109</v>
      </c>
      <c r="CR198" s="4" t="s">
        <v>107</v>
      </c>
      <c r="CS198" s="4" t="s">
        <v>108</v>
      </c>
      <c r="CT198" s="4" t="s">
        <v>104</v>
      </c>
      <c r="CU198" s="4" t="s">
        <v>105</v>
      </c>
      <c r="CV198" s="4" t="s">
        <v>79</v>
      </c>
      <c r="CW198" s="4" t="s">
        <v>109</v>
      </c>
      <c r="CX198" s="4" t="s">
        <v>107</v>
      </c>
      <c r="CY198" s="4" t="s">
        <v>108</v>
      </c>
      <c r="CZ198" s="4" t="s">
        <v>104</v>
      </c>
      <c r="DA198" s="4" t="s">
        <v>105</v>
      </c>
      <c r="DB198" s="4" t="s">
        <v>79</v>
      </c>
      <c r="DC198" s="4" t="s">
        <v>109</v>
      </c>
      <c r="DD198" s="4" t="s">
        <v>107</v>
      </c>
      <c r="DE198" s="4" t="s">
        <v>108</v>
      </c>
      <c r="DF198" s="4" t="s">
        <v>104</v>
      </c>
      <c r="DG198" s="4" t="s">
        <v>105</v>
      </c>
      <c r="DH198" s="4" t="s">
        <v>79</v>
      </c>
      <c r="DI198" s="4" t="s">
        <v>109</v>
      </c>
      <c r="DJ198" s="4" t="s">
        <v>107</v>
      </c>
      <c r="DK198" s="4" t="s">
        <v>108</v>
      </c>
      <c r="DL198" s="4" t="s">
        <v>104</v>
      </c>
      <c r="DM198" s="4" t="s">
        <v>105</v>
      </c>
      <c r="DN198" s="4" t="s">
        <v>79</v>
      </c>
      <c r="DO198" s="4" t="s">
        <v>109</v>
      </c>
      <c r="DP198" s="4" t="s">
        <v>107</v>
      </c>
      <c r="DQ198" s="4" t="s">
        <v>108</v>
      </c>
      <c r="DR198" s="4" t="s">
        <v>104</v>
      </c>
      <c r="DS198" s="4" t="s">
        <v>105</v>
      </c>
      <c r="DT198" s="4" t="s">
        <v>79</v>
      </c>
      <c r="DU198" s="4" t="s">
        <v>109</v>
      </c>
      <c r="DV198" s="4" t="s">
        <v>107</v>
      </c>
      <c r="DW198" s="4" t="s">
        <v>108</v>
      </c>
      <c r="DX198" s="4" t="s">
        <v>104</v>
      </c>
      <c r="DY198" s="4" t="s">
        <v>105</v>
      </c>
      <c r="DZ198" s="4" t="s">
        <v>79</v>
      </c>
      <c r="EA198" s="4" t="s">
        <v>109</v>
      </c>
      <c r="EB198" s="4" t="s">
        <v>107</v>
      </c>
      <c r="EC198" s="4" t="s">
        <v>108</v>
      </c>
      <c r="ED198" s="4" t="s">
        <v>104</v>
      </c>
      <c r="EE198" s="4" t="s">
        <v>105</v>
      </c>
      <c r="EF198" s="4" t="s">
        <v>79</v>
      </c>
      <c r="EG198" s="4" t="s">
        <v>109</v>
      </c>
      <c r="EH198" s="4" t="s">
        <v>107</v>
      </c>
      <c r="EI198" s="4" t="s">
        <v>108</v>
      </c>
      <c r="EJ198" s="4" t="s">
        <v>104</v>
      </c>
      <c r="EK198" s="4" t="s">
        <v>105</v>
      </c>
      <c r="EL198" s="4" t="s">
        <v>79</v>
      </c>
      <c r="EM198" s="4" t="s">
        <v>109</v>
      </c>
      <c r="EN198" s="4" t="s">
        <v>107</v>
      </c>
      <c r="EO198" s="4" t="s">
        <v>44</v>
      </c>
      <c r="EP198" s="4" t="s">
        <v>108</v>
      </c>
      <c r="EQ198" s="4" t="s">
        <v>104</v>
      </c>
      <c r="ER198" s="4" t="s">
        <v>105</v>
      </c>
      <c r="ES198" s="4" t="s">
        <v>79</v>
      </c>
      <c r="ET198" s="4" t="s">
        <v>109</v>
      </c>
      <c r="EU198" s="4" t="s">
        <v>107</v>
      </c>
    </row>
    <row r="199" spans="6:157" ht="13.5" hidden="1">
      <c r="F199" s="4">
        <v>1</v>
      </c>
      <c r="G199" s="4">
        <v>2</v>
      </c>
      <c r="H199" s="4">
        <v>3</v>
      </c>
      <c r="I199" s="4">
        <v>4</v>
      </c>
      <c r="J199" s="4">
        <v>5</v>
      </c>
      <c r="K199" s="4">
        <v>6</v>
      </c>
      <c r="L199" s="4">
        <v>7</v>
      </c>
      <c r="M199" s="4">
        <v>8</v>
      </c>
      <c r="N199" s="4">
        <v>9</v>
      </c>
      <c r="O199" s="4">
        <v>10</v>
      </c>
      <c r="P199" s="4">
        <v>11</v>
      </c>
      <c r="Q199" s="4">
        <v>12</v>
      </c>
      <c r="R199" s="4">
        <v>13</v>
      </c>
      <c r="S199" s="4">
        <v>14</v>
      </c>
      <c r="T199" s="4">
        <v>15</v>
      </c>
      <c r="U199" s="4">
        <v>16</v>
      </c>
      <c r="V199" s="4">
        <v>17</v>
      </c>
      <c r="W199" s="4">
        <v>18</v>
      </c>
      <c r="X199" s="4">
        <v>19</v>
      </c>
      <c r="Y199" s="4">
        <v>20</v>
      </c>
      <c r="Z199" s="4">
        <v>21</v>
      </c>
      <c r="AA199" s="4">
        <v>22</v>
      </c>
      <c r="AB199" s="4">
        <v>23</v>
      </c>
      <c r="AC199" s="4">
        <v>24</v>
      </c>
      <c r="AD199" s="4">
        <v>25</v>
      </c>
      <c r="AE199" s="4">
        <v>26</v>
      </c>
      <c r="AF199" s="4">
        <v>27</v>
      </c>
      <c r="AG199" s="4">
        <v>28</v>
      </c>
      <c r="AH199" s="4">
        <v>29</v>
      </c>
      <c r="AI199" s="4">
        <v>30</v>
      </c>
      <c r="AJ199" s="4">
        <v>31</v>
      </c>
      <c r="AK199" s="4">
        <v>32</v>
      </c>
      <c r="AL199" s="4">
        <v>33</v>
      </c>
      <c r="AM199" s="4">
        <v>34</v>
      </c>
      <c r="AN199" s="4">
        <v>35</v>
      </c>
      <c r="AO199" s="4">
        <v>36</v>
      </c>
      <c r="AP199" s="4">
        <v>37</v>
      </c>
      <c r="AQ199" s="4">
        <v>38</v>
      </c>
      <c r="AR199" s="4">
        <v>39</v>
      </c>
      <c r="AS199" s="4">
        <v>40</v>
      </c>
      <c r="AT199" s="4">
        <v>41</v>
      </c>
      <c r="AU199" s="4">
        <v>42</v>
      </c>
      <c r="AV199" s="4">
        <v>43</v>
      </c>
      <c r="AW199" s="4">
        <v>44</v>
      </c>
      <c r="AX199" s="4">
        <v>45</v>
      </c>
      <c r="AY199" s="4">
        <v>46</v>
      </c>
      <c r="AZ199" s="4">
        <v>47</v>
      </c>
      <c r="BA199" s="4">
        <v>48</v>
      </c>
      <c r="BB199" s="4">
        <v>49</v>
      </c>
      <c r="BC199" s="4">
        <v>50</v>
      </c>
      <c r="BD199" s="4">
        <v>51</v>
      </c>
      <c r="BE199" s="4">
        <v>52</v>
      </c>
      <c r="BF199" s="4">
        <v>53</v>
      </c>
      <c r="BG199" s="4">
        <v>54</v>
      </c>
      <c r="BH199" s="4">
        <v>55</v>
      </c>
      <c r="BI199" s="4">
        <v>56</v>
      </c>
      <c r="BJ199" s="4">
        <v>57</v>
      </c>
      <c r="BK199" s="4">
        <v>58</v>
      </c>
      <c r="BL199" s="4">
        <v>59</v>
      </c>
      <c r="BM199" s="4">
        <v>60</v>
      </c>
      <c r="BN199" s="4">
        <v>61</v>
      </c>
      <c r="BO199" s="4">
        <v>62</v>
      </c>
      <c r="BP199" s="4">
        <v>63</v>
      </c>
      <c r="BQ199" s="4">
        <v>64</v>
      </c>
      <c r="BR199" s="4">
        <v>65</v>
      </c>
      <c r="BS199" s="4">
        <v>66</v>
      </c>
      <c r="BT199" s="4">
        <v>67</v>
      </c>
      <c r="BU199" s="4">
        <v>68</v>
      </c>
      <c r="BV199" s="4">
        <v>69</v>
      </c>
      <c r="BW199" s="4">
        <v>70</v>
      </c>
      <c r="BX199" s="4">
        <v>71</v>
      </c>
      <c r="BY199" s="4">
        <v>72</v>
      </c>
      <c r="BZ199" s="4">
        <v>73</v>
      </c>
      <c r="CA199" s="4">
        <v>74</v>
      </c>
      <c r="CB199" s="4">
        <v>75</v>
      </c>
      <c r="CC199" s="4">
        <v>76</v>
      </c>
      <c r="CD199" s="4">
        <v>77</v>
      </c>
      <c r="CE199" s="4">
        <v>78</v>
      </c>
      <c r="CF199" s="4">
        <v>79</v>
      </c>
      <c r="CG199" s="4">
        <v>80</v>
      </c>
      <c r="CH199" s="4">
        <v>81</v>
      </c>
      <c r="CI199" s="4">
        <v>82</v>
      </c>
      <c r="CJ199" s="4">
        <v>83</v>
      </c>
      <c r="CK199" s="4">
        <v>84</v>
      </c>
      <c r="CL199" s="4">
        <v>85</v>
      </c>
      <c r="CM199" s="4">
        <v>86</v>
      </c>
      <c r="CN199" s="4">
        <v>87</v>
      </c>
      <c r="CO199" s="4">
        <v>88</v>
      </c>
      <c r="CP199" s="4">
        <v>89</v>
      </c>
      <c r="CQ199" s="4">
        <v>90</v>
      </c>
      <c r="CR199" s="4">
        <v>91</v>
      </c>
      <c r="CS199" s="4">
        <v>92</v>
      </c>
      <c r="CT199" s="4">
        <v>93</v>
      </c>
      <c r="CU199" s="4">
        <v>94</v>
      </c>
      <c r="CV199" s="4">
        <v>95</v>
      </c>
      <c r="CW199" s="4">
        <v>96</v>
      </c>
      <c r="CX199" s="4">
        <v>97</v>
      </c>
      <c r="CY199" s="4">
        <v>98</v>
      </c>
      <c r="CZ199" s="4">
        <v>99</v>
      </c>
      <c r="DA199" s="4">
        <v>100</v>
      </c>
      <c r="DB199" s="4">
        <v>101</v>
      </c>
      <c r="DC199" s="4">
        <v>102</v>
      </c>
      <c r="DD199" s="4">
        <v>103</v>
      </c>
      <c r="DE199" s="4">
        <v>104</v>
      </c>
      <c r="DF199" s="4">
        <v>105</v>
      </c>
      <c r="DG199" s="4">
        <v>106</v>
      </c>
      <c r="DH199" s="4">
        <v>107</v>
      </c>
      <c r="DI199" s="4">
        <v>108</v>
      </c>
      <c r="DJ199" s="4">
        <v>109</v>
      </c>
      <c r="DK199" s="4">
        <v>110</v>
      </c>
      <c r="DL199" s="4">
        <v>111</v>
      </c>
      <c r="DM199" s="4">
        <v>112</v>
      </c>
      <c r="DN199" s="4">
        <v>113</v>
      </c>
      <c r="DO199" s="4">
        <v>114</v>
      </c>
      <c r="DP199" s="4">
        <v>115</v>
      </c>
      <c r="DQ199" s="4">
        <v>116</v>
      </c>
      <c r="DR199" s="4">
        <v>117</v>
      </c>
      <c r="DS199" s="4">
        <v>118</v>
      </c>
      <c r="DT199" s="4">
        <v>119</v>
      </c>
      <c r="DU199" s="4">
        <v>120</v>
      </c>
      <c r="DV199" s="4">
        <v>121</v>
      </c>
      <c r="DW199" s="4">
        <v>122</v>
      </c>
      <c r="DX199" s="4">
        <v>123</v>
      </c>
      <c r="DY199" s="4">
        <v>124</v>
      </c>
      <c r="DZ199" s="4">
        <v>125</v>
      </c>
      <c r="EA199" s="4">
        <v>126</v>
      </c>
      <c r="EB199" s="4">
        <v>127</v>
      </c>
      <c r="EC199" s="4">
        <v>128</v>
      </c>
      <c r="ED199" s="4">
        <v>129</v>
      </c>
      <c r="EE199" s="4">
        <v>130</v>
      </c>
      <c r="EF199" s="4">
        <v>131</v>
      </c>
      <c r="EG199" s="4">
        <v>132</v>
      </c>
      <c r="EH199" s="4">
        <v>133</v>
      </c>
      <c r="EI199" s="4">
        <v>134</v>
      </c>
      <c r="EJ199" s="4">
        <v>135</v>
      </c>
      <c r="EK199" s="4">
        <v>136</v>
      </c>
      <c r="EL199" s="4">
        <v>137</v>
      </c>
      <c r="EM199" s="4">
        <v>138</v>
      </c>
      <c r="EN199" s="4">
        <v>139</v>
      </c>
      <c r="EO199" s="4">
        <v>140</v>
      </c>
      <c r="EP199" s="4">
        <v>141</v>
      </c>
      <c r="EQ199" s="4">
        <v>142</v>
      </c>
      <c r="ER199" s="4">
        <v>143</v>
      </c>
      <c r="ES199" s="4">
        <v>144</v>
      </c>
      <c r="ET199" s="4">
        <v>145</v>
      </c>
      <c r="EU199" s="4">
        <v>146</v>
      </c>
      <c r="EV199" s="4">
        <v>147</v>
      </c>
      <c r="EW199" s="4">
        <v>148</v>
      </c>
      <c r="EX199" s="4">
        <v>149</v>
      </c>
      <c r="EY199" s="4">
        <v>150</v>
      </c>
      <c r="EZ199" s="4">
        <v>151</v>
      </c>
      <c r="FA199" s="4">
        <v>152</v>
      </c>
    </row>
    <row r="200" spans="5:157" ht="13.5" customHeight="1" hidden="1">
      <c r="E200" s="159">
        <v>201201</v>
      </c>
      <c r="F200" s="159">
        <v>19401957</v>
      </c>
      <c r="G200" s="159">
        <v>14923364</v>
      </c>
      <c r="H200" s="159">
        <v>2643865</v>
      </c>
      <c r="I200" s="159">
        <v>279451</v>
      </c>
      <c r="J200" s="159">
        <v>301947</v>
      </c>
      <c r="K200" s="159">
        <v>73874</v>
      </c>
      <c r="L200" s="159">
        <v>9847</v>
      </c>
      <c r="M200" s="159">
        <v>952374</v>
      </c>
      <c r="N200" s="159">
        <v>699889</v>
      </c>
      <c r="O200" s="159">
        <v>275570.587429517</v>
      </c>
      <c r="P200" s="159">
        <v>5423617164</v>
      </c>
      <c r="Q200" s="159">
        <v>1639436197</v>
      </c>
      <c r="R200" s="159">
        <v>7063053361</v>
      </c>
      <c r="S200" s="160">
        <v>123632</v>
      </c>
      <c r="T200" s="160">
        <v>131357</v>
      </c>
      <c r="U200" s="160">
        <v>37610</v>
      </c>
      <c r="V200" s="160">
        <v>16896</v>
      </c>
      <c r="W200" s="160">
        <v>2323</v>
      </c>
      <c r="X200" s="160">
        <v>37490</v>
      </c>
      <c r="Y200" s="160">
        <v>8707751</v>
      </c>
      <c r="Z200" s="160">
        <v>7804792</v>
      </c>
      <c r="AA200" s="160">
        <v>2252571</v>
      </c>
      <c r="AB200" s="160">
        <v>649453</v>
      </c>
      <c r="AC200" s="160">
        <v>95879</v>
      </c>
      <c r="AD200" s="160">
        <v>1601327</v>
      </c>
      <c r="AE200" s="160">
        <v>2199815</v>
      </c>
      <c r="AF200" s="160">
        <v>1587200</v>
      </c>
      <c r="AG200" s="160">
        <v>259839</v>
      </c>
      <c r="AH200" s="160">
        <v>110898</v>
      </c>
      <c r="AI200" s="160">
        <v>19402</v>
      </c>
      <c r="AJ200" s="160">
        <v>302511</v>
      </c>
      <c r="AK200" s="160">
        <v>1253822</v>
      </c>
      <c r="AL200" s="160">
        <v>1447329</v>
      </c>
      <c r="AM200" s="160">
        <v>259557</v>
      </c>
      <c r="AN200" s="160">
        <v>241532</v>
      </c>
      <c r="AO200" s="160">
        <v>28182</v>
      </c>
      <c r="AP200" s="160">
        <v>513356</v>
      </c>
      <c r="AQ200" s="160">
        <v>12431579</v>
      </c>
      <c r="AR200" s="160">
        <v>11907913</v>
      </c>
      <c r="AS200" s="160">
        <v>3696923</v>
      </c>
      <c r="AT200" s="160">
        <v>1129347</v>
      </c>
      <c r="AU200" s="160">
        <v>156967</v>
      </c>
      <c r="AV200" s="160">
        <v>2643341</v>
      </c>
      <c r="AW200" s="160">
        <v>4469354</v>
      </c>
      <c r="AX200" s="160">
        <v>2878659</v>
      </c>
      <c r="AY200" s="160">
        <v>393748</v>
      </c>
      <c r="AZ200" s="160">
        <v>239082</v>
      </c>
      <c r="BA200" s="160">
        <v>39304</v>
      </c>
      <c r="BB200" s="160">
        <v>642126</v>
      </c>
      <c r="BC200" s="160">
        <v>60573547700</v>
      </c>
      <c r="BD200" s="160">
        <v>55835780310</v>
      </c>
      <c r="BE200" s="160">
        <v>14915502580</v>
      </c>
      <c r="BF200" s="160">
        <v>9653435910</v>
      </c>
      <c r="BG200" s="160">
        <v>1387009600</v>
      </c>
      <c r="BH200" s="160">
        <v>21571166380</v>
      </c>
      <c r="BI200" s="160">
        <v>96304696140</v>
      </c>
      <c r="BJ200" s="160">
        <v>80108839210</v>
      </c>
      <c r="BK200" s="160">
        <v>20990582670</v>
      </c>
      <c r="BL200" s="160">
        <v>9574611040</v>
      </c>
      <c r="BM200" s="160">
        <v>1462448820</v>
      </c>
      <c r="BN200" s="160">
        <v>22792006830</v>
      </c>
      <c r="BO200" s="160">
        <v>28100288660</v>
      </c>
      <c r="BP200" s="160">
        <v>17113418590</v>
      </c>
      <c r="BQ200" s="160">
        <v>2319691860</v>
      </c>
      <c r="BR200" s="160">
        <v>1517664170</v>
      </c>
      <c r="BS200" s="160">
        <v>233717010</v>
      </c>
      <c r="BT200" s="160">
        <v>3993363260</v>
      </c>
      <c r="BU200" s="160">
        <v>43748317810</v>
      </c>
      <c r="BV200" s="160">
        <v>33966656980</v>
      </c>
      <c r="BW200" s="160">
        <v>7610834800</v>
      </c>
      <c r="BX200" s="160">
        <v>5060007410</v>
      </c>
      <c r="BY200" s="160">
        <v>756171160</v>
      </c>
      <c r="BZ200" s="160">
        <v>11723447280</v>
      </c>
      <c r="CA200" s="160">
        <v>88374400</v>
      </c>
      <c r="CB200" s="160">
        <v>406032100</v>
      </c>
      <c r="CC200" s="160">
        <v>73261300</v>
      </c>
      <c r="CD200" s="160">
        <v>34669050</v>
      </c>
      <c r="CE200" s="160">
        <v>4608000</v>
      </c>
      <c r="CF200" s="160">
        <v>73264250</v>
      </c>
      <c r="CG200" s="160">
        <v>1892428854</v>
      </c>
      <c r="CH200" s="160">
        <v>2185054622</v>
      </c>
      <c r="CI200" s="160">
        <v>286964920</v>
      </c>
      <c r="CJ200" s="160">
        <v>410430110</v>
      </c>
      <c r="CK200" s="160">
        <v>44937042</v>
      </c>
      <c r="CL200" s="160">
        <v>863007374</v>
      </c>
      <c r="CM200" s="161">
        <v>5640559923.43932</v>
      </c>
      <c r="CN200" s="161">
        <v>3367602782.38342</v>
      </c>
      <c r="CO200" s="161">
        <v>533882115.77</v>
      </c>
      <c r="CP200" s="161">
        <v>135037274.541489</v>
      </c>
      <c r="CQ200" s="161">
        <v>23750726.3361888</v>
      </c>
      <c r="CR200" s="161">
        <v>422515865.151086</v>
      </c>
      <c r="CS200" s="160">
        <v>51765107074</v>
      </c>
      <c r="CT200" s="160">
        <v>47786403533</v>
      </c>
      <c r="CU200" s="160">
        <v>13066670108</v>
      </c>
      <c r="CV200" s="160">
        <v>8945366955</v>
      </c>
      <c r="CW200" s="160">
        <v>1235687093</v>
      </c>
      <c r="CX200" s="160">
        <v>19249720211</v>
      </c>
      <c r="CY200" s="160">
        <v>69523534249</v>
      </c>
      <c r="CZ200" s="160">
        <v>59906686811</v>
      </c>
      <c r="DA200" s="160">
        <v>16817868744</v>
      </c>
      <c r="DB200" s="160">
        <v>7782301644</v>
      </c>
      <c r="DC200" s="160">
        <v>1058524585</v>
      </c>
      <c r="DD200" s="160">
        <v>17398730402</v>
      </c>
      <c r="DE200" s="160">
        <v>19819222393</v>
      </c>
      <c r="DF200" s="160">
        <v>12307675590</v>
      </c>
      <c r="DG200" s="160">
        <v>1860171590</v>
      </c>
      <c r="DH200" s="160">
        <v>1204907122</v>
      </c>
      <c r="DI200" s="160">
        <v>165002932</v>
      </c>
      <c r="DJ200" s="160">
        <v>2952809059</v>
      </c>
      <c r="DK200" s="160">
        <v>30995442694</v>
      </c>
      <c r="DL200" s="160">
        <v>24889620776</v>
      </c>
      <c r="DM200" s="160">
        <v>6101974331</v>
      </c>
      <c r="DN200" s="160">
        <v>4033060906</v>
      </c>
      <c r="DO200" s="160">
        <v>536649107</v>
      </c>
      <c r="DP200" s="160">
        <v>8716463049</v>
      </c>
      <c r="DQ200" s="160">
        <v>62241908</v>
      </c>
      <c r="DR200" s="160">
        <v>292345456</v>
      </c>
      <c r="DS200" s="160">
        <v>58614963</v>
      </c>
      <c r="DT200" s="160">
        <v>29223730</v>
      </c>
      <c r="DU200" s="160">
        <v>3377700</v>
      </c>
      <c r="DV200" s="160">
        <v>56427893</v>
      </c>
      <c r="DW200" s="161">
        <v>1165852267.71748</v>
      </c>
      <c r="DX200" s="161">
        <v>1334387700.9603</v>
      </c>
      <c r="DY200" s="161">
        <v>171781487.620639</v>
      </c>
      <c r="DZ200" s="161">
        <v>252866006.32221</v>
      </c>
      <c r="EA200" s="161">
        <v>27789488.0536364</v>
      </c>
      <c r="EB200" s="161">
        <v>532561073.521301</v>
      </c>
      <c r="EC200" s="159">
        <v>1012298535</v>
      </c>
      <c r="ED200" s="159">
        <v>866254532</v>
      </c>
      <c r="EE200" s="159">
        <v>127635965</v>
      </c>
      <c r="EF200" s="159">
        <v>2178876</v>
      </c>
      <c r="EG200" s="159">
        <v>1631373</v>
      </c>
      <c r="EH200" s="159">
        <v>198169101</v>
      </c>
      <c r="EI200" s="159">
        <v>262244650</v>
      </c>
      <c r="EJ200" s="159">
        <v>151312319</v>
      </c>
      <c r="EK200" s="159">
        <v>684392</v>
      </c>
      <c r="EL200" s="159">
        <v>5228523</v>
      </c>
      <c r="EM200" s="159">
        <v>1596777</v>
      </c>
      <c r="EN200" s="159">
        <v>46203055</v>
      </c>
      <c r="EO200" s="159">
        <v>1709478042</v>
      </c>
      <c r="EP200" s="161">
        <v>3948479721.07372</v>
      </c>
      <c r="EQ200" s="161">
        <v>2410766185.6656</v>
      </c>
      <c r="ER200" s="161">
        <v>427116674.041351</v>
      </c>
      <c r="ES200" s="161">
        <v>105658795.260664</v>
      </c>
      <c r="ET200" s="161">
        <v>16626362.6167811</v>
      </c>
      <c r="EU200" s="161">
        <v>306902263.641256</v>
      </c>
      <c r="EV200" s="159">
        <v>13153212183</v>
      </c>
      <c r="EW200" s="159">
        <v>103376550</v>
      </c>
      <c r="EX200" s="159">
        <v>77200000</v>
      </c>
      <c r="EY200" s="159">
        <v>4737930000</v>
      </c>
      <c r="EZ200" s="159">
        <v>8916420000</v>
      </c>
      <c r="FA200" s="159">
        <v>4253621344</v>
      </c>
    </row>
  </sheetData>
  <sheetProtection/>
  <mergeCells count="15">
    <mergeCell ref="O50:O56"/>
    <mergeCell ref="B1:P1"/>
    <mergeCell ref="E12:F12"/>
    <mergeCell ref="G12:H12"/>
    <mergeCell ref="I12:J12"/>
    <mergeCell ref="K12:L12"/>
    <mergeCell ref="E13:F13"/>
    <mergeCell ref="G13:H13"/>
    <mergeCell ref="I13:J13"/>
    <mergeCell ref="K13:L13"/>
    <mergeCell ref="F18:I18"/>
    <mergeCell ref="J18:M18"/>
    <mergeCell ref="F32:F33"/>
    <mergeCell ref="F47:L47"/>
    <mergeCell ref="M47:P4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A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5" width="8.57421875" style="4" customWidth="1"/>
    <col min="6" max="15" width="10.57421875" style="4" customWidth="1"/>
    <col min="16" max="16" width="10.57421875" style="49" customWidth="1"/>
    <col min="17" max="17" width="12.57421875" style="49" customWidth="1"/>
    <col min="18" max="20" width="12.57421875" style="49" hidden="1" customWidth="1"/>
    <col min="21" max="27" width="0" style="71" hidden="1" customWidth="1"/>
    <col min="28" max="157" width="0" style="4" hidden="1" customWidth="1"/>
    <col min="158" max="16384" width="9.00390625" style="4" customWidth="1"/>
  </cols>
  <sheetData>
    <row r="1" spans="2:16" ht="17.25">
      <c r="B1" s="182" t="str">
        <f>"協会管掌健康保険事業月報（一般被保険者分）【"&amp;TEXT(DATE(LEFT(E200,4),MID(E200,5,2),1),"[$-411]ggge""年""m""月""")&amp;"】　総括表２（速報値）"</f>
        <v>協会管掌健康保険事業月報（一般被保険者分）【平成24年2月】　総括表２（速報値）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ht="28.5" customHeight="1">
      <c r="M2" s="4" t="s">
        <v>36</v>
      </c>
    </row>
    <row r="3" ht="13.5">
      <c r="B3" s="4" t="s">
        <v>37</v>
      </c>
    </row>
    <row r="5" spans="5:11" ht="13.5">
      <c r="E5" s="50"/>
      <c r="F5" s="50"/>
      <c r="G5" s="50"/>
      <c r="H5" s="50"/>
      <c r="I5" s="50"/>
      <c r="J5" s="50"/>
      <c r="K5" s="51" t="s">
        <v>38</v>
      </c>
    </row>
    <row r="6" spans="5:11" ht="24">
      <c r="E6" s="12"/>
      <c r="F6" s="52" t="s">
        <v>7</v>
      </c>
      <c r="G6" s="53" t="s">
        <v>39</v>
      </c>
      <c r="H6" s="54"/>
      <c r="I6" s="52" t="s">
        <v>40</v>
      </c>
      <c r="J6" s="52"/>
      <c r="K6" s="55" t="s">
        <v>41</v>
      </c>
    </row>
    <row r="7" spans="5:11" ht="24">
      <c r="E7" s="46"/>
      <c r="F7" s="56"/>
      <c r="G7" s="57"/>
      <c r="H7" s="7" t="s">
        <v>42</v>
      </c>
      <c r="I7" s="56"/>
      <c r="J7" s="7" t="s">
        <v>43</v>
      </c>
      <c r="K7" s="8"/>
    </row>
    <row r="8" spans="5:11" ht="13.5">
      <c r="E8" s="58" t="s">
        <v>44</v>
      </c>
      <c r="F8" s="59">
        <f>SUM(F9,F10)</f>
        <v>3492.6489</v>
      </c>
      <c r="G8" s="60">
        <f>SUM(G9:G10)</f>
        <v>3433.9327000000003</v>
      </c>
      <c r="H8" s="61">
        <f>H10</f>
        <v>267.7341</v>
      </c>
      <c r="I8" s="60">
        <f>SUM(I9:I10)</f>
        <v>58.7162</v>
      </c>
      <c r="J8" s="60">
        <f>SUM(J9:J10)</f>
        <v>8.5184</v>
      </c>
      <c r="K8" s="60">
        <f>SUM(K9:K10)</f>
        <v>167.69529999999997</v>
      </c>
    </row>
    <row r="9" spans="5:11" ht="13.5">
      <c r="E9" s="62" t="s">
        <v>45</v>
      </c>
      <c r="F9" s="63">
        <f>SUM(G9,I9)</f>
        <v>1967.4805999999999</v>
      </c>
      <c r="G9" s="61">
        <f>F200/10000</f>
        <v>1939.097</v>
      </c>
      <c r="H9" s="64"/>
      <c r="I9" s="63">
        <f>I200/10000</f>
        <v>28.3836</v>
      </c>
      <c r="J9" s="65">
        <f>K200/10000</f>
        <v>7.5051</v>
      </c>
      <c r="K9" s="65">
        <f>M200/10000</f>
        <v>97.085</v>
      </c>
    </row>
    <row r="10" spans="5:11" ht="13.5">
      <c r="E10" s="8" t="s">
        <v>46</v>
      </c>
      <c r="F10" s="66">
        <f>SUM(G10,I10)</f>
        <v>1525.1683</v>
      </c>
      <c r="G10" s="67">
        <f>G200/10000</f>
        <v>1494.8357</v>
      </c>
      <c r="H10" s="68">
        <f>H200/10000</f>
        <v>267.7341</v>
      </c>
      <c r="I10" s="69">
        <f>J200/10000</f>
        <v>30.3326</v>
      </c>
      <c r="J10" s="68">
        <f>L200/10000</f>
        <v>1.0133</v>
      </c>
      <c r="K10" s="68">
        <f>N200/10000</f>
        <v>70.6103</v>
      </c>
    </row>
    <row r="11" ht="13.5">
      <c r="G11" s="70"/>
    </row>
    <row r="12" spans="5:12" ht="13.5">
      <c r="E12" s="183" t="s">
        <v>47</v>
      </c>
      <c r="F12" s="184"/>
      <c r="G12" s="183" t="s">
        <v>48</v>
      </c>
      <c r="H12" s="184"/>
      <c r="I12" s="183" t="s">
        <v>49</v>
      </c>
      <c r="J12" s="184"/>
      <c r="K12" s="183" t="s">
        <v>50</v>
      </c>
      <c r="L12" s="184"/>
    </row>
    <row r="13" spans="5:12" ht="13.5">
      <c r="E13" s="185">
        <f>O200</f>
        <v>275373.827218423</v>
      </c>
      <c r="F13" s="186"/>
      <c r="G13" s="185">
        <f>P200/100000</f>
        <v>54179.26628</v>
      </c>
      <c r="H13" s="186"/>
      <c r="I13" s="185">
        <f>Q200/100000</f>
        <v>1951.86228</v>
      </c>
      <c r="J13" s="186"/>
      <c r="K13" s="185">
        <f>R200/100000</f>
        <v>56131.12856</v>
      </c>
      <c r="L13" s="186"/>
    </row>
    <row r="16" ht="13.5">
      <c r="B16" s="4" t="s">
        <v>51</v>
      </c>
    </row>
    <row r="17" spans="9:13" ht="13.5">
      <c r="I17" s="51" t="s">
        <v>52</v>
      </c>
      <c r="M17" s="51" t="s">
        <v>53</v>
      </c>
    </row>
    <row r="18" spans="2:14" ht="13.5">
      <c r="B18" s="72"/>
      <c r="C18" s="73"/>
      <c r="D18" s="73"/>
      <c r="E18" s="74"/>
      <c r="F18" s="171" t="s">
        <v>54</v>
      </c>
      <c r="G18" s="172"/>
      <c r="H18" s="172"/>
      <c r="I18" s="173"/>
      <c r="J18" s="171" t="s">
        <v>55</v>
      </c>
      <c r="K18" s="172"/>
      <c r="L18" s="172"/>
      <c r="M18" s="173"/>
      <c r="N18" s="75"/>
    </row>
    <row r="19" spans="2:14" ht="13.5">
      <c r="B19" s="76"/>
      <c r="C19" s="77"/>
      <c r="D19" s="77"/>
      <c r="E19" s="78"/>
      <c r="F19" s="79" t="s">
        <v>7</v>
      </c>
      <c r="G19" s="80" t="s">
        <v>8</v>
      </c>
      <c r="H19" s="80" t="s">
        <v>9</v>
      </c>
      <c r="I19" s="81" t="s">
        <v>10</v>
      </c>
      <c r="J19" s="79" t="s">
        <v>7</v>
      </c>
      <c r="K19" s="80" t="s">
        <v>8</v>
      </c>
      <c r="L19" s="80" t="s">
        <v>9</v>
      </c>
      <c r="M19" s="81" t="s">
        <v>10</v>
      </c>
      <c r="N19" s="75"/>
    </row>
    <row r="20" spans="2:22" ht="15" customHeight="1">
      <c r="B20" s="5" t="s">
        <v>44</v>
      </c>
      <c r="C20" s="82"/>
      <c r="D20" s="82"/>
      <c r="E20" s="83"/>
      <c r="F20" s="84">
        <f aca="true" t="shared" si="0" ref="F20:M20">SUM(F21,F25)</f>
        <v>2237.1258</v>
      </c>
      <c r="G20" s="85">
        <f t="shared" si="0"/>
        <v>28.524</v>
      </c>
      <c r="H20" s="85">
        <f t="shared" si="0"/>
        <v>1808.3580000000002</v>
      </c>
      <c r="I20" s="86">
        <f t="shared" si="0"/>
        <v>400.24379999999996</v>
      </c>
      <c r="J20" s="84">
        <f t="shared" si="0"/>
        <v>3823.9898999999996</v>
      </c>
      <c r="K20" s="85">
        <f t="shared" si="0"/>
        <v>294.13730000000004</v>
      </c>
      <c r="L20" s="85">
        <f t="shared" si="0"/>
        <v>2730.2088999999996</v>
      </c>
      <c r="M20" s="87">
        <f t="shared" si="0"/>
        <v>799.6437</v>
      </c>
      <c r="N20" s="88"/>
      <c r="U20" s="49"/>
      <c r="V20" s="49"/>
    </row>
    <row r="21" spans="2:22" ht="15" customHeight="1">
      <c r="B21" s="89" t="s">
        <v>39</v>
      </c>
      <c r="C21" s="90"/>
      <c r="D21" s="90"/>
      <c r="E21" s="91"/>
      <c r="F21" s="92">
        <f aca="true" t="shared" si="1" ref="F21:M21">SUM(F22:F23)</f>
        <v>2156.4795999999997</v>
      </c>
      <c r="G21" s="93">
        <f t="shared" si="1"/>
        <v>26.6569</v>
      </c>
      <c r="H21" s="94">
        <f t="shared" si="1"/>
        <v>1741.2379</v>
      </c>
      <c r="I21" s="93">
        <f t="shared" si="1"/>
        <v>388.5848</v>
      </c>
      <c r="J21" s="95">
        <f t="shared" si="1"/>
        <v>3653.8713</v>
      </c>
      <c r="K21" s="96">
        <f t="shared" si="1"/>
        <v>269.57820000000004</v>
      </c>
      <c r="L21" s="96">
        <f t="shared" si="1"/>
        <v>2610.7364</v>
      </c>
      <c r="M21" s="97">
        <f t="shared" si="1"/>
        <v>773.5567</v>
      </c>
      <c r="N21" s="88"/>
      <c r="U21" s="98"/>
      <c r="V21" s="98"/>
    </row>
    <row r="22" spans="2:22" ht="15" customHeight="1">
      <c r="B22" s="99"/>
      <c r="C22" s="100" t="s">
        <v>45</v>
      </c>
      <c r="D22" s="100"/>
      <c r="E22" s="101"/>
      <c r="F22" s="92">
        <f aca="true" t="shared" si="2" ref="F22:F27">SUM(G22:I22)</f>
        <v>1144.1889999999999</v>
      </c>
      <c r="G22" s="94">
        <f>S200/10000</f>
        <v>13.3252</v>
      </c>
      <c r="H22" s="94">
        <f>Y200/10000</f>
        <v>903.3774</v>
      </c>
      <c r="I22" s="97">
        <f>AE200/10000</f>
        <v>227.4864</v>
      </c>
      <c r="J22" s="92">
        <f aca="true" t="shared" si="3" ref="J22:J27">SUM(K22:M22)</f>
        <v>1903.8279</v>
      </c>
      <c r="K22" s="94">
        <f>AK200/10000</f>
        <v>128.3025</v>
      </c>
      <c r="L22" s="94">
        <f>AQ200/10000</f>
        <v>1303.027</v>
      </c>
      <c r="M22" s="97">
        <f>AW200/10000</f>
        <v>472.4984</v>
      </c>
      <c r="N22" s="88"/>
      <c r="U22" s="98"/>
      <c r="V22" s="98"/>
    </row>
    <row r="23" spans="2:22" ht="15" customHeight="1">
      <c r="B23" s="102"/>
      <c r="C23" s="103" t="s">
        <v>46</v>
      </c>
      <c r="D23" s="90"/>
      <c r="E23" s="91"/>
      <c r="F23" s="92">
        <f t="shared" si="2"/>
        <v>1012.2905999999999</v>
      </c>
      <c r="G23" s="96">
        <f>T200/10000</f>
        <v>13.3317</v>
      </c>
      <c r="H23" s="96">
        <f>Z200/10000</f>
        <v>837.8605</v>
      </c>
      <c r="I23" s="104">
        <f>AF200/10000</f>
        <v>161.0984</v>
      </c>
      <c r="J23" s="92">
        <f t="shared" si="3"/>
        <v>1750.0433999999998</v>
      </c>
      <c r="K23" s="96">
        <f>AL200/10000</f>
        <v>141.2757</v>
      </c>
      <c r="L23" s="96">
        <f>AR200/10000</f>
        <v>1307.7094</v>
      </c>
      <c r="M23" s="104">
        <f>AX200/10000</f>
        <v>301.0583</v>
      </c>
      <c r="N23" s="88"/>
      <c r="T23" s="105"/>
      <c r="U23" s="105"/>
      <c r="V23" s="49"/>
    </row>
    <row r="24" spans="2:22" ht="15" customHeight="1">
      <c r="B24" s="102"/>
      <c r="C24" s="106"/>
      <c r="D24" s="90" t="s">
        <v>42</v>
      </c>
      <c r="E24" s="91"/>
      <c r="F24" s="92">
        <f t="shared" si="2"/>
        <v>267.2075</v>
      </c>
      <c r="G24" s="96">
        <f>U200/10000</f>
        <v>3.6808</v>
      </c>
      <c r="H24" s="94">
        <f>AA200/10000</f>
        <v>236.9685</v>
      </c>
      <c r="I24" s="97">
        <f>AG200/10000</f>
        <v>26.5582</v>
      </c>
      <c r="J24" s="92">
        <f t="shared" si="3"/>
        <v>469.7056</v>
      </c>
      <c r="K24" s="94">
        <f>AM200/10000</f>
        <v>25.0973</v>
      </c>
      <c r="L24" s="94">
        <f>AS200/10000</f>
        <v>404.1238</v>
      </c>
      <c r="M24" s="97">
        <f>AY200/10000</f>
        <v>40.4845</v>
      </c>
      <c r="N24" s="88"/>
      <c r="U24" s="98"/>
      <c r="V24" s="98"/>
    </row>
    <row r="25" spans="2:22" ht="15" customHeight="1">
      <c r="B25" s="89" t="s">
        <v>40</v>
      </c>
      <c r="C25" s="90"/>
      <c r="D25" s="90"/>
      <c r="E25" s="91"/>
      <c r="F25" s="92">
        <f t="shared" si="2"/>
        <v>80.6462</v>
      </c>
      <c r="G25" s="96">
        <f>V200/10000</f>
        <v>1.8671</v>
      </c>
      <c r="H25" s="96">
        <f>AB200/10000</f>
        <v>67.1201</v>
      </c>
      <c r="I25" s="104">
        <f>AH200/10000</f>
        <v>11.659</v>
      </c>
      <c r="J25" s="92">
        <f t="shared" si="3"/>
        <v>170.1186</v>
      </c>
      <c r="K25" s="96">
        <f>AN200/10000</f>
        <v>24.5591</v>
      </c>
      <c r="L25" s="94">
        <f>AT200/10000</f>
        <v>119.4725</v>
      </c>
      <c r="M25" s="104">
        <f>AZ200/10000</f>
        <v>26.087</v>
      </c>
      <c r="N25" s="88"/>
      <c r="U25" s="105"/>
      <c r="V25" s="105"/>
    </row>
    <row r="26" spans="2:22" ht="15" customHeight="1">
      <c r="B26" s="107"/>
      <c r="C26" s="100" t="s">
        <v>43</v>
      </c>
      <c r="D26" s="100"/>
      <c r="E26" s="101"/>
      <c r="F26" s="92">
        <f t="shared" si="2"/>
        <v>12.279</v>
      </c>
      <c r="G26" s="94">
        <f>W200/10000</f>
        <v>0.2635</v>
      </c>
      <c r="H26" s="94">
        <f>AC200/10000</f>
        <v>9.9632</v>
      </c>
      <c r="I26" s="97">
        <f>AI200/10000</f>
        <v>2.0523</v>
      </c>
      <c r="J26" s="92">
        <f t="shared" si="3"/>
        <v>23.849</v>
      </c>
      <c r="K26" s="94">
        <f>AO200/10000</f>
        <v>2.8205</v>
      </c>
      <c r="L26" s="96">
        <f>AU200/10000</f>
        <v>16.7176</v>
      </c>
      <c r="M26" s="97">
        <f>BA200/10000</f>
        <v>4.3109</v>
      </c>
      <c r="N26" s="88"/>
      <c r="U26" s="98"/>
      <c r="V26" s="98"/>
    </row>
    <row r="27" spans="2:22" ht="15" customHeight="1">
      <c r="B27" s="6" t="s">
        <v>56</v>
      </c>
      <c r="C27" s="108"/>
      <c r="D27" s="108"/>
      <c r="E27" s="109"/>
      <c r="F27" s="110">
        <f t="shared" si="2"/>
        <v>202.59529999999998</v>
      </c>
      <c r="G27" s="111">
        <f>X200/10000</f>
        <v>4.1447</v>
      </c>
      <c r="H27" s="112">
        <f>AD200/10000</f>
        <v>166.5263</v>
      </c>
      <c r="I27" s="113">
        <f>AJ200/10000</f>
        <v>31.9243</v>
      </c>
      <c r="J27" s="110">
        <f t="shared" si="3"/>
        <v>403.2195</v>
      </c>
      <c r="K27" s="112">
        <f>AP200/10000</f>
        <v>52.0764</v>
      </c>
      <c r="L27" s="112">
        <f>AV200/10000</f>
        <v>280.832</v>
      </c>
      <c r="M27" s="113">
        <f>BB200/10000</f>
        <v>70.3111</v>
      </c>
      <c r="N27" s="88"/>
      <c r="U27" s="98"/>
      <c r="V27" s="98"/>
    </row>
    <row r="30" ht="13.5">
      <c r="B30" s="4" t="s">
        <v>57</v>
      </c>
    </row>
    <row r="31" ht="13.5">
      <c r="M31" s="51" t="s">
        <v>58</v>
      </c>
    </row>
    <row r="32" spans="2:14" ht="13.5">
      <c r="B32" s="72"/>
      <c r="C32" s="73"/>
      <c r="D32" s="73"/>
      <c r="E32" s="74"/>
      <c r="F32" s="174" t="s">
        <v>7</v>
      </c>
      <c r="G32" s="73"/>
      <c r="H32" s="73"/>
      <c r="I32" s="73"/>
      <c r="J32" s="73"/>
      <c r="K32" s="73"/>
      <c r="L32" s="114"/>
      <c r="M32" s="115"/>
      <c r="N32" s="75"/>
    </row>
    <row r="33" spans="2:14" ht="22.5">
      <c r="B33" s="76"/>
      <c r="C33" s="77"/>
      <c r="D33" s="77"/>
      <c r="E33" s="78"/>
      <c r="F33" s="175"/>
      <c r="G33" s="80" t="s">
        <v>8</v>
      </c>
      <c r="H33" s="80" t="s">
        <v>9</v>
      </c>
      <c r="I33" s="80" t="s">
        <v>10</v>
      </c>
      <c r="J33" s="80" t="s">
        <v>11</v>
      </c>
      <c r="K33" s="116" t="s">
        <v>12</v>
      </c>
      <c r="L33" s="117" t="s">
        <v>13</v>
      </c>
      <c r="M33" s="118" t="s">
        <v>14</v>
      </c>
      <c r="N33" s="75"/>
    </row>
    <row r="34" spans="2:14" ht="15" customHeight="1">
      <c r="B34" s="5" t="s">
        <v>44</v>
      </c>
      <c r="C34" s="82"/>
      <c r="D34" s="82"/>
      <c r="E34" s="83"/>
      <c r="F34" s="84">
        <f aca="true" t="shared" si="4" ref="F34:L34">SUM(F35,F39)</f>
        <v>4773.41419607</v>
      </c>
      <c r="G34" s="85">
        <f t="shared" si="4"/>
        <v>1291.9619627000002</v>
      </c>
      <c r="H34" s="85">
        <f t="shared" si="4"/>
        <v>1957.3713754</v>
      </c>
      <c r="I34" s="85">
        <f t="shared" si="4"/>
        <v>505.46641700000004</v>
      </c>
      <c r="J34" s="85">
        <f t="shared" si="4"/>
        <v>878.9451149999999</v>
      </c>
      <c r="K34" s="85">
        <f t="shared" si="4"/>
        <v>5.5769535</v>
      </c>
      <c r="L34" s="85">
        <f t="shared" si="4"/>
        <v>45.54591495</v>
      </c>
      <c r="M34" s="87">
        <f>ROUND((CM200+CN200+CP200)/100000000,8)</f>
        <v>88.54645752</v>
      </c>
      <c r="N34" s="88"/>
    </row>
    <row r="35" spans="2:13" ht="15" customHeight="1">
      <c r="B35" s="89" t="s">
        <v>39</v>
      </c>
      <c r="C35" s="90"/>
      <c r="D35" s="90"/>
      <c r="E35" s="91"/>
      <c r="F35" s="119">
        <f aca="true" t="shared" si="5" ref="F35:L35">SUM(F36:F37)</f>
        <v>4495.887957389999</v>
      </c>
      <c r="G35" s="120">
        <f t="shared" si="5"/>
        <v>1189.9341191</v>
      </c>
      <c r="H35" s="120">
        <f t="shared" si="5"/>
        <v>1857.1933863</v>
      </c>
      <c r="I35" s="120">
        <f t="shared" si="5"/>
        <v>488.0849152</v>
      </c>
      <c r="J35" s="94">
        <f t="shared" si="5"/>
        <v>826.9277351999999</v>
      </c>
      <c r="K35" s="121">
        <f t="shared" si="5"/>
        <v>5.192446</v>
      </c>
      <c r="L35" s="121">
        <f t="shared" si="5"/>
        <v>41.33093993</v>
      </c>
      <c r="M35" s="122">
        <f>ROUND((CM200+CN200)/100000000,8)</f>
        <v>87.22441566</v>
      </c>
    </row>
    <row r="36" spans="2:13" ht="15" customHeight="1">
      <c r="B36" s="99"/>
      <c r="C36" s="100" t="s">
        <v>45</v>
      </c>
      <c r="D36" s="100"/>
      <c r="E36" s="101"/>
      <c r="F36" s="92">
        <f aca="true" t="shared" si="6" ref="F36:F41">SUM(G36:M36)</f>
        <v>2463.67582035</v>
      </c>
      <c r="G36" s="94">
        <f>BC200/100000000</f>
        <v>631.2803231</v>
      </c>
      <c r="H36" s="94">
        <f>BI200/100000000</f>
        <v>998.0070078</v>
      </c>
      <c r="I36" s="120">
        <f>BO200/100000000</f>
        <v>304.8750883</v>
      </c>
      <c r="J36" s="94">
        <f>BU200/100000000</f>
        <v>454.3836902</v>
      </c>
      <c r="K36" s="94">
        <f>CA200/100000000</f>
        <v>0.9328355</v>
      </c>
      <c r="L36" s="120">
        <f>CG200/100000000</f>
        <v>19.66427528</v>
      </c>
      <c r="M36" s="123">
        <f>ROUND(CM200/100000000,8)</f>
        <v>54.53260017</v>
      </c>
    </row>
    <row r="37" spans="2:13" ht="15" customHeight="1">
      <c r="B37" s="102"/>
      <c r="C37" s="103" t="s">
        <v>46</v>
      </c>
      <c r="D37" s="90"/>
      <c r="E37" s="91"/>
      <c r="F37" s="92">
        <f t="shared" si="6"/>
        <v>2032.21213704</v>
      </c>
      <c r="G37" s="96">
        <f>BD200/100000000</f>
        <v>558.653796</v>
      </c>
      <c r="H37" s="96">
        <f>BJ200/100000000</f>
        <v>859.1863785</v>
      </c>
      <c r="I37" s="124">
        <f>BP200/100000000</f>
        <v>183.2098269</v>
      </c>
      <c r="J37" s="96">
        <f>BV200/100000000</f>
        <v>372.544045</v>
      </c>
      <c r="K37" s="96">
        <f>CB200/100000000</f>
        <v>4.2596105</v>
      </c>
      <c r="L37" s="124">
        <f>CH200/100000000</f>
        <v>21.66666465</v>
      </c>
      <c r="M37" s="125">
        <f>ROUND((CM200+CN200)/100000000,8)-ROUND(CM200/100000000,8)</f>
        <v>32.69181549</v>
      </c>
    </row>
    <row r="38" spans="2:13" ht="15" customHeight="1">
      <c r="B38" s="102"/>
      <c r="C38" s="106"/>
      <c r="D38" s="90" t="s">
        <v>42</v>
      </c>
      <c r="E38" s="91"/>
      <c r="F38" s="92">
        <f t="shared" si="6"/>
        <v>488.80083895999996</v>
      </c>
      <c r="G38" s="94">
        <f>BE200/100000000</f>
        <v>145.521944</v>
      </c>
      <c r="H38" s="94">
        <f>BK200/100000000</f>
        <v>225.6154472</v>
      </c>
      <c r="I38" s="120">
        <f>BQ200/100000000</f>
        <v>23.872308</v>
      </c>
      <c r="J38" s="94">
        <f>BW200/100000000</f>
        <v>84.9596936</v>
      </c>
      <c r="K38" s="94">
        <f>CC200/100000000</f>
        <v>0.7863895</v>
      </c>
      <c r="L38" s="120">
        <f>CI200/100000000</f>
        <v>2.80411526</v>
      </c>
      <c r="M38" s="123">
        <f>ROUND(CO200/100000000,8)</f>
        <v>5.2409414</v>
      </c>
    </row>
    <row r="39" spans="2:13" ht="15" customHeight="1">
      <c r="B39" s="89" t="s">
        <v>40</v>
      </c>
      <c r="C39" s="90"/>
      <c r="D39" s="90"/>
      <c r="E39" s="91"/>
      <c r="F39" s="92">
        <f t="shared" si="6"/>
        <v>277.52623868</v>
      </c>
      <c r="G39" s="96">
        <f>BF200/100000000</f>
        <v>102.0278436</v>
      </c>
      <c r="H39" s="96">
        <f>BL200/100000000</f>
        <v>100.1779891</v>
      </c>
      <c r="I39" s="124">
        <f>BR200/100000000</f>
        <v>17.3815018</v>
      </c>
      <c r="J39" s="96">
        <f>BX200/100000000</f>
        <v>52.0173798</v>
      </c>
      <c r="K39" s="96">
        <f>CD200/100000000</f>
        <v>0.3845075</v>
      </c>
      <c r="L39" s="124">
        <f>CJ200/100000000</f>
        <v>4.21497502</v>
      </c>
      <c r="M39" s="125">
        <f>ROUND((CM200+CN200+CP200)/100000000,8)-ROUND((CM200+CN200)/100000000,8)</f>
        <v>1.3220418599999988</v>
      </c>
    </row>
    <row r="40" spans="2:13" ht="15" customHeight="1">
      <c r="B40" s="107"/>
      <c r="C40" s="100" t="s">
        <v>43</v>
      </c>
      <c r="D40" s="100"/>
      <c r="E40" s="101"/>
      <c r="F40" s="92">
        <f t="shared" si="6"/>
        <v>40.99376492</v>
      </c>
      <c r="G40" s="94">
        <f>BG200/100000000</f>
        <v>14.5737217</v>
      </c>
      <c r="H40" s="94">
        <f>BM200/100000000</f>
        <v>15.2801638</v>
      </c>
      <c r="I40" s="120">
        <f>BS200/100000000</f>
        <v>2.618313</v>
      </c>
      <c r="J40" s="94">
        <f>BY200/100000000</f>
        <v>7.7747976</v>
      </c>
      <c r="K40" s="94">
        <f>CE200/100000000</f>
        <v>0.060894</v>
      </c>
      <c r="L40" s="120">
        <f>CK200/100000000</f>
        <v>0.4520871</v>
      </c>
      <c r="M40" s="123">
        <f>ROUND(CQ200/100000000,8)</f>
        <v>0.23378772</v>
      </c>
    </row>
    <row r="41" spans="2:13" ht="15" customHeight="1">
      <c r="B41" s="6" t="s">
        <v>56</v>
      </c>
      <c r="C41" s="108"/>
      <c r="D41" s="108"/>
      <c r="E41" s="109"/>
      <c r="F41" s="110">
        <f t="shared" si="6"/>
        <v>646.7726535099999</v>
      </c>
      <c r="G41" s="112">
        <f>BH200/100000000</f>
        <v>226.865561</v>
      </c>
      <c r="H41" s="112">
        <f>BN200/100000000</f>
        <v>239.6129146</v>
      </c>
      <c r="I41" s="126">
        <f>BT200/100000000</f>
        <v>45.6969216</v>
      </c>
      <c r="J41" s="112">
        <f>BZ200/100000000</f>
        <v>120.8078386</v>
      </c>
      <c r="K41" s="112">
        <f>CF200/100000000</f>
        <v>0.793585</v>
      </c>
      <c r="L41" s="126">
        <f>CL200/100000000</f>
        <v>8.8400974</v>
      </c>
      <c r="M41" s="127">
        <f>ROUND(CR200/100000000,8)</f>
        <v>4.15573531</v>
      </c>
    </row>
    <row r="42" spans="2:9" ht="13.5">
      <c r="B42" s="27" t="s">
        <v>59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60</v>
      </c>
      <c r="C43" s="27"/>
      <c r="D43" s="27"/>
      <c r="E43" s="27"/>
      <c r="F43" s="27"/>
      <c r="G43" s="27"/>
      <c r="H43" s="27"/>
      <c r="I43" s="27"/>
    </row>
    <row r="45" spans="2:17" ht="13.5">
      <c r="B45" s="4" t="s">
        <v>61</v>
      </c>
      <c r="Q45" s="128"/>
    </row>
    <row r="46" spans="16:17" ht="13.5">
      <c r="P46" s="128" t="s">
        <v>58</v>
      </c>
      <c r="Q46" s="128"/>
    </row>
    <row r="47" spans="2:17" ht="13.5">
      <c r="B47" s="72"/>
      <c r="C47" s="73"/>
      <c r="D47" s="73"/>
      <c r="E47" s="74"/>
      <c r="F47" s="176" t="s">
        <v>62</v>
      </c>
      <c r="G47" s="177"/>
      <c r="H47" s="177"/>
      <c r="I47" s="177"/>
      <c r="J47" s="177"/>
      <c r="K47" s="177"/>
      <c r="L47" s="178"/>
      <c r="M47" s="176" t="s">
        <v>63</v>
      </c>
      <c r="N47" s="177"/>
      <c r="O47" s="177"/>
      <c r="P47" s="178"/>
      <c r="Q47" s="129"/>
    </row>
    <row r="48" spans="2:17" ht="22.5">
      <c r="B48" s="76"/>
      <c r="C48" s="77"/>
      <c r="D48" s="77"/>
      <c r="E48" s="78"/>
      <c r="F48" s="79" t="s">
        <v>7</v>
      </c>
      <c r="G48" s="80" t="s">
        <v>8</v>
      </c>
      <c r="H48" s="80" t="s">
        <v>9</v>
      </c>
      <c r="I48" s="80" t="s">
        <v>10</v>
      </c>
      <c r="J48" s="80" t="s">
        <v>11</v>
      </c>
      <c r="K48" s="116" t="s">
        <v>12</v>
      </c>
      <c r="L48" s="130" t="s">
        <v>13</v>
      </c>
      <c r="M48" s="131" t="s">
        <v>64</v>
      </c>
      <c r="N48" s="132" t="s">
        <v>65</v>
      </c>
      <c r="O48" s="133" t="s">
        <v>66</v>
      </c>
      <c r="P48" s="134" t="s">
        <v>14</v>
      </c>
      <c r="Q48" s="129"/>
    </row>
    <row r="49" spans="2:17" ht="15" customHeight="1">
      <c r="B49" s="102" t="s">
        <v>44</v>
      </c>
      <c r="C49" s="135"/>
      <c r="D49" s="135"/>
      <c r="E49" s="136"/>
      <c r="F49" s="137">
        <f aca="true" t="shared" si="7" ref="F49:N49">SUM(F50,F54)</f>
        <v>3583.3640260400007</v>
      </c>
      <c r="G49" s="85">
        <f t="shared" si="7"/>
        <v>1112.1859625</v>
      </c>
      <c r="H49" s="85">
        <f t="shared" si="7"/>
        <v>1443.0934945</v>
      </c>
      <c r="I49" s="85">
        <f t="shared" si="7"/>
        <v>360.79949787000004</v>
      </c>
      <c r="J49" s="85">
        <f t="shared" si="7"/>
        <v>635.27982863</v>
      </c>
      <c r="K49" s="85">
        <f t="shared" si="7"/>
        <v>4.05065101</v>
      </c>
      <c r="L49" s="87">
        <f>ROUND((DW200+DX200+DZ200)/100000000,8)</f>
        <v>27.95459153</v>
      </c>
      <c r="M49" s="137">
        <f t="shared" si="7"/>
        <v>20.7359567</v>
      </c>
      <c r="N49" s="85">
        <f t="shared" si="7"/>
        <v>4.5962972</v>
      </c>
      <c r="O49" s="138">
        <f>EO200/100000000</f>
        <v>19.33490718</v>
      </c>
      <c r="P49" s="139">
        <f>ROUND((EP200+EQ200+ES200)/100000000,8)</f>
        <v>62.62369334</v>
      </c>
      <c r="Q49" s="140"/>
    </row>
    <row r="50" spans="2:17" ht="15" customHeight="1">
      <c r="B50" s="89" t="s">
        <v>39</v>
      </c>
      <c r="C50" s="90"/>
      <c r="D50" s="90"/>
      <c r="E50" s="91"/>
      <c r="F50" s="141">
        <f aca="true" t="shared" si="8" ref="F50:N50">SUM(F51:F52)</f>
        <v>3349.3745691600006</v>
      </c>
      <c r="G50" s="94">
        <f t="shared" si="8"/>
        <v>1017.75590713</v>
      </c>
      <c r="H50" s="94">
        <f t="shared" si="8"/>
        <v>1361.58876117</v>
      </c>
      <c r="I50" s="94">
        <f t="shared" si="8"/>
        <v>346.96034923</v>
      </c>
      <c r="J50" s="94">
        <f t="shared" si="8"/>
        <v>593.98822529</v>
      </c>
      <c r="K50" s="94">
        <f t="shared" si="8"/>
        <v>3.72666171</v>
      </c>
      <c r="L50" s="97">
        <f>ROUND((DW200+DX200)/100000000,8)</f>
        <v>25.35466463</v>
      </c>
      <c r="M50" s="141">
        <f t="shared" si="8"/>
        <v>20.716005109999998</v>
      </c>
      <c r="N50" s="94">
        <f t="shared" si="8"/>
        <v>4.52318948</v>
      </c>
      <c r="O50" s="179"/>
      <c r="P50" s="123">
        <f>ROUND((EP200+EQ200)/100000000,8)</f>
        <v>61.58922149</v>
      </c>
      <c r="Q50" s="140"/>
    </row>
    <row r="51" spans="2:17" ht="15" customHeight="1">
      <c r="B51" s="99"/>
      <c r="C51" s="100" t="s">
        <v>45</v>
      </c>
      <c r="D51" s="100"/>
      <c r="E51" s="101"/>
      <c r="F51" s="92">
        <f aca="true" t="shared" si="9" ref="F51:F56">SUM(G51:L51)</f>
        <v>1809.0044436400003</v>
      </c>
      <c r="G51" s="94">
        <f>CS200/100000000</f>
        <v>539.58827824</v>
      </c>
      <c r="H51" s="94">
        <f>CY200/100000000</f>
        <v>720.19419759</v>
      </c>
      <c r="I51" s="94">
        <f>DE200/100000000</f>
        <v>215.18308533</v>
      </c>
      <c r="J51" s="94">
        <f>DK200/100000000</f>
        <v>321.26604949</v>
      </c>
      <c r="K51" s="94">
        <f>DQ200/100000000</f>
        <v>0.65727278</v>
      </c>
      <c r="L51" s="97">
        <f>ROUND(DW200/100000000,8)</f>
        <v>12.11556021</v>
      </c>
      <c r="M51" s="92">
        <f>EC200/100000000</f>
        <v>11.49106218</v>
      </c>
      <c r="N51" s="142">
        <f>EI200/100000000</f>
        <v>2.88225903</v>
      </c>
      <c r="O51" s="180"/>
      <c r="P51" s="97">
        <f>ROUND(EP200/100000000,8)</f>
        <v>38.18027058</v>
      </c>
      <c r="Q51" s="140"/>
    </row>
    <row r="52" spans="2:17" ht="15" customHeight="1">
      <c r="B52" s="102"/>
      <c r="C52" s="103" t="s">
        <v>46</v>
      </c>
      <c r="D52" s="90"/>
      <c r="E52" s="91"/>
      <c r="F52" s="92">
        <f t="shared" si="9"/>
        <v>1540.37012552</v>
      </c>
      <c r="G52" s="94">
        <f>CT200/100000000</f>
        <v>478.16762889</v>
      </c>
      <c r="H52" s="94">
        <f>CZ200/100000000</f>
        <v>641.39456358</v>
      </c>
      <c r="I52" s="94">
        <f>DF200/100000000</f>
        <v>131.7772639</v>
      </c>
      <c r="J52" s="94">
        <f>DL200/100000000</f>
        <v>272.7221758</v>
      </c>
      <c r="K52" s="94">
        <f>DR200/100000000</f>
        <v>3.06938893</v>
      </c>
      <c r="L52" s="97">
        <f>ROUND((DW200+DX200)/100000000,8)-ROUND(DW200/100000000,8)</f>
        <v>13.239104419999999</v>
      </c>
      <c r="M52" s="92">
        <f>ED200/100000000</f>
        <v>9.22494293</v>
      </c>
      <c r="N52" s="142">
        <f>EJ200/100000000</f>
        <v>1.64093045</v>
      </c>
      <c r="O52" s="180"/>
      <c r="P52" s="97">
        <f>ROUND((EP200+EQ200)/100000000,8)-ROUND(EP200/100000000,8)</f>
        <v>23.40895091</v>
      </c>
      <c r="Q52" s="140"/>
    </row>
    <row r="53" spans="2:17" ht="15" customHeight="1">
      <c r="B53" s="102"/>
      <c r="C53" s="106"/>
      <c r="D53" s="90" t="s">
        <v>42</v>
      </c>
      <c r="E53" s="91"/>
      <c r="F53" s="92">
        <f t="shared" si="9"/>
        <v>398.05653033000004</v>
      </c>
      <c r="G53" s="94">
        <f>CU200/100000000</f>
        <v>127.71598706</v>
      </c>
      <c r="H53" s="94">
        <f>DA200/100000000</f>
        <v>180.78278525</v>
      </c>
      <c r="I53" s="94">
        <f>DG200/100000000</f>
        <v>19.15167318</v>
      </c>
      <c r="J53" s="94">
        <f>DM200/100000000</f>
        <v>68.09852023</v>
      </c>
      <c r="K53" s="94">
        <f>DS200/100000000</f>
        <v>0.62922587</v>
      </c>
      <c r="L53" s="97">
        <f>ROUND(DY200/100000000,8)</f>
        <v>1.67833874</v>
      </c>
      <c r="M53" s="92">
        <f>EE200/100000000</f>
        <v>1.2975641</v>
      </c>
      <c r="N53" s="142">
        <f>EK200/100000000</f>
        <v>0.00382021</v>
      </c>
      <c r="O53" s="180"/>
      <c r="P53" s="97">
        <f>ROUND(ER200/100000000,8)</f>
        <v>4.19286618</v>
      </c>
      <c r="Q53" s="140"/>
    </row>
    <row r="54" spans="2:17" ht="15" customHeight="1">
      <c r="B54" s="89" t="s">
        <v>40</v>
      </c>
      <c r="C54" s="90"/>
      <c r="D54" s="90"/>
      <c r="E54" s="91"/>
      <c r="F54" s="92">
        <f t="shared" si="9"/>
        <v>233.98945687999998</v>
      </c>
      <c r="G54" s="94">
        <f>CV200/100000000</f>
        <v>94.43005537</v>
      </c>
      <c r="H54" s="94">
        <f>DB200/100000000</f>
        <v>81.50473333</v>
      </c>
      <c r="I54" s="94">
        <f>DH200/100000000</f>
        <v>13.83914864</v>
      </c>
      <c r="J54" s="94">
        <f>DN200/100000000</f>
        <v>41.29160334</v>
      </c>
      <c r="K54" s="94">
        <f>DT200/100000000</f>
        <v>0.3239893</v>
      </c>
      <c r="L54" s="97">
        <f>ROUND((DW200+DX200+DZ200)/100000000,8)-ROUND((DW200+DX200)/100000000,8)</f>
        <v>2.5999269</v>
      </c>
      <c r="M54" s="92">
        <f>EF200/100000000</f>
        <v>0.01995159</v>
      </c>
      <c r="N54" s="142">
        <f>EL200/100000000</f>
        <v>0.07310772</v>
      </c>
      <c r="O54" s="180"/>
      <c r="P54" s="97">
        <f>ROUND((EP200+EQ200+ES200)/100000000,8)-ROUND((EP200+EQ200)/100000000,8)</f>
        <v>1.0344718500000027</v>
      </c>
      <c r="Q54" s="140"/>
    </row>
    <row r="55" spans="2:17" ht="15" customHeight="1">
      <c r="B55" s="107"/>
      <c r="C55" s="100" t="s">
        <v>43</v>
      </c>
      <c r="D55" s="100"/>
      <c r="E55" s="101"/>
      <c r="F55" s="92">
        <f t="shared" si="9"/>
        <v>31.63601215</v>
      </c>
      <c r="G55" s="94">
        <f>CW200/100000000</f>
        <v>12.94780388</v>
      </c>
      <c r="H55" s="94">
        <f>DC200/100000000</f>
        <v>11.03438338</v>
      </c>
      <c r="I55" s="94">
        <f>DI200/100000000</f>
        <v>1.8441891</v>
      </c>
      <c r="J55" s="94">
        <f>DO200/100000000</f>
        <v>5.48513169</v>
      </c>
      <c r="K55" s="94">
        <f>DU200/100000000</f>
        <v>0.04418745</v>
      </c>
      <c r="L55" s="97">
        <f>ROUND(EA200/100000000,8)</f>
        <v>0.28031665</v>
      </c>
      <c r="M55" s="92">
        <f>EG200/100000000</f>
        <v>0.01317773</v>
      </c>
      <c r="N55" s="142">
        <f>EM200/100000000</f>
        <v>0.03164103</v>
      </c>
      <c r="O55" s="180"/>
      <c r="P55" s="97">
        <f>ROUND(ET200/100000000,8)</f>
        <v>0.16369748</v>
      </c>
      <c r="Q55" s="140"/>
    </row>
    <row r="56" spans="2:17" ht="15" customHeight="1">
      <c r="B56" s="6" t="s">
        <v>56</v>
      </c>
      <c r="C56" s="108"/>
      <c r="D56" s="108"/>
      <c r="E56" s="109"/>
      <c r="F56" s="110">
        <f t="shared" si="9"/>
        <v>514.66966335</v>
      </c>
      <c r="G56" s="112">
        <f>CX200/100000000</f>
        <v>202.37188192</v>
      </c>
      <c r="H56" s="112">
        <f>DD200/100000000</f>
        <v>182.60354733</v>
      </c>
      <c r="I56" s="112">
        <f>DJ200/100000000</f>
        <v>33.81648783</v>
      </c>
      <c r="J56" s="112">
        <f>DP200/100000000</f>
        <v>89.80768904</v>
      </c>
      <c r="K56" s="112">
        <f>DV200/100000000</f>
        <v>0.6127291</v>
      </c>
      <c r="L56" s="113">
        <f>ROUND(EB200/100000000,8)</f>
        <v>5.45732813</v>
      </c>
      <c r="M56" s="110">
        <f>EH200/100000000</f>
        <v>2.29241656</v>
      </c>
      <c r="N56" s="143">
        <f>EN200/100000000</f>
        <v>0.53719667</v>
      </c>
      <c r="O56" s="181"/>
      <c r="P56" s="113">
        <f>ROUND(EU200/100000000,8)</f>
        <v>3.01851491</v>
      </c>
      <c r="Q56" s="140"/>
    </row>
    <row r="57" spans="2:16" ht="13.5">
      <c r="B57" s="27" t="s">
        <v>67</v>
      </c>
      <c r="C57" s="27"/>
      <c r="D57" s="27"/>
      <c r="E57" s="27"/>
      <c r="F57" s="27"/>
      <c r="G57" s="27"/>
      <c r="H57" s="27"/>
      <c r="I57" s="27" t="s">
        <v>22</v>
      </c>
      <c r="J57" s="27"/>
      <c r="K57" s="27"/>
      <c r="L57" s="27"/>
      <c r="M57" s="27"/>
      <c r="N57" s="27"/>
      <c r="P57" s="144"/>
    </row>
    <row r="58" spans="2:12" ht="13.5">
      <c r="B58" s="27" t="s">
        <v>68</v>
      </c>
      <c r="C58" s="27"/>
      <c r="D58" s="27"/>
      <c r="E58" s="27"/>
      <c r="F58" s="27"/>
      <c r="G58" s="27"/>
      <c r="H58" s="27"/>
      <c r="I58" s="27" t="s">
        <v>69</v>
      </c>
      <c r="J58" s="27"/>
      <c r="K58" s="27"/>
      <c r="L58" s="27"/>
    </row>
    <row r="59" spans="2:12" ht="13.5">
      <c r="B59" s="29" t="s">
        <v>70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s="4" t="s">
        <v>71</v>
      </c>
    </row>
    <row r="64" ht="13.5">
      <c r="I64" s="51" t="s">
        <v>58</v>
      </c>
    </row>
    <row r="65" spans="5:10" ht="22.5">
      <c r="E65" s="72"/>
      <c r="F65" s="145" t="s">
        <v>72</v>
      </c>
      <c r="G65" s="146" t="s">
        <v>73</v>
      </c>
      <c r="H65" s="147" t="s">
        <v>74</v>
      </c>
      <c r="I65" s="148" t="s">
        <v>75</v>
      </c>
      <c r="J65" s="149"/>
    </row>
    <row r="66" spans="5:10" ht="13.5">
      <c r="E66" s="12" t="s">
        <v>44</v>
      </c>
      <c r="F66" s="84">
        <f>F67</f>
        <v>138.97611349</v>
      </c>
      <c r="G66" s="85">
        <f>SUM(G67:G68)</f>
        <v>1.9512486</v>
      </c>
      <c r="H66" s="85">
        <f>SUM(H67:H68)</f>
        <v>142.4373328</v>
      </c>
      <c r="I66" s="87">
        <f>I67</f>
        <v>41.48446292</v>
      </c>
      <c r="J66" s="150"/>
    </row>
    <row r="67" spans="5:10" ht="13.5">
      <c r="E67" s="151" t="s">
        <v>45</v>
      </c>
      <c r="F67" s="92">
        <f>EV200/100000000</f>
        <v>138.97611349</v>
      </c>
      <c r="G67" s="94">
        <f>EW200/100000000</f>
        <v>1.1527486</v>
      </c>
      <c r="H67" s="94">
        <f>EY200/100000000</f>
        <v>49.2550328</v>
      </c>
      <c r="I67" s="97">
        <f>ROUND(FA200/100000000,8)</f>
        <v>41.48446292</v>
      </c>
      <c r="J67" s="152"/>
    </row>
    <row r="68" spans="5:10" ht="13.5">
      <c r="E68" s="46" t="s">
        <v>46</v>
      </c>
      <c r="F68" s="153"/>
      <c r="G68" s="112">
        <f>EX200/100000000</f>
        <v>0.7985</v>
      </c>
      <c r="H68" s="112">
        <f>EZ200/100000000</f>
        <v>93.1823</v>
      </c>
      <c r="I68" s="154"/>
      <c r="J68" s="155"/>
    </row>
    <row r="197" spans="5:157" ht="67.5" hidden="1">
      <c r="E197" s="4" t="s">
        <v>76</v>
      </c>
      <c r="F197" s="4" t="s">
        <v>77</v>
      </c>
      <c r="G197" s="4" t="s">
        <v>77</v>
      </c>
      <c r="H197" s="4" t="s">
        <v>78</v>
      </c>
      <c r="I197" s="4" t="s">
        <v>79</v>
      </c>
      <c r="J197" s="4" t="s">
        <v>79</v>
      </c>
      <c r="K197" s="4" t="s">
        <v>80</v>
      </c>
      <c r="L197" s="4" t="s">
        <v>80</v>
      </c>
      <c r="M197" s="156" t="s">
        <v>81</v>
      </c>
      <c r="N197" s="156" t="s">
        <v>81</v>
      </c>
      <c r="O197" s="4" t="s">
        <v>82</v>
      </c>
      <c r="P197" s="157" t="s">
        <v>48</v>
      </c>
      <c r="Q197" s="157" t="s">
        <v>49</v>
      </c>
      <c r="R197" s="157" t="s">
        <v>50</v>
      </c>
      <c r="S197" s="158" t="s">
        <v>83</v>
      </c>
      <c r="T197" s="158" t="s">
        <v>83</v>
      </c>
      <c r="U197" s="158" t="s">
        <v>83</v>
      </c>
      <c r="V197" s="158" t="s">
        <v>83</v>
      </c>
      <c r="W197" s="158" t="s">
        <v>83</v>
      </c>
      <c r="X197" s="158" t="s">
        <v>83</v>
      </c>
      <c r="Y197" s="158" t="s">
        <v>84</v>
      </c>
      <c r="Z197" s="158" t="s">
        <v>84</v>
      </c>
      <c r="AA197" s="158" t="s">
        <v>84</v>
      </c>
      <c r="AB197" s="158" t="s">
        <v>84</v>
      </c>
      <c r="AC197" s="158" t="s">
        <v>84</v>
      </c>
      <c r="AD197" s="158" t="s">
        <v>84</v>
      </c>
      <c r="AE197" s="158" t="s">
        <v>85</v>
      </c>
      <c r="AF197" s="158" t="s">
        <v>85</v>
      </c>
      <c r="AG197" s="158" t="s">
        <v>85</v>
      </c>
      <c r="AH197" s="158" t="s">
        <v>85</v>
      </c>
      <c r="AI197" s="158" t="s">
        <v>85</v>
      </c>
      <c r="AJ197" s="158" t="s">
        <v>85</v>
      </c>
      <c r="AK197" s="158" t="s">
        <v>86</v>
      </c>
      <c r="AL197" s="158" t="s">
        <v>86</v>
      </c>
      <c r="AM197" s="158" t="s">
        <v>86</v>
      </c>
      <c r="AN197" s="158" t="s">
        <v>86</v>
      </c>
      <c r="AO197" s="158" t="s">
        <v>86</v>
      </c>
      <c r="AP197" s="158" t="s">
        <v>86</v>
      </c>
      <c r="AQ197" s="158" t="s">
        <v>87</v>
      </c>
      <c r="AR197" s="158" t="s">
        <v>87</v>
      </c>
      <c r="AS197" s="158" t="s">
        <v>87</v>
      </c>
      <c r="AT197" s="158" t="s">
        <v>87</v>
      </c>
      <c r="AU197" s="158" t="s">
        <v>87</v>
      </c>
      <c r="AV197" s="158" t="s">
        <v>87</v>
      </c>
      <c r="AW197" s="158" t="s">
        <v>88</v>
      </c>
      <c r="AX197" s="158" t="s">
        <v>88</v>
      </c>
      <c r="AY197" s="158" t="s">
        <v>88</v>
      </c>
      <c r="AZ197" s="158" t="s">
        <v>88</v>
      </c>
      <c r="BA197" s="158" t="s">
        <v>88</v>
      </c>
      <c r="BB197" s="158" t="s">
        <v>88</v>
      </c>
      <c r="BC197" s="158" t="s">
        <v>8</v>
      </c>
      <c r="BD197" s="158" t="s">
        <v>8</v>
      </c>
      <c r="BE197" s="158" t="s">
        <v>8</v>
      </c>
      <c r="BF197" s="158" t="s">
        <v>8</v>
      </c>
      <c r="BG197" s="158" t="s">
        <v>8</v>
      </c>
      <c r="BH197" s="158" t="s">
        <v>8</v>
      </c>
      <c r="BI197" s="158" t="s">
        <v>9</v>
      </c>
      <c r="BJ197" s="158" t="s">
        <v>9</v>
      </c>
      <c r="BK197" s="158" t="s">
        <v>9</v>
      </c>
      <c r="BL197" s="158" t="s">
        <v>9</v>
      </c>
      <c r="BM197" s="158" t="s">
        <v>9</v>
      </c>
      <c r="BN197" s="158" t="s">
        <v>9</v>
      </c>
      <c r="BO197" s="158" t="s">
        <v>10</v>
      </c>
      <c r="BP197" s="158" t="s">
        <v>10</v>
      </c>
      <c r="BQ197" s="158" t="s">
        <v>10</v>
      </c>
      <c r="BR197" s="158" t="s">
        <v>10</v>
      </c>
      <c r="BS197" s="158" t="s">
        <v>10</v>
      </c>
      <c r="BT197" s="158" t="s">
        <v>10</v>
      </c>
      <c r="BU197" s="158" t="s">
        <v>11</v>
      </c>
      <c r="BV197" s="158" t="s">
        <v>11</v>
      </c>
      <c r="BW197" s="158" t="s">
        <v>11</v>
      </c>
      <c r="BX197" s="158" t="s">
        <v>11</v>
      </c>
      <c r="BY197" s="158" t="s">
        <v>11</v>
      </c>
      <c r="BZ197" s="158" t="s">
        <v>11</v>
      </c>
      <c r="CA197" s="156" t="s">
        <v>89</v>
      </c>
      <c r="CB197" s="156" t="s">
        <v>89</v>
      </c>
      <c r="CC197" s="156" t="s">
        <v>89</v>
      </c>
      <c r="CD197" s="156" t="s">
        <v>89</v>
      </c>
      <c r="CE197" s="156" t="s">
        <v>89</v>
      </c>
      <c r="CF197" s="156" t="s">
        <v>89</v>
      </c>
      <c r="CG197" s="156" t="s">
        <v>90</v>
      </c>
      <c r="CH197" s="156" t="s">
        <v>90</v>
      </c>
      <c r="CI197" s="156" t="s">
        <v>90</v>
      </c>
      <c r="CJ197" s="156" t="s">
        <v>90</v>
      </c>
      <c r="CK197" s="156" t="s">
        <v>90</v>
      </c>
      <c r="CL197" s="156" t="s">
        <v>90</v>
      </c>
      <c r="CM197" s="156" t="s">
        <v>91</v>
      </c>
      <c r="CN197" s="156" t="s">
        <v>91</v>
      </c>
      <c r="CO197" s="156" t="s">
        <v>91</v>
      </c>
      <c r="CP197" s="156" t="s">
        <v>91</v>
      </c>
      <c r="CQ197" s="156" t="s">
        <v>91</v>
      </c>
      <c r="CR197" s="156" t="s">
        <v>91</v>
      </c>
      <c r="CS197" s="156" t="s">
        <v>92</v>
      </c>
      <c r="CT197" s="156" t="s">
        <v>92</v>
      </c>
      <c r="CU197" s="156" t="s">
        <v>92</v>
      </c>
      <c r="CV197" s="156" t="s">
        <v>92</v>
      </c>
      <c r="CW197" s="156" t="s">
        <v>92</v>
      </c>
      <c r="CX197" s="156" t="s">
        <v>92</v>
      </c>
      <c r="CY197" s="156" t="s">
        <v>93</v>
      </c>
      <c r="CZ197" s="156" t="s">
        <v>93</v>
      </c>
      <c r="DA197" s="156" t="s">
        <v>93</v>
      </c>
      <c r="DB197" s="156" t="s">
        <v>93</v>
      </c>
      <c r="DC197" s="156" t="s">
        <v>93</v>
      </c>
      <c r="DD197" s="156" t="s">
        <v>93</v>
      </c>
      <c r="DE197" s="156" t="s">
        <v>94</v>
      </c>
      <c r="DF197" s="156" t="s">
        <v>94</v>
      </c>
      <c r="DG197" s="156" t="s">
        <v>94</v>
      </c>
      <c r="DH197" s="156" t="s">
        <v>94</v>
      </c>
      <c r="DI197" s="156" t="s">
        <v>94</v>
      </c>
      <c r="DJ197" s="156" t="s">
        <v>94</v>
      </c>
      <c r="DK197" s="156" t="s">
        <v>95</v>
      </c>
      <c r="DL197" s="156" t="s">
        <v>95</v>
      </c>
      <c r="DM197" s="156" t="s">
        <v>95</v>
      </c>
      <c r="DN197" s="156" t="s">
        <v>95</v>
      </c>
      <c r="DO197" s="156" t="s">
        <v>95</v>
      </c>
      <c r="DP197" s="156" t="s">
        <v>95</v>
      </c>
      <c r="DQ197" s="156" t="s">
        <v>96</v>
      </c>
      <c r="DR197" s="156" t="s">
        <v>96</v>
      </c>
      <c r="DS197" s="156" t="s">
        <v>96</v>
      </c>
      <c r="DT197" s="156" t="s">
        <v>96</v>
      </c>
      <c r="DU197" s="156" t="s">
        <v>96</v>
      </c>
      <c r="DV197" s="156" t="s">
        <v>96</v>
      </c>
      <c r="DW197" s="156" t="s">
        <v>97</v>
      </c>
      <c r="DX197" s="156" t="s">
        <v>97</v>
      </c>
      <c r="DY197" s="156" t="s">
        <v>97</v>
      </c>
      <c r="DZ197" s="156" t="s">
        <v>97</v>
      </c>
      <c r="EA197" s="156" t="s">
        <v>97</v>
      </c>
      <c r="EB197" s="156" t="s">
        <v>97</v>
      </c>
      <c r="EC197" s="156" t="s">
        <v>98</v>
      </c>
      <c r="ED197" s="156" t="s">
        <v>98</v>
      </c>
      <c r="EE197" s="156" t="s">
        <v>98</v>
      </c>
      <c r="EF197" s="156" t="s">
        <v>98</v>
      </c>
      <c r="EG197" s="156" t="s">
        <v>98</v>
      </c>
      <c r="EH197" s="156" t="s">
        <v>98</v>
      </c>
      <c r="EI197" s="156" t="s">
        <v>99</v>
      </c>
      <c r="EJ197" s="156" t="s">
        <v>99</v>
      </c>
      <c r="EK197" s="156" t="s">
        <v>99</v>
      </c>
      <c r="EL197" s="156" t="s">
        <v>99</v>
      </c>
      <c r="EM197" s="156" t="s">
        <v>99</v>
      </c>
      <c r="EN197" s="156" t="s">
        <v>99</v>
      </c>
      <c r="EO197" s="156" t="s">
        <v>100</v>
      </c>
      <c r="EP197" s="156" t="s">
        <v>101</v>
      </c>
      <c r="EQ197" s="156" t="s">
        <v>101</v>
      </c>
      <c r="ER197" s="156" t="s">
        <v>101</v>
      </c>
      <c r="ES197" s="156" t="s">
        <v>101</v>
      </c>
      <c r="ET197" s="156" t="s">
        <v>101</v>
      </c>
      <c r="EU197" s="156" t="s">
        <v>101</v>
      </c>
      <c r="EV197" s="4" t="s">
        <v>72</v>
      </c>
      <c r="EW197" s="4" t="s">
        <v>73</v>
      </c>
      <c r="EX197" s="4" t="s">
        <v>73</v>
      </c>
      <c r="EY197" s="156" t="s">
        <v>74</v>
      </c>
      <c r="EZ197" s="156" t="s">
        <v>74</v>
      </c>
      <c r="FA197" s="4" t="s">
        <v>102</v>
      </c>
    </row>
    <row r="198" spans="6:151" ht="13.5" hidden="1">
      <c r="F198" s="4" t="s">
        <v>45</v>
      </c>
      <c r="G198" s="4" t="s">
        <v>46</v>
      </c>
      <c r="H198" s="4" t="s">
        <v>46</v>
      </c>
      <c r="I198" s="4" t="s">
        <v>45</v>
      </c>
      <c r="J198" s="4" t="s">
        <v>46</v>
      </c>
      <c r="K198" s="4" t="s">
        <v>45</v>
      </c>
      <c r="L198" s="4" t="s">
        <v>46</v>
      </c>
      <c r="M198" s="4" t="s">
        <v>45</v>
      </c>
      <c r="N198" s="4" t="s">
        <v>46</v>
      </c>
      <c r="S198" s="157" t="s">
        <v>103</v>
      </c>
      <c r="T198" s="157" t="s">
        <v>104</v>
      </c>
      <c r="U198" s="157" t="s">
        <v>105</v>
      </c>
      <c r="V198" s="71" t="s">
        <v>79</v>
      </c>
      <c r="W198" s="71" t="s">
        <v>106</v>
      </c>
      <c r="X198" s="71" t="s">
        <v>107</v>
      </c>
      <c r="Y198" s="71" t="s">
        <v>108</v>
      </c>
      <c r="Z198" s="71" t="s">
        <v>104</v>
      </c>
      <c r="AA198" s="71" t="s">
        <v>105</v>
      </c>
      <c r="AB198" s="4" t="s">
        <v>79</v>
      </c>
      <c r="AC198" s="4" t="s">
        <v>109</v>
      </c>
      <c r="AD198" s="4" t="s">
        <v>107</v>
      </c>
      <c r="AE198" s="4" t="s">
        <v>108</v>
      </c>
      <c r="AF198" s="4" t="s">
        <v>104</v>
      </c>
      <c r="AG198" s="4" t="s">
        <v>105</v>
      </c>
      <c r="AH198" s="4" t="s">
        <v>79</v>
      </c>
      <c r="AI198" s="4" t="s">
        <v>109</v>
      </c>
      <c r="AJ198" s="4" t="s">
        <v>107</v>
      </c>
      <c r="AK198" s="4" t="s">
        <v>108</v>
      </c>
      <c r="AL198" s="4" t="s">
        <v>104</v>
      </c>
      <c r="AM198" s="4" t="s">
        <v>105</v>
      </c>
      <c r="AN198" s="4" t="s">
        <v>79</v>
      </c>
      <c r="AO198" s="4" t="s">
        <v>109</v>
      </c>
      <c r="AP198" s="4" t="s">
        <v>107</v>
      </c>
      <c r="AQ198" s="4" t="s">
        <v>108</v>
      </c>
      <c r="AR198" s="4" t="s">
        <v>104</v>
      </c>
      <c r="AS198" s="4" t="s">
        <v>105</v>
      </c>
      <c r="AT198" s="4" t="s">
        <v>79</v>
      </c>
      <c r="AU198" s="4" t="s">
        <v>109</v>
      </c>
      <c r="AV198" s="4" t="s">
        <v>107</v>
      </c>
      <c r="AW198" s="4" t="s">
        <v>108</v>
      </c>
      <c r="AX198" s="4" t="s">
        <v>104</v>
      </c>
      <c r="AY198" s="4" t="s">
        <v>105</v>
      </c>
      <c r="AZ198" s="4" t="s">
        <v>79</v>
      </c>
      <c r="BA198" s="4" t="s">
        <v>109</v>
      </c>
      <c r="BB198" s="4" t="s">
        <v>107</v>
      </c>
      <c r="BC198" s="4" t="s">
        <v>108</v>
      </c>
      <c r="BD198" s="4" t="s">
        <v>104</v>
      </c>
      <c r="BE198" s="4" t="s">
        <v>105</v>
      </c>
      <c r="BF198" s="4" t="s">
        <v>79</v>
      </c>
      <c r="BG198" s="4" t="s">
        <v>109</v>
      </c>
      <c r="BH198" s="4" t="s">
        <v>107</v>
      </c>
      <c r="BI198" s="4" t="s">
        <v>108</v>
      </c>
      <c r="BJ198" s="4" t="s">
        <v>104</v>
      </c>
      <c r="BK198" s="4" t="s">
        <v>105</v>
      </c>
      <c r="BL198" s="4" t="s">
        <v>79</v>
      </c>
      <c r="BM198" s="4" t="s">
        <v>109</v>
      </c>
      <c r="BN198" s="4" t="s">
        <v>107</v>
      </c>
      <c r="BO198" s="4" t="s">
        <v>108</v>
      </c>
      <c r="BP198" s="4" t="s">
        <v>104</v>
      </c>
      <c r="BQ198" s="4" t="s">
        <v>105</v>
      </c>
      <c r="BR198" s="4" t="s">
        <v>79</v>
      </c>
      <c r="BS198" s="4" t="s">
        <v>109</v>
      </c>
      <c r="BT198" s="4" t="s">
        <v>107</v>
      </c>
      <c r="BU198" s="4" t="s">
        <v>108</v>
      </c>
      <c r="BV198" s="4" t="s">
        <v>104</v>
      </c>
      <c r="BW198" s="4" t="s">
        <v>105</v>
      </c>
      <c r="BX198" s="4" t="s">
        <v>79</v>
      </c>
      <c r="BY198" s="4" t="s">
        <v>109</v>
      </c>
      <c r="BZ198" s="4" t="s">
        <v>107</v>
      </c>
      <c r="CA198" s="4" t="s">
        <v>108</v>
      </c>
      <c r="CB198" s="4" t="s">
        <v>104</v>
      </c>
      <c r="CC198" s="4" t="s">
        <v>105</v>
      </c>
      <c r="CD198" s="4" t="s">
        <v>79</v>
      </c>
      <c r="CE198" s="4" t="s">
        <v>109</v>
      </c>
      <c r="CF198" s="4" t="s">
        <v>107</v>
      </c>
      <c r="CG198" s="4" t="s">
        <v>108</v>
      </c>
      <c r="CH198" s="4" t="s">
        <v>104</v>
      </c>
      <c r="CI198" s="4" t="s">
        <v>105</v>
      </c>
      <c r="CJ198" s="4" t="s">
        <v>79</v>
      </c>
      <c r="CK198" s="4" t="s">
        <v>109</v>
      </c>
      <c r="CL198" s="4" t="s">
        <v>107</v>
      </c>
      <c r="CM198" s="4" t="s">
        <v>108</v>
      </c>
      <c r="CN198" s="4" t="s">
        <v>104</v>
      </c>
      <c r="CO198" s="4" t="s">
        <v>105</v>
      </c>
      <c r="CP198" s="4" t="s">
        <v>79</v>
      </c>
      <c r="CQ198" s="4" t="s">
        <v>109</v>
      </c>
      <c r="CR198" s="4" t="s">
        <v>107</v>
      </c>
      <c r="CS198" s="4" t="s">
        <v>108</v>
      </c>
      <c r="CT198" s="4" t="s">
        <v>104</v>
      </c>
      <c r="CU198" s="4" t="s">
        <v>105</v>
      </c>
      <c r="CV198" s="4" t="s">
        <v>79</v>
      </c>
      <c r="CW198" s="4" t="s">
        <v>109</v>
      </c>
      <c r="CX198" s="4" t="s">
        <v>107</v>
      </c>
      <c r="CY198" s="4" t="s">
        <v>108</v>
      </c>
      <c r="CZ198" s="4" t="s">
        <v>104</v>
      </c>
      <c r="DA198" s="4" t="s">
        <v>105</v>
      </c>
      <c r="DB198" s="4" t="s">
        <v>79</v>
      </c>
      <c r="DC198" s="4" t="s">
        <v>109</v>
      </c>
      <c r="DD198" s="4" t="s">
        <v>107</v>
      </c>
      <c r="DE198" s="4" t="s">
        <v>108</v>
      </c>
      <c r="DF198" s="4" t="s">
        <v>104</v>
      </c>
      <c r="DG198" s="4" t="s">
        <v>105</v>
      </c>
      <c r="DH198" s="4" t="s">
        <v>79</v>
      </c>
      <c r="DI198" s="4" t="s">
        <v>109</v>
      </c>
      <c r="DJ198" s="4" t="s">
        <v>107</v>
      </c>
      <c r="DK198" s="4" t="s">
        <v>108</v>
      </c>
      <c r="DL198" s="4" t="s">
        <v>104</v>
      </c>
      <c r="DM198" s="4" t="s">
        <v>105</v>
      </c>
      <c r="DN198" s="4" t="s">
        <v>79</v>
      </c>
      <c r="DO198" s="4" t="s">
        <v>109</v>
      </c>
      <c r="DP198" s="4" t="s">
        <v>107</v>
      </c>
      <c r="DQ198" s="4" t="s">
        <v>108</v>
      </c>
      <c r="DR198" s="4" t="s">
        <v>104</v>
      </c>
      <c r="DS198" s="4" t="s">
        <v>105</v>
      </c>
      <c r="DT198" s="4" t="s">
        <v>79</v>
      </c>
      <c r="DU198" s="4" t="s">
        <v>109</v>
      </c>
      <c r="DV198" s="4" t="s">
        <v>107</v>
      </c>
      <c r="DW198" s="4" t="s">
        <v>108</v>
      </c>
      <c r="DX198" s="4" t="s">
        <v>104</v>
      </c>
      <c r="DY198" s="4" t="s">
        <v>105</v>
      </c>
      <c r="DZ198" s="4" t="s">
        <v>79</v>
      </c>
      <c r="EA198" s="4" t="s">
        <v>109</v>
      </c>
      <c r="EB198" s="4" t="s">
        <v>107</v>
      </c>
      <c r="EC198" s="4" t="s">
        <v>108</v>
      </c>
      <c r="ED198" s="4" t="s">
        <v>104</v>
      </c>
      <c r="EE198" s="4" t="s">
        <v>105</v>
      </c>
      <c r="EF198" s="4" t="s">
        <v>79</v>
      </c>
      <c r="EG198" s="4" t="s">
        <v>109</v>
      </c>
      <c r="EH198" s="4" t="s">
        <v>107</v>
      </c>
      <c r="EI198" s="4" t="s">
        <v>108</v>
      </c>
      <c r="EJ198" s="4" t="s">
        <v>104</v>
      </c>
      <c r="EK198" s="4" t="s">
        <v>105</v>
      </c>
      <c r="EL198" s="4" t="s">
        <v>79</v>
      </c>
      <c r="EM198" s="4" t="s">
        <v>109</v>
      </c>
      <c r="EN198" s="4" t="s">
        <v>107</v>
      </c>
      <c r="EO198" s="4" t="s">
        <v>44</v>
      </c>
      <c r="EP198" s="4" t="s">
        <v>108</v>
      </c>
      <c r="EQ198" s="4" t="s">
        <v>104</v>
      </c>
      <c r="ER198" s="4" t="s">
        <v>105</v>
      </c>
      <c r="ES198" s="4" t="s">
        <v>79</v>
      </c>
      <c r="ET198" s="4" t="s">
        <v>109</v>
      </c>
      <c r="EU198" s="4" t="s">
        <v>107</v>
      </c>
    </row>
    <row r="199" spans="6:157" ht="13.5" hidden="1">
      <c r="F199" s="4">
        <v>1</v>
      </c>
      <c r="G199" s="4">
        <v>2</v>
      </c>
      <c r="H199" s="4">
        <v>3</v>
      </c>
      <c r="I199" s="4">
        <v>4</v>
      </c>
      <c r="J199" s="4">
        <v>5</v>
      </c>
      <c r="K199" s="4">
        <v>6</v>
      </c>
      <c r="L199" s="4">
        <v>7</v>
      </c>
      <c r="M199" s="4">
        <v>8</v>
      </c>
      <c r="N199" s="4">
        <v>9</v>
      </c>
      <c r="O199" s="4">
        <v>10</v>
      </c>
      <c r="P199" s="4">
        <v>11</v>
      </c>
      <c r="Q199" s="4">
        <v>12</v>
      </c>
      <c r="R199" s="4">
        <v>13</v>
      </c>
      <c r="S199" s="4">
        <v>14</v>
      </c>
      <c r="T199" s="4">
        <v>15</v>
      </c>
      <c r="U199" s="4">
        <v>16</v>
      </c>
      <c r="V199" s="4">
        <v>17</v>
      </c>
      <c r="W199" s="4">
        <v>18</v>
      </c>
      <c r="X199" s="4">
        <v>19</v>
      </c>
      <c r="Y199" s="4">
        <v>20</v>
      </c>
      <c r="Z199" s="4">
        <v>21</v>
      </c>
      <c r="AA199" s="4">
        <v>22</v>
      </c>
      <c r="AB199" s="4">
        <v>23</v>
      </c>
      <c r="AC199" s="4">
        <v>24</v>
      </c>
      <c r="AD199" s="4">
        <v>25</v>
      </c>
      <c r="AE199" s="4">
        <v>26</v>
      </c>
      <c r="AF199" s="4">
        <v>27</v>
      </c>
      <c r="AG199" s="4">
        <v>28</v>
      </c>
      <c r="AH199" s="4">
        <v>29</v>
      </c>
      <c r="AI199" s="4">
        <v>30</v>
      </c>
      <c r="AJ199" s="4">
        <v>31</v>
      </c>
      <c r="AK199" s="4">
        <v>32</v>
      </c>
      <c r="AL199" s="4">
        <v>33</v>
      </c>
      <c r="AM199" s="4">
        <v>34</v>
      </c>
      <c r="AN199" s="4">
        <v>35</v>
      </c>
      <c r="AO199" s="4">
        <v>36</v>
      </c>
      <c r="AP199" s="4">
        <v>37</v>
      </c>
      <c r="AQ199" s="4">
        <v>38</v>
      </c>
      <c r="AR199" s="4">
        <v>39</v>
      </c>
      <c r="AS199" s="4">
        <v>40</v>
      </c>
      <c r="AT199" s="4">
        <v>41</v>
      </c>
      <c r="AU199" s="4">
        <v>42</v>
      </c>
      <c r="AV199" s="4">
        <v>43</v>
      </c>
      <c r="AW199" s="4">
        <v>44</v>
      </c>
      <c r="AX199" s="4">
        <v>45</v>
      </c>
      <c r="AY199" s="4">
        <v>46</v>
      </c>
      <c r="AZ199" s="4">
        <v>47</v>
      </c>
      <c r="BA199" s="4">
        <v>48</v>
      </c>
      <c r="BB199" s="4">
        <v>49</v>
      </c>
      <c r="BC199" s="4">
        <v>50</v>
      </c>
      <c r="BD199" s="4">
        <v>51</v>
      </c>
      <c r="BE199" s="4">
        <v>52</v>
      </c>
      <c r="BF199" s="4">
        <v>53</v>
      </c>
      <c r="BG199" s="4">
        <v>54</v>
      </c>
      <c r="BH199" s="4">
        <v>55</v>
      </c>
      <c r="BI199" s="4">
        <v>56</v>
      </c>
      <c r="BJ199" s="4">
        <v>57</v>
      </c>
      <c r="BK199" s="4">
        <v>58</v>
      </c>
      <c r="BL199" s="4">
        <v>59</v>
      </c>
      <c r="BM199" s="4">
        <v>60</v>
      </c>
      <c r="BN199" s="4">
        <v>61</v>
      </c>
      <c r="BO199" s="4">
        <v>62</v>
      </c>
      <c r="BP199" s="4">
        <v>63</v>
      </c>
      <c r="BQ199" s="4">
        <v>64</v>
      </c>
      <c r="BR199" s="4">
        <v>65</v>
      </c>
      <c r="BS199" s="4">
        <v>66</v>
      </c>
      <c r="BT199" s="4">
        <v>67</v>
      </c>
      <c r="BU199" s="4">
        <v>68</v>
      </c>
      <c r="BV199" s="4">
        <v>69</v>
      </c>
      <c r="BW199" s="4">
        <v>70</v>
      </c>
      <c r="BX199" s="4">
        <v>71</v>
      </c>
      <c r="BY199" s="4">
        <v>72</v>
      </c>
      <c r="BZ199" s="4">
        <v>73</v>
      </c>
      <c r="CA199" s="4">
        <v>74</v>
      </c>
      <c r="CB199" s="4">
        <v>75</v>
      </c>
      <c r="CC199" s="4">
        <v>76</v>
      </c>
      <c r="CD199" s="4">
        <v>77</v>
      </c>
      <c r="CE199" s="4">
        <v>78</v>
      </c>
      <c r="CF199" s="4">
        <v>79</v>
      </c>
      <c r="CG199" s="4">
        <v>80</v>
      </c>
      <c r="CH199" s="4">
        <v>81</v>
      </c>
      <c r="CI199" s="4">
        <v>82</v>
      </c>
      <c r="CJ199" s="4">
        <v>83</v>
      </c>
      <c r="CK199" s="4">
        <v>84</v>
      </c>
      <c r="CL199" s="4">
        <v>85</v>
      </c>
      <c r="CM199" s="4">
        <v>86</v>
      </c>
      <c r="CN199" s="4">
        <v>87</v>
      </c>
      <c r="CO199" s="4">
        <v>88</v>
      </c>
      <c r="CP199" s="4">
        <v>89</v>
      </c>
      <c r="CQ199" s="4">
        <v>90</v>
      </c>
      <c r="CR199" s="4">
        <v>91</v>
      </c>
      <c r="CS199" s="4">
        <v>92</v>
      </c>
      <c r="CT199" s="4">
        <v>93</v>
      </c>
      <c r="CU199" s="4">
        <v>94</v>
      </c>
      <c r="CV199" s="4">
        <v>95</v>
      </c>
      <c r="CW199" s="4">
        <v>96</v>
      </c>
      <c r="CX199" s="4">
        <v>97</v>
      </c>
      <c r="CY199" s="4">
        <v>98</v>
      </c>
      <c r="CZ199" s="4">
        <v>99</v>
      </c>
      <c r="DA199" s="4">
        <v>100</v>
      </c>
      <c r="DB199" s="4">
        <v>101</v>
      </c>
      <c r="DC199" s="4">
        <v>102</v>
      </c>
      <c r="DD199" s="4">
        <v>103</v>
      </c>
      <c r="DE199" s="4">
        <v>104</v>
      </c>
      <c r="DF199" s="4">
        <v>105</v>
      </c>
      <c r="DG199" s="4">
        <v>106</v>
      </c>
      <c r="DH199" s="4">
        <v>107</v>
      </c>
      <c r="DI199" s="4">
        <v>108</v>
      </c>
      <c r="DJ199" s="4">
        <v>109</v>
      </c>
      <c r="DK199" s="4">
        <v>110</v>
      </c>
      <c r="DL199" s="4">
        <v>111</v>
      </c>
      <c r="DM199" s="4">
        <v>112</v>
      </c>
      <c r="DN199" s="4">
        <v>113</v>
      </c>
      <c r="DO199" s="4">
        <v>114</v>
      </c>
      <c r="DP199" s="4">
        <v>115</v>
      </c>
      <c r="DQ199" s="4">
        <v>116</v>
      </c>
      <c r="DR199" s="4">
        <v>117</v>
      </c>
      <c r="DS199" s="4">
        <v>118</v>
      </c>
      <c r="DT199" s="4">
        <v>119</v>
      </c>
      <c r="DU199" s="4">
        <v>120</v>
      </c>
      <c r="DV199" s="4">
        <v>121</v>
      </c>
      <c r="DW199" s="4">
        <v>122</v>
      </c>
      <c r="DX199" s="4">
        <v>123</v>
      </c>
      <c r="DY199" s="4">
        <v>124</v>
      </c>
      <c r="DZ199" s="4">
        <v>125</v>
      </c>
      <c r="EA199" s="4">
        <v>126</v>
      </c>
      <c r="EB199" s="4">
        <v>127</v>
      </c>
      <c r="EC199" s="4">
        <v>128</v>
      </c>
      <c r="ED199" s="4">
        <v>129</v>
      </c>
      <c r="EE199" s="4">
        <v>130</v>
      </c>
      <c r="EF199" s="4">
        <v>131</v>
      </c>
      <c r="EG199" s="4">
        <v>132</v>
      </c>
      <c r="EH199" s="4">
        <v>133</v>
      </c>
      <c r="EI199" s="4">
        <v>134</v>
      </c>
      <c r="EJ199" s="4">
        <v>135</v>
      </c>
      <c r="EK199" s="4">
        <v>136</v>
      </c>
      <c r="EL199" s="4">
        <v>137</v>
      </c>
      <c r="EM199" s="4">
        <v>138</v>
      </c>
      <c r="EN199" s="4">
        <v>139</v>
      </c>
      <c r="EO199" s="4">
        <v>140</v>
      </c>
      <c r="EP199" s="4">
        <v>141</v>
      </c>
      <c r="EQ199" s="4">
        <v>142</v>
      </c>
      <c r="ER199" s="4">
        <v>143</v>
      </c>
      <c r="ES199" s="4">
        <v>144</v>
      </c>
      <c r="ET199" s="4">
        <v>145</v>
      </c>
      <c r="EU199" s="4">
        <v>146</v>
      </c>
      <c r="EV199" s="4">
        <v>147</v>
      </c>
      <c r="EW199" s="4">
        <v>148</v>
      </c>
      <c r="EX199" s="4">
        <v>149</v>
      </c>
      <c r="EY199" s="4">
        <v>150</v>
      </c>
      <c r="EZ199" s="4">
        <v>151</v>
      </c>
      <c r="FA199" s="4">
        <v>152</v>
      </c>
    </row>
    <row r="200" spans="5:157" ht="13.5" customHeight="1" hidden="1">
      <c r="E200" s="159">
        <v>201202</v>
      </c>
      <c r="F200" s="159">
        <v>19390970</v>
      </c>
      <c r="G200" s="159">
        <v>14948357</v>
      </c>
      <c r="H200" s="159">
        <v>2677341</v>
      </c>
      <c r="I200" s="159">
        <v>283836</v>
      </c>
      <c r="J200" s="159">
        <v>303326</v>
      </c>
      <c r="K200" s="159">
        <v>75051</v>
      </c>
      <c r="L200" s="159">
        <v>10133</v>
      </c>
      <c r="M200" s="159">
        <v>970850</v>
      </c>
      <c r="N200" s="159">
        <v>706103</v>
      </c>
      <c r="O200" s="159">
        <v>275373.827218423</v>
      </c>
      <c r="P200" s="159">
        <v>5417926628</v>
      </c>
      <c r="Q200" s="159">
        <v>195186228</v>
      </c>
      <c r="R200" s="159">
        <v>5613112856</v>
      </c>
      <c r="S200" s="160">
        <v>133252</v>
      </c>
      <c r="T200" s="160">
        <v>133317</v>
      </c>
      <c r="U200" s="160">
        <v>36808</v>
      </c>
      <c r="V200" s="160">
        <v>18671</v>
      </c>
      <c r="W200" s="160">
        <v>2635</v>
      </c>
      <c r="X200" s="160">
        <v>41447</v>
      </c>
      <c r="Y200" s="160">
        <v>9033774</v>
      </c>
      <c r="Z200" s="160">
        <v>8378605</v>
      </c>
      <c r="AA200" s="160">
        <v>2369685</v>
      </c>
      <c r="AB200" s="160">
        <v>671201</v>
      </c>
      <c r="AC200" s="160">
        <v>99632</v>
      </c>
      <c r="AD200" s="160">
        <v>1665263</v>
      </c>
      <c r="AE200" s="160">
        <v>2274864</v>
      </c>
      <c r="AF200" s="160">
        <v>1610984</v>
      </c>
      <c r="AG200" s="160">
        <v>265582</v>
      </c>
      <c r="AH200" s="160">
        <v>116590</v>
      </c>
      <c r="AI200" s="160">
        <v>20523</v>
      </c>
      <c r="AJ200" s="160">
        <v>319243</v>
      </c>
      <c r="AK200" s="160">
        <v>1283025</v>
      </c>
      <c r="AL200" s="160">
        <v>1412757</v>
      </c>
      <c r="AM200" s="160">
        <v>250973</v>
      </c>
      <c r="AN200" s="160">
        <v>245591</v>
      </c>
      <c r="AO200" s="160">
        <v>28205</v>
      </c>
      <c r="AP200" s="160">
        <v>520764</v>
      </c>
      <c r="AQ200" s="160">
        <v>13030270</v>
      </c>
      <c r="AR200" s="160">
        <v>13077094</v>
      </c>
      <c r="AS200" s="160">
        <v>4041238</v>
      </c>
      <c r="AT200" s="160">
        <v>1194725</v>
      </c>
      <c r="AU200" s="160">
        <v>167176</v>
      </c>
      <c r="AV200" s="160">
        <v>2808320</v>
      </c>
      <c r="AW200" s="160">
        <v>4724984</v>
      </c>
      <c r="AX200" s="160">
        <v>3010583</v>
      </c>
      <c r="AY200" s="160">
        <v>404845</v>
      </c>
      <c r="AZ200" s="160">
        <v>260870</v>
      </c>
      <c r="BA200" s="160">
        <v>43109</v>
      </c>
      <c r="BB200" s="160">
        <v>703111</v>
      </c>
      <c r="BC200" s="160">
        <v>63128032310</v>
      </c>
      <c r="BD200" s="160">
        <v>55865379600</v>
      </c>
      <c r="BE200" s="160">
        <v>14552194400</v>
      </c>
      <c r="BF200" s="160">
        <v>10202784360</v>
      </c>
      <c r="BG200" s="160">
        <v>1457372170</v>
      </c>
      <c r="BH200" s="160">
        <v>22686556100</v>
      </c>
      <c r="BI200" s="160">
        <v>99800700780</v>
      </c>
      <c r="BJ200" s="160">
        <v>85918637850</v>
      </c>
      <c r="BK200" s="160">
        <v>22561544720</v>
      </c>
      <c r="BL200" s="160">
        <v>10017798910</v>
      </c>
      <c r="BM200" s="160">
        <v>1528016380</v>
      </c>
      <c r="BN200" s="160">
        <v>23961291460</v>
      </c>
      <c r="BO200" s="160">
        <v>30487508830</v>
      </c>
      <c r="BP200" s="160">
        <v>18320982690</v>
      </c>
      <c r="BQ200" s="160">
        <v>2387230800</v>
      </c>
      <c r="BR200" s="160">
        <v>1738150180</v>
      </c>
      <c r="BS200" s="160">
        <v>261831300</v>
      </c>
      <c r="BT200" s="160">
        <v>4569692160</v>
      </c>
      <c r="BU200" s="160">
        <v>45438369020</v>
      </c>
      <c r="BV200" s="160">
        <v>37254404500</v>
      </c>
      <c r="BW200" s="160">
        <v>8495969360</v>
      </c>
      <c r="BX200" s="160">
        <v>5201737980</v>
      </c>
      <c r="BY200" s="160">
        <v>777479760</v>
      </c>
      <c r="BZ200" s="160">
        <v>12080783860</v>
      </c>
      <c r="CA200" s="160">
        <v>93283550</v>
      </c>
      <c r="CB200" s="160">
        <v>425961050</v>
      </c>
      <c r="CC200" s="160">
        <v>78638950</v>
      </c>
      <c r="CD200" s="160">
        <v>38450750</v>
      </c>
      <c r="CE200" s="160">
        <v>6089400</v>
      </c>
      <c r="CF200" s="160">
        <v>79358500</v>
      </c>
      <c r="CG200" s="160">
        <v>1966427528</v>
      </c>
      <c r="CH200" s="160">
        <v>2166666465</v>
      </c>
      <c r="CI200" s="160">
        <v>280411526</v>
      </c>
      <c r="CJ200" s="160">
        <v>421497502</v>
      </c>
      <c r="CK200" s="160">
        <v>45208710</v>
      </c>
      <c r="CL200" s="160">
        <v>884009740</v>
      </c>
      <c r="CM200" s="161">
        <v>5453260016.70739</v>
      </c>
      <c r="CN200" s="161">
        <v>3269181549.29479</v>
      </c>
      <c r="CO200" s="161">
        <v>524094140.305006</v>
      </c>
      <c r="CP200" s="161">
        <v>132204186.477264</v>
      </c>
      <c r="CQ200" s="161">
        <v>23378771.5852941</v>
      </c>
      <c r="CR200" s="161">
        <v>415573530.602663</v>
      </c>
      <c r="CS200" s="160">
        <v>53958827824</v>
      </c>
      <c r="CT200" s="160">
        <v>47816762889</v>
      </c>
      <c r="CU200" s="160">
        <v>12771598706</v>
      </c>
      <c r="CV200" s="160">
        <v>9443005537</v>
      </c>
      <c r="CW200" s="160">
        <v>1294780388</v>
      </c>
      <c r="CX200" s="160">
        <v>20237188192</v>
      </c>
      <c r="CY200" s="160">
        <v>72019419759</v>
      </c>
      <c r="CZ200" s="160">
        <v>64139456358</v>
      </c>
      <c r="DA200" s="160">
        <v>18078278525</v>
      </c>
      <c r="DB200" s="160">
        <v>8150473333</v>
      </c>
      <c r="DC200" s="160">
        <v>1103438338</v>
      </c>
      <c r="DD200" s="160">
        <v>18260354733</v>
      </c>
      <c r="DE200" s="160">
        <v>21518308533</v>
      </c>
      <c r="DF200" s="160">
        <v>13177726390</v>
      </c>
      <c r="DG200" s="160">
        <v>1915167318</v>
      </c>
      <c r="DH200" s="160">
        <v>1383914864</v>
      </c>
      <c r="DI200" s="160">
        <v>184418910</v>
      </c>
      <c r="DJ200" s="160">
        <v>3381648783</v>
      </c>
      <c r="DK200" s="160">
        <v>32126604949</v>
      </c>
      <c r="DL200" s="160">
        <v>27272217580</v>
      </c>
      <c r="DM200" s="160">
        <v>6809852023</v>
      </c>
      <c r="DN200" s="160">
        <v>4129160334</v>
      </c>
      <c r="DO200" s="160">
        <v>548513169</v>
      </c>
      <c r="DP200" s="160">
        <v>8980768904</v>
      </c>
      <c r="DQ200" s="160">
        <v>65727278</v>
      </c>
      <c r="DR200" s="160">
        <v>306938893</v>
      </c>
      <c r="DS200" s="160">
        <v>62922587</v>
      </c>
      <c r="DT200" s="160">
        <v>32398930</v>
      </c>
      <c r="DU200" s="160">
        <v>4418745</v>
      </c>
      <c r="DV200" s="160">
        <v>61272910</v>
      </c>
      <c r="DW200" s="161">
        <v>1211556021.08232</v>
      </c>
      <c r="DX200" s="161">
        <v>1323910441.75634</v>
      </c>
      <c r="DY200" s="161">
        <v>167833873.677125</v>
      </c>
      <c r="DZ200" s="161">
        <v>259992690.161322</v>
      </c>
      <c r="EA200" s="161">
        <v>28031664.9538284</v>
      </c>
      <c r="EB200" s="161">
        <v>545732813.003867</v>
      </c>
      <c r="EC200" s="159">
        <v>1149106218</v>
      </c>
      <c r="ED200" s="159">
        <v>922494293</v>
      </c>
      <c r="EE200" s="159">
        <v>129756410</v>
      </c>
      <c r="EF200" s="159">
        <v>1995159</v>
      </c>
      <c r="EG200" s="159">
        <v>1317773</v>
      </c>
      <c r="EH200" s="159">
        <v>229241656</v>
      </c>
      <c r="EI200" s="159">
        <v>288225903</v>
      </c>
      <c r="EJ200" s="159">
        <v>164093045</v>
      </c>
      <c r="EK200" s="159">
        <v>382021</v>
      </c>
      <c r="EL200" s="159">
        <v>7310772</v>
      </c>
      <c r="EM200" s="159">
        <v>3164103</v>
      </c>
      <c r="EN200" s="159">
        <v>53719667</v>
      </c>
      <c r="EO200" s="159">
        <v>1933490718</v>
      </c>
      <c r="EP200" s="161">
        <v>3818027058.19711</v>
      </c>
      <c r="EQ200" s="161">
        <v>2340895090.93917</v>
      </c>
      <c r="ER200" s="161">
        <v>419286617.823055</v>
      </c>
      <c r="ES200" s="161">
        <v>103447184.863706</v>
      </c>
      <c r="ET200" s="161">
        <v>16369748.2185458</v>
      </c>
      <c r="EU200" s="161">
        <v>301851491.263802</v>
      </c>
      <c r="EV200" s="159">
        <v>13897611349</v>
      </c>
      <c r="EW200" s="159">
        <v>115274860</v>
      </c>
      <c r="EX200" s="159">
        <v>79850000</v>
      </c>
      <c r="EY200" s="159">
        <v>4925503280</v>
      </c>
      <c r="EZ200" s="159">
        <v>9318230000</v>
      </c>
      <c r="FA200" s="159">
        <v>4148446292</v>
      </c>
    </row>
  </sheetData>
  <sheetProtection/>
  <mergeCells count="15">
    <mergeCell ref="O50:O56"/>
    <mergeCell ref="B1:P1"/>
    <mergeCell ref="E12:F12"/>
    <mergeCell ref="G12:H12"/>
    <mergeCell ref="I12:J12"/>
    <mergeCell ref="K12:L12"/>
    <mergeCell ref="E13:F13"/>
    <mergeCell ref="G13:H13"/>
    <mergeCell ref="I13:J13"/>
    <mergeCell ref="K13:L13"/>
    <mergeCell ref="F18:I18"/>
    <mergeCell ref="J18:M18"/>
    <mergeCell ref="F32:F33"/>
    <mergeCell ref="F47:L47"/>
    <mergeCell ref="M47:P4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A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5" width="8.57421875" style="4" customWidth="1"/>
    <col min="6" max="15" width="10.57421875" style="4" customWidth="1"/>
    <col min="16" max="16" width="10.57421875" style="49" customWidth="1"/>
    <col min="17" max="17" width="12.57421875" style="49" customWidth="1"/>
    <col min="18" max="20" width="12.57421875" style="49" hidden="1" customWidth="1"/>
    <col min="21" max="27" width="0" style="71" hidden="1" customWidth="1"/>
    <col min="28" max="157" width="0" style="4" hidden="1" customWidth="1"/>
    <col min="158" max="16384" width="9.00390625" style="4" customWidth="1"/>
  </cols>
  <sheetData>
    <row r="1" spans="2:16" ht="17.25">
      <c r="B1" s="182" t="str">
        <f>"協会管掌健康保険事業月報（一般被保険者分）【"&amp;TEXT(DATE(LEFT(E200,4),MID(E200,5,2),1),"[$-411]ggge""年""m""月""")&amp;"】　総括表２（速報値）"</f>
        <v>協会管掌健康保険事業月報（一般被保険者分）【平成24年3月】　総括表２（速報値）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ht="28.5" customHeight="1">
      <c r="M2" s="4" t="s">
        <v>36</v>
      </c>
    </row>
    <row r="3" ht="13.5">
      <c r="B3" s="4" t="s">
        <v>37</v>
      </c>
    </row>
    <row r="5" spans="5:11" ht="13.5">
      <c r="E5" s="50"/>
      <c r="F5" s="50"/>
      <c r="G5" s="50"/>
      <c r="H5" s="50"/>
      <c r="I5" s="50"/>
      <c r="J5" s="50"/>
      <c r="K5" s="51" t="s">
        <v>38</v>
      </c>
    </row>
    <row r="6" spans="5:11" ht="24">
      <c r="E6" s="12"/>
      <c r="F6" s="52" t="s">
        <v>7</v>
      </c>
      <c r="G6" s="53" t="s">
        <v>39</v>
      </c>
      <c r="H6" s="54"/>
      <c r="I6" s="52" t="s">
        <v>40</v>
      </c>
      <c r="J6" s="52"/>
      <c r="K6" s="55" t="s">
        <v>41</v>
      </c>
    </row>
    <row r="7" spans="5:11" ht="24">
      <c r="E7" s="46"/>
      <c r="F7" s="56"/>
      <c r="G7" s="57"/>
      <c r="H7" s="7" t="s">
        <v>42</v>
      </c>
      <c r="I7" s="56"/>
      <c r="J7" s="7" t="s">
        <v>43</v>
      </c>
      <c r="K7" s="8"/>
    </row>
    <row r="8" spans="5:11" ht="13.5">
      <c r="E8" s="58" t="s">
        <v>44</v>
      </c>
      <c r="F8" s="59">
        <f>SUM(F9,F10)</f>
        <v>3487.6841</v>
      </c>
      <c r="G8" s="60">
        <f>SUM(G9:G10)</f>
        <v>3428.8055999999997</v>
      </c>
      <c r="H8" s="61">
        <f>H10</f>
        <v>270.3343</v>
      </c>
      <c r="I8" s="60">
        <f>SUM(I9:I10)</f>
        <v>58.8785</v>
      </c>
      <c r="J8" s="60">
        <f>SUM(J9:J10)</f>
        <v>8.5833</v>
      </c>
      <c r="K8" s="60">
        <f>SUM(K9:K10)</f>
        <v>168.954</v>
      </c>
    </row>
    <row r="9" spans="5:11" ht="13.5">
      <c r="E9" s="62" t="s">
        <v>45</v>
      </c>
      <c r="F9" s="63">
        <f>SUM(G9,I9)</f>
        <v>1963.0946000000001</v>
      </c>
      <c r="G9" s="61">
        <f>F200/10000</f>
        <v>1934.4945</v>
      </c>
      <c r="H9" s="64"/>
      <c r="I9" s="63">
        <f>I200/10000</f>
        <v>28.6001</v>
      </c>
      <c r="J9" s="65">
        <f>K200/10000</f>
        <v>7.5618</v>
      </c>
      <c r="K9" s="65">
        <f>M200/10000</f>
        <v>98.0989</v>
      </c>
    </row>
    <row r="10" spans="5:11" ht="13.5">
      <c r="E10" s="8" t="s">
        <v>46</v>
      </c>
      <c r="F10" s="66">
        <f>SUM(G10,I10)</f>
        <v>1524.5894999999998</v>
      </c>
      <c r="G10" s="67">
        <f>G200/10000</f>
        <v>1494.3111</v>
      </c>
      <c r="H10" s="68">
        <f>H200/10000</f>
        <v>270.3343</v>
      </c>
      <c r="I10" s="69">
        <f>J200/10000</f>
        <v>30.2784</v>
      </c>
      <c r="J10" s="68">
        <f>L200/10000</f>
        <v>1.0215</v>
      </c>
      <c r="K10" s="68">
        <f>N200/10000</f>
        <v>70.8551</v>
      </c>
    </row>
    <row r="11" ht="13.5">
      <c r="G11" s="70"/>
    </row>
    <row r="12" spans="5:12" ht="13.5">
      <c r="E12" s="183" t="s">
        <v>47</v>
      </c>
      <c r="F12" s="184"/>
      <c r="G12" s="183" t="s">
        <v>48</v>
      </c>
      <c r="H12" s="184"/>
      <c r="I12" s="183" t="s">
        <v>49</v>
      </c>
      <c r="J12" s="184"/>
      <c r="K12" s="183" t="s">
        <v>50</v>
      </c>
      <c r="L12" s="184"/>
    </row>
    <row r="13" spans="5:12" ht="13.5">
      <c r="E13" s="185">
        <f>O200</f>
        <v>275150.646331562</v>
      </c>
      <c r="F13" s="186"/>
      <c r="G13" s="185">
        <f>P200/100000</f>
        <v>54014.6748</v>
      </c>
      <c r="H13" s="186"/>
      <c r="I13" s="185">
        <f>Q200/100000</f>
        <v>986.59385</v>
      </c>
      <c r="J13" s="186"/>
      <c r="K13" s="185">
        <f>R200/100000</f>
        <v>55001.26865</v>
      </c>
      <c r="L13" s="186"/>
    </row>
    <row r="16" ht="13.5">
      <c r="B16" s="4" t="s">
        <v>51</v>
      </c>
    </row>
    <row r="17" spans="9:13" ht="13.5">
      <c r="I17" s="51" t="s">
        <v>52</v>
      </c>
      <c r="M17" s="51" t="s">
        <v>53</v>
      </c>
    </row>
    <row r="18" spans="2:14" ht="13.5">
      <c r="B18" s="72"/>
      <c r="C18" s="73"/>
      <c r="D18" s="73"/>
      <c r="E18" s="74"/>
      <c r="F18" s="171" t="s">
        <v>54</v>
      </c>
      <c r="G18" s="172"/>
      <c r="H18" s="172"/>
      <c r="I18" s="173"/>
      <c r="J18" s="171" t="s">
        <v>55</v>
      </c>
      <c r="K18" s="172"/>
      <c r="L18" s="172"/>
      <c r="M18" s="173"/>
      <c r="N18" s="75"/>
    </row>
    <row r="19" spans="2:14" ht="13.5">
      <c r="B19" s="76"/>
      <c r="C19" s="77"/>
      <c r="D19" s="77"/>
      <c r="E19" s="78"/>
      <c r="F19" s="79" t="s">
        <v>7</v>
      </c>
      <c r="G19" s="80" t="s">
        <v>8</v>
      </c>
      <c r="H19" s="80" t="s">
        <v>9</v>
      </c>
      <c r="I19" s="81" t="s">
        <v>10</v>
      </c>
      <c r="J19" s="79" t="s">
        <v>7</v>
      </c>
      <c r="K19" s="80" t="s">
        <v>8</v>
      </c>
      <c r="L19" s="80" t="s">
        <v>9</v>
      </c>
      <c r="M19" s="81" t="s">
        <v>10</v>
      </c>
      <c r="N19" s="75"/>
    </row>
    <row r="20" spans="2:22" ht="15" customHeight="1">
      <c r="B20" s="5" t="s">
        <v>44</v>
      </c>
      <c r="C20" s="82"/>
      <c r="D20" s="82"/>
      <c r="E20" s="83"/>
      <c r="F20" s="84">
        <f aca="true" t="shared" si="0" ref="F20:M20">SUM(F21,F25)</f>
        <v>2360.1263</v>
      </c>
      <c r="G20" s="85">
        <f t="shared" si="0"/>
        <v>29.019299999999998</v>
      </c>
      <c r="H20" s="85">
        <f t="shared" si="0"/>
        <v>1901.8235</v>
      </c>
      <c r="I20" s="86">
        <f t="shared" si="0"/>
        <v>429.28350000000006</v>
      </c>
      <c r="J20" s="84">
        <f t="shared" si="0"/>
        <v>4098.4455</v>
      </c>
      <c r="K20" s="85">
        <f t="shared" si="0"/>
        <v>305.3811</v>
      </c>
      <c r="L20" s="85">
        <f t="shared" si="0"/>
        <v>2927.5566</v>
      </c>
      <c r="M20" s="87">
        <f t="shared" si="0"/>
        <v>865.5078</v>
      </c>
      <c r="N20" s="88"/>
      <c r="U20" s="49"/>
      <c r="V20" s="49"/>
    </row>
    <row r="21" spans="2:22" ht="15" customHeight="1">
      <c r="B21" s="89" t="s">
        <v>39</v>
      </c>
      <c r="C21" s="90"/>
      <c r="D21" s="90"/>
      <c r="E21" s="91"/>
      <c r="F21" s="92">
        <f aca="true" t="shared" si="1" ref="F21:M21">SUM(F22:F23)</f>
        <v>2275.4467</v>
      </c>
      <c r="G21" s="93">
        <f t="shared" si="1"/>
        <v>27.1712</v>
      </c>
      <c r="H21" s="94">
        <f t="shared" si="1"/>
        <v>1831.205</v>
      </c>
      <c r="I21" s="93">
        <f t="shared" si="1"/>
        <v>417.07050000000004</v>
      </c>
      <c r="J21" s="95">
        <f t="shared" si="1"/>
        <v>3915.371</v>
      </c>
      <c r="K21" s="96">
        <f t="shared" si="1"/>
        <v>280.153</v>
      </c>
      <c r="L21" s="96">
        <f t="shared" si="1"/>
        <v>2797.5059</v>
      </c>
      <c r="M21" s="97">
        <f t="shared" si="1"/>
        <v>837.7121</v>
      </c>
      <c r="N21" s="88"/>
      <c r="U21" s="98"/>
      <c r="V21" s="98"/>
    </row>
    <row r="22" spans="2:22" ht="15" customHeight="1">
      <c r="B22" s="99"/>
      <c r="C22" s="100" t="s">
        <v>45</v>
      </c>
      <c r="D22" s="100"/>
      <c r="E22" s="101"/>
      <c r="F22" s="92">
        <f aca="true" t="shared" si="2" ref="F22:F27">SUM(G22:I22)</f>
        <v>1187.7945</v>
      </c>
      <c r="G22" s="94">
        <f>S200/10000</f>
        <v>13.147</v>
      </c>
      <c r="H22" s="94">
        <f>Y200/10000</f>
        <v>939.452</v>
      </c>
      <c r="I22" s="97">
        <f>AE200/10000</f>
        <v>235.1955</v>
      </c>
      <c r="J22" s="92">
        <f aca="true" t="shared" si="3" ref="J22:J27">SUM(K22:M22)</f>
        <v>2017.6889</v>
      </c>
      <c r="K22" s="94">
        <f>AK200/10000</f>
        <v>130.6941</v>
      </c>
      <c r="L22" s="94">
        <f>AQ200/10000</f>
        <v>1388.6229</v>
      </c>
      <c r="M22" s="97">
        <f>AW200/10000</f>
        <v>498.3719</v>
      </c>
      <c r="N22" s="88"/>
      <c r="U22" s="98"/>
      <c r="V22" s="98"/>
    </row>
    <row r="23" spans="2:22" ht="15" customHeight="1">
      <c r="B23" s="102"/>
      <c r="C23" s="103" t="s">
        <v>46</v>
      </c>
      <c r="D23" s="90"/>
      <c r="E23" s="91"/>
      <c r="F23" s="92">
        <f t="shared" si="2"/>
        <v>1087.6522</v>
      </c>
      <c r="G23" s="96">
        <f>T200/10000</f>
        <v>14.0242</v>
      </c>
      <c r="H23" s="96">
        <f>Z200/10000</f>
        <v>891.753</v>
      </c>
      <c r="I23" s="104">
        <f>AF200/10000</f>
        <v>181.875</v>
      </c>
      <c r="J23" s="92">
        <f t="shared" si="3"/>
        <v>1897.6821</v>
      </c>
      <c r="K23" s="96">
        <f>AL200/10000</f>
        <v>149.4589</v>
      </c>
      <c r="L23" s="96">
        <f>AR200/10000</f>
        <v>1408.883</v>
      </c>
      <c r="M23" s="104">
        <f>AX200/10000</f>
        <v>339.3402</v>
      </c>
      <c r="N23" s="88"/>
      <c r="T23" s="105"/>
      <c r="U23" s="105"/>
      <c r="V23" s="49"/>
    </row>
    <row r="24" spans="2:22" ht="15" customHeight="1">
      <c r="B24" s="102"/>
      <c r="C24" s="106"/>
      <c r="D24" s="90" t="s">
        <v>42</v>
      </c>
      <c r="E24" s="91"/>
      <c r="F24" s="92">
        <f t="shared" si="2"/>
        <v>288.887</v>
      </c>
      <c r="G24" s="96">
        <f>U200/10000</f>
        <v>3.8232</v>
      </c>
      <c r="H24" s="94">
        <f>AA200/10000</f>
        <v>253.3342</v>
      </c>
      <c r="I24" s="97">
        <f>AG200/10000</f>
        <v>31.7296</v>
      </c>
      <c r="J24" s="92">
        <f t="shared" si="3"/>
        <v>509.9675</v>
      </c>
      <c r="K24" s="94">
        <f>AM200/10000</f>
        <v>25.5222</v>
      </c>
      <c r="L24" s="94">
        <f>AS200/10000</f>
        <v>435.7733</v>
      </c>
      <c r="M24" s="97">
        <f>AY200/10000</f>
        <v>48.672</v>
      </c>
      <c r="N24" s="88"/>
      <c r="U24" s="98"/>
      <c r="V24" s="98"/>
    </row>
    <row r="25" spans="2:22" ht="15" customHeight="1">
      <c r="B25" s="89" t="s">
        <v>40</v>
      </c>
      <c r="C25" s="90"/>
      <c r="D25" s="90"/>
      <c r="E25" s="91"/>
      <c r="F25" s="92">
        <f t="shared" si="2"/>
        <v>84.6796</v>
      </c>
      <c r="G25" s="96">
        <f>V200/10000</f>
        <v>1.8481</v>
      </c>
      <c r="H25" s="96">
        <f>AB200/10000</f>
        <v>70.6185</v>
      </c>
      <c r="I25" s="104">
        <f>AH200/10000</f>
        <v>12.213</v>
      </c>
      <c r="J25" s="92">
        <f t="shared" si="3"/>
        <v>183.07450000000003</v>
      </c>
      <c r="K25" s="96">
        <f>AN200/10000</f>
        <v>25.2281</v>
      </c>
      <c r="L25" s="94">
        <f>AT200/10000</f>
        <v>130.0507</v>
      </c>
      <c r="M25" s="104">
        <f>AZ200/10000</f>
        <v>27.7957</v>
      </c>
      <c r="N25" s="88"/>
      <c r="U25" s="105"/>
      <c r="V25" s="105"/>
    </row>
    <row r="26" spans="2:22" ht="15" customHeight="1">
      <c r="B26" s="107"/>
      <c r="C26" s="100" t="s">
        <v>43</v>
      </c>
      <c r="D26" s="100"/>
      <c r="E26" s="101"/>
      <c r="F26" s="92">
        <f t="shared" si="2"/>
        <v>12.795399999999999</v>
      </c>
      <c r="G26" s="94">
        <f>W200/10000</f>
        <v>0.2572</v>
      </c>
      <c r="H26" s="94">
        <f>AC200/10000</f>
        <v>10.4248</v>
      </c>
      <c r="I26" s="97">
        <f>AI200/10000</f>
        <v>2.1134</v>
      </c>
      <c r="J26" s="92">
        <f t="shared" si="3"/>
        <v>25.416800000000002</v>
      </c>
      <c r="K26" s="94">
        <f>AO200/10000</f>
        <v>2.8611</v>
      </c>
      <c r="L26" s="96">
        <f>AU200/10000</f>
        <v>18.0496</v>
      </c>
      <c r="M26" s="97">
        <f>BA200/10000</f>
        <v>4.5061</v>
      </c>
      <c r="N26" s="88"/>
      <c r="U26" s="98"/>
      <c r="V26" s="98"/>
    </row>
    <row r="27" spans="2:22" ht="15" customHeight="1">
      <c r="B27" s="6" t="s">
        <v>56</v>
      </c>
      <c r="C27" s="108"/>
      <c r="D27" s="108"/>
      <c r="E27" s="109"/>
      <c r="F27" s="110">
        <f t="shared" si="2"/>
        <v>213.191</v>
      </c>
      <c r="G27" s="111">
        <f>X200/10000</f>
        <v>4.1391</v>
      </c>
      <c r="H27" s="112">
        <f>AD200/10000</f>
        <v>175.6857</v>
      </c>
      <c r="I27" s="113">
        <f>AJ200/10000</f>
        <v>33.3662</v>
      </c>
      <c r="J27" s="110">
        <f t="shared" si="3"/>
        <v>434.2706</v>
      </c>
      <c r="K27" s="112">
        <f>AP200/10000</f>
        <v>54.293</v>
      </c>
      <c r="L27" s="112">
        <f>AV200/10000</f>
        <v>305.4894</v>
      </c>
      <c r="M27" s="113">
        <f>BB200/10000</f>
        <v>74.4882</v>
      </c>
      <c r="N27" s="88"/>
      <c r="U27" s="98"/>
      <c r="V27" s="98"/>
    </row>
    <row r="30" ht="13.5">
      <c r="B30" s="4" t="s">
        <v>57</v>
      </c>
    </row>
    <row r="31" ht="13.5">
      <c r="M31" s="51" t="s">
        <v>58</v>
      </c>
    </row>
    <row r="32" spans="2:14" ht="13.5">
      <c r="B32" s="72"/>
      <c r="C32" s="73"/>
      <c r="D32" s="73"/>
      <c r="E32" s="74"/>
      <c r="F32" s="174" t="s">
        <v>7</v>
      </c>
      <c r="G32" s="73"/>
      <c r="H32" s="73"/>
      <c r="I32" s="73"/>
      <c r="J32" s="73"/>
      <c r="K32" s="73"/>
      <c r="L32" s="114"/>
      <c r="M32" s="115"/>
      <c r="N32" s="75"/>
    </row>
    <row r="33" spans="2:14" ht="22.5">
      <c r="B33" s="76"/>
      <c r="C33" s="77"/>
      <c r="D33" s="77"/>
      <c r="E33" s="78"/>
      <c r="F33" s="175"/>
      <c r="G33" s="80" t="s">
        <v>8</v>
      </c>
      <c r="H33" s="80" t="s">
        <v>9</v>
      </c>
      <c r="I33" s="80" t="s">
        <v>10</v>
      </c>
      <c r="J33" s="80" t="s">
        <v>11</v>
      </c>
      <c r="K33" s="116" t="s">
        <v>12</v>
      </c>
      <c r="L33" s="117" t="s">
        <v>13</v>
      </c>
      <c r="M33" s="118" t="s">
        <v>14</v>
      </c>
      <c r="N33" s="75"/>
    </row>
    <row r="34" spans="2:14" ht="15" customHeight="1">
      <c r="B34" s="5" t="s">
        <v>44</v>
      </c>
      <c r="C34" s="82"/>
      <c r="D34" s="82"/>
      <c r="E34" s="83"/>
      <c r="F34" s="84">
        <f aca="true" t="shared" si="4" ref="F34:L34">SUM(F35,F39)</f>
        <v>5046.07370791</v>
      </c>
      <c r="G34" s="85">
        <f t="shared" si="4"/>
        <v>1312.3388372999998</v>
      </c>
      <c r="H34" s="85">
        <f t="shared" si="4"/>
        <v>2067.3814288000003</v>
      </c>
      <c r="I34" s="85">
        <f t="shared" si="4"/>
        <v>545.3979191000001</v>
      </c>
      <c r="J34" s="85">
        <f t="shared" si="4"/>
        <v>982.3797397000001</v>
      </c>
      <c r="K34" s="85">
        <f t="shared" si="4"/>
        <v>5.8148738</v>
      </c>
      <c r="L34" s="85">
        <f t="shared" si="4"/>
        <v>47.366473</v>
      </c>
      <c r="M34" s="87">
        <f>ROUND((CM200+CN200+CP200)/100000000,8)</f>
        <v>85.39443621</v>
      </c>
      <c r="N34" s="88"/>
    </row>
    <row r="35" spans="2:13" ht="15" customHeight="1">
      <c r="B35" s="89" t="s">
        <v>39</v>
      </c>
      <c r="C35" s="90"/>
      <c r="D35" s="90"/>
      <c r="E35" s="91"/>
      <c r="F35" s="119">
        <f aca="true" t="shared" si="5" ref="F35:L35">SUM(F36:F37)</f>
        <v>4755.43089281</v>
      </c>
      <c r="G35" s="120">
        <f t="shared" si="5"/>
        <v>1210.4860866</v>
      </c>
      <c r="H35" s="120">
        <f t="shared" si="5"/>
        <v>1959.6743638000003</v>
      </c>
      <c r="I35" s="120">
        <f t="shared" si="5"/>
        <v>527.0130913</v>
      </c>
      <c r="J35" s="94">
        <f t="shared" si="5"/>
        <v>925.6740621</v>
      </c>
      <c r="K35" s="121">
        <f t="shared" si="5"/>
        <v>5.4474048</v>
      </c>
      <c r="L35" s="121">
        <f t="shared" si="5"/>
        <v>43.02128528</v>
      </c>
      <c r="M35" s="122">
        <f>ROUND((CM200+CN200)/100000000,8)</f>
        <v>84.11459893</v>
      </c>
    </row>
    <row r="36" spans="2:13" ht="15" customHeight="1">
      <c r="B36" s="99"/>
      <c r="C36" s="100" t="s">
        <v>45</v>
      </c>
      <c r="D36" s="100"/>
      <c r="E36" s="101"/>
      <c r="F36" s="92">
        <f aca="true" t="shared" si="6" ref="F36:F41">SUM(G36:M36)</f>
        <v>2571.7469754400004</v>
      </c>
      <c r="G36" s="94">
        <f>BC200/100000000</f>
        <v>625.2150758</v>
      </c>
      <c r="H36" s="94">
        <f>BI200/100000000</f>
        <v>1046.5658605</v>
      </c>
      <c r="I36" s="120">
        <f>BO200/100000000</f>
        <v>319.2443437</v>
      </c>
      <c r="J36" s="94">
        <f>BU200/100000000</f>
        <v>506.9061067</v>
      </c>
      <c r="K36" s="94">
        <f>CA200/100000000</f>
        <v>0.9818873</v>
      </c>
      <c r="L36" s="120">
        <f>CG200/100000000</f>
        <v>20.04947776</v>
      </c>
      <c r="M36" s="123">
        <f>ROUND(CM200/100000000,8)</f>
        <v>52.78422368</v>
      </c>
    </row>
    <row r="37" spans="2:13" ht="15" customHeight="1">
      <c r="B37" s="102"/>
      <c r="C37" s="103" t="s">
        <v>46</v>
      </c>
      <c r="D37" s="90"/>
      <c r="E37" s="91"/>
      <c r="F37" s="92">
        <f t="shared" si="6"/>
        <v>2183.68391737</v>
      </c>
      <c r="G37" s="96">
        <f>BD200/100000000</f>
        <v>585.2710108</v>
      </c>
      <c r="H37" s="96">
        <f>BJ200/100000000</f>
        <v>913.1085033</v>
      </c>
      <c r="I37" s="124">
        <f>BP200/100000000</f>
        <v>207.7687476</v>
      </c>
      <c r="J37" s="96">
        <f>BV200/100000000</f>
        <v>418.7679554</v>
      </c>
      <c r="K37" s="96">
        <f>CB200/100000000</f>
        <v>4.4655175</v>
      </c>
      <c r="L37" s="124">
        <f>CH200/100000000</f>
        <v>22.97180752</v>
      </c>
      <c r="M37" s="125">
        <f>ROUND((CM200+CN200)/100000000,8)-ROUND(CM200/100000000,8)</f>
        <v>31.330375250000003</v>
      </c>
    </row>
    <row r="38" spans="2:13" ht="15" customHeight="1">
      <c r="B38" s="102"/>
      <c r="C38" s="106"/>
      <c r="D38" s="90" t="s">
        <v>42</v>
      </c>
      <c r="E38" s="91"/>
      <c r="F38" s="92">
        <f t="shared" si="6"/>
        <v>515.60489009</v>
      </c>
      <c r="G38" s="94">
        <f>BE200/100000000</f>
        <v>144.9935018</v>
      </c>
      <c r="H38" s="94">
        <f>BK200/100000000</f>
        <v>240.156932</v>
      </c>
      <c r="I38" s="120">
        <f>BQ200/100000000</f>
        <v>28.6440785</v>
      </c>
      <c r="J38" s="94">
        <f>BW200/100000000</f>
        <v>93.039976</v>
      </c>
      <c r="K38" s="94">
        <f>CC200/100000000</f>
        <v>0.8278085</v>
      </c>
      <c r="L38" s="120">
        <f>CI200/100000000</f>
        <v>2.86778958</v>
      </c>
      <c r="M38" s="123">
        <f>ROUND(CO200/100000000,8)</f>
        <v>5.07480371</v>
      </c>
    </row>
    <row r="39" spans="2:13" ht="15" customHeight="1">
      <c r="B39" s="89" t="s">
        <v>40</v>
      </c>
      <c r="C39" s="90"/>
      <c r="D39" s="90"/>
      <c r="E39" s="91"/>
      <c r="F39" s="92">
        <f t="shared" si="6"/>
        <v>290.64281510000006</v>
      </c>
      <c r="G39" s="96">
        <f>BF200/100000000</f>
        <v>101.8527507</v>
      </c>
      <c r="H39" s="96">
        <f>BL200/100000000</f>
        <v>107.707065</v>
      </c>
      <c r="I39" s="124">
        <f>BR200/100000000</f>
        <v>18.3848278</v>
      </c>
      <c r="J39" s="96">
        <f>BX200/100000000</f>
        <v>56.7056776</v>
      </c>
      <c r="K39" s="96">
        <f>CD200/100000000</f>
        <v>0.367469</v>
      </c>
      <c r="L39" s="124">
        <f>CJ200/100000000</f>
        <v>4.34518772</v>
      </c>
      <c r="M39" s="125">
        <f>ROUND((CM200+CN200+CP200)/100000000,8)-ROUND((CM200+CN200)/100000000,8)</f>
        <v>1.2798372799999953</v>
      </c>
    </row>
    <row r="40" spans="2:13" ht="15" customHeight="1">
      <c r="B40" s="107"/>
      <c r="C40" s="100" t="s">
        <v>43</v>
      </c>
      <c r="D40" s="100"/>
      <c r="E40" s="101"/>
      <c r="F40" s="92">
        <f t="shared" si="6"/>
        <v>42.27851977</v>
      </c>
      <c r="G40" s="94">
        <f>BG200/100000000</f>
        <v>14.0945648</v>
      </c>
      <c r="H40" s="94">
        <f>BM200/100000000</f>
        <v>16.3073357</v>
      </c>
      <c r="I40" s="120">
        <f>BS200/100000000</f>
        <v>2.7355027</v>
      </c>
      <c r="J40" s="94">
        <f>BY200/100000000</f>
        <v>8.3954091</v>
      </c>
      <c r="K40" s="94">
        <f>CE200/100000000</f>
        <v>0.0495545</v>
      </c>
      <c r="L40" s="120">
        <f>CK200/100000000</f>
        <v>0.467879</v>
      </c>
      <c r="M40" s="123">
        <f>ROUND(CQ200/100000000,8)</f>
        <v>0.22827397</v>
      </c>
    </row>
    <row r="41" spans="2:13" ht="15" customHeight="1">
      <c r="B41" s="6" t="s">
        <v>56</v>
      </c>
      <c r="C41" s="108"/>
      <c r="D41" s="108"/>
      <c r="E41" s="109"/>
      <c r="F41" s="110">
        <f t="shared" si="6"/>
        <v>683.00426536</v>
      </c>
      <c r="G41" s="112">
        <f>BH200/100000000</f>
        <v>231.218309</v>
      </c>
      <c r="H41" s="112">
        <f>BN200/100000000</f>
        <v>256.9275559</v>
      </c>
      <c r="I41" s="126">
        <f>BT200/100000000</f>
        <v>48.3106611</v>
      </c>
      <c r="J41" s="112">
        <f>BZ200/100000000</f>
        <v>132.4533164</v>
      </c>
      <c r="K41" s="112">
        <f>CF200/100000000</f>
        <v>0.7987875</v>
      </c>
      <c r="L41" s="126">
        <f>CL200/100000000</f>
        <v>9.24883506</v>
      </c>
      <c r="M41" s="127">
        <f>ROUND(CR200/100000000,8)</f>
        <v>4.0468004</v>
      </c>
    </row>
    <row r="42" spans="2:9" ht="13.5">
      <c r="B42" s="27" t="s">
        <v>59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60</v>
      </c>
      <c r="C43" s="27"/>
      <c r="D43" s="27"/>
      <c r="E43" s="27"/>
      <c r="F43" s="27"/>
      <c r="G43" s="27"/>
      <c r="H43" s="27"/>
      <c r="I43" s="27"/>
    </row>
    <row r="45" spans="2:17" ht="13.5">
      <c r="B45" s="4" t="s">
        <v>61</v>
      </c>
      <c r="Q45" s="128"/>
    </row>
    <row r="46" spans="16:17" ht="13.5">
      <c r="P46" s="128" t="s">
        <v>58</v>
      </c>
      <c r="Q46" s="128"/>
    </row>
    <row r="47" spans="2:17" ht="13.5">
      <c r="B47" s="72"/>
      <c r="C47" s="73"/>
      <c r="D47" s="73"/>
      <c r="E47" s="74"/>
      <c r="F47" s="176" t="s">
        <v>62</v>
      </c>
      <c r="G47" s="177"/>
      <c r="H47" s="177"/>
      <c r="I47" s="177"/>
      <c r="J47" s="177"/>
      <c r="K47" s="177"/>
      <c r="L47" s="178"/>
      <c r="M47" s="176" t="s">
        <v>63</v>
      </c>
      <c r="N47" s="177"/>
      <c r="O47" s="177"/>
      <c r="P47" s="178"/>
      <c r="Q47" s="129"/>
    </row>
    <row r="48" spans="2:17" ht="22.5">
      <c r="B48" s="76"/>
      <c r="C48" s="77"/>
      <c r="D48" s="77"/>
      <c r="E48" s="78"/>
      <c r="F48" s="79" t="s">
        <v>7</v>
      </c>
      <c r="G48" s="80" t="s">
        <v>8</v>
      </c>
      <c r="H48" s="80" t="s">
        <v>9</v>
      </c>
      <c r="I48" s="80" t="s">
        <v>10</v>
      </c>
      <c r="J48" s="80" t="s">
        <v>11</v>
      </c>
      <c r="K48" s="116" t="s">
        <v>12</v>
      </c>
      <c r="L48" s="130" t="s">
        <v>13</v>
      </c>
      <c r="M48" s="131" t="s">
        <v>64</v>
      </c>
      <c r="N48" s="132" t="s">
        <v>65</v>
      </c>
      <c r="O48" s="133" t="s">
        <v>66</v>
      </c>
      <c r="P48" s="134" t="s">
        <v>14</v>
      </c>
      <c r="Q48" s="129"/>
    </row>
    <row r="49" spans="2:17" ht="15" customHeight="1">
      <c r="B49" s="102" t="s">
        <v>44</v>
      </c>
      <c r="C49" s="135"/>
      <c r="D49" s="135"/>
      <c r="E49" s="136"/>
      <c r="F49" s="137">
        <f aca="true" t="shared" si="7" ref="F49:N49">SUM(F50,F54)</f>
        <v>3783.87974958</v>
      </c>
      <c r="G49" s="85">
        <f t="shared" si="7"/>
        <v>1127.4730189000002</v>
      </c>
      <c r="H49" s="85">
        <f t="shared" si="7"/>
        <v>1523.7428202400001</v>
      </c>
      <c r="I49" s="85">
        <f t="shared" si="7"/>
        <v>388.82530710000003</v>
      </c>
      <c r="J49" s="85">
        <f t="shared" si="7"/>
        <v>710.7153050000001</v>
      </c>
      <c r="K49" s="85">
        <f t="shared" si="7"/>
        <v>4.22646318</v>
      </c>
      <c r="L49" s="87">
        <f>ROUND((DW200+DX200+DZ200)/100000000,8)</f>
        <v>28.89683516</v>
      </c>
      <c r="M49" s="137">
        <f t="shared" si="7"/>
        <v>21.9720524</v>
      </c>
      <c r="N49" s="85">
        <f t="shared" si="7"/>
        <v>4.637504119999999</v>
      </c>
      <c r="O49" s="138">
        <f>EO200/100000000</f>
        <v>20.03658889</v>
      </c>
      <c r="P49" s="139">
        <f>ROUND((EP200+EQ200+ES200)/100000000,8)</f>
        <v>60.39088213</v>
      </c>
      <c r="Q49" s="140"/>
    </row>
    <row r="50" spans="2:17" ht="15" customHeight="1">
      <c r="B50" s="89" t="s">
        <v>39</v>
      </c>
      <c r="C50" s="90"/>
      <c r="D50" s="90"/>
      <c r="E50" s="91"/>
      <c r="F50" s="141">
        <f aca="true" t="shared" si="8" ref="F50:N50">SUM(F51:F52)</f>
        <v>3539.2776501499998</v>
      </c>
      <c r="G50" s="94">
        <f t="shared" si="8"/>
        <v>1033.1645755700001</v>
      </c>
      <c r="H50" s="94">
        <f t="shared" si="8"/>
        <v>1436.23550694</v>
      </c>
      <c r="I50" s="94">
        <f t="shared" si="8"/>
        <v>374.1904101</v>
      </c>
      <c r="J50" s="94">
        <f t="shared" si="8"/>
        <v>665.5403079800001</v>
      </c>
      <c r="K50" s="94">
        <f t="shared" si="8"/>
        <v>3.91439558</v>
      </c>
      <c r="L50" s="97">
        <f>ROUND((DW200+DX200)/100000000,8)</f>
        <v>26.23245398</v>
      </c>
      <c r="M50" s="141">
        <f t="shared" si="8"/>
        <v>21.94449121</v>
      </c>
      <c r="N50" s="94">
        <f t="shared" si="8"/>
        <v>4.569468329999999</v>
      </c>
      <c r="O50" s="179"/>
      <c r="P50" s="123">
        <f>ROUND((EP200+EQ200)/100000000,8)</f>
        <v>59.38978005</v>
      </c>
      <c r="Q50" s="140"/>
    </row>
    <row r="51" spans="2:17" ht="15" customHeight="1">
      <c r="B51" s="99"/>
      <c r="C51" s="100" t="s">
        <v>45</v>
      </c>
      <c r="D51" s="100"/>
      <c r="E51" s="101"/>
      <c r="F51" s="92">
        <f aca="true" t="shared" si="9" ref="F51:F56">SUM(G51:L51)</f>
        <v>1885.6468823</v>
      </c>
      <c r="G51" s="94">
        <f>CS200/100000000</f>
        <v>534.38054285</v>
      </c>
      <c r="H51" s="94">
        <f>CY200/100000000</f>
        <v>754.60782763</v>
      </c>
      <c r="I51" s="94">
        <f>DE200/100000000</f>
        <v>224.87343495</v>
      </c>
      <c r="J51" s="94">
        <f>DK200/100000000</f>
        <v>358.81877427</v>
      </c>
      <c r="K51" s="94">
        <f>DQ200/100000000</f>
        <v>0.69222108</v>
      </c>
      <c r="L51" s="97">
        <f>ROUND(DW200/100000000,8)</f>
        <v>12.27408152</v>
      </c>
      <c r="M51" s="92">
        <f>EC200/100000000</f>
        <v>11.9252153</v>
      </c>
      <c r="N51" s="142">
        <f>EI200/100000000</f>
        <v>2.96366111</v>
      </c>
      <c r="O51" s="180"/>
      <c r="P51" s="97">
        <f>ROUND(EP200/100000000,8)</f>
        <v>36.94944178</v>
      </c>
      <c r="Q51" s="140"/>
    </row>
    <row r="52" spans="2:17" ht="15" customHeight="1">
      <c r="B52" s="102"/>
      <c r="C52" s="103" t="s">
        <v>46</v>
      </c>
      <c r="D52" s="90"/>
      <c r="E52" s="91"/>
      <c r="F52" s="92">
        <f t="shared" si="9"/>
        <v>1653.6307678499998</v>
      </c>
      <c r="G52" s="94">
        <f>CT200/100000000</f>
        <v>498.78403272</v>
      </c>
      <c r="H52" s="94">
        <f>CZ200/100000000</f>
        <v>681.62767931</v>
      </c>
      <c r="I52" s="94">
        <f>DF200/100000000</f>
        <v>149.31697515</v>
      </c>
      <c r="J52" s="94">
        <f>DL200/100000000</f>
        <v>306.72153371</v>
      </c>
      <c r="K52" s="94">
        <f>DR200/100000000</f>
        <v>3.2221745</v>
      </c>
      <c r="L52" s="97">
        <f>ROUND((DW200+DX200)/100000000,8)-ROUND(DW200/100000000,8)</f>
        <v>13.95837246</v>
      </c>
      <c r="M52" s="92">
        <f>ED200/100000000</f>
        <v>10.01927591</v>
      </c>
      <c r="N52" s="142">
        <f>EJ200/100000000</f>
        <v>1.60580722</v>
      </c>
      <c r="O52" s="180"/>
      <c r="P52" s="97">
        <f>ROUND((EP200+EQ200)/100000000,8)-ROUND(EP200/100000000,8)</f>
        <v>22.440338269999998</v>
      </c>
      <c r="Q52" s="140"/>
    </row>
    <row r="53" spans="2:17" ht="15" customHeight="1">
      <c r="B53" s="102"/>
      <c r="C53" s="106"/>
      <c r="D53" s="90" t="s">
        <v>42</v>
      </c>
      <c r="E53" s="91"/>
      <c r="F53" s="92">
        <f t="shared" si="9"/>
        <v>418.74506087</v>
      </c>
      <c r="G53" s="94">
        <f>CU200/100000000</f>
        <v>126.36759781</v>
      </c>
      <c r="H53" s="94">
        <f>DA200/100000000</f>
        <v>192.44780982</v>
      </c>
      <c r="I53" s="94">
        <f>DG200/100000000</f>
        <v>22.96553296</v>
      </c>
      <c r="J53" s="94">
        <f>DM200/100000000</f>
        <v>74.59016964</v>
      </c>
      <c r="K53" s="94">
        <f>DS200/100000000</f>
        <v>0.66236538</v>
      </c>
      <c r="L53" s="97">
        <f>ROUND(DY200/100000000,8)</f>
        <v>1.71158526</v>
      </c>
      <c r="M53" s="92">
        <f>EE200/100000000</f>
        <v>1.59834538</v>
      </c>
      <c r="N53" s="142">
        <f>EK200/100000000</f>
        <v>0.00828209</v>
      </c>
      <c r="O53" s="180"/>
      <c r="P53" s="97">
        <f>ROUND(ER200/100000000,8)</f>
        <v>4.06015287</v>
      </c>
      <c r="Q53" s="140"/>
    </row>
    <row r="54" spans="2:17" ht="15" customHeight="1">
      <c r="B54" s="89" t="s">
        <v>40</v>
      </c>
      <c r="C54" s="90"/>
      <c r="D54" s="90"/>
      <c r="E54" s="91"/>
      <c r="F54" s="92">
        <f t="shared" si="9"/>
        <v>244.60209943</v>
      </c>
      <c r="G54" s="94">
        <f>CV200/100000000</f>
        <v>94.30844333</v>
      </c>
      <c r="H54" s="94">
        <f>DB200/100000000</f>
        <v>87.5073133</v>
      </c>
      <c r="I54" s="94">
        <f>DH200/100000000</f>
        <v>14.634897</v>
      </c>
      <c r="J54" s="94">
        <f>DN200/100000000</f>
        <v>45.17499702</v>
      </c>
      <c r="K54" s="94">
        <f>DT200/100000000</f>
        <v>0.3120676</v>
      </c>
      <c r="L54" s="97">
        <f>ROUND((DW200+DX200+DZ200)/100000000,8)-ROUND((DW200+DX200)/100000000,8)</f>
        <v>2.6643811799999995</v>
      </c>
      <c r="M54" s="92">
        <f>EF200/100000000</f>
        <v>0.02756119</v>
      </c>
      <c r="N54" s="142">
        <f>EL200/100000000</f>
        <v>0.06803579</v>
      </c>
      <c r="O54" s="180"/>
      <c r="P54" s="97">
        <f>ROUND((EP200+EQ200+ES200)/100000000,8)-ROUND((EP200+EQ200)/100000000,8)</f>
        <v>1.0011020800000026</v>
      </c>
      <c r="Q54" s="140"/>
    </row>
    <row r="55" spans="2:17" ht="15" customHeight="1">
      <c r="B55" s="107"/>
      <c r="C55" s="100" t="s">
        <v>43</v>
      </c>
      <c r="D55" s="100"/>
      <c r="E55" s="101"/>
      <c r="F55" s="92">
        <f t="shared" si="9"/>
        <v>32.48221718</v>
      </c>
      <c r="G55" s="94">
        <f>CW200/100000000</f>
        <v>12.48792275</v>
      </c>
      <c r="H55" s="94">
        <f>DC200/100000000</f>
        <v>11.79296736</v>
      </c>
      <c r="I55" s="94">
        <f>DI200/100000000</f>
        <v>1.92788167</v>
      </c>
      <c r="J55" s="94">
        <f>DO200/100000000</f>
        <v>5.94722924</v>
      </c>
      <c r="K55" s="94">
        <f>DU200/100000000</f>
        <v>0.0367901</v>
      </c>
      <c r="L55" s="97">
        <f>ROUND(EA200/100000000,8)</f>
        <v>0.28942606</v>
      </c>
      <c r="M55" s="92">
        <f>EG200/100000000</f>
        <v>0.02147928</v>
      </c>
      <c r="N55" s="142">
        <f>EM200/100000000</f>
        <v>0.02547573</v>
      </c>
      <c r="O55" s="180"/>
      <c r="P55" s="97">
        <f>ROUND(ET200/100000000,8)</f>
        <v>0.15980435</v>
      </c>
      <c r="Q55" s="140"/>
    </row>
    <row r="56" spans="2:17" ht="15" customHeight="1">
      <c r="B56" s="6" t="s">
        <v>56</v>
      </c>
      <c r="C56" s="108"/>
      <c r="D56" s="108"/>
      <c r="E56" s="109"/>
      <c r="F56" s="110">
        <f t="shared" si="9"/>
        <v>542.69043133</v>
      </c>
      <c r="G56" s="112">
        <f>CX200/100000000</f>
        <v>206.40603895</v>
      </c>
      <c r="H56" s="112">
        <f>DD200/100000000</f>
        <v>195.7895734</v>
      </c>
      <c r="I56" s="112">
        <f>DJ200/100000000</f>
        <v>35.73597543</v>
      </c>
      <c r="J56" s="112">
        <f>DP200/100000000</f>
        <v>98.46455274</v>
      </c>
      <c r="K56" s="112">
        <f>DV200/100000000</f>
        <v>0.61693407</v>
      </c>
      <c r="L56" s="113">
        <f>ROUND(EB200/100000000,8)</f>
        <v>5.67735674</v>
      </c>
      <c r="M56" s="110">
        <f>EH200/100000000</f>
        <v>2.41821796</v>
      </c>
      <c r="N56" s="143">
        <f>EN200/100000000</f>
        <v>0.5358338</v>
      </c>
      <c r="O56" s="181"/>
      <c r="P56" s="113">
        <f>ROUND(EU200/100000000,8)</f>
        <v>2.93810251</v>
      </c>
      <c r="Q56" s="140"/>
    </row>
    <row r="57" spans="2:16" ht="13.5">
      <c r="B57" s="27" t="s">
        <v>67</v>
      </c>
      <c r="C57" s="27"/>
      <c r="D57" s="27"/>
      <c r="E57" s="27"/>
      <c r="F57" s="27"/>
      <c r="G57" s="27"/>
      <c r="H57" s="27"/>
      <c r="I57" s="27" t="s">
        <v>22</v>
      </c>
      <c r="J57" s="27"/>
      <c r="K57" s="27"/>
      <c r="L57" s="27"/>
      <c r="M57" s="27"/>
      <c r="N57" s="27"/>
      <c r="P57" s="144"/>
    </row>
    <row r="58" spans="2:12" ht="13.5">
      <c r="B58" s="27" t="s">
        <v>68</v>
      </c>
      <c r="C58" s="27"/>
      <c r="D58" s="27"/>
      <c r="E58" s="27"/>
      <c r="F58" s="27"/>
      <c r="G58" s="27"/>
      <c r="H58" s="27"/>
      <c r="I58" s="27" t="s">
        <v>69</v>
      </c>
      <c r="J58" s="27"/>
      <c r="K58" s="27"/>
      <c r="L58" s="27"/>
    </row>
    <row r="59" spans="2:12" ht="13.5">
      <c r="B59" s="29" t="s">
        <v>70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s="4" t="s">
        <v>71</v>
      </c>
    </row>
    <row r="64" ht="13.5">
      <c r="I64" s="51" t="s">
        <v>58</v>
      </c>
    </row>
    <row r="65" spans="5:10" ht="22.5">
      <c r="E65" s="72"/>
      <c r="F65" s="145" t="s">
        <v>72</v>
      </c>
      <c r="G65" s="146" t="s">
        <v>73</v>
      </c>
      <c r="H65" s="147" t="s">
        <v>74</v>
      </c>
      <c r="I65" s="148" t="s">
        <v>75</v>
      </c>
      <c r="J65" s="149"/>
    </row>
    <row r="66" spans="5:10" ht="13.5">
      <c r="E66" s="12" t="s">
        <v>44</v>
      </c>
      <c r="F66" s="84">
        <f>F67</f>
        <v>136.76149258</v>
      </c>
      <c r="G66" s="85">
        <f>SUM(G67:G68)</f>
        <v>1.8903400000000001</v>
      </c>
      <c r="H66" s="85">
        <f>SUM(H67:H68)</f>
        <v>136.751017</v>
      </c>
      <c r="I66" s="87">
        <f>I67</f>
        <v>39.84015569</v>
      </c>
      <c r="J66" s="150"/>
    </row>
    <row r="67" spans="5:10" ht="13.5">
      <c r="E67" s="151" t="s">
        <v>45</v>
      </c>
      <c r="F67" s="92">
        <f>EV200/100000000</f>
        <v>136.76149258</v>
      </c>
      <c r="G67" s="94">
        <f>EW200/100000000</f>
        <v>1.09734</v>
      </c>
      <c r="H67" s="94">
        <f>EY200/100000000</f>
        <v>47.7441934</v>
      </c>
      <c r="I67" s="97">
        <f>ROUND(FA200/100000000,8)</f>
        <v>39.84015569</v>
      </c>
      <c r="J67" s="152"/>
    </row>
    <row r="68" spans="5:10" ht="13.5">
      <c r="E68" s="46" t="s">
        <v>46</v>
      </c>
      <c r="F68" s="153"/>
      <c r="G68" s="112">
        <f>EX200/100000000</f>
        <v>0.793</v>
      </c>
      <c r="H68" s="112">
        <f>EZ200/100000000</f>
        <v>89.0068236</v>
      </c>
      <c r="I68" s="154"/>
      <c r="J68" s="155"/>
    </row>
    <row r="197" spans="5:157" ht="67.5" hidden="1">
      <c r="E197" s="4" t="s">
        <v>76</v>
      </c>
      <c r="F197" s="4" t="s">
        <v>77</v>
      </c>
      <c r="G197" s="4" t="s">
        <v>77</v>
      </c>
      <c r="H197" s="4" t="s">
        <v>78</v>
      </c>
      <c r="I197" s="4" t="s">
        <v>79</v>
      </c>
      <c r="J197" s="4" t="s">
        <v>79</v>
      </c>
      <c r="K197" s="4" t="s">
        <v>80</v>
      </c>
      <c r="L197" s="4" t="s">
        <v>80</v>
      </c>
      <c r="M197" s="156" t="s">
        <v>81</v>
      </c>
      <c r="N197" s="156" t="s">
        <v>81</v>
      </c>
      <c r="O197" s="4" t="s">
        <v>82</v>
      </c>
      <c r="P197" s="157" t="s">
        <v>48</v>
      </c>
      <c r="Q197" s="157" t="s">
        <v>49</v>
      </c>
      <c r="R197" s="157" t="s">
        <v>50</v>
      </c>
      <c r="S197" s="158" t="s">
        <v>83</v>
      </c>
      <c r="T197" s="158" t="s">
        <v>83</v>
      </c>
      <c r="U197" s="158" t="s">
        <v>83</v>
      </c>
      <c r="V197" s="158" t="s">
        <v>83</v>
      </c>
      <c r="W197" s="158" t="s">
        <v>83</v>
      </c>
      <c r="X197" s="158" t="s">
        <v>83</v>
      </c>
      <c r="Y197" s="158" t="s">
        <v>84</v>
      </c>
      <c r="Z197" s="158" t="s">
        <v>84</v>
      </c>
      <c r="AA197" s="158" t="s">
        <v>84</v>
      </c>
      <c r="AB197" s="158" t="s">
        <v>84</v>
      </c>
      <c r="AC197" s="158" t="s">
        <v>84</v>
      </c>
      <c r="AD197" s="158" t="s">
        <v>84</v>
      </c>
      <c r="AE197" s="158" t="s">
        <v>85</v>
      </c>
      <c r="AF197" s="158" t="s">
        <v>85</v>
      </c>
      <c r="AG197" s="158" t="s">
        <v>85</v>
      </c>
      <c r="AH197" s="158" t="s">
        <v>85</v>
      </c>
      <c r="AI197" s="158" t="s">
        <v>85</v>
      </c>
      <c r="AJ197" s="158" t="s">
        <v>85</v>
      </c>
      <c r="AK197" s="158" t="s">
        <v>86</v>
      </c>
      <c r="AL197" s="158" t="s">
        <v>86</v>
      </c>
      <c r="AM197" s="158" t="s">
        <v>86</v>
      </c>
      <c r="AN197" s="158" t="s">
        <v>86</v>
      </c>
      <c r="AO197" s="158" t="s">
        <v>86</v>
      </c>
      <c r="AP197" s="158" t="s">
        <v>86</v>
      </c>
      <c r="AQ197" s="158" t="s">
        <v>87</v>
      </c>
      <c r="AR197" s="158" t="s">
        <v>87</v>
      </c>
      <c r="AS197" s="158" t="s">
        <v>87</v>
      </c>
      <c r="AT197" s="158" t="s">
        <v>87</v>
      </c>
      <c r="AU197" s="158" t="s">
        <v>87</v>
      </c>
      <c r="AV197" s="158" t="s">
        <v>87</v>
      </c>
      <c r="AW197" s="158" t="s">
        <v>88</v>
      </c>
      <c r="AX197" s="158" t="s">
        <v>88</v>
      </c>
      <c r="AY197" s="158" t="s">
        <v>88</v>
      </c>
      <c r="AZ197" s="158" t="s">
        <v>88</v>
      </c>
      <c r="BA197" s="158" t="s">
        <v>88</v>
      </c>
      <c r="BB197" s="158" t="s">
        <v>88</v>
      </c>
      <c r="BC197" s="158" t="s">
        <v>8</v>
      </c>
      <c r="BD197" s="158" t="s">
        <v>8</v>
      </c>
      <c r="BE197" s="158" t="s">
        <v>8</v>
      </c>
      <c r="BF197" s="158" t="s">
        <v>8</v>
      </c>
      <c r="BG197" s="158" t="s">
        <v>8</v>
      </c>
      <c r="BH197" s="158" t="s">
        <v>8</v>
      </c>
      <c r="BI197" s="158" t="s">
        <v>9</v>
      </c>
      <c r="BJ197" s="158" t="s">
        <v>9</v>
      </c>
      <c r="BK197" s="158" t="s">
        <v>9</v>
      </c>
      <c r="BL197" s="158" t="s">
        <v>9</v>
      </c>
      <c r="BM197" s="158" t="s">
        <v>9</v>
      </c>
      <c r="BN197" s="158" t="s">
        <v>9</v>
      </c>
      <c r="BO197" s="158" t="s">
        <v>10</v>
      </c>
      <c r="BP197" s="158" t="s">
        <v>10</v>
      </c>
      <c r="BQ197" s="158" t="s">
        <v>10</v>
      </c>
      <c r="BR197" s="158" t="s">
        <v>10</v>
      </c>
      <c r="BS197" s="158" t="s">
        <v>10</v>
      </c>
      <c r="BT197" s="158" t="s">
        <v>10</v>
      </c>
      <c r="BU197" s="158" t="s">
        <v>11</v>
      </c>
      <c r="BV197" s="158" t="s">
        <v>11</v>
      </c>
      <c r="BW197" s="158" t="s">
        <v>11</v>
      </c>
      <c r="BX197" s="158" t="s">
        <v>11</v>
      </c>
      <c r="BY197" s="158" t="s">
        <v>11</v>
      </c>
      <c r="BZ197" s="158" t="s">
        <v>11</v>
      </c>
      <c r="CA197" s="156" t="s">
        <v>89</v>
      </c>
      <c r="CB197" s="156" t="s">
        <v>89</v>
      </c>
      <c r="CC197" s="156" t="s">
        <v>89</v>
      </c>
      <c r="CD197" s="156" t="s">
        <v>89</v>
      </c>
      <c r="CE197" s="156" t="s">
        <v>89</v>
      </c>
      <c r="CF197" s="156" t="s">
        <v>89</v>
      </c>
      <c r="CG197" s="156" t="s">
        <v>90</v>
      </c>
      <c r="CH197" s="156" t="s">
        <v>90</v>
      </c>
      <c r="CI197" s="156" t="s">
        <v>90</v>
      </c>
      <c r="CJ197" s="156" t="s">
        <v>90</v>
      </c>
      <c r="CK197" s="156" t="s">
        <v>90</v>
      </c>
      <c r="CL197" s="156" t="s">
        <v>90</v>
      </c>
      <c r="CM197" s="156" t="s">
        <v>91</v>
      </c>
      <c r="CN197" s="156" t="s">
        <v>91</v>
      </c>
      <c r="CO197" s="156" t="s">
        <v>91</v>
      </c>
      <c r="CP197" s="156" t="s">
        <v>91</v>
      </c>
      <c r="CQ197" s="156" t="s">
        <v>91</v>
      </c>
      <c r="CR197" s="156" t="s">
        <v>91</v>
      </c>
      <c r="CS197" s="156" t="s">
        <v>92</v>
      </c>
      <c r="CT197" s="156" t="s">
        <v>92</v>
      </c>
      <c r="CU197" s="156" t="s">
        <v>92</v>
      </c>
      <c r="CV197" s="156" t="s">
        <v>92</v>
      </c>
      <c r="CW197" s="156" t="s">
        <v>92</v>
      </c>
      <c r="CX197" s="156" t="s">
        <v>92</v>
      </c>
      <c r="CY197" s="156" t="s">
        <v>93</v>
      </c>
      <c r="CZ197" s="156" t="s">
        <v>93</v>
      </c>
      <c r="DA197" s="156" t="s">
        <v>93</v>
      </c>
      <c r="DB197" s="156" t="s">
        <v>93</v>
      </c>
      <c r="DC197" s="156" t="s">
        <v>93</v>
      </c>
      <c r="DD197" s="156" t="s">
        <v>93</v>
      </c>
      <c r="DE197" s="156" t="s">
        <v>94</v>
      </c>
      <c r="DF197" s="156" t="s">
        <v>94</v>
      </c>
      <c r="DG197" s="156" t="s">
        <v>94</v>
      </c>
      <c r="DH197" s="156" t="s">
        <v>94</v>
      </c>
      <c r="DI197" s="156" t="s">
        <v>94</v>
      </c>
      <c r="DJ197" s="156" t="s">
        <v>94</v>
      </c>
      <c r="DK197" s="156" t="s">
        <v>95</v>
      </c>
      <c r="DL197" s="156" t="s">
        <v>95</v>
      </c>
      <c r="DM197" s="156" t="s">
        <v>95</v>
      </c>
      <c r="DN197" s="156" t="s">
        <v>95</v>
      </c>
      <c r="DO197" s="156" t="s">
        <v>95</v>
      </c>
      <c r="DP197" s="156" t="s">
        <v>95</v>
      </c>
      <c r="DQ197" s="156" t="s">
        <v>96</v>
      </c>
      <c r="DR197" s="156" t="s">
        <v>96</v>
      </c>
      <c r="DS197" s="156" t="s">
        <v>96</v>
      </c>
      <c r="DT197" s="156" t="s">
        <v>96</v>
      </c>
      <c r="DU197" s="156" t="s">
        <v>96</v>
      </c>
      <c r="DV197" s="156" t="s">
        <v>96</v>
      </c>
      <c r="DW197" s="156" t="s">
        <v>97</v>
      </c>
      <c r="DX197" s="156" t="s">
        <v>97</v>
      </c>
      <c r="DY197" s="156" t="s">
        <v>97</v>
      </c>
      <c r="DZ197" s="156" t="s">
        <v>97</v>
      </c>
      <c r="EA197" s="156" t="s">
        <v>97</v>
      </c>
      <c r="EB197" s="156" t="s">
        <v>97</v>
      </c>
      <c r="EC197" s="156" t="s">
        <v>98</v>
      </c>
      <c r="ED197" s="156" t="s">
        <v>98</v>
      </c>
      <c r="EE197" s="156" t="s">
        <v>98</v>
      </c>
      <c r="EF197" s="156" t="s">
        <v>98</v>
      </c>
      <c r="EG197" s="156" t="s">
        <v>98</v>
      </c>
      <c r="EH197" s="156" t="s">
        <v>98</v>
      </c>
      <c r="EI197" s="156" t="s">
        <v>99</v>
      </c>
      <c r="EJ197" s="156" t="s">
        <v>99</v>
      </c>
      <c r="EK197" s="156" t="s">
        <v>99</v>
      </c>
      <c r="EL197" s="156" t="s">
        <v>99</v>
      </c>
      <c r="EM197" s="156" t="s">
        <v>99</v>
      </c>
      <c r="EN197" s="156" t="s">
        <v>99</v>
      </c>
      <c r="EO197" s="156" t="s">
        <v>100</v>
      </c>
      <c r="EP197" s="156" t="s">
        <v>101</v>
      </c>
      <c r="EQ197" s="156" t="s">
        <v>101</v>
      </c>
      <c r="ER197" s="156" t="s">
        <v>101</v>
      </c>
      <c r="ES197" s="156" t="s">
        <v>101</v>
      </c>
      <c r="ET197" s="156" t="s">
        <v>101</v>
      </c>
      <c r="EU197" s="156" t="s">
        <v>101</v>
      </c>
      <c r="EV197" s="4" t="s">
        <v>72</v>
      </c>
      <c r="EW197" s="4" t="s">
        <v>73</v>
      </c>
      <c r="EX197" s="4" t="s">
        <v>73</v>
      </c>
      <c r="EY197" s="156" t="s">
        <v>74</v>
      </c>
      <c r="EZ197" s="156" t="s">
        <v>74</v>
      </c>
      <c r="FA197" s="4" t="s">
        <v>102</v>
      </c>
    </row>
    <row r="198" spans="6:151" ht="13.5" hidden="1">
      <c r="F198" s="4" t="s">
        <v>45</v>
      </c>
      <c r="G198" s="4" t="s">
        <v>46</v>
      </c>
      <c r="H198" s="4" t="s">
        <v>46</v>
      </c>
      <c r="I198" s="4" t="s">
        <v>45</v>
      </c>
      <c r="J198" s="4" t="s">
        <v>46</v>
      </c>
      <c r="K198" s="4" t="s">
        <v>45</v>
      </c>
      <c r="L198" s="4" t="s">
        <v>46</v>
      </c>
      <c r="M198" s="4" t="s">
        <v>45</v>
      </c>
      <c r="N198" s="4" t="s">
        <v>46</v>
      </c>
      <c r="S198" s="157" t="s">
        <v>103</v>
      </c>
      <c r="T198" s="157" t="s">
        <v>104</v>
      </c>
      <c r="U198" s="157" t="s">
        <v>105</v>
      </c>
      <c r="V198" s="71" t="s">
        <v>79</v>
      </c>
      <c r="W198" s="71" t="s">
        <v>106</v>
      </c>
      <c r="X198" s="71" t="s">
        <v>107</v>
      </c>
      <c r="Y198" s="71" t="s">
        <v>108</v>
      </c>
      <c r="Z198" s="71" t="s">
        <v>104</v>
      </c>
      <c r="AA198" s="71" t="s">
        <v>105</v>
      </c>
      <c r="AB198" s="4" t="s">
        <v>79</v>
      </c>
      <c r="AC198" s="4" t="s">
        <v>109</v>
      </c>
      <c r="AD198" s="4" t="s">
        <v>107</v>
      </c>
      <c r="AE198" s="4" t="s">
        <v>108</v>
      </c>
      <c r="AF198" s="4" t="s">
        <v>104</v>
      </c>
      <c r="AG198" s="4" t="s">
        <v>105</v>
      </c>
      <c r="AH198" s="4" t="s">
        <v>79</v>
      </c>
      <c r="AI198" s="4" t="s">
        <v>109</v>
      </c>
      <c r="AJ198" s="4" t="s">
        <v>107</v>
      </c>
      <c r="AK198" s="4" t="s">
        <v>108</v>
      </c>
      <c r="AL198" s="4" t="s">
        <v>104</v>
      </c>
      <c r="AM198" s="4" t="s">
        <v>105</v>
      </c>
      <c r="AN198" s="4" t="s">
        <v>79</v>
      </c>
      <c r="AO198" s="4" t="s">
        <v>109</v>
      </c>
      <c r="AP198" s="4" t="s">
        <v>107</v>
      </c>
      <c r="AQ198" s="4" t="s">
        <v>108</v>
      </c>
      <c r="AR198" s="4" t="s">
        <v>104</v>
      </c>
      <c r="AS198" s="4" t="s">
        <v>105</v>
      </c>
      <c r="AT198" s="4" t="s">
        <v>79</v>
      </c>
      <c r="AU198" s="4" t="s">
        <v>109</v>
      </c>
      <c r="AV198" s="4" t="s">
        <v>107</v>
      </c>
      <c r="AW198" s="4" t="s">
        <v>108</v>
      </c>
      <c r="AX198" s="4" t="s">
        <v>104</v>
      </c>
      <c r="AY198" s="4" t="s">
        <v>105</v>
      </c>
      <c r="AZ198" s="4" t="s">
        <v>79</v>
      </c>
      <c r="BA198" s="4" t="s">
        <v>109</v>
      </c>
      <c r="BB198" s="4" t="s">
        <v>107</v>
      </c>
      <c r="BC198" s="4" t="s">
        <v>108</v>
      </c>
      <c r="BD198" s="4" t="s">
        <v>104</v>
      </c>
      <c r="BE198" s="4" t="s">
        <v>105</v>
      </c>
      <c r="BF198" s="4" t="s">
        <v>79</v>
      </c>
      <c r="BG198" s="4" t="s">
        <v>109</v>
      </c>
      <c r="BH198" s="4" t="s">
        <v>107</v>
      </c>
      <c r="BI198" s="4" t="s">
        <v>108</v>
      </c>
      <c r="BJ198" s="4" t="s">
        <v>104</v>
      </c>
      <c r="BK198" s="4" t="s">
        <v>105</v>
      </c>
      <c r="BL198" s="4" t="s">
        <v>79</v>
      </c>
      <c r="BM198" s="4" t="s">
        <v>109</v>
      </c>
      <c r="BN198" s="4" t="s">
        <v>107</v>
      </c>
      <c r="BO198" s="4" t="s">
        <v>108</v>
      </c>
      <c r="BP198" s="4" t="s">
        <v>104</v>
      </c>
      <c r="BQ198" s="4" t="s">
        <v>105</v>
      </c>
      <c r="BR198" s="4" t="s">
        <v>79</v>
      </c>
      <c r="BS198" s="4" t="s">
        <v>109</v>
      </c>
      <c r="BT198" s="4" t="s">
        <v>107</v>
      </c>
      <c r="BU198" s="4" t="s">
        <v>108</v>
      </c>
      <c r="BV198" s="4" t="s">
        <v>104</v>
      </c>
      <c r="BW198" s="4" t="s">
        <v>105</v>
      </c>
      <c r="BX198" s="4" t="s">
        <v>79</v>
      </c>
      <c r="BY198" s="4" t="s">
        <v>109</v>
      </c>
      <c r="BZ198" s="4" t="s">
        <v>107</v>
      </c>
      <c r="CA198" s="4" t="s">
        <v>108</v>
      </c>
      <c r="CB198" s="4" t="s">
        <v>104</v>
      </c>
      <c r="CC198" s="4" t="s">
        <v>105</v>
      </c>
      <c r="CD198" s="4" t="s">
        <v>79</v>
      </c>
      <c r="CE198" s="4" t="s">
        <v>109</v>
      </c>
      <c r="CF198" s="4" t="s">
        <v>107</v>
      </c>
      <c r="CG198" s="4" t="s">
        <v>108</v>
      </c>
      <c r="CH198" s="4" t="s">
        <v>104</v>
      </c>
      <c r="CI198" s="4" t="s">
        <v>105</v>
      </c>
      <c r="CJ198" s="4" t="s">
        <v>79</v>
      </c>
      <c r="CK198" s="4" t="s">
        <v>109</v>
      </c>
      <c r="CL198" s="4" t="s">
        <v>107</v>
      </c>
      <c r="CM198" s="4" t="s">
        <v>108</v>
      </c>
      <c r="CN198" s="4" t="s">
        <v>104</v>
      </c>
      <c r="CO198" s="4" t="s">
        <v>105</v>
      </c>
      <c r="CP198" s="4" t="s">
        <v>79</v>
      </c>
      <c r="CQ198" s="4" t="s">
        <v>109</v>
      </c>
      <c r="CR198" s="4" t="s">
        <v>107</v>
      </c>
      <c r="CS198" s="4" t="s">
        <v>108</v>
      </c>
      <c r="CT198" s="4" t="s">
        <v>104</v>
      </c>
      <c r="CU198" s="4" t="s">
        <v>105</v>
      </c>
      <c r="CV198" s="4" t="s">
        <v>79</v>
      </c>
      <c r="CW198" s="4" t="s">
        <v>109</v>
      </c>
      <c r="CX198" s="4" t="s">
        <v>107</v>
      </c>
      <c r="CY198" s="4" t="s">
        <v>108</v>
      </c>
      <c r="CZ198" s="4" t="s">
        <v>104</v>
      </c>
      <c r="DA198" s="4" t="s">
        <v>105</v>
      </c>
      <c r="DB198" s="4" t="s">
        <v>79</v>
      </c>
      <c r="DC198" s="4" t="s">
        <v>109</v>
      </c>
      <c r="DD198" s="4" t="s">
        <v>107</v>
      </c>
      <c r="DE198" s="4" t="s">
        <v>108</v>
      </c>
      <c r="DF198" s="4" t="s">
        <v>104</v>
      </c>
      <c r="DG198" s="4" t="s">
        <v>105</v>
      </c>
      <c r="DH198" s="4" t="s">
        <v>79</v>
      </c>
      <c r="DI198" s="4" t="s">
        <v>109</v>
      </c>
      <c r="DJ198" s="4" t="s">
        <v>107</v>
      </c>
      <c r="DK198" s="4" t="s">
        <v>108</v>
      </c>
      <c r="DL198" s="4" t="s">
        <v>104</v>
      </c>
      <c r="DM198" s="4" t="s">
        <v>105</v>
      </c>
      <c r="DN198" s="4" t="s">
        <v>79</v>
      </c>
      <c r="DO198" s="4" t="s">
        <v>109</v>
      </c>
      <c r="DP198" s="4" t="s">
        <v>107</v>
      </c>
      <c r="DQ198" s="4" t="s">
        <v>108</v>
      </c>
      <c r="DR198" s="4" t="s">
        <v>104</v>
      </c>
      <c r="DS198" s="4" t="s">
        <v>105</v>
      </c>
      <c r="DT198" s="4" t="s">
        <v>79</v>
      </c>
      <c r="DU198" s="4" t="s">
        <v>109</v>
      </c>
      <c r="DV198" s="4" t="s">
        <v>107</v>
      </c>
      <c r="DW198" s="4" t="s">
        <v>108</v>
      </c>
      <c r="DX198" s="4" t="s">
        <v>104</v>
      </c>
      <c r="DY198" s="4" t="s">
        <v>105</v>
      </c>
      <c r="DZ198" s="4" t="s">
        <v>79</v>
      </c>
      <c r="EA198" s="4" t="s">
        <v>109</v>
      </c>
      <c r="EB198" s="4" t="s">
        <v>107</v>
      </c>
      <c r="EC198" s="4" t="s">
        <v>108</v>
      </c>
      <c r="ED198" s="4" t="s">
        <v>104</v>
      </c>
      <c r="EE198" s="4" t="s">
        <v>105</v>
      </c>
      <c r="EF198" s="4" t="s">
        <v>79</v>
      </c>
      <c r="EG198" s="4" t="s">
        <v>109</v>
      </c>
      <c r="EH198" s="4" t="s">
        <v>107</v>
      </c>
      <c r="EI198" s="4" t="s">
        <v>108</v>
      </c>
      <c r="EJ198" s="4" t="s">
        <v>104</v>
      </c>
      <c r="EK198" s="4" t="s">
        <v>105</v>
      </c>
      <c r="EL198" s="4" t="s">
        <v>79</v>
      </c>
      <c r="EM198" s="4" t="s">
        <v>109</v>
      </c>
      <c r="EN198" s="4" t="s">
        <v>107</v>
      </c>
      <c r="EO198" s="4" t="s">
        <v>44</v>
      </c>
      <c r="EP198" s="4" t="s">
        <v>108</v>
      </c>
      <c r="EQ198" s="4" t="s">
        <v>104</v>
      </c>
      <c r="ER198" s="4" t="s">
        <v>105</v>
      </c>
      <c r="ES198" s="4" t="s">
        <v>79</v>
      </c>
      <c r="ET198" s="4" t="s">
        <v>109</v>
      </c>
      <c r="EU198" s="4" t="s">
        <v>107</v>
      </c>
    </row>
    <row r="199" spans="6:157" ht="13.5" hidden="1">
      <c r="F199" s="4">
        <v>1</v>
      </c>
      <c r="G199" s="4">
        <v>2</v>
      </c>
      <c r="H199" s="4">
        <v>3</v>
      </c>
      <c r="I199" s="4">
        <v>4</v>
      </c>
      <c r="J199" s="4">
        <v>5</v>
      </c>
      <c r="K199" s="4">
        <v>6</v>
      </c>
      <c r="L199" s="4">
        <v>7</v>
      </c>
      <c r="M199" s="4">
        <v>8</v>
      </c>
      <c r="N199" s="4">
        <v>9</v>
      </c>
      <c r="O199" s="4">
        <v>10</v>
      </c>
      <c r="P199" s="4">
        <v>11</v>
      </c>
      <c r="Q199" s="4">
        <v>12</v>
      </c>
      <c r="R199" s="4">
        <v>13</v>
      </c>
      <c r="S199" s="4">
        <v>14</v>
      </c>
      <c r="T199" s="4">
        <v>15</v>
      </c>
      <c r="U199" s="4">
        <v>16</v>
      </c>
      <c r="V199" s="4">
        <v>17</v>
      </c>
      <c r="W199" s="4">
        <v>18</v>
      </c>
      <c r="X199" s="4">
        <v>19</v>
      </c>
      <c r="Y199" s="4">
        <v>20</v>
      </c>
      <c r="Z199" s="4">
        <v>21</v>
      </c>
      <c r="AA199" s="4">
        <v>22</v>
      </c>
      <c r="AB199" s="4">
        <v>23</v>
      </c>
      <c r="AC199" s="4">
        <v>24</v>
      </c>
      <c r="AD199" s="4">
        <v>25</v>
      </c>
      <c r="AE199" s="4">
        <v>26</v>
      </c>
      <c r="AF199" s="4">
        <v>27</v>
      </c>
      <c r="AG199" s="4">
        <v>28</v>
      </c>
      <c r="AH199" s="4">
        <v>29</v>
      </c>
      <c r="AI199" s="4">
        <v>30</v>
      </c>
      <c r="AJ199" s="4">
        <v>31</v>
      </c>
      <c r="AK199" s="4">
        <v>32</v>
      </c>
      <c r="AL199" s="4">
        <v>33</v>
      </c>
      <c r="AM199" s="4">
        <v>34</v>
      </c>
      <c r="AN199" s="4">
        <v>35</v>
      </c>
      <c r="AO199" s="4">
        <v>36</v>
      </c>
      <c r="AP199" s="4">
        <v>37</v>
      </c>
      <c r="AQ199" s="4">
        <v>38</v>
      </c>
      <c r="AR199" s="4">
        <v>39</v>
      </c>
      <c r="AS199" s="4">
        <v>40</v>
      </c>
      <c r="AT199" s="4">
        <v>41</v>
      </c>
      <c r="AU199" s="4">
        <v>42</v>
      </c>
      <c r="AV199" s="4">
        <v>43</v>
      </c>
      <c r="AW199" s="4">
        <v>44</v>
      </c>
      <c r="AX199" s="4">
        <v>45</v>
      </c>
      <c r="AY199" s="4">
        <v>46</v>
      </c>
      <c r="AZ199" s="4">
        <v>47</v>
      </c>
      <c r="BA199" s="4">
        <v>48</v>
      </c>
      <c r="BB199" s="4">
        <v>49</v>
      </c>
      <c r="BC199" s="4">
        <v>50</v>
      </c>
      <c r="BD199" s="4">
        <v>51</v>
      </c>
      <c r="BE199" s="4">
        <v>52</v>
      </c>
      <c r="BF199" s="4">
        <v>53</v>
      </c>
      <c r="BG199" s="4">
        <v>54</v>
      </c>
      <c r="BH199" s="4">
        <v>55</v>
      </c>
      <c r="BI199" s="4">
        <v>56</v>
      </c>
      <c r="BJ199" s="4">
        <v>57</v>
      </c>
      <c r="BK199" s="4">
        <v>58</v>
      </c>
      <c r="BL199" s="4">
        <v>59</v>
      </c>
      <c r="BM199" s="4">
        <v>60</v>
      </c>
      <c r="BN199" s="4">
        <v>61</v>
      </c>
      <c r="BO199" s="4">
        <v>62</v>
      </c>
      <c r="BP199" s="4">
        <v>63</v>
      </c>
      <c r="BQ199" s="4">
        <v>64</v>
      </c>
      <c r="BR199" s="4">
        <v>65</v>
      </c>
      <c r="BS199" s="4">
        <v>66</v>
      </c>
      <c r="BT199" s="4">
        <v>67</v>
      </c>
      <c r="BU199" s="4">
        <v>68</v>
      </c>
      <c r="BV199" s="4">
        <v>69</v>
      </c>
      <c r="BW199" s="4">
        <v>70</v>
      </c>
      <c r="BX199" s="4">
        <v>71</v>
      </c>
      <c r="BY199" s="4">
        <v>72</v>
      </c>
      <c r="BZ199" s="4">
        <v>73</v>
      </c>
      <c r="CA199" s="4">
        <v>74</v>
      </c>
      <c r="CB199" s="4">
        <v>75</v>
      </c>
      <c r="CC199" s="4">
        <v>76</v>
      </c>
      <c r="CD199" s="4">
        <v>77</v>
      </c>
      <c r="CE199" s="4">
        <v>78</v>
      </c>
      <c r="CF199" s="4">
        <v>79</v>
      </c>
      <c r="CG199" s="4">
        <v>80</v>
      </c>
      <c r="CH199" s="4">
        <v>81</v>
      </c>
      <c r="CI199" s="4">
        <v>82</v>
      </c>
      <c r="CJ199" s="4">
        <v>83</v>
      </c>
      <c r="CK199" s="4">
        <v>84</v>
      </c>
      <c r="CL199" s="4">
        <v>85</v>
      </c>
      <c r="CM199" s="4">
        <v>86</v>
      </c>
      <c r="CN199" s="4">
        <v>87</v>
      </c>
      <c r="CO199" s="4">
        <v>88</v>
      </c>
      <c r="CP199" s="4">
        <v>89</v>
      </c>
      <c r="CQ199" s="4">
        <v>90</v>
      </c>
      <c r="CR199" s="4">
        <v>91</v>
      </c>
      <c r="CS199" s="4">
        <v>92</v>
      </c>
      <c r="CT199" s="4">
        <v>93</v>
      </c>
      <c r="CU199" s="4">
        <v>94</v>
      </c>
      <c r="CV199" s="4">
        <v>95</v>
      </c>
      <c r="CW199" s="4">
        <v>96</v>
      </c>
      <c r="CX199" s="4">
        <v>97</v>
      </c>
      <c r="CY199" s="4">
        <v>98</v>
      </c>
      <c r="CZ199" s="4">
        <v>99</v>
      </c>
      <c r="DA199" s="4">
        <v>100</v>
      </c>
      <c r="DB199" s="4">
        <v>101</v>
      </c>
      <c r="DC199" s="4">
        <v>102</v>
      </c>
      <c r="DD199" s="4">
        <v>103</v>
      </c>
      <c r="DE199" s="4">
        <v>104</v>
      </c>
      <c r="DF199" s="4">
        <v>105</v>
      </c>
      <c r="DG199" s="4">
        <v>106</v>
      </c>
      <c r="DH199" s="4">
        <v>107</v>
      </c>
      <c r="DI199" s="4">
        <v>108</v>
      </c>
      <c r="DJ199" s="4">
        <v>109</v>
      </c>
      <c r="DK199" s="4">
        <v>110</v>
      </c>
      <c r="DL199" s="4">
        <v>111</v>
      </c>
      <c r="DM199" s="4">
        <v>112</v>
      </c>
      <c r="DN199" s="4">
        <v>113</v>
      </c>
      <c r="DO199" s="4">
        <v>114</v>
      </c>
      <c r="DP199" s="4">
        <v>115</v>
      </c>
      <c r="DQ199" s="4">
        <v>116</v>
      </c>
      <c r="DR199" s="4">
        <v>117</v>
      </c>
      <c r="DS199" s="4">
        <v>118</v>
      </c>
      <c r="DT199" s="4">
        <v>119</v>
      </c>
      <c r="DU199" s="4">
        <v>120</v>
      </c>
      <c r="DV199" s="4">
        <v>121</v>
      </c>
      <c r="DW199" s="4">
        <v>122</v>
      </c>
      <c r="DX199" s="4">
        <v>123</v>
      </c>
      <c r="DY199" s="4">
        <v>124</v>
      </c>
      <c r="DZ199" s="4">
        <v>125</v>
      </c>
      <c r="EA199" s="4">
        <v>126</v>
      </c>
      <c r="EB199" s="4">
        <v>127</v>
      </c>
      <c r="EC199" s="4">
        <v>128</v>
      </c>
      <c r="ED199" s="4">
        <v>129</v>
      </c>
      <c r="EE199" s="4">
        <v>130</v>
      </c>
      <c r="EF199" s="4">
        <v>131</v>
      </c>
      <c r="EG199" s="4">
        <v>132</v>
      </c>
      <c r="EH199" s="4">
        <v>133</v>
      </c>
      <c r="EI199" s="4">
        <v>134</v>
      </c>
      <c r="EJ199" s="4">
        <v>135</v>
      </c>
      <c r="EK199" s="4">
        <v>136</v>
      </c>
      <c r="EL199" s="4">
        <v>137</v>
      </c>
      <c r="EM199" s="4">
        <v>138</v>
      </c>
      <c r="EN199" s="4">
        <v>139</v>
      </c>
      <c r="EO199" s="4">
        <v>140</v>
      </c>
      <c r="EP199" s="4">
        <v>141</v>
      </c>
      <c r="EQ199" s="4">
        <v>142</v>
      </c>
      <c r="ER199" s="4">
        <v>143</v>
      </c>
      <c r="ES199" s="4">
        <v>144</v>
      </c>
      <c r="ET199" s="4">
        <v>145</v>
      </c>
      <c r="EU199" s="4">
        <v>146</v>
      </c>
      <c r="EV199" s="4">
        <v>147</v>
      </c>
      <c r="EW199" s="4">
        <v>148</v>
      </c>
      <c r="EX199" s="4">
        <v>149</v>
      </c>
      <c r="EY199" s="4">
        <v>150</v>
      </c>
      <c r="EZ199" s="4">
        <v>151</v>
      </c>
      <c r="FA199" s="4">
        <v>152</v>
      </c>
    </row>
    <row r="200" spans="5:157" ht="13.5" customHeight="1" hidden="1">
      <c r="E200" s="159">
        <v>201203</v>
      </c>
      <c r="F200" s="159">
        <v>19344945</v>
      </c>
      <c r="G200" s="159">
        <v>14943111</v>
      </c>
      <c r="H200" s="159">
        <v>2703343</v>
      </c>
      <c r="I200" s="159">
        <v>286001</v>
      </c>
      <c r="J200" s="159">
        <v>302784</v>
      </c>
      <c r="K200" s="159">
        <v>75618</v>
      </c>
      <c r="L200" s="159">
        <v>10215</v>
      </c>
      <c r="M200" s="159">
        <v>980989</v>
      </c>
      <c r="N200" s="159">
        <v>708551</v>
      </c>
      <c r="O200" s="159">
        <v>275150.646331562</v>
      </c>
      <c r="P200" s="159">
        <v>5401467480</v>
      </c>
      <c r="Q200" s="159">
        <v>98659385</v>
      </c>
      <c r="R200" s="159">
        <v>5500126865</v>
      </c>
      <c r="S200" s="160">
        <v>131470</v>
      </c>
      <c r="T200" s="160">
        <v>140242</v>
      </c>
      <c r="U200" s="160">
        <v>38232</v>
      </c>
      <c r="V200" s="160">
        <v>18481</v>
      </c>
      <c r="W200" s="160">
        <v>2572</v>
      </c>
      <c r="X200" s="160">
        <v>41391</v>
      </c>
      <c r="Y200" s="160">
        <v>9394520</v>
      </c>
      <c r="Z200" s="160">
        <v>8917530</v>
      </c>
      <c r="AA200" s="160">
        <v>2533342</v>
      </c>
      <c r="AB200" s="160">
        <v>706185</v>
      </c>
      <c r="AC200" s="160">
        <v>104248</v>
      </c>
      <c r="AD200" s="160">
        <v>1756857</v>
      </c>
      <c r="AE200" s="160">
        <v>2351955</v>
      </c>
      <c r="AF200" s="160">
        <v>1818750</v>
      </c>
      <c r="AG200" s="160">
        <v>317296</v>
      </c>
      <c r="AH200" s="160">
        <v>122130</v>
      </c>
      <c r="AI200" s="160">
        <v>21134</v>
      </c>
      <c r="AJ200" s="160">
        <v>333662</v>
      </c>
      <c r="AK200" s="160">
        <v>1306941</v>
      </c>
      <c r="AL200" s="160">
        <v>1494589</v>
      </c>
      <c r="AM200" s="160">
        <v>255222</v>
      </c>
      <c r="AN200" s="160">
        <v>252281</v>
      </c>
      <c r="AO200" s="160">
        <v>28611</v>
      </c>
      <c r="AP200" s="160">
        <v>542930</v>
      </c>
      <c r="AQ200" s="160">
        <v>13886229</v>
      </c>
      <c r="AR200" s="160">
        <v>14088830</v>
      </c>
      <c r="AS200" s="160">
        <v>4357733</v>
      </c>
      <c r="AT200" s="160">
        <v>1300507</v>
      </c>
      <c r="AU200" s="160">
        <v>180496</v>
      </c>
      <c r="AV200" s="160">
        <v>3054894</v>
      </c>
      <c r="AW200" s="160">
        <v>4983719</v>
      </c>
      <c r="AX200" s="160">
        <v>3393402</v>
      </c>
      <c r="AY200" s="160">
        <v>486720</v>
      </c>
      <c r="AZ200" s="160">
        <v>277957</v>
      </c>
      <c r="BA200" s="160">
        <v>45061</v>
      </c>
      <c r="BB200" s="160">
        <v>744882</v>
      </c>
      <c r="BC200" s="160">
        <v>62521507580</v>
      </c>
      <c r="BD200" s="160">
        <v>58527101080</v>
      </c>
      <c r="BE200" s="160">
        <v>14499350180</v>
      </c>
      <c r="BF200" s="160">
        <v>10185275070</v>
      </c>
      <c r="BG200" s="160">
        <v>1409456480</v>
      </c>
      <c r="BH200" s="160">
        <v>23121830900</v>
      </c>
      <c r="BI200" s="160">
        <v>104656586050</v>
      </c>
      <c r="BJ200" s="160">
        <v>91310850330</v>
      </c>
      <c r="BK200" s="160">
        <v>24015693200</v>
      </c>
      <c r="BL200" s="160">
        <v>10770706500</v>
      </c>
      <c r="BM200" s="160">
        <v>1630733570</v>
      </c>
      <c r="BN200" s="160">
        <v>25692755590</v>
      </c>
      <c r="BO200" s="160">
        <v>31924434370</v>
      </c>
      <c r="BP200" s="160">
        <v>20776874760</v>
      </c>
      <c r="BQ200" s="160">
        <v>2864407850</v>
      </c>
      <c r="BR200" s="160">
        <v>1838482780</v>
      </c>
      <c r="BS200" s="160">
        <v>273550270</v>
      </c>
      <c r="BT200" s="160">
        <v>4831066110</v>
      </c>
      <c r="BU200" s="160">
        <v>50690610670</v>
      </c>
      <c r="BV200" s="160">
        <v>41876795540</v>
      </c>
      <c r="BW200" s="160">
        <v>9303997600</v>
      </c>
      <c r="BX200" s="160">
        <v>5670567760</v>
      </c>
      <c r="BY200" s="160">
        <v>839540910</v>
      </c>
      <c r="BZ200" s="160">
        <v>13245331640</v>
      </c>
      <c r="CA200" s="160">
        <v>98188730</v>
      </c>
      <c r="CB200" s="160">
        <v>446551750</v>
      </c>
      <c r="CC200" s="160">
        <v>82780850</v>
      </c>
      <c r="CD200" s="160">
        <v>36746900</v>
      </c>
      <c r="CE200" s="160">
        <v>4955450</v>
      </c>
      <c r="CF200" s="160">
        <v>79878750</v>
      </c>
      <c r="CG200" s="160">
        <v>2004947776</v>
      </c>
      <c r="CH200" s="160">
        <v>2297180752</v>
      </c>
      <c r="CI200" s="160">
        <v>286778958</v>
      </c>
      <c r="CJ200" s="160">
        <v>434518772</v>
      </c>
      <c r="CK200" s="160">
        <v>46787900</v>
      </c>
      <c r="CL200" s="160">
        <v>924883506</v>
      </c>
      <c r="CM200" s="161">
        <v>5278422367.96297</v>
      </c>
      <c r="CN200" s="161">
        <v>3133037524.67751</v>
      </c>
      <c r="CO200" s="161">
        <v>507480370.528932</v>
      </c>
      <c r="CP200" s="161">
        <v>127983728.673206</v>
      </c>
      <c r="CQ200" s="161">
        <v>22827397.4442178</v>
      </c>
      <c r="CR200" s="161">
        <v>404680039.543913</v>
      </c>
      <c r="CS200" s="160">
        <v>53438054285</v>
      </c>
      <c r="CT200" s="160">
        <v>49878403272</v>
      </c>
      <c r="CU200" s="160">
        <v>12636759781</v>
      </c>
      <c r="CV200" s="160">
        <v>9430844333</v>
      </c>
      <c r="CW200" s="160">
        <v>1248792275</v>
      </c>
      <c r="CX200" s="160">
        <v>20640603895</v>
      </c>
      <c r="CY200" s="160">
        <v>75460782763</v>
      </c>
      <c r="CZ200" s="160">
        <v>68162767931</v>
      </c>
      <c r="DA200" s="160">
        <v>19244780982</v>
      </c>
      <c r="DB200" s="160">
        <v>8750731330</v>
      </c>
      <c r="DC200" s="160">
        <v>1179296736</v>
      </c>
      <c r="DD200" s="160">
        <v>19578957340</v>
      </c>
      <c r="DE200" s="160">
        <v>22487343495</v>
      </c>
      <c r="DF200" s="160">
        <v>14931697515</v>
      </c>
      <c r="DG200" s="160">
        <v>2296553296</v>
      </c>
      <c r="DH200" s="160">
        <v>1463489700</v>
      </c>
      <c r="DI200" s="160">
        <v>192788167</v>
      </c>
      <c r="DJ200" s="160">
        <v>3573597543</v>
      </c>
      <c r="DK200" s="160">
        <v>35881877427</v>
      </c>
      <c r="DL200" s="160">
        <v>30672153371</v>
      </c>
      <c r="DM200" s="160">
        <v>7459016964</v>
      </c>
      <c r="DN200" s="160">
        <v>4517499702</v>
      </c>
      <c r="DO200" s="160">
        <v>594722924</v>
      </c>
      <c r="DP200" s="160">
        <v>9846455274</v>
      </c>
      <c r="DQ200" s="160">
        <v>69222108</v>
      </c>
      <c r="DR200" s="160">
        <v>322217450</v>
      </c>
      <c r="DS200" s="160">
        <v>66236538</v>
      </c>
      <c r="DT200" s="160">
        <v>31206760</v>
      </c>
      <c r="DU200" s="160">
        <v>3679010</v>
      </c>
      <c r="DV200" s="160">
        <v>61693407</v>
      </c>
      <c r="DW200" s="161">
        <v>1227408152.45316</v>
      </c>
      <c r="DX200" s="161">
        <v>1395837245.74006</v>
      </c>
      <c r="DY200" s="161">
        <v>171158525.996949</v>
      </c>
      <c r="DZ200" s="161">
        <v>266438117.806775</v>
      </c>
      <c r="EA200" s="161">
        <v>28942605.9857309</v>
      </c>
      <c r="EB200" s="161">
        <v>567735674.338025</v>
      </c>
      <c r="EC200" s="159">
        <v>1192521530</v>
      </c>
      <c r="ED200" s="159">
        <v>1001927591</v>
      </c>
      <c r="EE200" s="159">
        <v>159834538</v>
      </c>
      <c r="EF200" s="159">
        <v>2756119</v>
      </c>
      <c r="EG200" s="159">
        <v>2147928</v>
      </c>
      <c r="EH200" s="159">
        <v>241821796</v>
      </c>
      <c r="EI200" s="159">
        <v>296366111</v>
      </c>
      <c r="EJ200" s="159">
        <v>160580722</v>
      </c>
      <c r="EK200" s="159">
        <v>828209</v>
      </c>
      <c r="EL200" s="159">
        <v>6803579</v>
      </c>
      <c r="EM200" s="159">
        <v>2547573</v>
      </c>
      <c r="EN200" s="159">
        <v>53583380</v>
      </c>
      <c r="EO200" s="159">
        <v>2003658889</v>
      </c>
      <c r="EP200" s="161">
        <v>3694944178.20512</v>
      </c>
      <c r="EQ200" s="161">
        <v>2244033826.6887</v>
      </c>
      <c r="ER200" s="161">
        <v>406015286.912715</v>
      </c>
      <c r="ES200" s="161">
        <v>100110208.106177</v>
      </c>
      <c r="ET200" s="161">
        <v>15980435.2217901</v>
      </c>
      <c r="EU200" s="161">
        <v>293810250.582622</v>
      </c>
      <c r="EV200" s="159">
        <v>13676149258</v>
      </c>
      <c r="EW200" s="159">
        <v>109734000</v>
      </c>
      <c r="EX200" s="159">
        <v>79300000</v>
      </c>
      <c r="EY200" s="159">
        <v>4774419340</v>
      </c>
      <c r="EZ200" s="159">
        <v>8900682360</v>
      </c>
      <c r="FA200" s="159">
        <v>3984015569</v>
      </c>
    </row>
  </sheetData>
  <sheetProtection/>
  <mergeCells count="15">
    <mergeCell ref="O50:O56"/>
    <mergeCell ref="B1:P1"/>
    <mergeCell ref="E12:F12"/>
    <mergeCell ref="G12:H12"/>
    <mergeCell ref="I12:J12"/>
    <mergeCell ref="K12:L12"/>
    <mergeCell ref="E13:F13"/>
    <mergeCell ref="G13:H13"/>
    <mergeCell ref="I13:J13"/>
    <mergeCell ref="K13:L13"/>
    <mergeCell ref="F18:I18"/>
    <mergeCell ref="J18:M18"/>
    <mergeCell ref="F32:F33"/>
    <mergeCell ref="F47:L47"/>
    <mergeCell ref="M47:P4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A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5" width="8.57421875" style="4" customWidth="1"/>
    <col min="6" max="15" width="10.57421875" style="4" customWidth="1"/>
    <col min="16" max="16" width="10.57421875" style="49" customWidth="1"/>
    <col min="17" max="17" width="12.57421875" style="49" customWidth="1"/>
    <col min="18" max="20" width="12.57421875" style="49" hidden="1" customWidth="1"/>
    <col min="21" max="27" width="0" style="71" hidden="1" customWidth="1"/>
    <col min="28" max="157" width="0" style="4" hidden="1" customWidth="1"/>
    <col min="158" max="16384" width="9.00390625" style="4" customWidth="1"/>
  </cols>
  <sheetData>
    <row r="1" spans="2:16" ht="17.25">
      <c r="B1" s="182" t="str">
        <f>"協会管掌健康保険事業月報（一般被保険者分）【"&amp;TEXT(DATE(YEAR(TEXT(E200&amp;"01","0000!/00!/00")),MONTH(TEXT(E200&amp;"01","0000!/00!/00"))-3,1),"[$-411]ggge""年""")&amp;"4月～"&amp;TEXT(DATE(LEFT(E200,4),MID(E200,5,2),1),"[$-411]ggge""年""m""月""")&amp;"(累計)】　総括表２（速報値）"</f>
        <v>協会管掌健康保険事業月報（一般被保険者分）【平成23年4月～平成24年3月(累計)】　総括表２（速報値）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ht="28.5" customHeight="1">
      <c r="M2" s="162" t="s">
        <v>110</v>
      </c>
    </row>
    <row r="3" spans="2:13" ht="13.5">
      <c r="B3" s="4" t="s">
        <v>37</v>
      </c>
      <c r="M3" s="50" t="s">
        <v>111</v>
      </c>
    </row>
    <row r="4" ht="13.5">
      <c r="M4" s="50" t="s">
        <v>112</v>
      </c>
    </row>
    <row r="5" spans="5:13" ht="13.5">
      <c r="E5" s="50"/>
      <c r="F5" s="50"/>
      <c r="G5" s="50"/>
      <c r="H5" s="50"/>
      <c r="I5" s="50"/>
      <c r="J5" s="50"/>
      <c r="K5" s="51" t="s">
        <v>38</v>
      </c>
      <c r="M5" s="50" t="s">
        <v>113</v>
      </c>
    </row>
    <row r="6" spans="5:11" ht="24">
      <c r="E6" s="12"/>
      <c r="F6" s="52" t="s">
        <v>7</v>
      </c>
      <c r="G6" s="53" t="s">
        <v>39</v>
      </c>
      <c r="H6" s="54"/>
      <c r="I6" s="52" t="s">
        <v>40</v>
      </c>
      <c r="J6" s="52"/>
      <c r="K6" s="55" t="s">
        <v>41</v>
      </c>
    </row>
    <row r="7" spans="5:11" ht="24">
      <c r="E7" s="46"/>
      <c r="F7" s="56"/>
      <c r="G7" s="57"/>
      <c r="H7" s="7" t="s">
        <v>42</v>
      </c>
      <c r="I7" s="56"/>
      <c r="J7" s="7" t="s">
        <v>43</v>
      </c>
      <c r="K7" s="8"/>
    </row>
    <row r="8" spans="5:11" ht="13.5">
      <c r="E8" s="58" t="s">
        <v>44</v>
      </c>
      <c r="F8" s="59">
        <f>SUM(F9,F10)</f>
        <v>3487.5765166666597</v>
      </c>
      <c r="G8" s="163">
        <f>SUM(G9:G10)</f>
        <v>3429.9079916666597</v>
      </c>
      <c r="H8" s="61">
        <f>H10</f>
        <v>252.546425</v>
      </c>
      <c r="I8" s="60">
        <f>SUM(I9:I10)</f>
        <v>57.6685249999999</v>
      </c>
      <c r="J8" s="60">
        <f>SUM(J9:J10)</f>
        <v>8.28451666666666</v>
      </c>
      <c r="K8" s="60">
        <f>SUM(K9:K10)</f>
        <v>162.98655</v>
      </c>
    </row>
    <row r="9" spans="5:11" ht="13.5">
      <c r="E9" s="62" t="s">
        <v>45</v>
      </c>
      <c r="F9" s="63">
        <f>SUM(G9,I9)</f>
        <v>1970.330641666663</v>
      </c>
      <c r="G9" s="67">
        <f>F200/10000</f>
        <v>1942.8398083333298</v>
      </c>
      <c r="H9" s="64"/>
      <c r="I9" s="63">
        <f>I200/10000</f>
        <v>27.490833333333303</v>
      </c>
      <c r="J9" s="65">
        <f>K200/10000</f>
        <v>7.31591666666666</v>
      </c>
      <c r="K9" s="65">
        <f>M200/10000</f>
        <v>93.300225</v>
      </c>
    </row>
    <row r="10" spans="5:11" ht="13.5">
      <c r="E10" s="8" t="s">
        <v>46</v>
      </c>
      <c r="F10" s="66">
        <f>SUM(G10,I10)</f>
        <v>1517.2458749999967</v>
      </c>
      <c r="G10" s="67">
        <f>G200/10000</f>
        <v>1487.0681833333301</v>
      </c>
      <c r="H10" s="68">
        <f>H200/10000</f>
        <v>252.546425</v>
      </c>
      <c r="I10" s="69">
        <f>J200/10000</f>
        <v>30.1776916666666</v>
      </c>
      <c r="J10" s="68">
        <f>L200/10000</f>
        <v>0.9686</v>
      </c>
      <c r="K10" s="68">
        <f>N200/10000</f>
        <v>69.686325</v>
      </c>
    </row>
    <row r="11" ht="13.5">
      <c r="G11" s="70"/>
    </row>
    <row r="12" spans="5:12" ht="13.5">
      <c r="E12" s="183" t="s">
        <v>47</v>
      </c>
      <c r="F12" s="184"/>
      <c r="G12" s="183" t="s">
        <v>48</v>
      </c>
      <c r="H12" s="184"/>
      <c r="I12" s="183" t="s">
        <v>49</v>
      </c>
      <c r="J12" s="184"/>
      <c r="K12" s="183" t="s">
        <v>50</v>
      </c>
      <c r="L12" s="184"/>
    </row>
    <row r="13" spans="5:12" ht="13.5">
      <c r="E13" s="185">
        <f>O200</f>
        <v>3302437.94792213</v>
      </c>
      <c r="F13" s="186"/>
      <c r="G13" s="185">
        <f>P200/100000</f>
        <v>650689.00616</v>
      </c>
      <c r="H13" s="186"/>
      <c r="I13" s="185">
        <f>Q200/100000</f>
        <v>77710.71664</v>
      </c>
      <c r="J13" s="186"/>
      <c r="K13" s="185">
        <f>R200/100000</f>
        <v>728399.7228</v>
      </c>
      <c r="L13" s="186"/>
    </row>
    <row r="16" ht="13.5">
      <c r="B16" s="4" t="s">
        <v>51</v>
      </c>
    </row>
    <row r="17" spans="9:13" ht="13.5">
      <c r="I17" s="51" t="s">
        <v>52</v>
      </c>
      <c r="M17" s="51" t="s">
        <v>53</v>
      </c>
    </row>
    <row r="18" spans="2:14" ht="13.5">
      <c r="B18" s="72"/>
      <c r="C18" s="73"/>
      <c r="D18" s="73"/>
      <c r="E18" s="74"/>
      <c r="F18" s="171" t="s">
        <v>54</v>
      </c>
      <c r="G18" s="172"/>
      <c r="H18" s="172"/>
      <c r="I18" s="173"/>
      <c r="J18" s="171" t="s">
        <v>55</v>
      </c>
      <c r="K18" s="172"/>
      <c r="L18" s="172"/>
      <c r="M18" s="173"/>
      <c r="N18" s="75"/>
    </row>
    <row r="19" spans="2:14" ht="13.5">
      <c r="B19" s="76"/>
      <c r="C19" s="77"/>
      <c r="D19" s="77"/>
      <c r="E19" s="78"/>
      <c r="F19" s="79" t="s">
        <v>7</v>
      </c>
      <c r="G19" s="80" t="s">
        <v>8</v>
      </c>
      <c r="H19" s="80" t="s">
        <v>9</v>
      </c>
      <c r="I19" s="81" t="s">
        <v>10</v>
      </c>
      <c r="J19" s="79" t="s">
        <v>7</v>
      </c>
      <c r="K19" s="80" t="s">
        <v>8</v>
      </c>
      <c r="L19" s="80" t="s">
        <v>9</v>
      </c>
      <c r="M19" s="81" t="s">
        <v>10</v>
      </c>
      <c r="N19" s="75"/>
    </row>
    <row r="20" spans="2:22" ht="15" customHeight="1">
      <c r="B20" s="5" t="s">
        <v>44</v>
      </c>
      <c r="C20" s="82"/>
      <c r="D20" s="82"/>
      <c r="E20" s="83"/>
      <c r="F20" s="137">
        <f aca="true" t="shared" si="0" ref="F20:M20">SUM(F21,F25)</f>
        <v>25973.115899999997</v>
      </c>
      <c r="G20" s="85">
        <f t="shared" si="0"/>
        <v>343.4614</v>
      </c>
      <c r="H20" s="164">
        <f t="shared" si="0"/>
        <v>20754.7916</v>
      </c>
      <c r="I20" s="87">
        <f t="shared" si="0"/>
        <v>4874.8629</v>
      </c>
      <c r="J20" s="84">
        <f t="shared" si="0"/>
        <v>45325.839799999994</v>
      </c>
      <c r="K20" s="85">
        <f t="shared" si="0"/>
        <v>3607.4859</v>
      </c>
      <c r="L20" s="85">
        <f t="shared" si="0"/>
        <v>31929.1239</v>
      </c>
      <c r="M20" s="87">
        <f t="shared" si="0"/>
        <v>9789.23</v>
      </c>
      <c r="N20" s="88"/>
      <c r="U20" s="49"/>
      <c r="V20" s="49"/>
    </row>
    <row r="21" spans="2:22" ht="15" customHeight="1">
      <c r="B21" s="89" t="s">
        <v>39</v>
      </c>
      <c r="C21" s="90"/>
      <c r="D21" s="90"/>
      <c r="E21" s="91"/>
      <c r="F21" s="95">
        <f aca="true" t="shared" si="1" ref="F21:M21">SUM(F22:F23)</f>
        <v>25005.8065</v>
      </c>
      <c r="G21" s="96">
        <f t="shared" si="1"/>
        <v>322.16610000000003</v>
      </c>
      <c r="H21" s="96">
        <f t="shared" si="1"/>
        <v>19944.7315</v>
      </c>
      <c r="I21" s="96">
        <f t="shared" si="1"/>
        <v>4738.9089</v>
      </c>
      <c r="J21" s="95">
        <f t="shared" si="1"/>
        <v>43242.369399999996</v>
      </c>
      <c r="K21" s="96">
        <f t="shared" si="1"/>
        <v>3315.2347</v>
      </c>
      <c r="L21" s="96">
        <f t="shared" si="1"/>
        <v>30442.4676</v>
      </c>
      <c r="M21" s="97">
        <f t="shared" si="1"/>
        <v>9484.667099999999</v>
      </c>
      <c r="N21" s="88"/>
      <c r="U21" s="98"/>
      <c r="V21" s="98"/>
    </row>
    <row r="22" spans="2:22" ht="15" customHeight="1">
      <c r="B22" s="99"/>
      <c r="C22" s="100" t="s">
        <v>45</v>
      </c>
      <c r="D22" s="100"/>
      <c r="E22" s="101"/>
      <c r="F22" s="92">
        <f aca="true" t="shared" si="2" ref="F22:F27">SUM(G22:I22)</f>
        <v>13290.3406</v>
      </c>
      <c r="G22" s="94">
        <f>S200/10000</f>
        <v>157.2303</v>
      </c>
      <c r="H22" s="94">
        <f>Y200/10000</f>
        <v>10423.403</v>
      </c>
      <c r="I22" s="97">
        <f>AE200/10000</f>
        <v>2709.7073</v>
      </c>
      <c r="J22" s="92">
        <f aca="true" t="shared" si="3" ref="J22:J27">SUM(K22:M22)</f>
        <v>22642.577899999997</v>
      </c>
      <c r="K22" s="94">
        <f>AK200/10000</f>
        <v>1545.8453</v>
      </c>
      <c r="L22" s="94">
        <f>AQ200/10000</f>
        <v>15407.203</v>
      </c>
      <c r="M22" s="97">
        <f>AW200/10000</f>
        <v>5689.5296</v>
      </c>
      <c r="N22" s="88"/>
      <c r="U22" s="98"/>
      <c r="V22" s="98"/>
    </row>
    <row r="23" spans="2:22" ht="15" customHeight="1">
      <c r="B23" s="102"/>
      <c r="C23" s="103" t="s">
        <v>46</v>
      </c>
      <c r="D23" s="90"/>
      <c r="E23" s="91"/>
      <c r="F23" s="92">
        <f t="shared" si="2"/>
        <v>11715.4659</v>
      </c>
      <c r="G23" s="96">
        <f>T200/10000</f>
        <v>164.9358</v>
      </c>
      <c r="H23" s="96">
        <f>Z200/10000</f>
        <v>9521.3285</v>
      </c>
      <c r="I23" s="104">
        <f>AF200/10000</f>
        <v>2029.2016</v>
      </c>
      <c r="J23" s="92">
        <f t="shared" si="3"/>
        <v>20599.791500000003</v>
      </c>
      <c r="K23" s="96">
        <f>AL200/10000</f>
        <v>1769.3894</v>
      </c>
      <c r="L23" s="96">
        <f>AR200/10000</f>
        <v>15035.2646</v>
      </c>
      <c r="M23" s="104">
        <f>AX200/10000</f>
        <v>3795.1375</v>
      </c>
      <c r="N23" s="88"/>
      <c r="T23" s="105"/>
      <c r="U23" s="105"/>
      <c r="V23" s="49"/>
    </row>
    <row r="24" spans="2:22" ht="15" customHeight="1">
      <c r="B24" s="102"/>
      <c r="C24" s="106"/>
      <c r="D24" s="90" t="s">
        <v>42</v>
      </c>
      <c r="E24" s="91"/>
      <c r="F24" s="92">
        <f t="shared" si="2"/>
        <v>3022.9374</v>
      </c>
      <c r="G24" s="96">
        <f>U200/10000</f>
        <v>44.806</v>
      </c>
      <c r="H24" s="94">
        <f>AA200/10000</f>
        <v>2671.2293</v>
      </c>
      <c r="I24" s="97">
        <f>AG200/10000</f>
        <v>306.9021</v>
      </c>
      <c r="J24" s="92">
        <f t="shared" si="3"/>
        <v>5336.3857</v>
      </c>
      <c r="K24" s="94">
        <f>AM200/10000</f>
        <v>300.9428</v>
      </c>
      <c r="L24" s="94">
        <f>AS200/10000</f>
        <v>4562.0205</v>
      </c>
      <c r="M24" s="97">
        <f>AY200/10000</f>
        <v>473.4224</v>
      </c>
      <c r="N24" s="88"/>
      <c r="U24" s="98"/>
      <c r="V24" s="98"/>
    </row>
    <row r="25" spans="2:22" ht="15" customHeight="1">
      <c r="B25" s="89" t="s">
        <v>40</v>
      </c>
      <c r="C25" s="90"/>
      <c r="D25" s="90"/>
      <c r="E25" s="91"/>
      <c r="F25" s="92">
        <f t="shared" si="2"/>
        <v>967.3094000000001</v>
      </c>
      <c r="G25" s="96">
        <f>V200/10000</f>
        <v>21.2953</v>
      </c>
      <c r="H25" s="96">
        <f>AB200/10000</f>
        <v>810.0601</v>
      </c>
      <c r="I25" s="104">
        <f>AH200/10000</f>
        <v>135.954</v>
      </c>
      <c r="J25" s="92">
        <f t="shared" si="3"/>
        <v>2083.4704</v>
      </c>
      <c r="K25" s="96">
        <f>AN200/10000</f>
        <v>292.2512</v>
      </c>
      <c r="L25" s="94">
        <f>AT200/10000</f>
        <v>1486.6563</v>
      </c>
      <c r="M25" s="104">
        <f>AZ200/10000</f>
        <v>304.5629</v>
      </c>
      <c r="N25" s="88"/>
      <c r="U25" s="105"/>
      <c r="V25" s="105"/>
    </row>
    <row r="26" spans="2:22" ht="15" customHeight="1">
      <c r="B26" s="107"/>
      <c r="C26" s="100" t="s">
        <v>43</v>
      </c>
      <c r="D26" s="100"/>
      <c r="E26" s="101"/>
      <c r="F26" s="92">
        <f t="shared" si="2"/>
        <v>145.78629999999998</v>
      </c>
      <c r="G26" s="94">
        <f>W200/10000</f>
        <v>2.9541</v>
      </c>
      <c r="H26" s="94">
        <f>AC200/10000</f>
        <v>118.9153</v>
      </c>
      <c r="I26" s="97">
        <f>AI200/10000</f>
        <v>23.9169</v>
      </c>
      <c r="J26" s="92">
        <f t="shared" si="3"/>
        <v>288.3067</v>
      </c>
      <c r="K26" s="94">
        <f>AO200/10000</f>
        <v>33.2728</v>
      </c>
      <c r="L26" s="96">
        <f>AU200/10000</f>
        <v>204.3841</v>
      </c>
      <c r="M26" s="97">
        <f>BA200/10000</f>
        <v>50.6498</v>
      </c>
      <c r="N26" s="88"/>
      <c r="U26" s="98"/>
      <c r="V26" s="98"/>
    </row>
    <row r="27" spans="2:22" ht="15" customHeight="1">
      <c r="B27" s="6" t="s">
        <v>56</v>
      </c>
      <c r="C27" s="108"/>
      <c r="D27" s="108"/>
      <c r="E27" s="109"/>
      <c r="F27" s="110">
        <f t="shared" si="2"/>
        <v>2399.5282</v>
      </c>
      <c r="G27" s="111">
        <f>X200/10000</f>
        <v>47.2549</v>
      </c>
      <c r="H27" s="112">
        <f>AD200/10000</f>
        <v>1982.3393</v>
      </c>
      <c r="I27" s="113">
        <f>AJ200/10000</f>
        <v>369.934</v>
      </c>
      <c r="J27" s="110">
        <f t="shared" si="3"/>
        <v>4874.7713</v>
      </c>
      <c r="K27" s="112">
        <f>AP200/10000</f>
        <v>620.0346</v>
      </c>
      <c r="L27" s="112">
        <f>AV200/10000</f>
        <v>3437.4801</v>
      </c>
      <c r="M27" s="113">
        <f>BB200/10000</f>
        <v>817.2566</v>
      </c>
      <c r="N27" s="88"/>
      <c r="U27" s="98"/>
      <c r="V27" s="98"/>
    </row>
    <row r="30" ht="13.5">
      <c r="B30" s="4" t="s">
        <v>57</v>
      </c>
    </row>
    <row r="31" ht="13.5">
      <c r="M31" s="51" t="s">
        <v>58</v>
      </c>
    </row>
    <row r="32" spans="2:14" ht="13.5">
      <c r="B32" s="72"/>
      <c r="C32" s="73"/>
      <c r="D32" s="73"/>
      <c r="E32" s="74"/>
      <c r="F32" s="174" t="s">
        <v>7</v>
      </c>
      <c r="G32" s="73"/>
      <c r="H32" s="73"/>
      <c r="I32" s="73"/>
      <c r="J32" s="73"/>
      <c r="K32" s="73"/>
      <c r="L32" s="114"/>
      <c r="M32" s="115"/>
      <c r="N32" s="75"/>
    </row>
    <row r="33" spans="2:14" ht="22.5">
      <c r="B33" s="76"/>
      <c r="C33" s="77"/>
      <c r="D33" s="77"/>
      <c r="E33" s="78"/>
      <c r="F33" s="175"/>
      <c r="G33" s="80" t="s">
        <v>8</v>
      </c>
      <c r="H33" s="80" t="s">
        <v>9</v>
      </c>
      <c r="I33" s="80" t="s">
        <v>10</v>
      </c>
      <c r="J33" s="80" t="s">
        <v>11</v>
      </c>
      <c r="K33" s="116" t="s">
        <v>12</v>
      </c>
      <c r="L33" s="117" t="s">
        <v>13</v>
      </c>
      <c r="M33" s="118" t="s">
        <v>14</v>
      </c>
      <c r="N33" s="75"/>
    </row>
    <row r="34" spans="2:14" ht="15" customHeight="1">
      <c r="B34" s="5" t="s">
        <v>44</v>
      </c>
      <c r="C34" s="82"/>
      <c r="D34" s="82"/>
      <c r="E34" s="83"/>
      <c r="F34" s="84">
        <f aca="true" t="shared" si="4" ref="F34:L34">SUM(F35,F39)</f>
        <v>55605.35236368001</v>
      </c>
      <c r="G34" s="85">
        <f t="shared" si="4"/>
        <v>15296.669915100001</v>
      </c>
      <c r="H34" s="85">
        <f t="shared" si="4"/>
        <v>22484.1416213</v>
      </c>
      <c r="I34" s="85">
        <f t="shared" si="4"/>
        <v>6102.5197468</v>
      </c>
      <c r="J34" s="85">
        <f t="shared" si="4"/>
        <v>10032.6369626</v>
      </c>
      <c r="K34" s="85">
        <f t="shared" si="4"/>
        <v>64.8677899</v>
      </c>
      <c r="L34" s="85">
        <f t="shared" si="4"/>
        <v>556.11870241</v>
      </c>
      <c r="M34" s="87">
        <f>ROUND((CM200+CN200+CP200)/100000000,8)</f>
        <v>1068.39762557</v>
      </c>
      <c r="N34" s="88"/>
    </row>
    <row r="35" spans="2:13" ht="15" customHeight="1">
      <c r="B35" s="89" t="s">
        <v>39</v>
      </c>
      <c r="C35" s="90"/>
      <c r="D35" s="90"/>
      <c r="E35" s="91"/>
      <c r="F35" s="119">
        <f aca="true" t="shared" si="5" ref="F35:L35">SUM(F36:F37)</f>
        <v>52337.454473510006</v>
      </c>
      <c r="G35" s="120">
        <f t="shared" si="5"/>
        <v>14132.9412785</v>
      </c>
      <c r="H35" s="120">
        <f t="shared" si="5"/>
        <v>21276.7498429</v>
      </c>
      <c r="I35" s="120">
        <f t="shared" si="5"/>
        <v>5903.0483939</v>
      </c>
      <c r="J35" s="94">
        <f t="shared" si="5"/>
        <v>9405.3106343</v>
      </c>
      <c r="K35" s="121">
        <f t="shared" si="5"/>
        <v>60.6132044</v>
      </c>
      <c r="L35" s="121">
        <f t="shared" si="5"/>
        <v>506.05225593</v>
      </c>
      <c r="M35" s="122">
        <f>ROUND((CM200+CN200)/100000000,8)</f>
        <v>1052.73886358</v>
      </c>
    </row>
    <row r="36" spans="2:13" ht="15" customHeight="1">
      <c r="B36" s="99"/>
      <c r="C36" s="100" t="s">
        <v>45</v>
      </c>
      <c r="D36" s="100"/>
      <c r="E36" s="101"/>
      <c r="F36" s="92">
        <f aca="true" t="shared" si="6" ref="F36:F41">SUM(G36:M36)</f>
        <v>28806.160486200002</v>
      </c>
      <c r="G36" s="94">
        <f>BC200/100000000</f>
        <v>7358.6105655</v>
      </c>
      <c r="H36" s="94">
        <f>BI200/100000000</f>
        <v>11635.2224014</v>
      </c>
      <c r="I36" s="120">
        <f>BO200/100000000</f>
        <v>3629.8137417</v>
      </c>
      <c r="J36" s="94">
        <f>BU200/100000000</f>
        <v>5278.4214212</v>
      </c>
      <c r="K36" s="94">
        <f>CA200/100000000</f>
        <v>10.9317848</v>
      </c>
      <c r="L36" s="120">
        <f>CG200/100000000</f>
        <v>235.31366028</v>
      </c>
      <c r="M36" s="123">
        <f>ROUND(CM200/100000000,8)</f>
        <v>657.84691132</v>
      </c>
    </row>
    <row r="37" spans="2:13" ht="15" customHeight="1">
      <c r="B37" s="102"/>
      <c r="C37" s="103" t="s">
        <v>46</v>
      </c>
      <c r="D37" s="90"/>
      <c r="E37" s="91"/>
      <c r="F37" s="92">
        <f t="shared" si="6"/>
        <v>23531.293987310004</v>
      </c>
      <c r="G37" s="96">
        <f>BD200/100000000</f>
        <v>6774.330713</v>
      </c>
      <c r="H37" s="96">
        <f>BJ200/100000000</f>
        <v>9641.5274415</v>
      </c>
      <c r="I37" s="124">
        <f>BP200/100000000</f>
        <v>2273.2346522</v>
      </c>
      <c r="J37" s="96">
        <f>BV200/100000000</f>
        <v>4126.8892131</v>
      </c>
      <c r="K37" s="96">
        <f>CB200/100000000</f>
        <v>49.6814196</v>
      </c>
      <c r="L37" s="124">
        <f>CH200/100000000</f>
        <v>270.73859565</v>
      </c>
      <c r="M37" s="125">
        <f>ROUND((CM200+CN200)/100000000,8)-ROUND(CM200/100000000,8)</f>
        <v>394.89195226000004</v>
      </c>
    </row>
    <row r="38" spans="2:13" ht="15" customHeight="1">
      <c r="B38" s="102"/>
      <c r="C38" s="106"/>
      <c r="D38" s="90" t="s">
        <v>42</v>
      </c>
      <c r="E38" s="91"/>
      <c r="F38" s="92">
        <f t="shared" si="6"/>
        <v>5362.355207469999</v>
      </c>
      <c r="G38" s="94">
        <f>BE200/100000000</f>
        <v>1697.7685127</v>
      </c>
      <c r="H38" s="94">
        <f>BK200/100000000</f>
        <v>2385.6355937</v>
      </c>
      <c r="I38" s="120">
        <f>BQ200/100000000</f>
        <v>280.9903784</v>
      </c>
      <c r="J38" s="94">
        <f>BW200/100000000</f>
        <v>895.6224563</v>
      </c>
      <c r="K38" s="94">
        <f>CC200/100000000</f>
        <v>8.5537411</v>
      </c>
      <c r="L38" s="120">
        <f>CI200/100000000</f>
        <v>33.77173704</v>
      </c>
      <c r="M38" s="123">
        <f>ROUND(CO200/100000000,8)</f>
        <v>60.01278823</v>
      </c>
    </row>
    <row r="39" spans="2:13" ht="15" customHeight="1">
      <c r="B39" s="89" t="s">
        <v>40</v>
      </c>
      <c r="C39" s="90"/>
      <c r="D39" s="90"/>
      <c r="E39" s="91"/>
      <c r="F39" s="92">
        <f t="shared" si="6"/>
        <v>3267.89789017</v>
      </c>
      <c r="G39" s="96">
        <f>BF200/100000000</f>
        <v>1163.7286366</v>
      </c>
      <c r="H39" s="96">
        <f>BL200/100000000</f>
        <v>1207.3917784</v>
      </c>
      <c r="I39" s="124">
        <f>BR200/100000000</f>
        <v>199.4713529</v>
      </c>
      <c r="J39" s="96">
        <f>BX200/100000000</f>
        <v>627.3263283</v>
      </c>
      <c r="K39" s="96">
        <f>CD200/100000000</f>
        <v>4.2545855</v>
      </c>
      <c r="L39" s="124">
        <f>CJ200/100000000</f>
        <v>50.06644648</v>
      </c>
      <c r="M39" s="125">
        <f>ROUND((CM200+CN200+CP200)/100000000,8)-ROUND((CM200+CN200)/100000000,8)</f>
        <v>15.658761989999903</v>
      </c>
    </row>
    <row r="40" spans="2:13" ht="15" customHeight="1">
      <c r="B40" s="107"/>
      <c r="C40" s="100" t="s">
        <v>43</v>
      </c>
      <c r="D40" s="100"/>
      <c r="E40" s="101"/>
      <c r="F40" s="92">
        <f t="shared" si="6"/>
        <v>478.43748005</v>
      </c>
      <c r="G40" s="94">
        <f>BG200/100000000</f>
        <v>162.9153056</v>
      </c>
      <c r="H40" s="94">
        <f>BM200/100000000</f>
        <v>183.1752574</v>
      </c>
      <c r="I40" s="120">
        <f>BS200/100000000</f>
        <v>30.4988682</v>
      </c>
      <c r="J40" s="94">
        <f>BY200/100000000</f>
        <v>93.1412126</v>
      </c>
      <c r="K40" s="94">
        <f>CE200/100000000</f>
        <v>0.5634615</v>
      </c>
      <c r="L40" s="120">
        <f>CK200/100000000</f>
        <v>5.40308128</v>
      </c>
      <c r="M40" s="123">
        <f>ROUND(CQ200/100000000,8)</f>
        <v>2.74029347</v>
      </c>
    </row>
    <row r="41" spans="2:13" ht="15" customHeight="1">
      <c r="B41" s="6" t="s">
        <v>56</v>
      </c>
      <c r="C41" s="108"/>
      <c r="D41" s="108"/>
      <c r="E41" s="109"/>
      <c r="F41" s="110">
        <f t="shared" si="6"/>
        <v>7577.028777159999</v>
      </c>
      <c r="G41" s="112">
        <f>BH200/100000000</f>
        <v>2595.5528762</v>
      </c>
      <c r="H41" s="112">
        <f>BN200/100000000</f>
        <v>2850.8150418</v>
      </c>
      <c r="I41" s="126">
        <f>BT200/100000000</f>
        <v>524.4312414</v>
      </c>
      <c r="J41" s="112">
        <f>BZ200/100000000</f>
        <v>1443.7674794</v>
      </c>
      <c r="K41" s="112">
        <f>CF200/100000000</f>
        <v>8.9321825</v>
      </c>
      <c r="L41" s="126">
        <f>CL200/100000000</f>
        <v>104.85810906</v>
      </c>
      <c r="M41" s="127">
        <f>ROUND(CR200/100000000,8)</f>
        <v>48.6718468</v>
      </c>
    </row>
    <row r="42" spans="2:9" ht="13.5">
      <c r="B42" s="27" t="s">
        <v>59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60</v>
      </c>
      <c r="C43" s="27"/>
      <c r="D43" s="27"/>
      <c r="E43" s="27"/>
      <c r="F43" s="27"/>
      <c r="G43" s="27"/>
      <c r="H43" s="27"/>
      <c r="I43" s="27"/>
    </row>
    <row r="45" spans="2:17" ht="13.5">
      <c r="B45" s="4" t="s">
        <v>61</v>
      </c>
      <c r="Q45" s="128"/>
    </row>
    <row r="46" spans="16:17" ht="13.5">
      <c r="P46" s="128" t="s">
        <v>58</v>
      </c>
      <c r="Q46" s="128"/>
    </row>
    <row r="47" spans="2:17" ht="13.5">
      <c r="B47" s="72"/>
      <c r="C47" s="73"/>
      <c r="D47" s="73"/>
      <c r="E47" s="74"/>
      <c r="F47" s="176" t="s">
        <v>62</v>
      </c>
      <c r="G47" s="177"/>
      <c r="H47" s="177"/>
      <c r="I47" s="177"/>
      <c r="J47" s="177"/>
      <c r="K47" s="177"/>
      <c r="L47" s="178"/>
      <c r="M47" s="176" t="s">
        <v>63</v>
      </c>
      <c r="N47" s="177"/>
      <c r="O47" s="177"/>
      <c r="P47" s="178"/>
      <c r="Q47" s="129"/>
    </row>
    <row r="48" spans="2:17" ht="22.5">
      <c r="B48" s="76"/>
      <c r="C48" s="77"/>
      <c r="D48" s="77"/>
      <c r="E48" s="78"/>
      <c r="F48" s="79" t="s">
        <v>7</v>
      </c>
      <c r="G48" s="80" t="s">
        <v>8</v>
      </c>
      <c r="H48" s="80" t="s">
        <v>9</v>
      </c>
      <c r="I48" s="80" t="s">
        <v>10</v>
      </c>
      <c r="J48" s="80" t="s">
        <v>11</v>
      </c>
      <c r="K48" s="116" t="s">
        <v>12</v>
      </c>
      <c r="L48" s="130" t="s">
        <v>13</v>
      </c>
      <c r="M48" s="131" t="s">
        <v>64</v>
      </c>
      <c r="N48" s="132" t="s">
        <v>65</v>
      </c>
      <c r="O48" s="133" t="s">
        <v>66</v>
      </c>
      <c r="P48" s="134" t="s">
        <v>14</v>
      </c>
      <c r="Q48" s="129"/>
    </row>
    <row r="49" spans="2:17" ht="15" customHeight="1">
      <c r="B49" s="102" t="s">
        <v>44</v>
      </c>
      <c r="C49" s="135"/>
      <c r="D49" s="135"/>
      <c r="E49" s="136"/>
      <c r="F49" s="137">
        <f aca="true" t="shared" si="7" ref="F49:K49">SUM(F50,F54)</f>
        <v>41637.64280749</v>
      </c>
      <c r="G49" s="85">
        <f t="shared" si="7"/>
        <v>13092.60341742</v>
      </c>
      <c r="H49" s="85">
        <f t="shared" si="7"/>
        <v>16563.9737264</v>
      </c>
      <c r="I49" s="85">
        <f t="shared" si="7"/>
        <v>4342.31508843</v>
      </c>
      <c r="J49" s="85">
        <f t="shared" si="7"/>
        <v>7251.2830810099995</v>
      </c>
      <c r="K49" s="85">
        <f t="shared" si="7"/>
        <v>47.046417209999994</v>
      </c>
      <c r="L49" s="87">
        <f>ROUND((DW200+DX200+DZ200)/100000000,8)</f>
        <v>340.42107702</v>
      </c>
      <c r="M49" s="137">
        <f>SUM(M50,M54)</f>
        <v>246.3572106</v>
      </c>
      <c r="N49" s="85">
        <f>SUM(N50,N54)</f>
        <v>51.056473419999996</v>
      </c>
      <c r="O49" s="138">
        <f>EO200/100000000</f>
        <v>212.60788346</v>
      </c>
      <c r="P49" s="139">
        <f>ROUND((EP200+EQ200+ES200)/100000000,8)</f>
        <v>755.22517895</v>
      </c>
      <c r="Q49" s="140"/>
    </row>
    <row r="50" spans="2:17" ht="15" customHeight="1">
      <c r="B50" s="89" t="s">
        <v>39</v>
      </c>
      <c r="C50" s="90"/>
      <c r="D50" s="90"/>
      <c r="E50" s="91"/>
      <c r="F50" s="141">
        <f aca="true" t="shared" si="8" ref="F50:K50">SUM(F51:F52)</f>
        <v>38888.75495104</v>
      </c>
      <c r="G50" s="94">
        <f t="shared" si="8"/>
        <v>12016.07180727</v>
      </c>
      <c r="H50" s="94">
        <f t="shared" si="8"/>
        <v>15583.841925789999</v>
      </c>
      <c r="I50" s="94">
        <f t="shared" si="8"/>
        <v>4183.72785509</v>
      </c>
      <c r="J50" s="94">
        <f t="shared" si="8"/>
        <v>6752.04686667</v>
      </c>
      <c r="K50" s="94">
        <f t="shared" si="8"/>
        <v>43.437102859999996</v>
      </c>
      <c r="L50" s="97">
        <f>ROUND((DW200+DX200)/100000000,8)</f>
        <v>309.62939336</v>
      </c>
      <c r="M50" s="141">
        <f>SUM(M51:M52)</f>
        <v>246.08370508000002</v>
      </c>
      <c r="N50" s="94">
        <f>SUM(N51:N52)</f>
        <v>50.346811349999996</v>
      </c>
      <c r="O50" s="179"/>
      <c r="P50" s="123">
        <f>ROUND((EP200+EQ200)/100000000,8)</f>
        <v>742.97066748</v>
      </c>
      <c r="Q50" s="140"/>
    </row>
    <row r="51" spans="2:17" ht="15" customHeight="1">
      <c r="B51" s="99"/>
      <c r="C51" s="100" t="s">
        <v>45</v>
      </c>
      <c r="D51" s="100"/>
      <c r="E51" s="101"/>
      <c r="F51" s="92">
        <f aca="true" t="shared" si="9" ref="F51:F56">SUM(G51:L51)</f>
        <v>21085.02578342</v>
      </c>
      <c r="G51" s="94">
        <f>CS200/100000000</f>
        <v>6253.55904111</v>
      </c>
      <c r="H51" s="94">
        <f>CY200/100000000</f>
        <v>8390.78052945</v>
      </c>
      <c r="I51" s="94">
        <f>DE200/100000000</f>
        <v>2555.05697653</v>
      </c>
      <c r="J51" s="94">
        <f>DK200/100000000</f>
        <v>3733.36946885</v>
      </c>
      <c r="K51" s="94">
        <f>DQ200/100000000</f>
        <v>7.69706454</v>
      </c>
      <c r="L51" s="97">
        <f>ROUND(DW200/100000000,8)</f>
        <v>144.56270294</v>
      </c>
      <c r="M51" s="92">
        <f>EC200/100000000</f>
        <v>137.05536142</v>
      </c>
      <c r="N51" s="142">
        <f>EI200/100000000</f>
        <v>32.14387179</v>
      </c>
      <c r="O51" s="180"/>
      <c r="P51" s="97">
        <f>ROUND(EP200/100000000,8)</f>
        <v>460.51117337</v>
      </c>
      <c r="Q51" s="140"/>
    </row>
    <row r="52" spans="2:17" ht="15" customHeight="1">
      <c r="B52" s="102"/>
      <c r="C52" s="103" t="s">
        <v>46</v>
      </c>
      <c r="D52" s="90"/>
      <c r="E52" s="91"/>
      <c r="F52" s="92">
        <f t="shared" si="9"/>
        <v>17803.72916762</v>
      </c>
      <c r="G52" s="94">
        <f>CT200/100000000</f>
        <v>5762.51276616</v>
      </c>
      <c r="H52" s="94">
        <f>CZ200/100000000</f>
        <v>7193.06139634</v>
      </c>
      <c r="I52" s="94">
        <f>DF200/100000000</f>
        <v>1628.67087856</v>
      </c>
      <c r="J52" s="94">
        <f>DL200/100000000</f>
        <v>3018.67739782</v>
      </c>
      <c r="K52" s="94">
        <f>DR200/100000000</f>
        <v>35.74003832</v>
      </c>
      <c r="L52" s="97">
        <f>ROUND((DW200+DX200)/100000000,8)-ROUND(DW200/100000000,8)</f>
        <v>165.06669042</v>
      </c>
      <c r="M52" s="92">
        <f>ED200/100000000</f>
        <v>109.02834366</v>
      </c>
      <c r="N52" s="142">
        <f>EJ200/100000000</f>
        <v>18.20293956</v>
      </c>
      <c r="O52" s="180"/>
      <c r="P52" s="97">
        <f>ROUND((EP200+EQ200)/100000000,8)-ROUND(EP200/100000000,8)</f>
        <v>282.45949411</v>
      </c>
      <c r="Q52" s="140"/>
    </row>
    <row r="53" spans="2:17" ht="15" customHeight="1">
      <c r="B53" s="102"/>
      <c r="C53" s="106"/>
      <c r="D53" s="90" t="s">
        <v>42</v>
      </c>
      <c r="E53" s="91"/>
      <c r="F53" s="92">
        <f t="shared" si="9"/>
        <v>4361.350818699999</v>
      </c>
      <c r="G53" s="94">
        <f>CU200/100000000</f>
        <v>1480.09000739</v>
      </c>
      <c r="H53" s="94">
        <f>DA200/100000000</f>
        <v>1911.1210035</v>
      </c>
      <c r="I53" s="94">
        <f>DG200/100000000</f>
        <v>225.2638926</v>
      </c>
      <c r="J53" s="94">
        <f>DM200/100000000</f>
        <v>717.83305081</v>
      </c>
      <c r="K53" s="94">
        <f>DS200/100000000</f>
        <v>6.84503541</v>
      </c>
      <c r="L53" s="97">
        <f>ROUND(DY200/100000000,8)</f>
        <v>20.19782899</v>
      </c>
      <c r="M53" s="92">
        <f>EE200/100000000</f>
        <v>14.94386905</v>
      </c>
      <c r="N53" s="142">
        <f>EK200/100000000</f>
        <v>0.09211975</v>
      </c>
      <c r="O53" s="180"/>
      <c r="P53" s="97">
        <f>ROUND(ER200/100000000,8)</f>
        <v>48.01663434</v>
      </c>
      <c r="Q53" s="140"/>
    </row>
    <row r="54" spans="2:17" ht="15" customHeight="1">
      <c r="B54" s="89" t="s">
        <v>40</v>
      </c>
      <c r="C54" s="90"/>
      <c r="D54" s="90"/>
      <c r="E54" s="91"/>
      <c r="F54" s="92">
        <f t="shared" si="9"/>
        <v>2748.887856450001</v>
      </c>
      <c r="G54" s="94">
        <f>CV200/100000000</f>
        <v>1076.53161015</v>
      </c>
      <c r="H54" s="94">
        <f>DB200/100000000</f>
        <v>980.13180061</v>
      </c>
      <c r="I54" s="94">
        <f>DH200/100000000</f>
        <v>158.58723334</v>
      </c>
      <c r="J54" s="94">
        <f>DN200/100000000</f>
        <v>499.23621434</v>
      </c>
      <c r="K54" s="94">
        <f>DT200/100000000</f>
        <v>3.60931435</v>
      </c>
      <c r="L54" s="97">
        <f>ROUND((DW200+DX200+DZ200)/100000000,8)-ROUND((DW200+DX200)/100000000,8)</f>
        <v>30.79168365999999</v>
      </c>
      <c r="M54" s="92">
        <f>EF200/100000000</f>
        <v>0.27350552</v>
      </c>
      <c r="N54" s="142">
        <f>EL200/100000000</f>
        <v>0.70966207</v>
      </c>
      <c r="O54" s="180"/>
      <c r="P54" s="97">
        <f>ROUND((EP200+EQ200+ES200)/100000000,8)-ROUND((EP200+EQ200)/100000000,8)</f>
        <v>12.254511470000011</v>
      </c>
      <c r="Q54" s="140"/>
    </row>
    <row r="55" spans="2:17" ht="15" customHeight="1">
      <c r="B55" s="107"/>
      <c r="C55" s="100" t="s">
        <v>43</v>
      </c>
      <c r="D55" s="100"/>
      <c r="E55" s="101"/>
      <c r="F55" s="92">
        <f t="shared" si="9"/>
        <v>367.73524640000005</v>
      </c>
      <c r="G55" s="94">
        <f>CW200/100000000</f>
        <v>144.27835086</v>
      </c>
      <c r="H55" s="94">
        <f>DC200/100000000</f>
        <v>132.32312927</v>
      </c>
      <c r="I55" s="94">
        <f>DI200/100000000</f>
        <v>21.47888201</v>
      </c>
      <c r="J55" s="94">
        <f>DO200/100000000</f>
        <v>65.91372687</v>
      </c>
      <c r="K55" s="94">
        <f>DU200/100000000</f>
        <v>0.410436</v>
      </c>
      <c r="L55" s="97">
        <f>ROUND(EA200/100000000,8)</f>
        <v>3.33072139</v>
      </c>
      <c r="M55" s="92">
        <f>EG200/100000000</f>
        <v>0.20531097</v>
      </c>
      <c r="N55" s="142">
        <f>EM200/100000000</f>
        <v>0.24492872</v>
      </c>
      <c r="O55" s="180"/>
      <c r="P55" s="97">
        <f>ROUND(ET200/100000000,8)</f>
        <v>1.91852786</v>
      </c>
      <c r="Q55" s="140"/>
    </row>
    <row r="56" spans="2:17" ht="15" customHeight="1">
      <c r="B56" s="6" t="s">
        <v>56</v>
      </c>
      <c r="C56" s="108"/>
      <c r="D56" s="108"/>
      <c r="E56" s="109"/>
      <c r="F56" s="110">
        <f t="shared" si="9"/>
        <v>6013.83298324</v>
      </c>
      <c r="G56" s="112">
        <f>CX200/100000000</f>
        <v>2309.59319219</v>
      </c>
      <c r="H56" s="112">
        <f>DD200/100000000</f>
        <v>2172.52489816</v>
      </c>
      <c r="I56" s="112">
        <f>DJ200/100000000</f>
        <v>387.42874668</v>
      </c>
      <c r="J56" s="112">
        <f>DP200/100000000</f>
        <v>1072.79836995</v>
      </c>
      <c r="K56" s="112">
        <f>DV200/100000000</f>
        <v>6.91225541</v>
      </c>
      <c r="L56" s="113">
        <f>ROUND(EB200/100000000,8)</f>
        <v>64.57552085</v>
      </c>
      <c r="M56" s="110">
        <f>EH200/100000000</f>
        <v>26.72577367</v>
      </c>
      <c r="N56" s="143">
        <f>EN200/100000000</f>
        <v>5.93072881</v>
      </c>
      <c r="O56" s="181"/>
      <c r="P56" s="113">
        <f>ROUND(EU200/100000000,8)</f>
        <v>35.36683689</v>
      </c>
      <c r="Q56" s="140"/>
    </row>
    <row r="57" spans="2:16" ht="13.5">
      <c r="B57" s="27" t="s">
        <v>67</v>
      </c>
      <c r="C57" s="27"/>
      <c r="D57" s="27"/>
      <c r="E57" s="27"/>
      <c r="F57" s="27"/>
      <c r="G57" s="27"/>
      <c r="H57" s="27"/>
      <c r="I57" s="27" t="s">
        <v>22</v>
      </c>
      <c r="J57" s="27"/>
      <c r="K57" s="27"/>
      <c r="L57" s="27"/>
      <c r="M57" s="27"/>
      <c r="N57" s="27"/>
      <c r="P57" s="144"/>
    </row>
    <row r="58" spans="2:12" ht="13.5">
      <c r="B58" s="27" t="s">
        <v>68</v>
      </c>
      <c r="C58" s="27"/>
      <c r="D58" s="27"/>
      <c r="E58" s="27"/>
      <c r="F58" s="27"/>
      <c r="G58" s="27"/>
      <c r="H58" s="27"/>
      <c r="I58" s="27" t="s">
        <v>69</v>
      </c>
      <c r="J58" s="27"/>
      <c r="K58" s="27"/>
      <c r="L58" s="27"/>
    </row>
    <row r="59" spans="2:12" ht="13.5">
      <c r="B59" s="29" t="s">
        <v>70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s="4" t="s">
        <v>71</v>
      </c>
    </row>
    <row r="64" ht="13.5">
      <c r="I64" s="51" t="s">
        <v>58</v>
      </c>
    </row>
    <row r="65" spans="5:10" ht="22.5">
      <c r="E65" s="72"/>
      <c r="F65" s="145" t="s">
        <v>72</v>
      </c>
      <c r="G65" s="146" t="s">
        <v>73</v>
      </c>
      <c r="H65" s="147" t="s">
        <v>74</v>
      </c>
      <c r="I65" s="148" t="s">
        <v>75</v>
      </c>
      <c r="J65" s="149"/>
    </row>
    <row r="66" spans="5:10" ht="13.5">
      <c r="E66" s="12" t="s">
        <v>44</v>
      </c>
      <c r="F66" s="84">
        <f>F67</f>
        <v>1620.61524822</v>
      </c>
      <c r="G66" s="85">
        <f>SUM(G67:G68)</f>
        <v>21.79940965</v>
      </c>
      <c r="H66" s="85">
        <f>SUM(H67:H68)</f>
        <v>1699.8311746499999</v>
      </c>
      <c r="I66" s="87">
        <f>I67</f>
        <v>488.8727843</v>
      </c>
      <c r="J66" s="150"/>
    </row>
    <row r="67" spans="5:10" ht="13.5">
      <c r="E67" s="151" t="s">
        <v>45</v>
      </c>
      <c r="F67" s="92">
        <f>EV200/100000000</f>
        <v>1620.61524822</v>
      </c>
      <c r="G67" s="94">
        <f>EW200/100000000</f>
        <v>12.62140965</v>
      </c>
      <c r="H67" s="94">
        <f>EY200/100000000</f>
        <v>580.26819876</v>
      </c>
      <c r="I67" s="97">
        <f>ROUND(FA200/100000000,8)</f>
        <v>488.8727843</v>
      </c>
      <c r="J67" s="152"/>
    </row>
    <row r="68" spans="5:10" ht="13.5">
      <c r="E68" s="46" t="s">
        <v>46</v>
      </c>
      <c r="F68" s="153"/>
      <c r="G68" s="112">
        <f>EX200/100000000</f>
        <v>9.178</v>
      </c>
      <c r="H68" s="112">
        <f>EZ200/100000000</f>
        <v>1119.56297589</v>
      </c>
      <c r="I68" s="165"/>
      <c r="J68" s="155"/>
    </row>
    <row r="197" spans="5:157" ht="67.5">
      <c r="E197" s="4" t="s">
        <v>76</v>
      </c>
      <c r="F197" s="4" t="s">
        <v>77</v>
      </c>
      <c r="G197" s="4" t="s">
        <v>77</v>
      </c>
      <c r="H197" s="4" t="s">
        <v>78</v>
      </c>
      <c r="I197" s="4" t="s">
        <v>79</v>
      </c>
      <c r="J197" s="4" t="s">
        <v>79</v>
      </c>
      <c r="K197" s="4" t="s">
        <v>80</v>
      </c>
      <c r="L197" s="4" t="s">
        <v>80</v>
      </c>
      <c r="M197" s="156" t="s">
        <v>81</v>
      </c>
      <c r="N197" s="156" t="s">
        <v>81</v>
      </c>
      <c r="O197" s="4" t="s">
        <v>82</v>
      </c>
      <c r="P197" s="157" t="s">
        <v>48</v>
      </c>
      <c r="Q197" s="157" t="s">
        <v>49</v>
      </c>
      <c r="R197" s="157" t="s">
        <v>50</v>
      </c>
      <c r="S197" s="158" t="s">
        <v>83</v>
      </c>
      <c r="T197" s="158" t="s">
        <v>83</v>
      </c>
      <c r="U197" s="158" t="s">
        <v>83</v>
      </c>
      <c r="V197" s="158" t="s">
        <v>83</v>
      </c>
      <c r="W197" s="158" t="s">
        <v>83</v>
      </c>
      <c r="X197" s="158" t="s">
        <v>83</v>
      </c>
      <c r="Y197" s="158" t="s">
        <v>84</v>
      </c>
      <c r="Z197" s="158" t="s">
        <v>84</v>
      </c>
      <c r="AA197" s="158" t="s">
        <v>84</v>
      </c>
      <c r="AB197" s="158" t="s">
        <v>84</v>
      </c>
      <c r="AC197" s="158" t="s">
        <v>84</v>
      </c>
      <c r="AD197" s="158" t="s">
        <v>84</v>
      </c>
      <c r="AE197" s="158" t="s">
        <v>85</v>
      </c>
      <c r="AF197" s="158" t="s">
        <v>85</v>
      </c>
      <c r="AG197" s="158" t="s">
        <v>85</v>
      </c>
      <c r="AH197" s="158" t="s">
        <v>85</v>
      </c>
      <c r="AI197" s="158" t="s">
        <v>85</v>
      </c>
      <c r="AJ197" s="158" t="s">
        <v>85</v>
      </c>
      <c r="AK197" s="158" t="s">
        <v>86</v>
      </c>
      <c r="AL197" s="158" t="s">
        <v>86</v>
      </c>
      <c r="AM197" s="158" t="s">
        <v>86</v>
      </c>
      <c r="AN197" s="158" t="s">
        <v>86</v>
      </c>
      <c r="AO197" s="158" t="s">
        <v>86</v>
      </c>
      <c r="AP197" s="158" t="s">
        <v>86</v>
      </c>
      <c r="AQ197" s="158" t="s">
        <v>87</v>
      </c>
      <c r="AR197" s="158" t="s">
        <v>87</v>
      </c>
      <c r="AS197" s="158" t="s">
        <v>87</v>
      </c>
      <c r="AT197" s="158" t="s">
        <v>87</v>
      </c>
      <c r="AU197" s="158" t="s">
        <v>87</v>
      </c>
      <c r="AV197" s="158" t="s">
        <v>87</v>
      </c>
      <c r="AW197" s="158" t="s">
        <v>88</v>
      </c>
      <c r="AX197" s="158" t="s">
        <v>88</v>
      </c>
      <c r="AY197" s="158" t="s">
        <v>88</v>
      </c>
      <c r="AZ197" s="158" t="s">
        <v>88</v>
      </c>
      <c r="BA197" s="158" t="s">
        <v>88</v>
      </c>
      <c r="BB197" s="158" t="s">
        <v>88</v>
      </c>
      <c r="BC197" s="158" t="s">
        <v>8</v>
      </c>
      <c r="BD197" s="158" t="s">
        <v>8</v>
      </c>
      <c r="BE197" s="158" t="s">
        <v>8</v>
      </c>
      <c r="BF197" s="158" t="s">
        <v>8</v>
      </c>
      <c r="BG197" s="158" t="s">
        <v>8</v>
      </c>
      <c r="BH197" s="158" t="s">
        <v>8</v>
      </c>
      <c r="BI197" s="158" t="s">
        <v>9</v>
      </c>
      <c r="BJ197" s="158" t="s">
        <v>9</v>
      </c>
      <c r="BK197" s="158" t="s">
        <v>9</v>
      </c>
      <c r="BL197" s="158" t="s">
        <v>9</v>
      </c>
      <c r="BM197" s="158" t="s">
        <v>9</v>
      </c>
      <c r="BN197" s="158" t="s">
        <v>9</v>
      </c>
      <c r="BO197" s="158" t="s">
        <v>10</v>
      </c>
      <c r="BP197" s="158" t="s">
        <v>10</v>
      </c>
      <c r="BQ197" s="158" t="s">
        <v>10</v>
      </c>
      <c r="BR197" s="158" t="s">
        <v>10</v>
      </c>
      <c r="BS197" s="158" t="s">
        <v>10</v>
      </c>
      <c r="BT197" s="158" t="s">
        <v>10</v>
      </c>
      <c r="BU197" s="158" t="s">
        <v>11</v>
      </c>
      <c r="BV197" s="158" t="s">
        <v>11</v>
      </c>
      <c r="BW197" s="158" t="s">
        <v>11</v>
      </c>
      <c r="BX197" s="158" t="s">
        <v>11</v>
      </c>
      <c r="BY197" s="158" t="s">
        <v>11</v>
      </c>
      <c r="BZ197" s="158" t="s">
        <v>11</v>
      </c>
      <c r="CA197" s="156" t="s">
        <v>89</v>
      </c>
      <c r="CB197" s="156" t="s">
        <v>89</v>
      </c>
      <c r="CC197" s="156" t="s">
        <v>89</v>
      </c>
      <c r="CD197" s="156" t="s">
        <v>89</v>
      </c>
      <c r="CE197" s="156" t="s">
        <v>89</v>
      </c>
      <c r="CF197" s="156" t="s">
        <v>89</v>
      </c>
      <c r="CG197" s="156" t="s">
        <v>90</v>
      </c>
      <c r="CH197" s="156" t="s">
        <v>90</v>
      </c>
      <c r="CI197" s="156" t="s">
        <v>90</v>
      </c>
      <c r="CJ197" s="156" t="s">
        <v>90</v>
      </c>
      <c r="CK197" s="156" t="s">
        <v>90</v>
      </c>
      <c r="CL197" s="156" t="s">
        <v>90</v>
      </c>
      <c r="CM197" s="156" t="s">
        <v>91</v>
      </c>
      <c r="CN197" s="156" t="s">
        <v>91</v>
      </c>
      <c r="CO197" s="156" t="s">
        <v>91</v>
      </c>
      <c r="CP197" s="156" t="s">
        <v>91</v>
      </c>
      <c r="CQ197" s="156" t="s">
        <v>91</v>
      </c>
      <c r="CR197" s="156" t="s">
        <v>91</v>
      </c>
      <c r="CS197" s="156" t="s">
        <v>92</v>
      </c>
      <c r="CT197" s="156" t="s">
        <v>92</v>
      </c>
      <c r="CU197" s="156" t="s">
        <v>92</v>
      </c>
      <c r="CV197" s="156" t="s">
        <v>92</v>
      </c>
      <c r="CW197" s="156" t="s">
        <v>92</v>
      </c>
      <c r="CX197" s="156" t="s">
        <v>92</v>
      </c>
      <c r="CY197" s="156" t="s">
        <v>93</v>
      </c>
      <c r="CZ197" s="156" t="s">
        <v>93</v>
      </c>
      <c r="DA197" s="156" t="s">
        <v>93</v>
      </c>
      <c r="DB197" s="156" t="s">
        <v>93</v>
      </c>
      <c r="DC197" s="156" t="s">
        <v>93</v>
      </c>
      <c r="DD197" s="156" t="s">
        <v>93</v>
      </c>
      <c r="DE197" s="156" t="s">
        <v>94</v>
      </c>
      <c r="DF197" s="156" t="s">
        <v>94</v>
      </c>
      <c r="DG197" s="156" t="s">
        <v>94</v>
      </c>
      <c r="DH197" s="156" t="s">
        <v>94</v>
      </c>
      <c r="DI197" s="156" t="s">
        <v>94</v>
      </c>
      <c r="DJ197" s="156" t="s">
        <v>94</v>
      </c>
      <c r="DK197" s="156" t="s">
        <v>95</v>
      </c>
      <c r="DL197" s="156" t="s">
        <v>95</v>
      </c>
      <c r="DM197" s="156" t="s">
        <v>95</v>
      </c>
      <c r="DN197" s="156" t="s">
        <v>95</v>
      </c>
      <c r="DO197" s="156" t="s">
        <v>95</v>
      </c>
      <c r="DP197" s="156" t="s">
        <v>95</v>
      </c>
      <c r="DQ197" s="156" t="s">
        <v>96</v>
      </c>
      <c r="DR197" s="156" t="s">
        <v>96</v>
      </c>
      <c r="DS197" s="156" t="s">
        <v>96</v>
      </c>
      <c r="DT197" s="156" t="s">
        <v>96</v>
      </c>
      <c r="DU197" s="156" t="s">
        <v>96</v>
      </c>
      <c r="DV197" s="156" t="s">
        <v>96</v>
      </c>
      <c r="DW197" s="156" t="s">
        <v>97</v>
      </c>
      <c r="DX197" s="156" t="s">
        <v>97</v>
      </c>
      <c r="DY197" s="156" t="s">
        <v>97</v>
      </c>
      <c r="DZ197" s="156" t="s">
        <v>97</v>
      </c>
      <c r="EA197" s="156" t="s">
        <v>97</v>
      </c>
      <c r="EB197" s="156" t="s">
        <v>97</v>
      </c>
      <c r="EC197" s="156" t="s">
        <v>98</v>
      </c>
      <c r="ED197" s="156" t="s">
        <v>98</v>
      </c>
      <c r="EE197" s="156" t="s">
        <v>98</v>
      </c>
      <c r="EF197" s="156" t="s">
        <v>98</v>
      </c>
      <c r="EG197" s="156" t="s">
        <v>98</v>
      </c>
      <c r="EH197" s="156" t="s">
        <v>98</v>
      </c>
      <c r="EI197" s="156" t="s">
        <v>99</v>
      </c>
      <c r="EJ197" s="156" t="s">
        <v>99</v>
      </c>
      <c r="EK197" s="156" t="s">
        <v>99</v>
      </c>
      <c r="EL197" s="156" t="s">
        <v>99</v>
      </c>
      <c r="EM197" s="156" t="s">
        <v>99</v>
      </c>
      <c r="EN197" s="156" t="s">
        <v>99</v>
      </c>
      <c r="EO197" s="156" t="s">
        <v>100</v>
      </c>
      <c r="EP197" s="156" t="s">
        <v>101</v>
      </c>
      <c r="EQ197" s="156" t="s">
        <v>101</v>
      </c>
      <c r="ER197" s="156" t="s">
        <v>101</v>
      </c>
      <c r="ES197" s="156" t="s">
        <v>101</v>
      </c>
      <c r="ET197" s="156" t="s">
        <v>101</v>
      </c>
      <c r="EU197" s="156" t="s">
        <v>101</v>
      </c>
      <c r="EV197" s="4" t="s">
        <v>72</v>
      </c>
      <c r="EW197" s="4" t="s">
        <v>73</v>
      </c>
      <c r="EX197" s="4" t="s">
        <v>73</v>
      </c>
      <c r="EY197" s="156" t="s">
        <v>74</v>
      </c>
      <c r="EZ197" s="156" t="s">
        <v>74</v>
      </c>
      <c r="FA197" s="4" t="s">
        <v>102</v>
      </c>
    </row>
    <row r="198" spans="6:151" ht="13.5">
      <c r="F198" s="4" t="s">
        <v>45</v>
      </c>
      <c r="G198" s="4" t="s">
        <v>46</v>
      </c>
      <c r="H198" s="4" t="s">
        <v>46</v>
      </c>
      <c r="I198" s="4" t="s">
        <v>45</v>
      </c>
      <c r="J198" s="4" t="s">
        <v>46</v>
      </c>
      <c r="K198" s="4" t="s">
        <v>45</v>
      </c>
      <c r="L198" s="4" t="s">
        <v>46</v>
      </c>
      <c r="M198" s="4" t="s">
        <v>45</v>
      </c>
      <c r="N198" s="4" t="s">
        <v>46</v>
      </c>
      <c r="S198" s="157" t="s">
        <v>103</v>
      </c>
      <c r="T198" s="157" t="s">
        <v>104</v>
      </c>
      <c r="U198" s="157" t="s">
        <v>105</v>
      </c>
      <c r="V198" s="71" t="s">
        <v>79</v>
      </c>
      <c r="W198" s="71" t="s">
        <v>106</v>
      </c>
      <c r="X198" s="71" t="s">
        <v>107</v>
      </c>
      <c r="Y198" s="71" t="s">
        <v>108</v>
      </c>
      <c r="Z198" s="71" t="s">
        <v>104</v>
      </c>
      <c r="AA198" s="71" t="s">
        <v>105</v>
      </c>
      <c r="AB198" s="4" t="s">
        <v>79</v>
      </c>
      <c r="AC198" s="4" t="s">
        <v>109</v>
      </c>
      <c r="AD198" s="4" t="s">
        <v>107</v>
      </c>
      <c r="AE198" s="4" t="s">
        <v>108</v>
      </c>
      <c r="AF198" s="4" t="s">
        <v>104</v>
      </c>
      <c r="AG198" s="4" t="s">
        <v>105</v>
      </c>
      <c r="AH198" s="4" t="s">
        <v>79</v>
      </c>
      <c r="AI198" s="4" t="s">
        <v>109</v>
      </c>
      <c r="AJ198" s="4" t="s">
        <v>107</v>
      </c>
      <c r="AK198" s="4" t="s">
        <v>108</v>
      </c>
      <c r="AL198" s="4" t="s">
        <v>104</v>
      </c>
      <c r="AM198" s="4" t="s">
        <v>105</v>
      </c>
      <c r="AN198" s="4" t="s">
        <v>79</v>
      </c>
      <c r="AO198" s="4" t="s">
        <v>109</v>
      </c>
      <c r="AP198" s="4" t="s">
        <v>107</v>
      </c>
      <c r="AQ198" s="4" t="s">
        <v>108</v>
      </c>
      <c r="AR198" s="4" t="s">
        <v>104</v>
      </c>
      <c r="AS198" s="4" t="s">
        <v>105</v>
      </c>
      <c r="AT198" s="4" t="s">
        <v>79</v>
      </c>
      <c r="AU198" s="4" t="s">
        <v>109</v>
      </c>
      <c r="AV198" s="4" t="s">
        <v>107</v>
      </c>
      <c r="AW198" s="4" t="s">
        <v>108</v>
      </c>
      <c r="AX198" s="4" t="s">
        <v>104</v>
      </c>
      <c r="AY198" s="4" t="s">
        <v>105</v>
      </c>
      <c r="AZ198" s="4" t="s">
        <v>79</v>
      </c>
      <c r="BA198" s="4" t="s">
        <v>109</v>
      </c>
      <c r="BB198" s="4" t="s">
        <v>107</v>
      </c>
      <c r="BC198" s="4" t="s">
        <v>108</v>
      </c>
      <c r="BD198" s="4" t="s">
        <v>104</v>
      </c>
      <c r="BE198" s="4" t="s">
        <v>105</v>
      </c>
      <c r="BF198" s="4" t="s">
        <v>79</v>
      </c>
      <c r="BG198" s="4" t="s">
        <v>109</v>
      </c>
      <c r="BH198" s="4" t="s">
        <v>107</v>
      </c>
      <c r="BI198" s="4" t="s">
        <v>108</v>
      </c>
      <c r="BJ198" s="4" t="s">
        <v>104</v>
      </c>
      <c r="BK198" s="4" t="s">
        <v>105</v>
      </c>
      <c r="BL198" s="4" t="s">
        <v>79</v>
      </c>
      <c r="BM198" s="4" t="s">
        <v>109</v>
      </c>
      <c r="BN198" s="4" t="s">
        <v>107</v>
      </c>
      <c r="BO198" s="4" t="s">
        <v>108</v>
      </c>
      <c r="BP198" s="4" t="s">
        <v>104</v>
      </c>
      <c r="BQ198" s="4" t="s">
        <v>105</v>
      </c>
      <c r="BR198" s="4" t="s">
        <v>79</v>
      </c>
      <c r="BS198" s="4" t="s">
        <v>109</v>
      </c>
      <c r="BT198" s="4" t="s">
        <v>107</v>
      </c>
      <c r="BU198" s="4" t="s">
        <v>108</v>
      </c>
      <c r="BV198" s="4" t="s">
        <v>104</v>
      </c>
      <c r="BW198" s="4" t="s">
        <v>105</v>
      </c>
      <c r="BX198" s="4" t="s">
        <v>79</v>
      </c>
      <c r="BY198" s="4" t="s">
        <v>109</v>
      </c>
      <c r="BZ198" s="4" t="s">
        <v>107</v>
      </c>
      <c r="CA198" s="4" t="s">
        <v>108</v>
      </c>
      <c r="CB198" s="4" t="s">
        <v>104</v>
      </c>
      <c r="CC198" s="4" t="s">
        <v>105</v>
      </c>
      <c r="CD198" s="4" t="s">
        <v>79</v>
      </c>
      <c r="CE198" s="4" t="s">
        <v>109</v>
      </c>
      <c r="CF198" s="4" t="s">
        <v>107</v>
      </c>
      <c r="CG198" s="4" t="s">
        <v>108</v>
      </c>
      <c r="CH198" s="4" t="s">
        <v>104</v>
      </c>
      <c r="CI198" s="4" t="s">
        <v>105</v>
      </c>
      <c r="CJ198" s="4" t="s">
        <v>79</v>
      </c>
      <c r="CK198" s="4" t="s">
        <v>109</v>
      </c>
      <c r="CL198" s="4" t="s">
        <v>107</v>
      </c>
      <c r="CM198" s="4" t="s">
        <v>108</v>
      </c>
      <c r="CN198" s="4" t="s">
        <v>104</v>
      </c>
      <c r="CO198" s="4" t="s">
        <v>105</v>
      </c>
      <c r="CP198" s="4" t="s">
        <v>79</v>
      </c>
      <c r="CQ198" s="4" t="s">
        <v>109</v>
      </c>
      <c r="CR198" s="4" t="s">
        <v>107</v>
      </c>
      <c r="CS198" s="4" t="s">
        <v>108</v>
      </c>
      <c r="CT198" s="4" t="s">
        <v>104</v>
      </c>
      <c r="CU198" s="4" t="s">
        <v>105</v>
      </c>
      <c r="CV198" s="4" t="s">
        <v>79</v>
      </c>
      <c r="CW198" s="4" t="s">
        <v>109</v>
      </c>
      <c r="CX198" s="4" t="s">
        <v>107</v>
      </c>
      <c r="CY198" s="4" t="s">
        <v>108</v>
      </c>
      <c r="CZ198" s="4" t="s">
        <v>104</v>
      </c>
      <c r="DA198" s="4" t="s">
        <v>105</v>
      </c>
      <c r="DB198" s="4" t="s">
        <v>79</v>
      </c>
      <c r="DC198" s="4" t="s">
        <v>109</v>
      </c>
      <c r="DD198" s="4" t="s">
        <v>107</v>
      </c>
      <c r="DE198" s="4" t="s">
        <v>108</v>
      </c>
      <c r="DF198" s="4" t="s">
        <v>104</v>
      </c>
      <c r="DG198" s="4" t="s">
        <v>105</v>
      </c>
      <c r="DH198" s="4" t="s">
        <v>79</v>
      </c>
      <c r="DI198" s="4" t="s">
        <v>109</v>
      </c>
      <c r="DJ198" s="4" t="s">
        <v>107</v>
      </c>
      <c r="DK198" s="4" t="s">
        <v>108</v>
      </c>
      <c r="DL198" s="4" t="s">
        <v>104</v>
      </c>
      <c r="DM198" s="4" t="s">
        <v>105</v>
      </c>
      <c r="DN198" s="4" t="s">
        <v>79</v>
      </c>
      <c r="DO198" s="4" t="s">
        <v>109</v>
      </c>
      <c r="DP198" s="4" t="s">
        <v>107</v>
      </c>
      <c r="DQ198" s="4" t="s">
        <v>108</v>
      </c>
      <c r="DR198" s="4" t="s">
        <v>104</v>
      </c>
      <c r="DS198" s="4" t="s">
        <v>105</v>
      </c>
      <c r="DT198" s="4" t="s">
        <v>79</v>
      </c>
      <c r="DU198" s="4" t="s">
        <v>109</v>
      </c>
      <c r="DV198" s="4" t="s">
        <v>107</v>
      </c>
      <c r="DW198" s="4" t="s">
        <v>108</v>
      </c>
      <c r="DX198" s="4" t="s">
        <v>104</v>
      </c>
      <c r="DY198" s="4" t="s">
        <v>105</v>
      </c>
      <c r="DZ198" s="4" t="s">
        <v>79</v>
      </c>
      <c r="EA198" s="4" t="s">
        <v>109</v>
      </c>
      <c r="EB198" s="4" t="s">
        <v>107</v>
      </c>
      <c r="EC198" s="4" t="s">
        <v>108</v>
      </c>
      <c r="ED198" s="4" t="s">
        <v>104</v>
      </c>
      <c r="EE198" s="4" t="s">
        <v>105</v>
      </c>
      <c r="EF198" s="4" t="s">
        <v>79</v>
      </c>
      <c r="EG198" s="4" t="s">
        <v>109</v>
      </c>
      <c r="EH198" s="4" t="s">
        <v>107</v>
      </c>
      <c r="EI198" s="4" t="s">
        <v>108</v>
      </c>
      <c r="EJ198" s="4" t="s">
        <v>104</v>
      </c>
      <c r="EK198" s="4" t="s">
        <v>105</v>
      </c>
      <c r="EL198" s="4" t="s">
        <v>79</v>
      </c>
      <c r="EM198" s="4" t="s">
        <v>109</v>
      </c>
      <c r="EN198" s="4" t="s">
        <v>107</v>
      </c>
      <c r="EO198" s="4" t="s">
        <v>44</v>
      </c>
      <c r="EP198" s="4" t="s">
        <v>108</v>
      </c>
      <c r="EQ198" s="4" t="s">
        <v>104</v>
      </c>
      <c r="ER198" s="4" t="s">
        <v>105</v>
      </c>
      <c r="ES198" s="4" t="s">
        <v>79</v>
      </c>
      <c r="ET198" s="4" t="s">
        <v>109</v>
      </c>
      <c r="EU198" s="4" t="s">
        <v>107</v>
      </c>
    </row>
    <row r="199" spans="6:157" ht="13.5">
      <c r="F199" s="4">
        <v>1</v>
      </c>
      <c r="G199" s="4">
        <v>2</v>
      </c>
      <c r="H199" s="4">
        <v>3</v>
      </c>
      <c r="I199" s="4">
        <v>4</v>
      </c>
      <c r="J199" s="4">
        <v>5</v>
      </c>
      <c r="K199" s="4">
        <v>6</v>
      </c>
      <c r="L199" s="4">
        <v>7</v>
      </c>
      <c r="M199" s="4">
        <v>8</v>
      </c>
      <c r="N199" s="4">
        <v>9</v>
      </c>
      <c r="O199" s="4">
        <v>10</v>
      </c>
      <c r="P199" s="4">
        <v>11</v>
      </c>
      <c r="Q199" s="4">
        <v>12</v>
      </c>
      <c r="R199" s="4">
        <v>13</v>
      </c>
      <c r="S199" s="4">
        <v>14</v>
      </c>
      <c r="T199" s="4">
        <v>15</v>
      </c>
      <c r="U199" s="4">
        <v>16</v>
      </c>
      <c r="V199" s="4">
        <v>17</v>
      </c>
      <c r="W199" s="4">
        <v>18</v>
      </c>
      <c r="X199" s="4">
        <v>19</v>
      </c>
      <c r="Y199" s="4">
        <v>20</v>
      </c>
      <c r="Z199" s="4">
        <v>21</v>
      </c>
      <c r="AA199" s="4">
        <v>22</v>
      </c>
      <c r="AB199" s="4">
        <v>23</v>
      </c>
      <c r="AC199" s="4">
        <v>24</v>
      </c>
      <c r="AD199" s="4">
        <v>25</v>
      </c>
      <c r="AE199" s="4">
        <v>26</v>
      </c>
      <c r="AF199" s="4">
        <v>27</v>
      </c>
      <c r="AG199" s="4">
        <v>28</v>
      </c>
      <c r="AH199" s="4">
        <v>29</v>
      </c>
      <c r="AI199" s="4">
        <v>30</v>
      </c>
      <c r="AJ199" s="4">
        <v>31</v>
      </c>
      <c r="AK199" s="4">
        <v>32</v>
      </c>
      <c r="AL199" s="4">
        <v>33</v>
      </c>
      <c r="AM199" s="4">
        <v>34</v>
      </c>
      <c r="AN199" s="4">
        <v>35</v>
      </c>
      <c r="AO199" s="4">
        <v>36</v>
      </c>
      <c r="AP199" s="4">
        <v>37</v>
      </c>
      <c r="AQ199" s="4">
        <v>38</v>
      </c>
      <c r="AR199" s="4">
        <v>39</v>
      </c>
      <c r="AS199" s="4">
        <v>40</v>
      </c>
      <c r="AT199" s="4">
        <v>41</v>
      </c>
      <c r="AU199" s="4">
        <v>42</v>
      </c>
      <c r="AV199" s="4">
        <v>43</v>
      </c>
      <c r="AW199" s="4">
        <v>44</v>
      </c>
      <c r="AX199" s="4">
        <v>45</v>
      </c>
      <c r="AY199" s="4">
        <v>46</v>
      </c>
      <c r="AZ199" s="4">
        <v>47</v>
      </c>
      <c r="BA199" s="4">
        <v>48</v>
      </c>
      <c r="BB199" s="4">
        <v>49</v>
      </c>
      <c r="BC199" s="4">
        <v>50</v>
      </c>
      <c r="BD199" s="4">
        <v>51</v>
      </c>
      <c r="BE199" s="4">
        <v>52</v>
      </c>
      <c r="BF199" s="4">
        <v>53</v>
      </c>
      <c r="BG199" s="4">
        <v>54</v>
      </c>
      <c r="BH199" s="4">
        <v>55</v>
      </c>
      <c r="BI199" s="4">
        <v>56</v>
      </c>
      <c r="BJ199" s="4">
        <v>57</v>
      </c>
      <c r="BK199" s="4">
        <v>58</v>
      </c>
      <c r="BL199" s="4">
        <v>59</v>
      </c>
      <c r="BM199" s="4">
        <v>60</v>
      </c>
      <c r="BN199" s="4">
        <v>61</v>
      </c>
      <c r="BO199" s="4">
        <v>62</v>
      </c>
      <c r="BP199" s="4">
        <v>63</v>
      </c>
      <c r="BQ199" s="4">
        <v>64</v>
      </c>
      <c r="BR199" s="4">
        <v>65</v>
      </c>
      <c r="BS199" s="4">
        <v>66</v>
      </c>
      <c r="BT199" s="4">
        <v>67</v>
      </c>
      <c r="BU199" s="4">
        <v>68</v>
      </c>
      <c r="BV199" s="4">
        <v>69</v>
      </c>
      <c r="BW199" s="4">
        <v>70</v>
      </c>
      <c r="BX199" s="4">
        <v>71</v>
      </c>
      <c r="BY199" s="4">
        <v>72</v>
      </c>
      <c r="BZ199" s="4">
        <v>73</v>
      </c>
      <c r="CA199" s="4">
        <v>74</v>
      </c>
      <c r="CB199" s="4">
        <v>75</v>
      </c>
      <c r="CC199" s="4">
        <v>76</v>
      </c>
      <c r="CD199" s="4">
        <v>77</v>
      </c>
      <c r="CE199" s="4">
        <v>78</v>
      </c>
      <c r="CF199" s="4">
        <v>79</v>
      </c>
      <c r="CG199" s="4">
        <v>80</v>
      </c>
      <c r="CH199" s="4">
        <v>81</v>
      </c>
      <c r="CI199" s="4">
        <v>82</v>
      </c>
      <c r="CJ199" s="4">
        <v>83</v>
      </c>
      <c r="CK199" s="4">
        <v>84</v>
      </c>
      <c r="CL199" s="4">
        <v>85</v>
      </c>
      <c r="CM199" s="4">
        <v>86</v>
      </c>
      <c r="CN199" s="4">
        <v>87</v>
      </c>
      <c r="CO199" s="4">
        <v>88</v>
      </c>
      <c r="CP199" s="4">
        <v>89</v>
      </c>
      <c r="CQ199" s="4">
        <v>90</v>
      </c>
      <c r="CR199" s="4">
        <v>91</v>
      </c>
      <c r="CS199" s="4">
        <v>92</v>
      </c>
      <c r="CT199" s="4">
        <v>93</v>
      </c>
      <c r="CU199" s="4">
        <v>94</v>
      </c>
      <c r="CV199" s="4">
        <v>95</v>
      </c>
      <c r="CW199" s="4">
        <v>96</v>
      </c>
      <c r="CX199" s="4">
        <v>97</v>
      </c>
      <c r="CY199" s="4">
        <v>98</v>
      </c>
      <c r="CZ199" s="4">
        <v>99</v>
      </c>
      <c r="DA199" s="4">
        <v>100</v>
      </c>
      <c r="DB199" s="4">
        <v>101</v>
      </c>
      <c r="DC199" s="4">
        <v>102</v>
      </c>
      <c r="DD199" s="4">
        <v>103</v>
      </c>
      <c r="DE199" s="4">
        <v>104</v>
      </c>
      <c r="DF199" s="4">
        <v>105</v>
      </c>
      <c r="DG199" s="4">
        <v>106</v>
      </c>
      <c r="DH199" s="4">
        <v>107</v>
      </c>
      <c r="DI199" s="4">
        <v>108</v>
      </c>
      <c r="DJ199" s="4">
        <v>109</v>
      </c>
      <c r="DK199" s="4">
        <v>110</v>
      </c>
      <c r="DL199" s="4">
        <v>111</v>
      </c>
      <c r="DM199" s="4">
        <v>112</v>
      </c>
      <c r="DN199" s="4">
        <v>113</v>
      </c>
      <c r="DO199" s="4">
        <v>114</v>
      </c>
      <c r="DP199" s="4">
        <v>115</v>
      </c>
      <c r="DQ199" s="4">
        <v>116</v>
      </c>
      <c r="DR199" s="4">
        <v>117</v>
      </c>
      <c r="DS199" s="4">
        <v>118</v>
      </c>
      <c r="DT199" s="4">
        <v>119</v>
      </c>
      <c r="DU199" s="4">
        <v>120</v>
      </c>
      <c r="DV199" s="4">
        <v>121</v>
      </c>
      <c r="DW199" s="4">
        <v>122</v>
      </c>
      <c r="DX199" s="4">
        <v>123</v>
      </c>
      <c r="DY199" s="4">
        <v>124</v>
      </c>
      <c r="DZ199" s="4">
        <v>125</v>
      </c>
      <c r="EA199" s="4">
        <v>126</v>
      </c>
      <c r="EB199" s="4">
        <v>127</v>
      </c>
      <c r="EC199" s="4">
        <v>128</v>
      </c>
      <c r="ED199" s="4">
        <v>129</v>
      </c>
      <c r="EE199" s="4">
        <v>130</v>
      </c>
      <c r="EF199" s="4">
        <v>131</v>
      </c>
      <c r="EG199" s="4">
        <v>132</v>
      </c>
      <c r="EH199" s="4">
        <v>133</v>
      </c>
      <c r="EI199" s="4">
        <v>134</v>
      </c>
      <c r="EJ199" s="4">
        <v>135</v>
      </c>
      <c r="EK199" s="4">
        <v>136</v>
      </c>
      <c r="EL199" s="4">
        <v>137</v>
      </c>
      <c r="EM199" s="4">
        <v>138</v>
      </c>
      <c r="EN199" s="4">
        <v>139</v>
      </c>
      <c r="EO199" s="4">
        <v>140</v>
      </c>
      <c r="EP199" s="4">
        <v>141</v>
      </c>
      <c r="EQ199" s="4">
        <v>142</v>
      </c>
      <c r="ER199" s="4">
        <v>143</v>
      </c>
      <c r="ES199" s="4">
        <v>144</v>
      </c>
      <c r="ET199" s="4">
        <v>145</v>
      </c>
      <c r="EU199" s="4">
        <v>146</v>
      </c>
      <c r="EV199" s="4">
        <v>147</v>
      </c>
      <c r="EW199" s="4">
        <v>148</v>
      </c>
      <c r="EX199" s="4">
        <v>149</v>
      </c>
      <c r="EY199" s="4">
        <v>150</v>
      </c>
      <c r="EZ199" s="4">
        <v>151</v>
      </c>
      <c r="FA199" s="4">
        <v>152</v>
      </c>
    </row>
    <row r="200" spans="5:157" ht="13.5">
      <c r="E200" s="159">
        <v>201203</v>
      </c>
      <c r="F200" s="159">
        <v>19428398.0833333</v>
      </c>
      <c r="G200" s="159">
        <v>14870681.8333333</v>
      </c>
      <c r="H200" s="159">
        <v>2525464.25</v>
      </c>
      <c r="I200" s="159">
        <v>274908.333333333</v>
      </c>
      <c r="J200" s="159">
        <v>301776.916666666</v>
      </c>
      <c r="K200" s="159">
        <v>73159.1666666666</v>
      </c>
      <c r="L200" s="159">
        <v>9686</v>
      </c>
      <c r="M200" s="159">
        <v>933002.25</v>
      </c>
      <c r="N200" s="159">
        <v>696863.25</v>
      </c>
      <c r="O200" s="159">
        <v>3302437.94792213</v>
      </c>
      <c r="P200" s="159">
        <v>65068900616</v>
      </c>
      <c r="Q200" s="159">
        <v>7771071664</v>
      </c>
      <c r="R200" s="159">
        <v>72839972280</v>
      </c>
      <c r="S200" s="160">
        <v>1572303</v>
      </c>
      <c r="T200" s="160">
        <v>1649358</v>
      </c>
      <c r="U200" s="160">
        <v>448060</v>
      </c>
      <c r="V200" s="160">
        <v>212953</v>
      </c>
      <c r="W200" s="160">
        <v>29541</v>
      </c>
      <c r="X200" s="160">
        <v>472549</v>
      </c>
      <c r="Y200" s="160">
        <v>104234030</v>
      </c>
      <c r="Z200" s="160">
        <v>95213285</v>
      </c>
      <c r="AA200" s="160">
        <v>26712293</v>
      </c>
      <c r="AB200" s="160">
        <v>8100601</v>
      </c>
      <c r="AC200" s="160">
        <v>1189153</v>
      </c>
      <c r="AD200" s="160">
        <v>19823393</v>
      </c>
      <c r="AE200" s="160">
        <v>27097073</v>
      </c>
      <c r="AF200" s="160">
        <v>20292016</v>
      </c>
      <c r="AG200" s="160">
        <v>3069021</v>
      </c>
      <c r="AH200" s="160">
        <v>1359540</v>
      </c>
      <c r="AI200" s="160">
        <v>239169</v>
      </c>
      <c r="AJ200" s="160">
        <v>3699340</v>
      </c>
      <c r="AK200" s="160">
        <v>15458453</v>
      </c>
      <c r="AL200" s="160">
        <v>17693894</v>
      </c>
      <c r="AM200" s="160">
        <v>3009428</v>
      </c>
      <c r="AN200" s="160">
        <v>2922512</v>
      </c>
      <c r="AO200" s="160">
        <v>332728</v>
      </c>
      <c r="AP200" s="160">
        <v>6200346</v>
      </c>
      <c r="AQ200" s="160">
        <v>154072030</v>
      </c>
      <c r="AR200" s="160">
        <v>150352646</v>
      </c>
      <c r="AS200" s="160">
        <v>45620205</v>
      </c>
      <c r="AT200" s="160">
        <v>14866563</v>
      </c>
      <c r="AU200" s="160">
        <v>2043841</v>
      </c>
      <c r="AV200" s="160">
        <v>34374801</v>
      </c>
      <c r="AW200" s="160">
        <v>56895296</v>
      </c>
      <c r="AX200" s="160">
        <v>37951375</v>
      </c>
      <c r="AY200" s="160">
        <v>4734224</v>
      </c>
      <c r="AZ200" s="160">
        <v>3045629</v>
      </c>
      <c r="BA200" s="160">
        <v>506498</v>
      </c>
      <c r="BB200" s="160">
        <v>8172566</v>
      </c>
      <c r="BC200" s="160">
        <v>735861056550</v>
      </c>
      <c r="BD200" s="160">
        <v>677433071300</v>
      </c>
      <c r="BE200" s="160">
        <v>169776851270</v>
      </c>
      <c r="BF200" s="160">
        <v>116372863660</v>
      </c>
      <c r="BG200" s="160">
        <v>16291530560</v>
      </c>
      <c r="BH200" s="160">
        <v>259555287620</v>
      </c>
      <c r="BI200" s="160">
        <v>1163522240140</v>
      </c>
      <c r="BJ200" s="160">
        <v>964152744150</v>
      </c>
      <c r="BK200" s="160">
        <v>238563559370</v>
      </c>
      <c r="BL200" s="160">
        <v>120739177840</v>
      </c>
      <c r="BM200" s="160">
        <v>18317525740</v>
      </c>
      <c r="BN200" s="160">
        <v>285081504180</v>
      </c>
      <c r="BO200" s="160">
        <v>362981374170</v>
      </c>
      <c r="BP200" s="160">
        <v>227323465220</v>
      </c>
      <c r="BQ200" s="160">
        <v>28099037840</v>
      </c>
      <c r="BR200" s="160">
        <v>19947135290</v>
      </c>
      <c r="BS200" s="160">
        <v>3049886820</v>
      </c>
      <c r="BT200" s="160">
        <v>52443124140</v>
      </c>
      <c r="BU200" s="160">
        <v>527842142120</v>
      </c>
      <c r="BV200" s="160">
        <v>412688921310</v>
      </c>
      <c r="BW200" s="160">
        <v>89562245630</v>
      </c>
      <c r="BX200" s="160">
        <v>62732632830</v>
      </c>
      <c r="BY200" s="160">
        <v>9314121260</v>
      </c>
      <c r="BZ200" s="160">
        <v>144376747940</v>
      </c>
      <c r="CA200" s="160">
        <v>1093178480</v>
      </c>
      <c r="CB200" s="160">
        <v>4968141960</v>
      </c>
      <c r="CC200" s="160">
        <v>855374110</v>
      </c>
      <c r="CD200" s="160">
        <v>425458550</v>
      </c>
      <c r="CE200" s="160">
        <v>56346150</v>
      </c>
      <c r="CF200" s="160">
        <v>893218250</v>
      </c>
      <c r="CG200" s="160">
        <v>23531366028</v>
      </c>
      <c r="CH200" s="160">
        <v>27073859565</v>
      </c>
      <c r="CI200" s="160">
        <v>3377173704</v>
      </c>
      <c r="CJ200" s="160">
        <v>5006644648</v>
      </c>
      <c r="CK200" s="160">
        <v>540308128</v>
      </c>
      <c r="CL200" s="160">
        <v>10485810906</v>
      </c>
      <c r="CM200" s="161">
        <v>65784691132.0919</v>
      </c>
      <c r="CN200" s="161">
        <v>39489195225.827</v>
      </c>
      <c r="CO200" s="161">
        <v>6001278822.88633</v>
      </c>
      <c r="CP200" s="161">
        <v>1565876199.21822</v>
      </c>
      <c r="CQ200" s="161">
        <v>274029346.669043</v>
      </c>
      <c r="CR200" s="161">
        <v>4867184680.0942</v>
      </c>
      <c r="CS200" s="160">
        <v>625355904111</v>
      </c>
      <c r="CT200" s="160">
        <v>576251276616</v>
      </c>
      <c r="CU200" s="160">
        <v>148009000739</v>
      </c>
      <c r="CV200" s="160">
        <v>107653161015</v>
      </c>
      <c r="CW200" s="160">
        <v>14427835086</v>
      </c>
      <c r="CX200" s="160">
        <v>230959319219</v>
      </c>
      <c r="CY200" s="160">
        <v>839078052945</v>
      </c>
      <c r="CZ200" s="160">
        <v>719306139634</v>
      </c>
      <c r="DA200" s="160">
        <v>191112100350</v>
      </c>
      <c r="DB200" s="160">
        <v>98013180061</v>
      </c>
      <c r="DC200" s="160">
        <v>13232312927</v>
      </c>
      <c r="DD200" s="160">
        <v>217252489816</v>
      </c>
      <c r="DE200" s="160">
        <v>255505697653</v>
      </c>
      <c r="DF200" s="160">
        <v>162867087856</v>
      </c>
      <c r="DG200" s="160">
        <v>22526389260</v>
      </c>
      <c r="DH200" s="160">
        <v>15858723334</v>
      </c>
      <c r="DI200" s="160">
        <v>2147888201</v>
      </c>
      <c r="DJ200" s="160">
        <v>38742874668</v>
      </c>
      <c r="DK200" s="160">
        <v>373336946885</v>
      </c>
      <c r="DL200" s="160">
        <v>301867739782</v>
      </c>
      <c r="DM200" s="160">
        <v>71783305081</v>
      </c>
      <c r="DN200" s="160">
        <v>49923621434</v>
      </c>
      <c r="DO200" s="160">
        <v>6591372687</v>
      </c>
      <c r="DP200" s="160">
        <v>107279836995</v>
      </c>
      <c r="DQ200" s="160">
        <v>769706454</v>
      </c>
      <c r="DR200" s="160">
        <v>3574003832</v>
      </c>
      <c r="DS200" s="160">
        <v>684503541</v>
      </c>
      <c r="DT200" s="160">
        <v>360931435</v>
      </c>
      <c r="DU200" s="160">
        <v>41043600</v>
      </c>
      <c r="DV200" s="160">
        <v>691225541</v>
      </c>
      <c r="DW200" s="161">
        <v>14456270294.0413</v>
      </c>
      <c r="DX200" s="161">
        <v>16506669042.1645</v>
      </c>
      <c r="DY200" s="161">
        <v>2019782899.42786</v>
      </c>
      <c r="DZ200" s="161">
        <v>3079168365.79405</v>
      </c>
      <c r="EA200" s="161">
        <v>333072138.984711</v>
      </c>
      <c r="EB200" s="161">
        <v>6457552084.95603</v>
      </c>
      <c r="EC200" s="159">
        <v>13705536142</v>
      </c>
      <c r="ED200" s="159">
        <v>10902834366</v>
      </c>
      <c r="EE200" s="159">
        <v>1494386905</v>
      </c>
      <c r="EF200" s="159">
        <v>27350552</v>
      </c>
      <c r="EG200" s="159">
        <v>20531097</v>
      </c>
      <c r="EH200" s="159">
        <v>2672577367</v>
      </c>
      <c r="EI200" s="159">
        <v>3214387179</v>
      </c>
      <c r="EJ200" s="159">
        <v>1820293956</v>
      </c>
      <c r="EK200" s="159">
        <v>9211975</v>
      </c>
      <c r="EL200" s="159">
        <v>70966207</v>
      </c>
      <c r="EM200" s="159">
        <v>24492872</v>
      </c>
      <c r="EN200" s="159">
        <v>593072881</v>
      </c>
      <c r="EO200" s="159">
        <v>21260788346</v>
      </c>
      <c r="EP200" s="161">
        <v>46051117336.9347</v>
      </c>
      <c r="EQ200" s="161">
        <v>28245949410.7128</v>
      </c>
      <c r="ER200" s="161">
        <v>4801663433.98826</v>
      </c>
      <c r="ES200" s="161">
        <v>1225451147.35243</v>
      </c>
      <c r="ET200" s="161">
        <v>191852786.113044</v>
      </c>
      <c r="EU200" s="161">
        <v>3536683688.78328</v>
      </c>
      <c r="EV200" s="159">
        <v>162061524822</v>
      </c>
      <c r="EW200" s="159">
        <v>1262140965</v>
      </c>
      <c r="EX200" s="159">
        <v>917800000</v>
      </c>
      <c r="EY200" s="159">
        <v>58026819876</v>
      </c>
      <c r="EZ200" s="159">
        <v>111956297589</v>
      </c>
      <c r="FA200" s="159">
        <v>48887278430</v>
      </c>
    </row>
  </sheetData>
  <sheetProtection/>
  <mergeCells count="15">
    <mergeCell ref="O50:O56"/>
    <mergeCell ref="B1:P1"/>
    <mergeCell ref="E12:F12"/>
    <mergeCell ref="G12:H12"/>
    <mergeCell ref="I12:J12"/>
    <mergeCell ref="K12:L12"/>
    <mergeCell ref="E13:F13"/>
    <mergeCell ref="G13:H13"/>
    <mergeCell ref="I13:J13"/>
    <mergeCell ref="K13:L13"/>
    <mergeCell ref="F18:I18"/>
    <mergeCell ref="J18:M18"/>
    <mergeCell ref="F32:F33"/>
    <mergeCell ref="F47:L47"/>
    <mergeCell ref="M47:P4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A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5" width="8.57421875" style="4" customWidth="1"/>
    <col min="6" max="15" width="10.57421875" style="4" customWidth="1"/>
    <col min="16" max="16" width="10.57421875" style="49" customWidth="1"/>
    <col min="17" max="17" width="12.57421875" style="49" customWidth="1"/>
    <col min="18" max="20" width="12.57421875" style="49" hidden="1" customWidth="1"/>
    <col min="21" max="27" width="0" style="71" hidden="1" customWidth="1"/>
    <col min="28" max="157" width="0" style="4" hidden="1" customWidth="1"/>
    <col min="158" max="16384" width="9.00390625" style="4" customWidth="1"/>
  </cols>
  <sheetData>
    <row r="1" spans="2:16" ht="17.25">
      <c r="B1" s="182" t="str">
        <f>"協会管掌健康保険事業月報（一般被保険者分）【"&amp;TEXT(DATE(LEFT(E200,4),MID(E200,5,2),1),"[$-411]ggge""年""m""月""")&amp;"】　総括表２（速報値）"</f>
        <v>協会管掌健康保険事業月報（一般被保険者分）【平成23年4月】　総括表２（速報値）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ht="28.5" customHeight="1">
      <c r="M2" s="4" t="s">
        <v>36</v>
      </c>
    </row>
    <row r="3" ht="13.5">
      <c r="B3" s="4" t="s">
        <v>37</v>
      </c>
    </row>
    <row r="5" spans="5:11" ht="13.5">
      <c r="E5" s="50"/>
      <c r="F5" s="50"/>
      <c r="G5" s="50"/>
      <c r="H5" s="50"/>
      <c r="I5" s="50"/>
      <c r="J5" s="50"/>
      <c r="K5" s="51" t="s">
        <v>38</v>
      </c>
    </row>
    <row r="6" spans="5:11" ht="24">
      <c r="E6" s="12"/>
      <c r="F6" s="52" t="s">
        <v>7</v>
      </c>
      <c r="G6" s="53" t="s">
        <v>39</v>
      </c>
      <c r="H6" s="54"/>
      <c r="I6" s="52" t="s">
        <v>40</v>
      </c>
      <c r="J6" s="52"/>
      <c r="K6" s="55" t="s">
        <v>41</v>
      </c>
    </row>
    <row r="7" spans="5:11" ht="24">
      <c r="E7" s="46"/>
      <c r="F7" s="56"/>
      <c r="G7" s="57"/>
      <c r="H7" s="7" t="s">
        <v>42</v>
      </c>
      <c r="I7" s="56"/>
      <c r="J7" s="7" t="s">
        <v>43</v>
      </c>
      <c r="K7" s="8"/>
    </row>
    <row r="8" spans="5:11" ht="13.5">
      <c r="E8" s="58" t="s">
        <v>44</v>
      </c>
      <c r="F8" s="59">
        <f>SUM(F9,F10)</f>
        <v>3485.3115000000003</v>
      </c>
      <c r="G8" s="60">
        <f>SUM(G9:G10)</f>
        <v>3428.4362</v>
      </c>
      <c r="H8" s="61">
        <f>H10</f>
        <v>233.9517</v>
      </c>
      <c r="I8" s="60">
        <f>SUM(I9:I10)</f>
        <v>56.875299999999996</v>
      </c>
      <c r="J8" s="60">
        <f>SUM(J9:J10)</f>
        <v>8.238900000000001</v>
      </c>
      <c r="K8" s="60">
        <f>SUM(K9:K10)</f>
        <v>160.6822</v>
      </c>
    </row>
    <row r="9" spans="5:11" ht="13.5">
      <c r="E9" s="62" t="s">
        <v>45</v>
      </c>
      <c r="F9" s="63">
        <f>SUM(G9,I9)</f>
        <v>1969.7015000000001</v>
      </c>
      <c r="G9" s="61">
        <f>F200/10000</f>
        <v>1942.9283</v>
      </c>
      <c r="H9" s="64"/>
      <c r="I9" s="63">
        <f>I200/10000</f>
        <v>26.7732</v>
      </c>
      <c r="J9" s="65">
        <f>K200/10000</f>
        <v>7.2827</v>
      </c>
      <c r="K9" s="65">
        <f>M200/10000</f>
        <v>91.208</v>
      </c>
    </row>
    <row r="10" spans="5:11" ht="13.5">
      <c r="E10" s="8" t="s">
        <v>46</v>
      </c>
      <c r="F10" s="66">
        <f>SUM(G10,I10)</f>
        <v>1515.6100000000001</v>
      </c>
      <c r="G10" s="67">
        <f>G200/10000</f>
        <v>1485.5079</v>
      </c>
      <c r="H10" s="68">
        <f>H200/10000</f>
        <v>233.9517</v>
      </c>
      <c r="I10" s="69">
        <f>J200/10000</f>
        <v>30.1021</v>
      </c>
      <c r="J10" s="68">
        <f>L200/10000</f>
        <v>0.9562</v>
      </c>
      <c r="K10" s="68">
        <f>N200/10000</f>
        <v>69.4742</v>
      </c>
    </row>
    <row r="11" ht="13.5">
      <c r="G11" s="70"/>
    </row>
    <row r="12" spans="5:12" ht="13.5">
      <c r="E12" s="183" t="s">
        <v>47</v>
      </c>
      <c r="F12" s="184"/>
      <c r="G12" s="183" t="s">
        <v>48</v>
      </c>
      <c r="H12" s="184"/>
      <c r="I12" s="183" t="s">
        <v>49</v>
      </c>
      <c r="J12" s="184"/>
      <c r="K12" s="183" t="s">
        <v>50</v>
      </c>
      <c r="L12" s="184"/>
    </row>
    <row r="13" spans="5:12" ht="13.5">
      <c r="E13" s="185">
        <f>O200</f>
        <v>275012.159253572</v>
      </c>
      <c r="F13" s="186"/>
      <c r="G13" s="185">
        <f>P200/100000</f>
        <v>54169.18626</v>
      </c>
      <c r="H13" s="186"/>
      <c r="I13" s="185">
        <f>Q200/100000</f>
        <v>1675.77474</v>
      </c>
      <c r="J13" s="186"/>
      <c r="K13" s="185">
        <f>R200/100000</f>
        <v>55844.961</v>
      </c>
      <c r="L13" s="186"/>
    </row>
    <row r="16" ht="13.5">
      <c r="B16" s="4" t="s">
        <v>51</v>
      </c>
    </row>
    <row r="17" spans="9:13" ht="13.5">
      <c r="I17" s="51" t="s">
        <v>52</v>
      </c>
      <c r="M17" s="51" t="s">
        <v>53</v>
      </c>
    </row>
    <row r="18" spans="2:14" ht="13.5">
      <c r="B18" s="72"/>
      <c r="C18" s="73"/>
      <c r="D18" s="73"/>
      <c r="E18" s="74"/>
      <c r="F18" s="171" t="s">
        <v>54</v>
      </c>
      <c r="G18" s="172"/>
      <c r="H18" s="172"/>
      <c r="I18" s="173"/>
      <c r="J18" s="171" t="s">
        <v>55</v>
      </c>
      <c r="K18" s="172"/>
      <c r="L18" s="172"/>
      <c r="M18" s="173"/>
      <c r="N18" s="75"/>
    </row>
    <row r="19" spans="2:14" ht="13.5">
      <c r="B19" s="76"/>
      <c r="C19" s="77"/>
      <c r="D19" s="77"/>
      <c r="E19" s="78"/>
      <c r="F19" s="79" t="s">
        <v>7</v>
      </c>
      <c r="G19" s="80" t="s">
        <v>8</v>
      </c>
      <c r="H19" s="80" t="s">
        <v>9</v>
      </c>
      <c r="I19" s="81" t="s">
        <v>10</v>
      </c>
      <c r="J19" s="79" t="s">
        <v>7</v>
      </c>
      <c r="K19" s="80" t="s">
        <v>8</v>
      </c>
      <c r="L19" s="80" t="s">
        <v>9</v>
      </c>
      <c r="M19" s="81" t="s">
        <v>10</v>
      </c>
      <c r="N19" s="75"/>
    </row>
    <row r="20" spans="2:22" ht="15" customHeight="1">
      <c r="B20" s="5" t="s">
        <v>44</v>
      </c>
      <c r="C20" s="82"/>
      <c r="D20" s="82"/>
      <c r="E20" s="83"/>
      <c r="F20" s="84">
        <f aca="true" t="shared" si="0" ref="F20:M20">SUM(F21,F25)</f>
        <v>2165.4278999999997</v>
      </c>
      <c r="G20" s="85">
        <f t="shared" si="0"/>
        <v>27.583699999999997</v>
      </c>
      <c r="H20" s="85">
        <f t="shared" si="0"/>
        <v>1740.3622</v>
      </c>
      <c r="I20" s="86">
        <f t="shared" si="0"/>
        <v>397.48199999999997</v>
      </c>
      <c r="J20" s="84">
        <f t="shared" si="0"/>
        <v>3820.4118</v>
      </c>
      <c r="K20" s="85">
        <f t="shared" si="0"/>
        <v>289.2506</v>
      </c>
      <c r="L20" s="85">
        <f t="shared" si="0"/>
        <v>2707.325</v>
      </c>
      <c r="M20" s="87">
        <f t="shared" si="0"/>
        <v>823.8362</v>
      </c>
      <c r="N20" s="88"/>
      <c r="U20" s="49"/>
      <c r="V20" s="49"/>
    </row>
    <row r="21" spans="2:22" ht="15" customHeight="1">
      <c r="B21" s="89" t="s">
        <v>39</v>
      </c>
      <c r="C21" s="90"/>
      <c r="D21" s="90"/>
      <c r="E21" s="91"/>
      <c r="F21" s="92">
        <f aca="true" t="shared" si="1" ref="F21:M21">SUM(F22:F23)</f>
        <v>2085.9516</v>
      </c>
      <c r="G21" s="93">
        <f t="shared" si="1"/>
        <v>25.8696</v>
      </c>
      <c r="H21" s="94">
        <f t="shared" si="1"/>
        <v>1673.6399000000001</v>
      </c>
      <c r="I21" s="93">
        <f t="shared" si="1"/>
        <v>386.4421</v>
      </c>
      <c r="J21" s="95">
        <f t="shared" si="1"/>
        <v>3646.2304</v>
      </c>
      <c r="K21" s="96">
        <f t="shared" si="1"/>
        <v>265.6934</v>
      </c>
      <c r="L21" s="96">
        <f t="shared" si="1"/>
        <v>2582.2331999999997</v>
      </c>
      <c r="M21" s="97">
        <f t="shared" si="1"/>
        <v>798.3037999999999</v>
      </c>
      <c r="N21" s="88"/>
      <c r="U21" s="98"/>
      <c r="V21" s="98"/>
    </row>
    <row r="22" spans="2:22" ht="15" customHeight="1">
      <c r="B22" s="99"/>
      <c r="C22" s="100" t="s">
        <v>45</v>
      </c>
      <c r="D22" s="100"/>
      <c r="E22" s="101"/>
      <c r="F22" s="92">
        <f aca="true" t="shared" si="2" ref="F22:F27">SUM(G22:I22)</f>
        <v>1110.1808999999998</v>
      </c>
      <c r="G22" s="94">
        <f>S200/10000</f>
        <v>12.5218</v>
      </c>
      <c r="H22" s="94">
        <f>Y200/10000</f>
        <v>875.2067</v>
      </c>
      <c r="I22" s="97">
        <f>AE200/10000</f>
        <v>222.4524</v>
      </c>
      <c r="J22" s="92">
        <f aca="true" t="shared" si="3" ref="J22:J27">SUM(K22:M22)</f>
        <v>1917.2034999999998</v>
      </c>
      <c r="K22" s="94">
        <f>AK200/10000</f>
        <v>123.8676</v>
      </c>
      <c r="L22" s="94">
        <f>AQ200/10000</f>
        <v>1309.7894</v>
      </c>
      <c r="M22" s="97">
        <f>AW200/10000</f>
        <v>483.5465</v>
      </c>
      <c r="N22" s="88"/>
      <c r="U22" s="98"/>
      <c r="V22" s="98"/>
    </row>
    <row r="23" spans="2:22" ht="15" customHeight="1">
      <c r="B23" s="102"/>
      <c r="C23" s="103" t="s">
        <v>46</v>
      </c>
      <c r="D23" s="90"/>
      <c r="E23" s="91"/>
      <c r="F23" s="92">
        <f t="shared" si="2"/>
        <v>975.7707</v>
      </c>
      <c r="G23" s="96">
        <f>T200/10000</f>
        <v>13.3478</v>
      </c>
      <c r="H23" s="96">
        <f>Z200/10000</f>
        <v>798.4332</v>
      </c>
      <c r="I23" s="104">
        <f>AF200/10000</f>
        <v>163.9897</v>
      </c>
      <c r="J23" s="92">
        <f t="shared" si="3"/>
        <v>1729.0269</v>
      </c>
      <c r="K23" s="96">
        <f>AL200/10000</f>
        <v>141.8258</v>
      </c>
      <c r="L23" s="96">
        <f>AR200/10000</f>
        <v>1272.4438</v>
      </c>
      <c r="M23" s="104">
        <f>AX200/10000</f>
        <v>314.7573</v>
      </c>
      <c r="N23" s="88"/>
      <c r="T23" s="105"/>
      <c r="U23" s="105"/>
      <c r="V23" s="49"/>
    </row>
    <row r="24" spans="2:22" ht="15" customHeight="1">
      <c r="B24" s="102"/>
      <c r="C24" s="106"/>
      <c r="D24" s="90" t="s">
        <v>42</v>
      </c>
      <c r="E24" s="91"/>
      <c r="F24" s="92">
        <f t="shared" si="2"/>
        <v>236.08660000000003</v>
      </c>
      <c r="G24" s="96">
        <f>U200/10000</f>
        <v>3.6637</v>
      </c>
      <c r="H24" s="94">
        <f>AA200/10000</f>
        <v>211.3711</v>
      </c>
      <c r="I24" s="97">
        <f>AG200/10000</f>
        <v>21.0518</v>
      </c>
      <c r="J24" s="92">
        <f t="shared" si="3"/>
        <v>427.29490000000004</v>
      </c>
      <c r="K24" s="94">
        <f>AM200/10000</f>
        <v>23.5101</v>
      </c>
      <c r="L24" s="94">
        <f>AS200/10000</f>
        <v>370.7268</v>
      </c>
      <c r="M24" s="97">
        <f>AY200/10000</f>
        <v>33.058</v>
      </c>
      <c r="N24" s="88"/>
      <c r="U24" s="98"/>
      <c r="V24" s="98"/>
    </row>
    <row r="25" spans="2:22" ht="15" customHeight="1">
      <c r="B25" s="89" t="s">
        <v>40</v>
      </c>
      <c r="C25" s="90"/>
      <c r="D25" s="90"/>
      <c r="E25" s="91"/>
      <c r="F25" s="92">
        <f t="shared" si="2"/>
        <v>79.47630000000001</v>
      </c>
      <c r="G25" s="96">
        <f>V200/10000</f>
        <v>1.7141</v>
      </c>
      <c r="H25" s="96">
        <f>AB200/10000</f>
        <v>66.7223</v>
      </c>
      <c r="I25" s="104">
        <f>AH200/10000</f>
        <v>11.0399</v>
      </c>
      <c r="J25" s="92">
        <f t="shared" si="3"/>
        <v>174.1814</v>
      </c>
      <c r="K25" s="96">
        <f>AN200/10000</f>
        <v>23.5572</v>
      </c>
      <c r="L25" s="94">
        <f>AT200/10000</f>
        <v>125.0918</v>
      </c>
      <c r="M25" s="104">
        <f>AZ200/10000</f>
        <v>25.5324</v>
      </c>
      <c r="N25" s="88"/>
      <c r="U25" s="105"/>
      <c r="V25" s="105"/>
    </row>
    <row r="26" spans="2:22" ht="15" customHeight="1">
      <c r="B26" s="107"/>
      <c r="C26" s="100" t="s">
        <v>43</v>
      </c>
      <c r="D26" s="100"/>
      <c r="E26" s="101"/>
      <c r="F26" s="92">
        <f t="shared" si="2"/>
        <v>12.162700000000001</v>
      </c>
      <c r="G26" s="94">
        <f>W200/10000</f>
        <v>0.2453</v>
      </c>
      <c r="H26" s="94">
        <f>AC200/10000</f>
        <v>9.9562</v>
      </c>
      <c r="I26" s="97">
        <f>AI200/10000</f>
        <v>1.9612</v>
      </c>
      <c r="J26" s="92">
        <f t="shared" si="3"/>
        <v>24.496899999999997</v>
      </c>
      <c r="K26" s="94">
        <f>AO200/10000</f>
        <v>2.7264</v>
      </c>
      <c r="L26" s="96">
        <f>AU200/10000</f>
        <v>17.4518</v>
      </c>
      <c r="M26" s="97">
        <f>BA200/10000</f>
        <v>4.3187</v>
      </c>
      <c r="N26" s="88"/>
      <c r="U26" s="98"/>
      <c r="V26" s="98"/>
    </row>
    <row r="27" spans="2:22" ht="15" customHeight="1">
      <c r="B27" s="6" t="s">
        <v>56</v>
      </c>
      <c r="C27" s="108"/>
      <c r="D27" s="108"/>
      <c r="E27" s="109"/>
      <c r="F27" s="110">
        <f t="shared" si="2"/>
        <v>198.6573</v>
      </c>
      <c r="G27" s="111">
        <f>X200/10000</f>
        <v>3.8184</v>
      </c>
      <c r="H27" s="112">
        <f>AD200/10000</f>
        <v>164.5837</v>
      </c>
      <c r="I27" s="113">
        <f>AJ200/10000</f>
        <v>30.2552</v>
      </c>
      <c r="J27" s="110">
        <f t="shared" si="3"/>
        <v>410.1368</v>
      </c>
      <c r="K27" s="112">
        <f>AP200/10000</f>
        <v>50.1116</v>
      </c>
      <c r="L27" s="112">
        <f>AV200/10000</f>
        <v>291.024</v>
      </c>
      <c r="M27" s="113">
        <f>BB200/10000</f>
        <v>69.0012</v>
      </c>
      <c r="N27" s="88"/>
      <c r="U27" s="98"/>
      <c r="V27" s="98"/>
    </row>
    <row r="30" ht="13.5">
      <c r="B30" s="4" t="s">
        <v>57</v>
      </c>
    </row>
    <row r="31" ht="13.5">
      <c r="M31" s="51" t="s">
        <v>58</v>
      </c>
    </row>
    <row r="32" spans="2:14" ht="13.5">
      <c r="B32" s="72"/>
      <c r="C32" s="73"/>
      <c r="D32" s="73"/>
      <c r="E32" s="74"/>
      <c r="F32" s="174" t="s">
        <v>7</v>
      </c>
      <c r="G32" s="73"/>
      <c r="H32" s="73"/>
      <c r="I32" s="73"/>
      <c r="J32" s="73"/>
      <c r="K32" s="73"/>
      <c r="L32" s="114"/>
      <c r="M32" s="115"/>
      <c r="N32" s="75"/>
    </row>
    <row r="33" spans="2:14" ht="22.5">
      <c r="B33" s="76"/>
      <c r="C33" s="77"/>
      <c r="D33" s="77"/>
      <c r="E33" s="78"/>
      <c r="F33" s="175"/>
      <c r="G33" s="80" t="s">
        <v>8</v>
      </c>
      <c r="H33" s="80" t="s">
        <v>9</v>
      </c>
      <c r="I33" s="80" t="s">
        <v>10</v>
      </c>
      <c r="J33" s="80" t="s">
        <v>11</v>
      </c>
      <c r="K33" s="116" t="s">
        <v>12</v>
      </c>
      <c r="L33" s="117" t="s">
        <v>13</v>
      </c>
      <c r="M33" s="118" t="s">
        <v>14</v>
      </c>
      <c r="N33" s="75"/>
    </row>
    <row r="34" spans="2:14" ht="15" customHeight="1">
      <c r="B34" s="5" t="s">
        <v>44</v>
      </c>
      <c r="C34" s="82"/>
      <c r="D34" s="82"/>
      <c r="E34" s="83"/>
      <c r="F34" s="84">
        <f aca="true" t="shared" si="4" ref="F34:L34">SUM(F35,F39)</f>
        <v>4567.70529996</v>
      </c>
      <c r="G34" s="85">
        <f t="shared" si="4"/>
        <v>1196.8653448000002</v>
      </c>
      <c r="H34" s="85">
        <f t="shared" si="4"/>
        <v>1860.2702762999998</v>
      </c>
      <c r="I34" s="85">
        <f t="shared" si="4"/>
        <v>511.8269689</v>
      </c>
      <c r="J34" s="85">
        <f t="shared" si="4"/>
        <v>867.0308997</v>
      </c>
      <c r="K34" s="85">
        <f t="shared" si="4"/>
        <v>5.050891</v>
      </c>
      <c r="L34" s="85">
        <f t="shared" si="4"/>
        <v>44.75190784</v>
      </c>
      <c r="M34" s="87">
        <f>ROUND((CM200+CN200+CP200)/100000000,8)</f>
        <v>81.90901142</v>
      </c>
      <c r="N34" s="88"/>
    </row>
    <row r="35" spans="2:13" ht="15" customHeight="1">
      <c r="B35" s="89" t="s">
        <v>39</v>
      </c>
      <c r="C35" s="90"/>
      <c r="D35" s="90"/>
      <c r="E35" s="91"/>
      <c r="F35" s="119">
        <f aca="true" t="shared" si="5" ref="F35:L35">SUM(F36:F37)</f>
        <v>4302.32478755</v>
      </c>
      <c r="G35" s="120">
        <f t="shared" si="5"/>
        <v>1104.9405851000001</v>
      </c>
      <c r="H35" s="120">
        <f t="shared" si="5"/>
        <v>1761.1604834999998</v>
      </c>
      <c r="I35" s="120">
        <f t="shared" si="5"/>
        <v>495.1456072</v>
      </c>
      <c r="J35" s="94">
        <f t="shared" si="5"/>
        <v>814.942684</v>
      </c>
      <c r="K35" s="121">
        <f t="shared" si="5"/>
        <v>4.7194575</v>
      </c>
      <c r="L35" s="121">
        <f t="shared" si="5"/>
        <v>40.6896297</v>
      </c>
      <c r="M35" s="122">
        <f>ROUND((CM200+CN200)/100000000,8)</f>
        <v>80.72634055</v>
      </c>
    </row>
    <row r="36" spans="2:13" ht="15" customHeight="1">
      <c r="B36" s="99"/>
      <c r="C36" s="100" t="s">
        <v>45</v>
      </c>
      <c r="D36" s="100"/>
      <c r="E36" s="101"/>
      <c r="F36" s="92">
        <f aca="true" t="shared" si="6" ref="F36:F41">SUM(G36:M36)</f>
        <v>2376.7497305499996</v>
      </c>
      <c r="G36" s="94">
        <f>BC200/100000000</f>
        <v>579.5346696</v>
      </c>
      <c r="H36" s="94">
        <f>BI200/100000000</f>
        <v>960.6851181</v>
      </c>
      <c r="I36" s="120">
        <f>BO200/100000000</f>
        <v>307.9136737</v>
      </c>
      <c r="J36" s="94">
        <f>BU200/100000000</f>
        <v>458.5418562</v>
      </c>
      <c r="K36" s="94">
        <f>CA200/100000000</f>
        <v>0.8157255</v>
      </c>
      <c r="L36" s="120">
        <f>CG200/100000000</f>
        <v>18.87968242</v>
      </c>
      <c r="M36" s="123">
        <f>ROUND(CM200/100000000,8)</f>
        <v>50.37900503</v>
      </c>
    </row>
    <row r="37" spans="2:13" ht="15" customHeight="1">
      <c r="B37" s="102"/>
      <c r="C37" s="103" t="s">
        <v>46</v>
      </c>
      <c r="D37" s="90"/>
      <c r="E37" s="91"/>
      <c r="F37" s="92">
        <f t="shared" si="6"/>
        <v>1925.575057</v>
      </c>
      <c r="G37" s="96">
        <f>BD200/100000000</f>
        <v>525.4059155</v>
      </c>
      <c r="H37" s="96">
        <f>BJ200/100000000</f>
        <v>800.4753654</v>
      </c>
      <c r="I37" s="124">
        <f>BP200/100000000</f>
        <v>187.2319335</v>
      </c>
      <c r="J37" s="96">
        <f>BV200/100000000</f>
        <v>356.4008278</v>
      </c>
      <c r="K37" s="96">
        <f>CB200/100000000</f>
        <v>3.903732</v>
      </c>
      <c r="L37" s="124">
        <f>CH200/100000000</f>
        <v>21.80994728</v>
      </c>
      <c r="M37" s="125">
        <f>ROUND((CM200+CN200)/100000000,8)-ROUND(CM200/100000000,8)</f>
        <v>30.34733552</v>
      </c>
    </row>
    <row r="38" spans="2:13" ht="15" customHeight="1">
      <c r="B38" s="102"/>
      <c r="C38" s="106"/>
      <c r="D38" s="90" t="s">
        <v>42</v>
      </c>
      <c r="E38" s="91"/>
      <c r="F38" s="92">
        <f t="shared" si="6"/>
        <v>423.22713603000005</v>
      </c>
      <c r="G38" s="94">
        <f>BE200/100000000</f>
        <v>129.3137807</v>
      </c>
      <c r="H38" s="94">
        <f>BK200/100000000</f>
        <v>194.1172105</v>
      </c>
      <c r="I38" s="120">
        <f>BQ200/100000000</f>
        <v>20.010633</v>
      </c>
      <c r="J38" s="94">
        <f>BW200/100000000</f>
        <v>72.2971234</v>
      </c>
      <c r="K38" s="94">
        <f>CC200/100000000</f>
        <v>0.5897575</v>
      </c>
      <c r="L38" s="120">
        <f>CI200/100000000</f>
        <v>2.63253778</v>
      </c>
      <c r="M38" s="123">
        <f>ROUND(CO200/100000000,8)</f>
        <v>4.26609315</v>
      </c>
    </row>
    <row r="39" spans="2:13" ht="15" customHeight="1">
      <c r="B39" s="89" t="s">
        <v>40</v>
      </c>
      <c r="C39" s="90"/>
      <c r="D39" s="90"/>
      <c r="E39" s="91"/>
      <c r="F39" s="92">
        <f t="shared" si="6"/>
        <v>265.38051240999994</v>
      </c>
      <c r="G39" s="96">
        <f>BF200/100000000</f>
        <v>91.9247597</v>
      </c>
      <c r="H39" s="96">
        <f>BL200/100000000</f>
        <v>99.1097928</v>
      </c>
      <c r="I39" s="124">
        <f>BR200/100000000</f>
        <v>16.6813617</v>
      </c>
      <c r="J39" s="96">
        <f>BX200/100000000</f>
        <v>52.0882157</v>
      </c>
      <c r="K39" s="96">
        <f>CD200/100000000</f>
        <v>0.3314335</v>
      </c>
      <c r="L39" s="124">
        <f>CJ200/100000000</f>
        <v>4.06227814</v>
      </c>
      <c r="M39" s="125">
        <f>ROUND((CM200+CN200+CP200)/100000000,8)-ROUND((CM200+CN200)/100000000,8)</f>
        <v>1.1826708699999955</v>
      </c>
    </row>
    <row r="40" spans="2:13" ht="15" customHeight="1">
      <c r="B40" s="107"/>
      <c r="C40" s="100" t="s">
        <v>43</v>
      </c>
      <c r="D40" s="100"/>
      <c r="E40" s="101"/>
      <c r="F40" s="92">
        <f t="shared" si="6"/>
        <v>39.72770937</v>
      </c>
      <c r="G40" s="94">
        <f>BG200/100000000</f>
        <v>13.2534503</v>
      </c>
      <c r="H40" s="94">
        <f>BM200/100000000</f>
        <v>15.3395406</v>
      </c>
      <c r="I40" s="120">
        <f>BS200/100000000</f>
        <v>2.5756067</v>
      </c>
      <c r="J40" s="94">
        <f>BY200/100000000</f>
        <v>7.8747768</v>
      </c>
      <c r="K40" s="94">
        <f>CE200/100000000</f>
        <v>0.0293795</v>
      </c>
      <c r="L40" s="120">
        <f>CK200/100000000</f>
        <v>0.44616724</v>
      </c>
      <c r="M40" s="123">
        <f>ROUND(CQ200/100000000,8)</f>
        <v>0.20878823</v>
      </c>
    </row>
    <row r="41" spans="2:13" ht="15" customHeight="1">
      <c r="B41" s="6" t="s">
        <v>56</v>
      </c>
      <c r="C41" s="108"/>
      <c r="D41" s="108"/>
      <c r="E41" s="109"/>
      <c r="F41" s="110">
        <f t="shared" si="6"/>
        <v>618.77861358</v>
      </c>
      <c r="G41" s="112">
        <f>BH200/100000000</f>
        <v>204.3935426</v>
      </c>
      <c r="H41" s="112">
        <f>BN200/100000000</f>
        <v>235.6012306</v>
      </c>
      <c r="I41" s="126">
        <f>BT200/100000000</f>
        <v>44.2984396</v>
      </c>
      <c r="J41" s="112">
        <f>BZ200/100000000</f>
        <v>121.5868726</v>
      </c>
      <c r="K41" s="112">
        <f>CF200/100000000</f>
        <v>0.710047</v>
      </c>
      <c r="L41" s="126">
        <f>CL200/100000000</f>
        <v>8.51432094</v>
      </c>
      <c r="M41" s="127">
        <f>ROUND(CR200/100000000,8)</f>
        <v>3.67416024</v>
      </c>
    </row>
    <row r="42" spans="2:9" ht="13.5">
      <c r="B42" s="27" t="s">
        <v>59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60</v>
      </c>
      <c r="C43" s="27"/>
      <c r="D43" s="27"/>
      <c r="E43" s="27"/>
      <c r="F43" s="27"/>
      <c r="G43" s="27"/>
      <c r="H43" s="27"/>
      <c r="I43" s="27"/>
    </row>
    <row r="45" spans="2:17" ht="13.5">
      <c r="B45" s="4" t="s">
        <v>61</v>
      </c>
      <c r="Q45" s="128"/>
    </row>
    <row r="46" spans="16:17" ht="13.5">
      <c r="P46" s="128" t="s">
        <v>58</v>
      </c>
      <c r="Q46" s="128"/>
    </row>
    <row r="47" spans="2:17" ht="13.5">
      <c r="B47" s="72"/>
      <c r="C47" s="73"/>
      <c r="D47" s="73"/>
      <c r="E47" s="74"/>
      <c r="F47" s="176" t="s">
        <v>62</v>
      </c>
      <c r="G47" s="177"/>
      <c r="H47" s="177"/>
      <c r="I47" s="177"/>
      <c r="J47" s="177"/>
      <c r="K47" s="177"/>
      <c r="L47" s="178"/>
      <c r="M47" s="176" t="s">
        <v>63</v>
      </c>
      <c r="N47" s="177"/>
      <c r="O47" s="177"/>
      <c r="P47" s="178"/>
      <c r="Q47" s="129"/>
    </row>
    <row r="48" spans="2:17" ht="22.5">
      <c r="B48" s="76"/>
      <c r="C48" s="77"/>
      <c r="D48" s="77"/>
      <c r="E48" s="78"/>
      <c r="F48" s="79" t="s">
        <v>7</v>
      </c>
      <c r="G48" s="80" t="s">
        <v>8</v>
      </c>
      <c r="H48" s="80" t="s">
        <v>9</v>
      </c>
      <c r="I48" s="80" t="s">
        <v>10</v>
      </c>
      <c r="J48" s="80" t="s">
        <v>11</v>
      </c>
      <c r="K48" s="116" t="s">
        <v>12</v>
      </c>
      <c r="L48" s="130" t="s">
        <v>13</v>
      </c>
      <c r="M48" s="131" t="s">
        <v>64</v>
      </c>
      <c r="N48" s="132" t="s">
        <v>65</v>
      </c>
      <c r="O48" s="133" t="s">
        <v>66</v>
      </c>
      <c r="P48" s="134" t="s">
        <v>14</v>
      </c>
      <c r="Q48" s="129"/>
    </row>
    <row r="49" spans="2:17" ht="15" customHeight="1">
      <c r="B49" s="102" t="s">
        <v>44</v>
      </c>
      <c r="C49" s="135"/>
      <c r="D49" s="135"/>
      <c r="E49" s="136"/>
      <c r="F49" s="137">
        <f aca="true" t="shared" si="7" ref="F49:N49">SUM(F50,F54)</f>
        <v>3403.29623616</v>
      </c>
      <c r="G49" s="85">
        <f t="shared" si="7"/>
        <v>1018.0536630899999</v>
      </c>
      <c r="H49" s="85">
        <f t="shared" si="7"/>
        <v>1366.90758844</v>
      </c>
      <c r="I49" s="85">
        <f t="shared" si="7"/>
        <v>362.73978305</v>
      </c>
      <c r="J49" s="85">
        <f t="shared" si="7"/>
        <v>624.58118467</v>
      </c>
      <c r="K49" s="85">
        <f t="shared" si="7"/>
        <v>3.65730961</v>
      </c>
      <c r="L49" s="87">
        <f>ROUND((DW200+DX200+DZ200)/100000000,8)</f>
        <v>27.3567073</v>
      </c>
      <c r="M49" s="137">
        <f t="shared" si="7"/>
        <v>23.892858850000003</v>
      </c>
      <c r="N49" s="85">
        <f t="shared" si="7"/>
        <v>4.15599334</v>
      </c>
      <c r="O49" s="138">
        <f>EO200/100000000</f>
        <v>17.83280613</v>
      </c>
      <c r="P49" s="139">
        <f>ROUND((EP200+EQ200+ES200)/100000000,8)</f>
        <v>57.86336866</v>
      </c>
      <c r="Q49" s="140"/>
    </row>
    <row r="50" spans="2:17" ht="15" customHeight="1">
      <c r="B50" s="89" t="s">
        <v>39</v>
      </c>
      <c r="C50" s="90"/>
      <c r="D50" s="90"/>
      <c r="E50" s="91"/>
      <c r="F50" s="141">
        <f aca="true" t="shared" si="8" ref="F50:N50">SUM(F51:F52)</f>
        <v>3180.76845112</v>
      </c>
      <c r="G50" s="94">
        <f t="shared" si="8"/>
        <v>933.1924210699999</v>
      </c>
      <c r="H50" s="94">
        <f t="shared" si="8"/>
        <v>1286.6642072099999</v>
      </c>
      <c r="I50" s="94">
        <f t="shared" si="8"/>
        <v>349.4941096</v>
      </c>
      <c r="J50" s="94">
        <f t="shared" si="8"/>
        <v>583.17803525</v>
      </c>
      <c r="K50" s="94">
        <f t="shared" si="8"/>
        <v>3.37175886</v>
      </c>
      <c r="L50" s="97">
        <f>ROUND((DW200+DX200)/100000000,8)</f>
        <v>24.86791913</v>
      </c>
      <c r="M50" s="141">
        <f t="shared" si="8"/>
        <v>23.868013570000002</v>
      </c>
      <c r="N50" s="94">
        <f t="shared" si="8"/>
        <v>4.09374878</v>
      </c>
      <c r="O50" s="179"/>
      <c r="P50" s="123">
        <f>ROUND((EP200+EQ200)/100000000,8)</f>
        <v>56.93802828</v>
      </c>
      <c r="Q50" s="140"/>
    </row>
    <row r="51" spans="2:17" ht="15" customHeight="1">
      <c r="B51" s="99"/>
      <c r="C51" s="100" t="s">
        <v>45</v>
      </c>
      <c r="D51" s="100"/>
      <c r="E51" s="101"/>
      <c r="F51" s="92">
        <f aca="true" t="shared" si="9" ref="F51:F56">SUM(G51:L51)</f>
        <v>1732.39283368</v>
      </c>
      <c r="G51" s="94">
        <f>CS200/100000000</f>
        <v>489.263896</v>
      </c>
      <c r="H51" s="94">
        <f>CY200/100000000</f>
        <v>691.17089368</v>
      </c>
      <c r="I51" s="94">
        <f>DE200/100000000</f>
        <v>216.11652479</v>
      </c>
      <c r="J51" s="94">
        <f>DK200/100000000</f>
        <v>323.68973341</v>
      </c>
      <c r="K51" s="94">
        <f>DQ200/100000000</f>
        <v>0.57315189</v>
      </c>
      <c r="L51" s="97">
        <f>ROUND(DW200/100000000,8)</f>
        <v>11.57863391</v>
      </c>
      <c r="M51" s="92">
        <f>EC200/100000000</f>
        <v>13.27819755</v>
      </c>
      <c r="N51" s="142">
        <f>EI200/100000000</f>
        <v>2.62838028</v>
      </c>
      <c r="O51" s="180"/>
      <c r="P51" s="97">
        <f>ROUND(EP200/100000000,8)</f>
        <v>35.26786709</v>
      </c>
      <c r="Q51" s="140"/>
    </row>
    <row r="52" spans="2:17" ht="15" customHeight="1">
      <c r="B52" s="102"/>
      <c r="C52" s="103" t="s">
        <v>46</v>
      </c>
      <c r="D52" s="90"/>
      <c r="E52" s="91"/>
      <c r="F52" s="92">
        <f t="shared" si="9"/>
        <v>1448.37561744</v>
      </c>
      <c r="G52" s="94">
        <f>CT200/100000000</f>
        <v>443.92852507</v>
      </c>
      <c r="H52" s="94">
        <f>CZ200/100000000</f>
        <v>595.49331353</v>
      </c>
      <c r="I52" s="94">
        <f>DF200/100000000</f>
        <v>133.37758481</v>
      </c>
      <c r="J52" s="94">
        <f>DL200/100000000</f>
        <v>259.48830184</v>
      </c>
      <c r="K52" s="94">
        <f>DR200/100000000</f>
        <v>2.79860697</v>
      </c>
      <c r="L52" s="97">
        <f>ROUND((DW200+DX200)/100000000,8)-ROUND(DW200/100000000,8)</f>
        <v>13.28928522</v>
      </c>
      <c r="M52" s="92">
        <f>ED200/100000000</f>
        <v>10.58981602</v>
      </c>
      <c r="N52" s="142">
        <f>EJ200/100000000</f>
        <v>1.4653685</v>
      </c>
      <c r="O52" s="180"/>
      <c r="P52" s="97">
        <f>ROUND((EP200+EQ200)/100000000,8)-ROUND(EP200/100000000,8)</f>
        <v>21.670161189999995</v>
      </c>
      <c r="Q52" s="140"/>
    </row>
    <row r="53" spans="2:17" ht="15" customHeight="1">
      <c r="B53" s="102"/>
      <c r="C53" s="106"/>
      <c r="D53" s="90" t="s">
        <v>42</v>
      </c>
      <c r="E53" s="91"/>
      <c r="F53" s="92">
        <f t="shared" si="9"/>
        <v>343.2345595</v>
      </c>
      <c r="G53" s="94">
        <f>CU200/100000000</f>
        <v>111.81781496</v>
      </c>
      <c r="H53" s="94">
        <f>DA200/100000000</f>
        <v>155.42138734</v>
      </c>
      <c r="I53" s="94">
        <f>DG200/100000000</f>
        <v>16.03779969</v>
      </c>
      <c r="J53" s="94">
        <f>DM200/100000000</f>
        <v>57.91115855</v>
      </c>
      <c r="K53" s="94">
        <f>DS200/100000000</f>
        <v>0.4719701</v>
      </c>
      <c r="L53" s="97">
        <f>ROUND(DY200/100000000,8)</f>
        <v>1.57442886</v>
      </c>
      <c r="M53" s="92">
        <f>EE200/100000000</f>
        <v>1.48493666</v>
      </c>
      <c r="N53" s="142">
        <f>EK200/100000000</f>
        <v>0.00991336</v>
      </c>
      <c r="O53" s="180"/>
      <c r="P53" s="97">
        <f>ROUND(ER200/100000000,8)</f>
        <v>3.41294769</v>
      </c>
      <c r="Q53" s="140"/>
    </row>
    <row r="54" spans="2:17" ht="15" customHeight="1">
      <c r="B54" s="89" t="s">
        <v>40</v>
      </c>
      <c r="C54" s="90"/>
      <c r="D54" s="90"/>
      <c r="E54" s="91"/>
      <c r="F54" s="92">
        <f t="shared" si="9"/>
        <v>222.52778504</v>
      </c>
      <c r="G54" s="94">
        <f>CV200/100000000</f>
        <v>84.86124202</v>
      </c>
      <c r="H54" s="94">
        <f>DB200/100000000</f>
        <v>80.24338123</v>
      </c>
      <c r="I54" s="94">
        <f>DH200/100000000</f>
        <v>13.24567345</v>
      </c>
      <c r="J54" s="94">
        <f>DN200/100000000</f>
        <v>41.40314942</v>
      </c>
      <c r="K54" s="94">
        <f>DT200/100000000</f>
        <v>0.28555075</v>
      </c>
      <c r="L54" s="97">
        <f>ROUND((DW200+DX200+DZ200)/100000000,8)-ROUND((DW200+DX200)/100000000,8)</f>
        <v>2.4887881699999994</v>
      </c>
      <c r="M54" s="92">
        <f>EF200/100000000</f>
        <v>0.02484528</v>
      </c>
      <c r="N54" s="142">
        <f>EL200/100000000</f>
        <v>0.06224456</v>
      </c>
      <c r="O54" s="180"/>
      <c r="P54" s="97">
        <f>ROUND((EP200+EQ200+ES200)/100000000,8)-ROUND((EP200+EQ200)/100000000,8)</f>
        <v>0.9253403800000015</v>
      </c>
      <c r="Q54" s="140"/>
    </row>
    <row r="55" spans="2:17" ht="15" customHeight="1">
      <c r="B55" s="107"/>
      <c r="C55" s="100" t="s">
        <v>43</v>
      </c>
      <c r="D55" s="100"/>
      <c r="E55" s="101"/>
      <c r="F55" s="92">
        <f t="shared" si="9"/>
        <v>30.418222089999997</v>
      </c>
      <c r="G55" s="94">
        <f>CW200/100000000</f>
        <v>11.68522259</v>
      </c>
      <c r="H55" s="94">
        <f>DC200/100000000</f>
        <v>11.06372912</v>
      </c>
      <c r="I55" s="94">
        <f>DI200/100000000</f>
        <v>1.80591672</v>
      </c>
      <c r="J55" s="94">
        <f>DO200/100000000</f>
        <v>5.56867909</v>
      </c>
      <c r="K55" s="94">
        <f>DU200/100000000</f>
        <v>0.0209843</v>
      </c>
      <c r="L55" s="97">
        <f>ROUND(EA200/100000000,8)</f>
        <v>0.27369027</v>
      </c>
      <c r="M55" s="92">
        <f>EG200/100000000</f>
        <v>0.01642487</v>
      </c>
      <c r="N55" s="142">
        <f>EM200/100000000</f>
        <v>0.01993362</v>
      </c>
      <c r="O55" s="180"/>
      <c r="P55" s="97">
        <f>ROUND(ET200/100000000,8)</f>
        <v>0.14616935</v>
      </c>
      <c r="Q55" s="140"/>
    </row>
    <row r="56" spans="2:17" ht="15" customHeight="1">
      <c r="B56" s="6" t="s">
        <v>56</v>
      </c>
      <c r="C56" s="108"/>
      <c r="D56" s="108"/>
      <c r="E56" s="109"/>
      <c r="F56" s="110">
        <f t="shared" si="9"/>
        <v>488.47407551</v>
      </c>
      <c r="G56" s="112">
        <f>CX200/100000000</f>
        <v>180.94596699</v>
      </c>
      <c r="H56" s="112">
        <f>DD200/100000000</f>
        <v>178.98262322</v>
      </c>
      <c r="I56" s="112">
        <f>DJ200/100000000</f>
        <v>32.64038478</v>
      </c>
      <c r="J56" s="112">
        <f>DP200/100000000</f>
        <v>90.12047136</v>
      </c>
      <c r="K56" s="112">
        <f>DV200/100000000</f>
        <v>0.5529589</v>
      </c>
      <c r="L56" s="113">
        <f>ROUND(EB200/100000000,8)</f>
        <v>5.23167026</v>
      </c>
      <c r="M56" s="110">
        <f>EH200/100000000</f>
        <v>2.65289352</v>
      </c>
      <c r="N56" s="143">
        <f>EN200/100000000</f>
        <v>0.52995468</v>
      </c>
      <c r="O56" s="181"/>
      <c r="P56" s="113">
        <f>ROUND(EU200/100000000,8)</f>
        <v>2.66955532</v>
      </c>
      <c r="Q56" s="140"/>
    </row>
    <row r="57" spans="2:16" ht="13.5">
      <c r="B57" s="27" t="s">
        <v>67</v>
      </c>
      <c r="C57" s="27"/>
      <c r="D57" s="27"/>
      <c r="E57" s="27"/>
      <c r="F57" s="27"/>
      <c r="G57" s="27"/>
      <c r="H57" s="27"/>
      <c r="I57" s="27" t="s">
        <v>22</v>
      </c>
      <c r="J57" s="27"/>
      <c r="K57" s="27"/>
      <c r="L57" s="27"/>
      <c r="M57" s="27"/>
      <c r="N57" s="27"/>
      <c r="P57" s="144"/>
    </row>
    <row r="58" spans="2:12" ht="13.5">
      <c r="B58" s="27" t="s">
        <v>68</v>
      </c>
      <c r="C58" s="27"/>
      <c r="D58" s="27"/>
      <c r="E58" s="27"/>
      <c r="F58" s="27"/>
      <c r="G58" s="27"/>
      <c r="H58" s="27"/>
      <c r="I58" s="27" t="s">
        <v>69</v>
      </c>
      <c r="J58" s="27"/>
      <c r="K58" s="27"/>
      <c r="L58" s="27"/>
    </row>
    <row r="59" spans="2:12" ht="13.5">
      <c r="B59" s="29" t="s">
        <v>70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s="4" t="s">
        <v>71</v>
      </c>
    </row>
    <row r="64" ht="13.5">
      <c r="I64" s="51" t="s">
        <v>58</v>
      </c>
    </row>
    <row r="65" spans="5:10" ht="22.5">
      <c r="E65" s="72"/>
      <c r="F65" s="145" t="s">
        <v>72</v>
      </c>
      <c r="G65" s="146" t="s">
        <v>73</v>
      </c>
      <c r="H65" s="147" t="s">
        <v>74</v>
      </c>
      <c r="I65" s="148" t="s">
        <v>75</v>
      </c>
      <c r="J65" s="149"/>
    </row>
    <row r="66" spans="5:10" ht="13.5">
      <c r="E66" s="12" t="s">
        <v>44</v>
      </c>
      <c r="F66" s="84">
        <f>F67</f>
        <v>132.83778665</v>
      </c>
      <c r="G66" s="85">
        <f>SUM(G67:G68)</f>
        <v>1.9046</v>
      </c>
      <c r="H66" s="85">
        <f>SUM(H67:H68)</f>
        <v>136.71495</v>
      </c>
      <c r="I66" s="87">
        <f>I67</f>
        <v>36.83204533</v>
      </c>
      <c r="J66" s="150"/>
    </row>
    <row r="67" spans="5:10" ht="13.5">
      <c r="E67" s="151" t="s">
        <v>45</v>
      </c>
      <c r="F67" s="92">
        <f>EV200/100000000</f>
        <v>132.83778665</v>
      </c>
      <c r="G67" s="94">
        <f>EW200/100000000</f>
        <v>1.0701</v>
      </c>
      <c r="H67" s="94">
        <f>EY200/100000000</f>
        <v>45.8752</v>
      </c>
      <c r="I67" s="97">
        <f>ROUND(FA200/100000000,8)</f>
        <v>36.83204533</v>
      </c>
      <c r="J67" s="152"/>
    </row>
    <row r="68" spans="5:10" ht="13.5">
      <c r="E68" s="46" t="s">
        <v>46</v>
      </c>
      <c r="F68" s="153"/>
      <c r="G68" s="112">
        <f>EX200/100000000</f>
        <v>0.8345</v>
      </c>
      <c r="H68" s="112">
        <f>EZ200/100000000</f>
        <v>90.83975</v>
      </c>
      <c r="I68" s="154"/>
      <c r="J68" s="155"/>
    </row>
    <row r="197" spans="5:157" ht="67.5" hidden="1">
      <c r="E197" s="4" t="s">
        <v>76</v>
      </c>
      <c r="F197" s="4" t="s">
        <v>77</v>
      </c>
      <c r="G197" s="4" t="s">
        <v>77</v>
      </c>
      <c r="H197" s="4" t="s">
        <v>78</v>
      </c>
      <c r="I197" s="4" t="s">
        <v>79</v>
      </c>
      <c r="J197" s="4" t="s">
        <v>79</v>
      </c>
      <c r="K197" s="4" t="s">
        <v>80</v>
      </c>
      <c r="L197" s="4" t="s">
        <v>80</v>
      </c>
      <c r="M197" s="156" t="s">
        <v>81</v>
      </c>
      <c r="N197" s="156" t="s">
        <v>81</v>
      </c>
      <c r="O197" s="4" t="s">
        <v>82</v>
      </c>
      <c r="P197" s="157" t="s">
        <v>48</v>
      </c>
      <c r="Q197" s="157" t="s">
        <v>49</v>
      </c>
      <c r="R197" s="157" t="s">
        <v>50</v>
      </c>
      <c r="S197" s="158" t="s">
        <v>83</v>
      </c>
      <c r="T197" s="158" t="s">
        <v>83</v>
      </c>
      <c r="U197" s="158" t="s">
        <v>83</v>
      </c>
      <c r="V197" s="158" t="s">
        <v>83</v>
      </c>
      <c r="W197" s="158" t="s">
        <v>83</v>
      </c>
      <c r="X197" s="158" t="s">
        <v>83</v>
      </c>
      <c r="Y197" s="158" t="s">
        <v>84</v>
      </c>
      <c r="Z197" s="158" t="s">
        <v>84</v>
      </c>
      <c r="AA197" s="158" t="s">
        <v>84</v>
      </c>
      <c r="AB197" s="158" t="s">
        <v>84</v>
      </c>
      <c r="AC197" s="158" t="s">
        <v>84</v>
      </c>
      <c r="AD197" s="158" t="s">
        <v>84</v>
      </c>
      <c r="AE197" s="158" t="s">
        <v>85</v>
      </c>
      <c r="AF197" s="158" t="s">
        <v>85</v>
      </c>
      <c r="AG197" s="158" t="s">
        <v>85</v>
      </c>
      <c r="AH197" s="158" t="s">
        <v>85</v>
      </c>
      <c r="AI197" s="158" t="s">
        <v>85</v>
      </c>
      <c r="AJ197" s="158" t="s">
        <v>85</v>
      </c>
      <c r="AK197" s="158" t="s">
        <v>86</v>
      </c>
      <c r="AL197" s="158" t="s">
        <v>86</v>
      </c>
      <c r="AM197" s="158" t="s">
        <v>86</v>
      </c>
      <c r="AN197" s="158" t="s">
        <v>86</v>
      </c>
      <c r="AO197" s="158" t="s">
        <v>86</v>
      </c>
      <c r="AP197" s="158" t="s">
        <v>86</v>
      </c>
      <c r="AQ197" s="158" t="s">
        <v>87</v>
      </c>
      <c r="AR197" s="158" t="s">
        <v>87</v>
      </c>
      <c r="AS197" s="158" t="s">
        <v>87</v>
      </c>
      <c r="AT197" s="158" t="s">
        <v>87</v>
      </c>
      <c r="AU197" s="158" t="s">
        <v>87</v>
      </c>
      <c r="AV197" s="158" t="s">
        <v>87</v>
      </c>
      <c r="AW197" s="158" t="s">
        <v>88</v>
      </c>
      <c r="AX197" s="158" t="s">
        <v>88</v>
      </c>
      <c r="AY197" s="158" t="s">
        <v>88</v>
      </c>
      <c r="AZ197" s="158" t="s">
        <v>88</v>
      </c>
      <c r="BA197" s="158" t="s">
        <v>88</v>
      </c>
      <c r="BB197" s="158" t="s">
        <v>88</v>
      </c>
      <c r="BC197" s="158" t="s">
        <v>8</v>
      </c>
      <c r="BD197" s="158" t="s">
        <v>8</v>
      </c>
      <c r="BE197" s="158" t="s">
        <v>8</v>
      </c>
      <c r="BF197" s="158" t="s">
        <v>8</v>
      </c>
      <c r="BG197" s="158" t="s">
        <v>8</v>
      </c>
      <c r="BH197" s="158" t="s">
        <v>8</v>
      </c>
      <c r="BI197" s="158" t="s">
        <v>9</v>
      </c>
      <c r="BJ197" s="158" t="s">
        <v>9</v>
      </c>
      <c r="BK197" s="158" t="s">
        <v>9</v>
      </c>
      <c r="BL197" s="158" t="s">
        <v>9</v>
      </c>
      <c r="BM197" s="158" t="s">
        <v>9</v>
      </c>
      <c r="BN197" s="158" t="s">
        <v>9</v>
      </c>
      <c r="BO197" s="158" t="s">
        <v>10</v>
      </c>
      <c r="BP197" s="158" t="s">
        <v>10</v>
      </c>
      <c r="BQ197" s="158" t="s">
        <v>10</v>
      </c>
      <c r="BR197" s="158" t="s">
        <v>10</v>
      </c>
      <c r="BS197" s="158" t="s">
        <v>10</v>
      </c>
      <c r="BT197" s="158" t="s">
        <v>10</v>
      </c>
      <c r="BU197" s="158" t="s">
        <v>11</v>
      </c>
      <c r="BV197" s="158" t="s">
        <v>11</v>
      </c>
      <c r="BW197" s="158" t="s">
        <v>11</v>
      </c>
      <c r="BX197" s="158" t="s">
        <v>11</v>
      </c>
      <c r="BY197" s="158" t="s">
        <v>11</v>
      </c>
      <c r="BZ197" s="158" t="s">
        <v>11</v>
      </c>
      <c r="CA197" s="156" t="s">
        <v>89</v>
      </c>
      <c r="CB197" s="156" t="s">
        <v>89</v>
      </c>
      <c r="CC197" s="156" t="s">
        <v>89</v>
      </c>
      <c r="CD197" s="156" t="s">
        <v>89</v>
      </c>
      <c r="CE197" s="156" t="s">
        <v>89</v>
      </c>
      <c r="CF197" s="156" t="s">
        <v>89</v>
      </c>
      <c r="CG197" s="156" t="s">
        <v>90</v>
      </c>
      <c r="CH197" s="156" t="s">
        <v>90</v>
      </c>
      <c r="CI197" s="156" t="s">
        <v>90</v>
      </c>
      <c r="CJ197" s="156" t="s">
        <v>90</v>
      </c>
      <c r="CK197" s="156" t="s">
        <v>90</v>
      </c>
      <c r="CL197" s="156" t="s">
        <v>90</v>
      </c>
      <c r="CM197" s="156" t="s">
        <v>91</v>
      </c>
      <c r="CN197" s="156" t="s">
        <v>91</v>
      </c>
      <c r="CO197" s="156" t="s">
        <v>91</v>
      </c>
      <c r="CP197" s="156" t="s">
        <v>91</v>
      </c>
      <c r="CQ197" s="156" t="s">
        <v>91</v>
      </c>
      <c r="CR197" s="156" t="s">
        <v>91</v>
      </c>
      <c r="CS197" s="156" t="s">
        <v>92</v>
      </c>
      <c r="CT197" s="156" t="s">
        <v>92</v>
      </c>
      <c r="CU197" s="156" t="s">
        <v>92</v>
      </c>
      <c r="CV197" s="156" t="s">
        <v>92</v>
      </c>
      <c r="CW197" s="156" t="s">
        <v>92</v>
      </c>
      <c r="CX197" s="156" t="s">
        <v>92</v>
      </c>
      <c r="CY197" s="156" t="s">
        <v>93</v>
      </c>
      <c r="CZ197" s="156" t="s">
        <v>93</v>
      </c>
      <c r="DA197" s="156" t="s">
        <v>93</v>
      </c>
      <c r="DB197" s="156" t="s">
        <v>93</v>
      </c>
      <c r="DC197" s="156" t="s">
        <v>93</v>
      </c>
      <c r="DD197" s="156" t="s">
        <v>93</v>
      </c>
      <c r="DE197" s="156" t="s">
        <v>94</v>
      </c>
      <c r="DF197" s="156" t="s">
        <v>94</v>
      </c>
      <c r="DG197" s="156" t="s">
        <v>94</v>
      </c>
      <c r="DH197" s="156" t="s">
        <v>94</v>
      </c>
      <c r="DI197" s="156" t="s">
        <v>94</v>
      </c>
      <c r="DJ197" s="156" t="s">
        <v>94</v>
      </c>
      <c r="DK197" s="156" t="s">
        <v>95</v>
      </c>
      <c r="DL197" s="156" t="s">
        <v>95</v>
      </c>
      <c r="DM197" s="156" t="s">
        <v>95</v>
      </c>
      <c r="DN197" s="156" t="s">
        <v>95</v>
      </c>
      <c r="DO197" s="156" t="s">
        <v>95</v>
      </c>
      <c r="DP197" s="156" t="s">
        <v>95</v>
      </c>
      <c r="DQ197" s="156" t="s">
        <v>96</v>
      </c>
      <c r="DR197" s="156" t="s">
        <v>96</v>
      </c>
      <c r="DS197" s="156" t="s">
        <v>96</v>
      </c>
      <c r="DT197" s="156" t="s">
        <v>96</v>
      </c>
      <c r="DU197" s="156" t="s">
        <v>96</v>
      </c>
      <c r="DV197" s="156" t="s">
        <v>96</v>
      </c>
      <c r="DW197" s="156" t="s">
        <v>97</v>
      </c>
      <c r="DX197" s="156" t="s">
        <v>97</v>
      </c>
      <c r="DY197" s="156" t="s">
        <v>97</v>
      </c>
      <c r="DZ197" s="156" t="s">
        <v>97</v>
      </c>
      <c r="EA197" s="156" t="s">
        <v>97</v>
      </c>
      <c r="EB197" s="156" t="s">
        <v>97</v>
      </c>
      <c r="EC197" s="156" t="s">
        <v>98</v>
      </c>
      <c r="ED197" s="156" t="s">
        <v>98</v>
      </c>
      <c r="EE197" s="156" t="s">
        <v>98</v>
      </c>
      <c r="EF197" s="156" t="s">
        <v>98</v>
      </c>
      <c r="EG197" s="156" t="s">
        <v>98</v>
      </c>
      <c r="EH197" s="156" t="s">
        <v>98</v>
      </c>
      <c r="EI197" s="156" t="s">
        <v>99</v>
      </c>
      <c r="EJ197" s="156" t="s">
        <v>99</v>
      </c>
      <c r="EK197" s="156" t="s">
        <v>99</v>
      </c>
      <c r="EL197" s="156" t="s">
        <v>99</v>
      </c>
      <c r="EM197" s="156" t="s">
        <v>99</v>
      </c>
      <c r="EN197" s="156" t="s">
        <v>99</v>
      </c>
      <c r="EO197" s="156" t="s">
        <v>100</v>
      </c>
      <c r="EP197" s="156" t="s">
        <v>101</v>
      </c>
      <c r="EQ197" s="156" t="s">
        <v>101</v>
      </c>
      <c r="ER197" s="156" t="s">
        <v>101</v>
      </c>
      <c r="ES197" s="156" t="s">
        <v>101</v>
      </c>
      <c r="ET197" s="156" t="s">
        <v>101</v>
      </c>
      <c r="EU197" s="156" t="s">
        <v>101</v>
      </c>
      <c r="EV197" s="4" t="s">
        <v>72</v>
      </c>
      <c r="EW197" s="4" t="s">
        <v>73</v>
      </c>
      <c r="EX197" s="4" t="s">
        <v>73</v>
      </c>
      <c r="EY197" s="156" t="s">
        <v>74</v>
      </c>
      <c r="EZ197" s="156" t="s">
        <v>74</v>
      </c>
      <c r="FA197" s="4" t="s">
        <v>102</v>
      </c>
    </row>
    <row r="198" spans="6:151" ht="13.5" hidden="1">
      <c r="F198" s="4" t="s">
        <v>45</v>
      </c>
      <c r="G198" s="4" t="s">
        <v>46</v>
      </c>
      <c r="H198" s="4" t="s">
        <v>46</v>
      </c>
      <c r="I198" s="4" t="s">
        <v>45</v>
      </c>
      <c r="J198" s="4" t="s">
        <v>46</v>
      </c>
      <c r="K198" s="4" t="s">
        <v>45</v>
      </c>
      <c r="L198" s="4" t="s">
        <v>46</v>
      </c>
      <c r="M198" s="4" t="s">
        <v>45</v>
      </c>
      <c r="N198" s="4" t="s">
        <v>46</v>
      </c>
      <c r="S198" s="157" t="s">
        <v>103</v>
      </c>
      <c r="T198" s="157" t="s">
        <v>104</v>
      </c>
      <c r="U198" s="157" t="s">
        <v>105</v>
      </c>
      <c r="V198" s="71" t="s">
        <v>79</v>
      </c>
      <c r="W198" s="71" t="s">
        <v>106</v>
      </c>
      <c r="X198" s="71" t="s">
        <v>107</v>
      </c>
      <c r="Y198" s="71" t="s">
        <v>108</v>
      </c>
      <c r="Z198" s="71" t="s">
        <v>104</v>
      </c>
      <c r="AA198" s="71" t="s">
        <v>105</v>
      </c>
      <c r="AB198" s="4" t="s">
        <v>79</v>
      </c>
      <c r="AC198" s="4" t="s">
        <v>109</v>
      </c>
      <c r="AD198" s="4" t="s">
        <v>107</v>
      </c>
      <c r="AE198" s="4" t="s">
        <v>108</v>
      </c>
      <c r="AF198" s="4" t="s">
        <v>104</v>
      </c>
      <c r="AG198" s="4" t="s">
        <v>105</v>
      </c>
      <c r="AH198" s="4" t="s">
        <v>79</v>
      </c>
      <c r="AI198" s="4" t="s">
        <v>109</v>
      </c>
      <c r="AJ198" s="4" t="s">
        <v>107</v>
      </c>
      <c r="AK198" s="4" t="s">
        <v>108</v>
      </c>
      <c r="AL198" s="4" t="s">
        <v>104</v>
      </c>
      <c r="AM198" s="4" t="s">
        <v>105</v>
      </c>
      <c r="AN198" s="4" t="s">
        <v>79</v>
      </c>
      <c r="AO198" s="4" t="s">
        <v>109</v>
      </c>
      <c r="AP198" s="4" t="s">
        <v>107</v>
      </c>
      <c r="AQ198" s="4" t="s">
        <v>108</v>
      </c>
      <c r="AR198" s="4" t="s">
        <v>104</v>
      </c>
      <c r="AS198" s="4" t="s">
        <v>105</v>
      </c>
      <c r="AT198" s="4" t="s">
        <v>79</v>
      </c>
      <c r="AU198" s="4" t="s">
        <v>109</v>
      </c>
      <c r="AV198" s="4" t="s">
        <v>107</v>
      </c>
      <c r="AW198" s="4" t="s">
        <v>108</v>
      </c>
      <c r="AX198" s="4" t="s">
        <v>104</v>
      </c>
      <c r="AY198" s="4" t="s">
        <v>105</v>
      </c>
      <c r="AZ198" s="4" t="s">
        <v>79</v>
      </c>
      <c r="BA198" s="4" t="s">
        <v>109</v>
      </c>
      <c r="BB198" s="4" t="s">
        <v>107</v>
      </c>
      <c r="BC198" s="4" t="s">
        <v>108</v>
      </c>
      <c r="BD198" s="4" t="s">
        <v>104</v>
      </c>
      <c r="BE198" s="4" t="s">
        <v>105</v>
      </c>
      <c r="BF198" s="4" t="s">
        <v>79</v>
      </c>
      <c r="BG198" s="4" t="s">
        <v>109</v>
      </c>
      <c r="BH198" s="4" t="s">
        <v>107</v>
      </c>
      <c r="BI198" s="4" t="s">
        <v>108</v>
      </c>
      <c r="BJ198" s="4" t="s">
        <v>104</v>
      </c>
      <c r="BK198" s="4" t="s">
        <v>105</v>
      </c>
      <c r="BL198" s="4" t="s">
        <v>79</v>
      </c>
      <c r="BM198" s="4" t="s">
        <v>109</v>
      </c>
      <c r="BN198" s="4" t="s">
        <v>107</v>
      </c>
      <c r="BO198" s="4" t="s">
        <v>108</v>
      </c>
      <c r="BP198" s="4" t="s">
        <v>104</v>
      </c>
      <c r="BQ198" s="4" t="s">
        <v>105</v>
      </c>
      <c r="BR198" s="4" t="s">
        <v>79</v>
      </c>
      <c r="BS198" s="4" t="s">
        <v>109</v>
      </c>
      <c r="BT198" s="4" t="s">
        <v>107</v>
      </c>
      <c r="BU198" s="4" t="s">
        <v>108</v>
      </c>
      <c r="BV198" s="4" t="s">
        <v>104</v>
      </c>
      <c r="BW198" s="4" t="s">
        <v>105</v>
      </c>
      <c r="BX198" s="4" t="s">
        <v>79</v>
      </c>
      <c r="BY198" s="4" t="s">
        <v>109</v>
      </c>
      <c r="BZ198" s="4" t="s">
        <v>107</v>
      </c>
      <c r="CA198" s="4" t="s">
        <v>108</v>
      </c>
      <c r="CB198" s="4" t="s">
        <v>104</v>
      </c>
      <c r="CC198" s="4" t="s">
        <v>105</v>
      </c>
      <c r="CD198" s="4" t="s">
        <v>79</v>
      </c>
      <c r="CE198" s="4" t="s">
        <v>109</v>
      </c>
      <c r="CF198" s="4" t="s">
        <v>107</v>
      </c>
      <c r="CG198" s="4" t="s">
        <v>108</v>
      </c>
      <c r="CH198" s="4" t="s">
        <v>104</v>
      </c>
      <c r="CI198" s="4" t="s">
        <v>105</v>
      </c>
      <c r="CJ198" s="4" t="s">
        <v>79</v>
      </c>
      <c r="CK198" s="4" t="s">
        <v>109</v>
      </c>
      <c r="CL198" s="4" t="s">
        <v>107</v>
      </c>
      <c r="CM198" s="4" t="s">
        <v>108</v>
      </c>
      <c r="CN198" s="4" t="s">
        <v>104</v>
      </c>
      <c r="CO198" s="4" t="s">
        <v>105</v>
      </c>
      <c r="CP198" s="4" t="s">
        <v>79</v>
      </c>
      <c r="CQ198" s="4" t="s">
        <v>109</v>
      </c>
      <c r="CR198" s="4" t="s">
        <v>107</v>
      </c>
      <c r="CS198" s="4" t="s">
        <v>108</v>
      </c>
      <c r="CT198" s="4" t="s">
        <v>104</v>
      </c>
      <c r="CU198" s="4" t="s">
        <v>105</v>
      </c>
      <c r="CV198" s="4" t="s">
        <v>79</v>
      </c>
      <c r="CW198" s="4" t="s">
        <v>109</v>
      </c>
      <c r="CX198" s="4" t="s">
        <v>107</v>
      </c>
      <c r="CY198" s="4" t="s">
        <v>108</v>
      </c>
      <c r="CZ198" s="4" t="s">
        <v>104</v>
      </c>
      <c r="DA198" s="4" t="s">
        <v>105</v>
      </c>
      <c r="DB198" s="4" t="s">
        <v>79</v>
      </c>
      <c r="DC198" s="4" t="s">
        <v>109</v>
      </c>
      <c r="DD198" s="4" t="s">
        <v>107</v>
      </c>
      <c r="DE198" s="4" t="s">
        <v>108</v>
      </c>
      <c r="DF198" s="4" t="s">
        <v>104</v>
      </c>
      <c r="DG198" s="4" t="s">
        <v>105</v>
      </c>
      <c r="DH198" s="4" t="s">
        <v>79</v>
      </c>
      <c r="DI198" s="4" t="s">
        <v>109</v>
      </c>
      <c r="DJ198" s="4" t="s">
        <v>107</v>
      </c>
      <c r="DK198" s="4" t="s">
        <v>108</v>
      </c>
      <c r="DL198" s="4" t="s">
        <v>104</v>
      </c>
      <c r="DM198" s="4" t="s">
        <v>105</v>
      </c>
      <c r="DN198" s="4" t="s">
        <v>79</v>
      </c>
      <c r="DO198" s="4" t="s">
        <v>109</v>
      </c>
      <c r="DP198" s="4" t="s">
        <v>107</v>
      </c>
      <c r="DQ198" s="4" t="s">
        <v>108</v>
      </c>
      <c r="DR198" s="4" t="s">
        <v>104</v>
      </c>
      <c r="DS198" s="4" t="s">
        <v>105</v>
      </c>
      <c r="DT198" s="4" t="s">
        <v>79</v>
      </c>
      <c r="DU198" s="4" t="s">
        <v>109</v>
      </c>
      <c r="DV198" s="4" t="s">
        <v>107</v>
      </c>
      <c r="DW198" s="4" t="s">
        <v>108</v>
      </c>
      <c r="DX198" s="4" t="s">
        <v>104</v>
      </c>
      <c r="DY198" s="4" t="s">
        <v>105</v>
      </c>
      <c r="DZ198" s="4" t="s">
        <v>79</v>
      </c>
      <c r="EA198" s="4" t="s">
        <v>109</v>
      </c>
      <c r="EB198" s="4" t="s">
        <v>107</v>
      </c>
      <c r="EC198" s="4" t="s">
        <v>108</v>
      </c>
      <c r="ED198" s="4" t="s">
        <v>104</v>
      </c>
      <c r="EE198" s="4" t="s">
        <v>105</v>
      </c>
      <c r="EF198" s="4" t="s">
        <v>79</v>
      </c>
      <c r="EG198" s="4" t="s">
        <v>109</v>
      </c>
      <c r="EH198" s="4" t="s">
        <v>107</v>
      </c>
      <c r="EI198" s="4" t="s">
        <v>108</v>
      </c>
      <c r="EJ198" s="4" t="s">
        <v>104</v>
      </c>
      <c r="EK198" s="4" t="s">
        <v>105</v>
      </c>
      <c r="EL198" s="4" t="s">
        <v>79</v>
      </c>
      <c r="EM198" s="4" t="s">
        <v>109</v>
      </c>
      <c r="EN198" s="4" t="s">
        <v>107</v>
      </c>
      <c r="EO198" s="4" t="s">
        <v>44</v>
      </c>
      <c r="EP198" s="4" t="s">
        <v>108</v>
      </c>
      <c r="EQ198" s="4" t="s">
        <v>104</v>
      </c>
      <c r="ER198" s="4" t="s">
        <v>105</v>
      </c>
      <c r="ES198" s="4" t="s">
        <v>79</v>
      </c>
      <c r="ET198" s="4" t="s">
        <v>109</v>
      </c>
      <c r="EU198" s="4" t="s">
        <v>107</v>
      </c>
    </row>
    <row r="199" spans="6:157" ht="13.5" hidden="1">
      <c r="F199" s="4">
        <v>1</v>
      </c>
      <c r="G199" s="4">
        <v>2</v>
      </c>
      <c r="H199" s="4">
        <v>3</v>
      </c>
      <c r="I199" s="4">
        <v>4</v>
      </c>
      <c r="J199" s="4">
        <v>5</v>
      </c>
      <c r="K199" s="4">
        <v>6</v>
      </c>
      <c r="L199" s="4">
        <v>7</v>
      </c>
      <c r="M199" s="4">
        <v>8</v>
      </c>
      <c r="N199" s="4">
        <v>9</v>
      </c>
      <c r="O199" s="4">
        <v>10</v>
      </c>
      <c r="P199" s="4">
        <v>11</v>
      </c>
      <c r="Q199" s="4">
        <v>12</v>
      </c>
      <c r="R199" s="4">
        <v>13</v>
      </c>
      <c r="S199" s="4">
        <v>14</v>
      </c>
      <c r="T199" s="4">
        <v>15</v>
      </c>
      <c r="U199" s="4">
        <v>16</v>
      </c>
      <c r="V199" s="4">
        <v>17</v>
      </c>
      <c r="W199" s="4">
        <v>18</v>
      </c>
      <c r="X199" s="4">
        <v>19</v>
      </c>
      <c r="Y199" s="4">
        <v>20</v>
      </c>
      <c r="Z199" s="4">
        <v>21</v>
      </c>
      <c r="AA199" s="4">
        <v>22</v>
      </c>
      <c r="AB199" s="4">
        <v>23</v>
      </c>
      <c r="AC199" s="4">
        <v>24</v>
      </c>
      <c r="AD199" s="4">
        <v>25</v>
      </c>
      <c r="AE199" s="4">
        <v>26</v>
      </c>
      <c r="AF199" s="4">
        <v>27</v>
      </c>
      <c r="AG199" s="4">
        <v>28</v>
      </c>
      <c r="AH199" s="4">
        <v>29</v>
      </c>
      <c r="AI199" s="4">
        <v>30</v>
      </c>
      <c r="AJ199" s="4">
        <v>31</v>
      </c>
      <c r="AK199" s="4">
        <v>32</v>
      </c>
      <c r="AL199" s="4">
        <v>33</v>
      </c>
      <c r="AM199" s="4">
        <v>34</v>
      </c>
      <c r="AN199" s="4">
        <v>35</v>
      </c>
      <c r="AO199" s="4">
        <v>36</v>
      </c>
      <c r="AP199" s="4">
        <v>37</v>
      </c>
      <c r="AQ199" s="4">
        <v>38</v>
      </c>
      <c r="AR199" s="4">
        <v>39</v>
      </c>
      <c r="AS199" s="4">
        <v>40</v>
      </c>
      <c r="AT199" s="4">
        <v>41</v>
      </c>
      <c r="AU199" s="4">
        <v>42</v>
      </c>
      <c r="AV199" s="4">
        <v>43</v>
      </c>
      <c r="AW199" s="4">
        <v>44</v>
      </c>
      <c r="AX199" s="4">
        <v>45</v>
      </c>
      <c r="AY199" s="4">
        <v>46</v>
      </c>
      <c r="AZ199" s="4">
        <v>47</v>
      </c>
      <c r="BA199" s="4">
        <v>48</v>
      </c>
      <c r="BB199" s="4">
        <v>49</v>
      </c>
      <c r="BC199" s="4">
        <v>50</v>
      </c>
      <c r="BD199" s="4">
        <v>51</v>
      </c>
      <c r="BE199" s="4">
        <v>52</v>
      </c>
      <c r="BF199" s="4">
        <v>53</v>
      </c>
      <c r="BG199" s="4">
        <v>54</v>
      </c>
      <c r="BH199" s="4">
        <v>55</v>
      </c>
      <c r="BI199" s="4">
        <v>56</v>
      </c>
      <c r="BJ199" s="4">
        <v>57</v>
      </c>
      <c r="BK199" s="4">
        <v>58</v>
      </c>
      <c r="BL199" s="4">
        <v>59</v>
      </c>
      <c r="BM199" s="4">
        <v>60</v>
      </c>
      <c r="BN199" s="4">
        <v>61</v>
      </c>
      <c r="BO199" s="4">
        <v>62</v>
      </c>
      <c r="BP199" s="4">
        <v>63</v>
      </c>
      <c r="BQ199" s="4">
        <v>64</v>
      </c>
      <c r="BR199" s="4">
        <v>65</v>
      </c>
      <c r="BS199" s="4">
        <v>66</v>
      </c>
      <c r="BT199" s="4">
        <v>67</v>
      </c>
      <c r="BU199" s="4">
        <v>68</v>
      </c>
      <c r="BV199" s="4">
        <v>69</v>
      </c>
      <c r="BW199" s="4">
        <v>70</v>
      </c>
      <c r="BX199" s="4">
        <v>71</v>
      </c>
      <c r="BY199" s="4">
        <v>72</v>
      </c>
      <c r="BZ199" s="4">
        <v>73</v>
      </c>
      <c r="CA199" s="4">
        <v>74</v>
      </c>
      <c r="CB199" s="4">
        <v>75</v>
      </c>
      <c r="CC199" s="4">
        <v>76</v>
      </c>
      <c r="CD199" s="4">
        <v>77</v>
      </c>
      <c r="CE199" s="4">
        <v>78</v>
      </c>
      <c r="CF199" s="4">
        <v>79</v>
      </c>
      <c r="CG199" s="4">
        <v>80</v>
      </c>
      <c r="CH199" s="4">
        <v>81</v>
      </c>
      <c r="CI199" s="4">
        <v>82</v>
      </c>
      <c r="CJ199" s="4">
        <v>83</v>
      </c>
      <c r="CK199" s="4">
        <v>84</v>
      </c>
      <c r="CL199" s="4">
        <v>85</v>
      </c>
      <c r="CM199" s="4">
        <v>86</v>
      </c>
      <c r="CN199" s="4">
        <v>87</v>
      </c>
      <c r="CO199" s="4">
        <v>88</v>
      </c>
      <c r="CP199" s="4">
        <v>89</v>
      </c>
      <c r="CQ199" s="4">
        <v>90</v>
      </c>
      <c r="CR199" s="4">
        <v>91</v>
      </c>
      <c r="CS199" s="4">
        <v>92</v>
      </c>
      <c r="CT199" s="4">
        <v>93</v>
      </c>
      <c r="CU199" s="4">
        <v>94</v>
      </c>
      <c r="CV199" s="4">
        <v>95</v>
      </c>
      <c r="CW199" s="4">
        <v>96</v>
      </c>
      <c r="CX199" s="4">
        <v>97</v>
      </c>
      <c r="CY199" s="4">
        <v>98</v>
      </c>
      <c r="CZ199" s="4">
        <v>99</v>
      </c>
      <c r="DA199" s="4">
        <v>100</v>
      </c>
      <c r="DB199" s="4">
        <v>101</v>
      </c>
      <c r="DC199" s="4">
        <v>102</v>
      </c>
      <c r="DD199" s="4">
        <v>103</v>
      </c>
      <c r="DE199" s="4">
        <v>104</v>
      </c>
      <c r="DF199" s="4">
        <v>105</v>
      </c>
      <c r="DG199" s="4">
        <v>106</v>
      </c>
      <c r="DH199" s="4">
        <v>107</v>
      </c>
      <c r="DI199" s="4">
        <v>108</v>
      </c>
      <c r="DJ199" s="4">
        <v>109</v>
      </c>
      <c r="DK199" s="4">
        <v>110</v>
      </c>
      <c r="DL199" s="4">
        <v>111</v>
      </c>
      <c r="DM199" s="4">
        <v>112</v>
      </c>
      <c r="DN199" s="4">
        <v>113</v>
      </c>
      <c r="DO199" s="4">
        <v>114</v>
      </c>
      <c r="DP199" s="4">
        <v>115</v>
      </c>
      <c r="DQ199" s="4">
        <v>116</v>
      </c>
      <c r="DR199" s="4">
        <v>117</v>
      </c>
      <c r="DS199" s="4">
        <v>118</v>
      </c>
      <c r="DT199" s="4">
        <v>119</v>
      </c>
      <c r="DU199" s="4">
        <v>120</v>
      </c>
      <c r="DV199" s="4">
        <v>121</v>
      </c>
      <c r="DW199" s="4">
        <v>122</v>
      </c>
      <c r="DX199" s="4">
        <v>123</v>
      </c>
      <c r="DY199" s="4">
        <v>124</v>
      </c>
      <c r="DZ199" s="4">
        <v>125</v>
      </c>
      <c r="EA199" s="4">
        <v>126</v>
      </c>
      <c r="EB199" s="4">
        <v>127</v>
      </c>
      <c r="EC199" s="4">
        <v>128</v>
      </c>
      <c r="ED199" s="4">
        <v>129</v>
      </c>
      <c r="EE199" s="4">
        <v>130</v>
      </c>
      <c r="EF199" s="4">
        <v>131</v>
      </c>
      <c r="EG199" s="4">
        <v>132</v>
      </c>
      <c r="EH199" s="4">
        <v>133</v>
      </c>
      <c r="EI199" s="4">
        <v>134</v>
      </c>
      <c r="EJ199" s="4">
        <v>135</v>
      </c>
      <c r="EK199" s="4">
        <v>136</v>
      </c>
      <c r="EL199" s="4">
        <v>137</v>
      </c>
      <c r="EM199" s="4">
        <v>138</v>
      </c>
      <c r="EN199" s="4">
        <v>139</v>
      </c>
      <c r="EO199" s="4">
        <v>140</v>
      </c>
      <c r="EP199" s="4">
        <v>141</v>
      </c>
      <c r="EQ199" s="4">
        <v>142</v>
      </c>
      <c r="ER199" s="4">
        <v>143</v>
      </c>
      <c r="ES199" s="4">
        <v>144</v>
      </c>
      <c r="ET199" s="4">
        <v>145</v>
      </c>
      <c r="EU199" s="4">
        <v>146</v>
      </c>
      <c r="EV199" s="4">
        <v>147</v>
      </c>
      <c r="EW199" s="4">
        <v>148</v>
      </c>
      <c r="EX199" s="4">
        <v>149</v>
      </c>
      <c r="EY199" s="4">
        <v>150</v>
      </c>
      <c r="EZ199" s="4">
        <v>151</v>
      </c>
      <c r="FA199" s="4">
        <v>152</v>
      </c>
    </row>
    <row r="200" spans="5:157" ht="13.5" customHeight="1" hidden="1">
      <c r="E200" s="159">
        <v>201104</v>
      </c>
      <c r="F200" s="159">
        <v>19429283</v>
      </c>
      <c r="G200" s="159">
        <v>14855079</v>
      </c>
      <c r="H200" s="159">
        <v>2339517</v>
      </c>
      <c r="I200" s="159">
        <v>267732</v>
      </c>
      <c r="J200" s="159">
        <v>301021</v>
      </c>
      <c r="K200" s="159">
        <v>72827</v>
      </c>
      <c r="L200" s="159">
        <v>9562</v>
      </c>
      <c r="M200" s="159">
        <v>912080</v>
      </c>
      <c r="N200" s="159">
        <v>694742</v>
      </c>
      <c r="O200" s="159">
        <v>275012.159253572</v>
      </c>
      <c r="P200" s="159">
        <v>5416918626</v>
      </c>
      <c r="Q200" s="159">
        <v>167577474</v>
      </c>
      <c r="R200" s="159">
        <v>5584496100</v>
      </c>
      <c r="S200" s="160">
        <v>125218</v>
      </c>
      <c r="T200" s="160">
        <v>133478</v>
      </c>
      <c r="U200" s="160">
        <v>36637</v>
      </c>
      <c r="V200" s="160">
        <v>17141</v>
      </c>
      <c r="W200" s="160">
        <v>2453</v>
      </c>
      <c r="X200" s="160">
        <v>38184</v>
      </c>
      <c r="Y200" s="160">
        <v>8752067</v>
      </c>
      <c r="Z200" s="160">
        <v>7984332</v>
      </c>
      <c r="AA200" s="160">
        <v>2113711</v>
      </c>
      <c r="AB200" s="160">
        <v>667223</v>
      </c>
      <c r="AC200" s="160">
        <v>99562</v>
      </c>
      <c r="AD200" s="160">
        <v>1645837</v>
      </c>
      <c r="AE200" s="160">
        <v>2224524</v>
      </c>
      <c r="AF200" s="160">
        <v>1639897</v>
      </c>
      <c r="AG200" s="160">
        <v>210518</v>
      </c>
      <c r="AH200" s="160">
        <v>110399</v>
      </c>
      <c r="AI200" s="160">
        <v>19612</v>
      </c>
      <c r="AJ200" s="160">
        <v>302552</v>
      </c>
      <c r="AK200" s="160">
        <v>1238676</v>
      </c>
      <c r="AL200" s="160">
        <v>1418258</v>
      </c>
      <c r="AM200" s="160">
        <v>235101</v>
      </c>
      <c r="AN200" s="160">
        <v>235572</v>
      </c>
      <c r="AO200" s="160">
        <v>27264</v>
      </c>
      <c r="AP200" s="160">
        <v>501116</v>
      </c>
      <c r="AQ200" s="160">
        <v>13097894</v>
      </c>
      <c r="AR200" s="160">
        <v>12724438</v>
      </c>
      <c r="AS200" s="160">
        <v>3707268</v>
      </c>
      <c r="AT200" s="160">
        <v>1250918</v>
      </c>
      <c r="AU200" s="160">
        <v>174518</v>
      </c>
      <c r="AV200" s="160">
        <v>2910240</v>
      </c>
      <c r="AW200" s="160">
        <v>4835465</v>
      </c>
      <c r="AX200" s="160">
        <v>3147573</v>
      </c>
      <c r="AY200" s="160">
        <v>330580</v>
      </c>
      <c r="AZ200" s="160">
        <v>255324</v>
      </c>
      <c r="BA200" s="160">
        <v>43187</v>
      </c>
      <c r="BB200" s="160">
        <v>690012</v>
      </c>
      <c r="BC200" s="160">
        <v>57953466960</v>
      </c>
      <c r="BD200" s="160">
        <v>52540591550</v>
      </c>
      <c r="BE200" s="160">
        <v>12931378070</v>
      </c>
      <c r="BF200" s="160">
        <v>9192475970</v>
      </c>
      <c r="BG200" s="160">
        <v>1325345030</v>
      </c>
      <c r="BH200" s="160">
        <v>20439354260</v>
      </c>
      <c r="BI200" s="160">
        <v>96068511810</v>
      </c>
      <c r="BJ200" s="160">
        <v>80047536540</v>
      </c>
      <c r="BK200" s="160">
        <v>19411721050</v>
      </c>
      <c r="BL200" s="160">
        <v>9910979280</v>
      </c>
      <c r="BM200" s="160">
        <v>1533954060</v>
      </c>
      <c r="BN200" s="160">
        <v>23560123060</v>
      </c>
      <c r="BO200" s="160">
        <v>30791367370</v>
      </c>
      <c r="BP200" s="160">
        <v>18723193350</v>
      </c>
      <c r="BQ200" s="160">
        <v>2001063300</v>
      </c>
      <c r="BR200" s="160">
        <v>1668136170</v>
      </c>
      <c r="BS200" s="160">
        <v>257560670</v>
      </c>
      <c r="BT200" s="160">
        <v>4429843960</v>
      </c>
      <c r="BU200" s="160">
        <v>45854185620</v>
      </c>
      <c r="BV200" s="160">
        <v>35640082780</v>
      </c>
      <c r="BW200" s="160">
        <v>7229712340</v>
      </c>
      <c r="BX200" s="160">
        <v>5208821570</v>
      </c>
      <c r="BY200" s="160">
        <v>787477680</v>
      </c>
      <c r="BZ200" s="160">
        <v>12158687260</v>
      </c>
      <c r="CA200" s="160">
        <v>81572550</v>
      </c>
      <c r="CB200" s="160">
        <v>390373200</v>
      </c>
      <c r="CC200" s="160">
        <v>58975750</v>
      </c>
      <c r="CD200" s="160">
        <v>33143350</v>
      </c>
      <c r="CE200" s="160">
        <v>2937950</v>
      </c>
      <c r="CF200" s="160">
        <v>71004700</v>
      </c>
      <c r="CG200" s="160">
        <v>1887968242</v>
      </c>
      <c r="CH200" s="160">
        <v>2180994728</v>
      </c>
      <c r="CI200" s="160">
        <v>263253778</v>
      </c>
      <c r="CJ200" s="160">
        <v>406227814</v>
      </c>
      <c r="CK200" s="160">
        <v>44616724</v>
      </c>
      <c r="CL200" s="160">
        <v>851432094</v>
      </c>
      <c r="CM200" s="161">
        <v>5037900502.50882</v>
      </c>
      <c r="CN200" s="161">
        <v>3034733552.13589</v>
      </c>
      <c r="CO200" s="161">
        <v>426609315.230048</v>
      </c>
      <c r="CP200" s="161">
        <v>118267087.313708</v>
      </c>
      <c r="CQ200" s="161">
        <v>20878822.6294079</v>
      </c>
      <c r="CR200" s="161">
        <v>367416023.778419</v>
      </c>
      <c r="CS200" s="160">
        <v>48926389600</v>
      </c>
      <c r="CT200" s="160">
        <v>44392852507</v>
      </c>
      <c r="CU200" s="160">
        <v>11181781496</v>
      </c>
      <c r="CV200" s="160">
        <v>8486124202</v>
      </c>
      <c r="CW200" s="160">
        <v>1168522259</v>
      </c>
      <c r="CX200" s="160">
        <v>18094596699</v>
      </c>
      <c r="CY200" s="160">
        <v>69117089368</v>
      </c>
      <c r="CZ200" s="160">
        <v>59549331353</v>
      </c>
      <c r="DA200" s="160">
        <v>15542138734</v>
      </c>
      <c r="DB200" s="160">
        <v>8024338123</v>
      </c>
      <c r="DC200" s="160">
        <v>1106372912</v>
      </c>
      <c r="DD200" s="160">
        <v>17898262322</v>
      </c>
      <c r="DE200" s="160">
        <v>21611652479</v>
      </c>
      <c r="DF200" s="160">
        <v>13337758481</v>
      </c>
      <c r="DG200" s="160">
        <v>1603779969</v>
      </c>
      <c r="DH200" s="160">
        <v>1324567345</v>
      </c>
      <c r="DI200" s="160">
        <v>180591672</v>
      </c>
      <c r="DJ200" s="160">
        <v>3264038478</v>
      </c>
      <c r="DK200" s="160">
        <v>32368973341</v>
      </c>
      <c r="DL200" s="160">
        <v>25948830184</v>
      </c>
      <c r="DM200" s="160">
        <v>5791115855</v>
      </c>
      <c r="DN200" s="160">
        <v>4140314942</v>
      </c>
      <c r="DO200" s="160">
        <v>556867909</v>
      </c>
      <c r="DP200" s="160">
        <v>9012047136</v>
      </c>
      <c r="DQ200" s="160">
        <v>57315189</v>
      </c>
      <c r="DR200" s="160">
        <v>279860697</v>
      </c>
      <c r="DS200" s="160">
        <v>47197010</v>
      </c>
      <c r="DT200" s="160">
        <v>28555075</v>
      </c>
      <c r="DU200" s="160">
        <v>2098430</v>
      </c>
      <c r="DV200" s="160">
        <v>55295890</v>
      </c>
      <c r="DW200" s="161">
        <v>1157863391.3542</v>
      </c>
      <c r="DX200" s="161">
        <v>1328928521.20797</v>
      </c>
      <c r="DY200" s="161">
        <v>157442885.823685</v>
      </c>
      <c r="DZ200" s="161">
        <v>248878817.437828</v>
      </c>
      <c r="EA200" s="161">
        <v>27369027.096241</v>
      </c>
      <c r="EB200" s="161">
        <v>523167026.279599</v>
      </c>
      <c r="EC200" s="159">
        <v>1327819755</v>
      </c>
      <c r="ED200" s="159">
        <v>1058981602</v>
      </c>
      <c r="EE200" s="159">
        <v>148493666</v>
      </c>
      <c r="EF200" s="159">
        <v>2484528</v>
      </c>
      <c r="EG200" s="159">
        <v>1642487</v>
      </c>
      <c r="EH200" s="159">
        <v>265289352</v>
      </c>
      <c r="EI200" s="159">
        <v>262838028</v>
      </c>
      <c r="EJ200" s="159">
        <v>146536850</v>
      </c>
      <c r="EK200" s="159">
        <v>991336</v>
      </c>
      <c r="EL200" s="159">
        <v>6224456</v>
      </c>
      <c r="EM200" s="159">
        <v>1993362</v>
      </c>
      <c r="EN200" s="159">
        <v>52995468</v>
      </c>
      <c r="EO200" s="159">
        <v>1783280613</v>
      </c>
      <c r="EP200" s="161">
        <v>3526786709.26034</v>
      </c>
      <c r="EQ200" s="161">
        <v>2167016118.98597</v>
      </c>
      <c r="ER200" s="161">
        <v>341294768.58299</v>
      </c>
      <c r="ES200" s="161">
        <v>92534037.7536828</v>
      </c>
      <c r="ET200" s="161">
        <v>14616935.080522</v>
      </c>
      <c r="EU200" s="161">
        <v>266955531.883473</v>
      </c>
      <c r="EV200" s="159">
        <v>13283778665</v>
      </c>
      <c r="EW200" s="159">
        <v>107010000</v>
      </c>
      <c r="EX200" s="159">
        <v>83450000</v>
      </c>
      <c r="EY200" s="159">
        <v>4587520000</v>
      </c>
      <c r="EZ200" s="159">
        <v>9083975000</v>
      </c>
      <c r="FA200" s="159">
        <v>3683204533</v>
      </c>
    </row>
  </sheetData>
  <sheetProtection/>
  <mergeCells count="15">
    <mergeCell ref="O50:O56"/>
    <mergeCell ref="B1:P1"/>
    <mergeCell ref="E12:F12"/>
    <mergeCell ref="G12:H12"/>
    <mergeCell ref="I12:J12"/>
    <mergeCell ref="K12:L12"/>
    <mergeCell ref="E13:F13"/>
    <mergeCell ref="G13:H13"/>
    <mergeCell ref="I13:J13"/>
    <mergeCell ref="K13:L13"/>
    <mergeCell ref="F18:I18"/>
    <mergeCell ref="J18:M18"/>
    <mergeCell ref="F32:F33"/>
    <mergeCell ref="F47:L47"/>
    <mergeCell ref="M47:P4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A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5" width="8.57421875" style="4" customWidth="1"/>
    <col min="6" max="15" width="10.57421875" style="4" customWidth="1"/>
    <col min="16" max="16" width="10.57421875" style="49" customWidth="1"/>
    <col min="17" max="17" width="12.57421875" style="49" customWidth="1"/>
    <col min="18" max="20" width="12.57421875" style="49" hidden="1" customWidth="1"/>
    <col min="21" max="27" width="0" style="71" hidden="1" customWidth="1"/>
    <col min="28" max="157" width="0" style="4" hidden="1" customWidth="1"/>
    <col min="158" max="16384" width="9.00390625" style="4" customWidth="1"/>
  </cols>
  <sheetData>
    <row r="1" spans="2:16" ht="17.25">
      <c r="B1" s="182" t="str">
        <f>"協会管掌健康保険事業月報（一般被保険者分）【"&amp;TEXT(DATE(LEFT(E200,4),MID(E200,5,2),1),"[$-411]ggge""年""m""月""")&amp;"】　総括表２（速報値）"</f>
        <v>協会管掌健康保険事業月報（一般被保険者分）【平成23年5月】　総括表２（速報値）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ht="28.5" customHeight="1">
      <c r="M2" s="4" t="s">
        <v>36</v>
      </c>
    </row>
    <row r="3" ht="13.5">
      <c r="B3" s="4" t="s">
        <v>37</v>
      </c>
    </row>
    <row r="5" spans="5:11" ht="13.5">
      <c r="E5" s="50"/>
      <c r="F5" s="50"/>
      <c r="G5" s="50"/>
      <c r="H5" s="50"/>
      <c r="I5" s="50"/>
      <c r="J5" s="50"/>
      <c r="K5" s="51" t="s">
        <v>38</v>
      </c>
    </row>
    <row r="6" spans="5:11" ht="24">
      <c r="E6" s="12"/>
      <c r="F6" s="52" t="s">
        <v>7</v>
      </c>
      <c r="G6" s="53" t="s">
        <v>39</v>
      </c>
      <c r="H6" s="54"/>
      <c r="I6" s="52" t="s">
        <v>40</v>
      </c>
      <c r="J6" s="52"/>
      <c r="K6" s="55" t="s">
        <v>41</v>
      </c>
    </row>
    <row r="7" spans="5:11" ht="24">
      <c r="E7" s="46"/>
      <c r="F7" s="56"/>
      <c r="G7" s="57"/>
      <c r="H7" s="7" t="s">
        <v>42</v>
      </c>
      <c r="I7" s="56"/>
      <c r="J7" s="7" t="s">
        <v>43</v>
      </c>
      <c r="K7" s="8"/>
    </row>
    <row r="8" spans="5:11" ht="13.5">
      <c r="E8" s="58" t="s">
        <v>44</v>
      </c>
      <c r="F8" s="59">
        <f>SUM(F9,F10)</f>
        <v>3482.1578</v>
      </c>
      <c r="G8" s="60">
        <f>SUM(G9:G10)</f>
        <v>3425.2411</v>
      </c>
      <c r="H8" s="61">
        <f>H10</f>
        <v>237.4097</v>
      </c>
      <c r="I8" s="60">
        <f>SUM(I9:I10)</f>
        <v>56.916700000000006</v>
      </c>
      <c r="J8" s="60">
        <f>SUM(J9:J10)</f>
        <v>8.255</v>
      </c>
      <c r="K8" s="60">
        <f>SUM(K9:K10)</f>
        <v>160.2092</v>
      </c>
    </row>
    <row r="9" spans="5:11" ht="13.5">
      <c r="E9" s="62" t="s">
        <v>45</v>
      </c>
      <c r="F9" s="63">
        <f>SUM(G9,I9)</f>
        <v>1971.7829</v>
      </c>
      <c r="G9" s="61">
        <f>F200/10000</f>
        <v>1944.9283</v>
      </c>
      <c r="H9" s="64"/>
      <c r="I9" s="63">
        <f>I200/10000</f>
        <v>26.8546</v>
      </c>
      <c r="J9" s="65">
        <f>K200/10000</f>
        <v>7.2983</v>
      </c>
      <c r="K9" s="65">
        <f>M200/10000</f>
        <v>90.9554</v>
      </c>
    </row>
    <row r="10" spans="5:11" ht="13.5">
      <c r="E10" s="8" t="s">
        <v>46</v>
      </c>
      <c r="F10" s="66">
        <f>SUM(G10,I10)</f>
        <v>1510.3749</v>
      </c>
      <c r="G10" s="67">
        <f>G200/10000</f>
        <v>1480.3128</v>
      </c>
      <c r="H10" s="68">
        <f>H200/10000</f>
        <v>237.4097</v>
      </c>
      <c r="I10" s="69">
        <f>J200/10000</f>
        <v>30.0621</v>
      </c>
      <c r="J10" s="68">
        <f>L200/10000</f>
        <v>0.9567</v>
      </c>
      <c r="K10" s="68">
        <f>N200/10000</f>
        <v>69.2538</v>
      </c>
    </row>
    <row r="11" ht="13.5">
      <c r="G11" s="70"/>
    </row>
    <row r="12" spans="5:12" ht="13.5">
      <c r="E12" s="183" t="s">
        <v>47</v>
      </c>
      <c r="F12" s="184"/>
      <c r="G12" s="183" t="s">
        <v>48</v>
      </c>
      <c r="H12" s="184"/>
      <c r="I12" s="183" t="s">
        <v>49</v>
      </c>
      <c r="J12" s="184"/>
      <c r="K12" s="183" t="s">
        <v>50</v>
      </c>
      <c r="L12" s="184"/>
    </row>
    <row r="13" spans="5:12" ht="13.5">
      <c r="E13" s="185">
        <f>O200</f>
        <v>274501.379031129</v>
      </c>
      <c r="F13" s="186"/>
      <c r="G13" s="185">
        <f>P200/100000</f>
        <v>54125.71252</v>
      </c>
      <c r="H13" s="186"/>
      <c r="I13" s="185">
        <f>Q200/100000</f>
        <v>846.19223</v>
      </c>
      <c r="J13" s="186"/>
      <c r="K13" s="185">
        <f>R200/100000</f>
        <v>54971.90475</v>
      </c>
      <c r="L13" s="186"/>
    </row>
    <row r="16" ht="13.5">
      <c r="B16" s="4" t="s">
        <v>51</v>
      </c>
    </row>
    <row r="17" spans="9:13" ht="13.5">
      <c r="I17" s="51" t="s">
        <v>52</v>
      </c>
      <c r="M17" s="51" t="s">
        <v>53</v>
      </c>
    </row>
    <row r="18" spans="2:14" ht="13.5">
      <c r="B18" s="72"/>
      <c r="C18" s="73"/>
      <c r="D18" s="73"/>
      <c r="E18" s="74"/>
      <c r="F18" s="171" t="s">
        <v>54</v>
      </c>
      <c r="G18" s="172"/>
      <c r="H18" s="172"/>
      <c r="I18" s="173"/>
      <c r="J18" s="171" t="s">
        <v>55</v>
      </c>
      <c r="K18" s="172"/>
      <c r="L18" s="172"/>
      <c r="M18" s="173"/>
      <c r="N18" s="75"/>
    </row>
    <row r="19" spans="2:14" ht="13.5">
      <c r="B19" s="76"/>
      <c r="C19" s="77"/>
      <c r="D19" s="77"/>
      <c r="E19" s="78"/>
      <c r="F19" s="79" t="s">
        <v>7</v>
      </c>
      <c r="G19" s="80" t="s">
        <v>8</v>
      </c>
      <c r="H19" s="80" t="s">
        <v>9</v>
      </c>
      <c r="I19" s="81" t="s">
        <v>10</v>
      </c>
      <c r="J19" s="79" t="s">
        <v>7</v>
      </c>
      <c r="K19" s="80" t="s">
        <v>8</v>
      </c>
      <c r="L19" s="80" t="s">
        <v>9</v>
      </c>
      <c r="M19" s="81" t="s">
        <v>10</v>
      </c>
      <c r="N19" s="75"/>
    </row>
    <row r="20" spans="2:22" ht="15" customHeight="1">
      <c r="B20" s="5" t="s">
        <v>44</v>
      </c>
      <c r="C20" s="82"/>
      <c r="D20" s="82"/>
      <c r="E20" s="83"/>
      <c r="F20" s="84">
        <f aca="true" t="shared" si="0" ref="F20:M20">SUM(F21,F25)</f>
        <v>2132.4116999999997</v>
      </c>
      <c r="G20" s="85">
        <f t="shared" si="0"/>
        <v>27.842100000000002</v>
      </c>
      <c r="H20" s="85">
        <f t="shared" si="0"/>
        <v>1709.9067</v>
      </c>
      <c r="I20" s="86">
        <f t="shared" si="0"/>
        <v>394.66290000000004</v>
      </c>
      <c r="J20" s="84">
        <f t="shared" si="0"/>
        <v>3690.5489</v>
      </c>
      <c r="K20" s="85">
        <f t="shared" si="0"/>
        <v>298.75880000000006</v>
      </c>
      <c r="L20" s="85">
        <f t="shared" si="0"/>
        <v>2605.2612999999997</v>
      </c>
      <c r="M20" s="87">
        <f t="shared" si="0"/>
        <v>786.5288</v>
      </c>
      <c r="N20" s="88"/>
      <c r="U20" s="49"/>
      <c r="V20" s="49"/>
    </row>
    <row r="21" spans="2:22" ht="15" customHeight="1">
      <c r="B21" s="89" t="s">
        <v>39</v>
      </c>
      <c r="C21" s="90"/>
      <c r="D21" s="90"/>
      <c r="E21" s="91"/>
      <c r="F21" s="92">
        <f aca="true" t="shared" si="1" ref="F21:M21">SUM(F22:F23)</f>
        <v>2053.5290999999997</v>
      </c>
      <c r="G21" s="93">
        <f t="shared" si="1"/>
        <v>26.127200000000002</v>
      </c>
      <c r="H21" s="94">
        <f t="shared" si="1"/>
        <v>1643.652</v>
      </c>
      <c r="I21" s="93">
        <f t="shared" si="1"/>
        <v>383.7499</v>
      </c>
      <c r="J21" s="95">
        <f t="shared" si="1"/>
        <v>3521.2075999999997</v>
      </c>
      <c r="K21" s="96">
        <f t="shared" si="1"/>
        <v>274.33590000000004</v>
      </c>
      <c r="L21" s="96">
        <f t="shared" si="1"/>
        <v>2484.5811999999996</v>
      </c>
      <c r="M21" s="97">
        <f t="shared" si="1"/>
        <v>762.2905000000001</v>
      </c>
      <c r="N21" s="88"/>
      <c r="U21" s="98"/>
      <c r="V21" s="98"/>
    </row>
    <row r="22" spans="2:22" ht="15" customHeight="1">
      <c r="B22" s="99"/>
      <c r="C22" s="100" t="s">
        <v>45</v>
      </c>
      <c r="D22" s="100"/>
      <c r="E22" s="101"/>
      <c r="F22" s="92">
        <f aca="true" t="shared" si="2" ref="F22:F27">SUM(G22:I22)</f>
        <v>1082.9494</v>
      </c>
      <c r="G22" s="94">
        <f>S200/10000</f>
        <v>12.5709</v>
      </c>
      <c r="H22" s="94">
        <f>Y200/10000</f>
        <v>848.7074</v>
      </c>
      <c r="I22" s="97">
        <f>AE200/10000</f>
        <v>221.6711</v>
      </c>
      <c r="J22" s="92">
        <f aca="true" t="shared" si="3" ref="J22:J27">SUM(K22:M22)</f>
        <v>1833.0331999999999</v>
      </c>
      <c r="K22" s="94">
        <f>AK200/10000</f>
        <v>126.0017</v>
      </c>
      <c r="L22" s="94">
        <f>AQ200/10000</f>
        <v>1245.3789</v>
      </c>
      <c r="M22" s="97">
        <f>AW200/10000</f>
        <v>461.6526</v>
      </c>
      <c r="N22" s="88"/>
      <c r="U22" s="98"/>
      <c r="V22" s="98"/>
    </row>
    <row r="23" spans="2:22" ht="15" customHeight="1">
      <c r="B23" s="102"/>
      <c r="C23" s="103" t="s">
        <v>46</v>
      </c>
      <c r="D23" s="90"/>
      <c r="E23" s="91"/>
      <c r="F23" s="92">
        <f t="shared" si="2"/>
        <v>970.5797</v>
      </c>
      <c r="G23" s="96">
        <f>T200/10000</f>
        <v>13.5563</v>
      </c>
      <c r="H23" s="96">
        <f>Z200/10000</f>
        <v>794.9446</v>
      </c>
      <c r="I23" s="104">
        <f>AF200/10000</f>
        <v>162.0788</v>
      </c>
      <c r="J23" s="92">
        <f t="shared" si="3"/>
        <v>1688.1743999999999</v>
      </c>
      <c r="K23" s="96">
        <f>AL200/10000</f>
        <v>148.3342</v>
      </c>
      <c r="L23" s="96">
        <f>AR200/10000</f>
        <v>1239.2023</v>
      </c>
      <c r="M23" s="104">
        <f>AX200/10000</f>
        <v>300.6379</v>
      </c>
      <c r="N23" s="88"/>
      <c r="T23" s="105"/>
      <c r="U23" s="105"/>
      <c r="V23" s="49"/>
    </row>
    <row r="24" spans="2:22" ht="15" customHeight="1">
      <c r="B24" s="102"/>
      <c r="C24" s="106"/>
      <c r="D24" s="90" t="s">
        <v>42</v>
      </c>
      <c r="E24" s="91"/>
      <c r="F24" s="92">
        <f t="shared" si="2"/>
        <v>239.5178</v>
      </c>
      <c r="G24" s="96">
        <f>U200/10000</f>
        <v>3.9624</v>
      </c>
      <c r="H24" s="94">
        <f>AA200/10000</f>
        <v>214.3278</v>
      </c>
      <c r="I24" s="97">
        <f>AG200/10000</f>
        <v>21.2276</v>
      </c>
      <c r="J24" s="92">
        <f t="shared" si="3"/>
        <v>424.9919</v>
      </c>
      <c r="K24" s="94">
        <f>AM200/10000</f>
        <v>26.721</v>
      </c>
      <c r="L24" s="94">
        <f>AS200/10000</f>
        <v>365.6563</v>
      </c>
      <c r="M24" s="97">
        <f>AY200/10000</f>
        <v>32.6146</v>
      </c>
      <c r="N24" s="88"/>
      <c r="U24" s="98"/>
      <c r="V24" s="98"/>
    </row>
    <row r="25" spans="2:22" ht="15" customHeight="1">
      <c r="B25" s="89" t="s">
        <v>40</v>
      </c>
      <c r="C25" s="90"/>
      <c r="D25" s="90"/>
      <c r="E25" s="91"/>
      <c r="F25" s="92">
        <f t="shared" si="2"/>
        <v>78.8826</v>
      </c>
      <c r="G25" s="96">
        <f>V200/10000</f>
        <v>1.7149</v>
      </c>
      <c r="H25" s="96">
        <f>AB200/10000</f>
        <v>66.2547</v>
      </c>
      <c r="I25" s="104">
        <f>AH200/10000</f>
        <v>10.913</v>
      </c>
      <c r="J25" s="92">
        <f t="shared" si="3"/>
        <v>169.34130000000002</v>
      </c>
      <c r="K25" s="96">
        <f>AN200/10000</f>
        <v>24.4229</v>
      </c>
      <c r="L25" s="94">
        <f>AT200/10000</f>
        <v>120.6801</v>
      </c>
      <c r="M25" s="104">
        <f>AZ200/10000</f>
        <v>24.2383</v>
      </c>
      <c r="N25" s="88"/>
      <c r="U25" s="105"/>
      <c r="V25" s="105"/>
    </row>
    <row r="26" spans="2:22" ht="15" customHeight="1">
      <c r="B26" s="107"/>
      <c r="C26" s="100" t="s">
        <v>43</v>
      </c>
      <c r="D26" s="100"/>
      <c r="E26" s="101"/>
      <c r="F26" s="92">
        <f t="shared" si="2"/>
        <v>11.926</v>
      </c>
      <c r="G26" s="94">
        <f>W200/10000</f>
        <v>0.2352</v>
      </c>
      <c r="H26" s="94">
        <f>AC200/10000</f>
        <v>9.7609</v>
      </c>
      <c r="I26" s="97">
        <f>AI200/10000</f>
        <v>1.9299</v>
      </c>
      <c r="J26" s="92">
        <f t="shared" si="3"/>
        <v>23.541100000000004</v>
      </c>
      <c r="K26" s="94">
        <f>AO200/10000</f>
        <v>2.8135</v>
      </c>
      <c r="L26" s="96">
        <f>AU200/10000</f>
        <v>16.6472</v>
      </c>
      <c r="M26" s="97">
        <f>BA200/10000</f>
        <v>4.0804</v>
      </c>
      <c r="N26" s="88"/>
      <c r="U26" s="98"/>
      <c r="V26" s="98"/>
    </row>
    <row r="27" spans="2:22" ht="15" customHeight="1">
      <c r="B27" s="6" t="s">
        <v>56</v>
      </c>
      <c r="C27" s="108"/>
      <c r="D27" s="108"/>
      <c r="E27" s="109"/>
      <c r="F27" s="110">
        <f t="shared" si="2"/>
        <v>194.6918</v>
      </c>
      <c r="G27" s="111">
        <f>X200/10000</f>
        <v>3.7983</v>
      </c>
      <c r="H27" s="112">
        <f>AD200/10000</f>
        <v>161.1657</v>
      </c>
      <c r="I27" s="113">
        <f>AJ200/10000</f>
        <v>29.7278</v>
      </c>
      <c r="J27" s="110">
        <f t="shared" si="3"/>
        <v>394.0167</v>
      </c>
      <c r="K27" s="112">
        <f>AP200/10000</f>
        <v>51.3894</v>
      </c>
      <c r="L27" s="112">
        <f>AV200/10000</f>
        <v>277.4969</v>
      </c>
      <c r="M27" s="113">
        <f>BB200/10000</f>
        <v>65.1304</v>
      </c>
      <c r="N27" s="88"/>
      <c r="U27" s="98"/>
      <c r="V27" s="98"/>
    </row>
    <row r="30" ht="13.5">
      <c r="B30" s="4" t="s">
        <v>57</v>
      </c>
    </row>
    <row r="31" ht="13.5">
      <c r="M31" s="51" t="s">
        <v>58</v>
      </c>
    </row>
    <row r="32" spans="2:14" ht="13.5">
      <c r="B32" s="72"/>
      <c r="C32" s="73"/>
      <c r="D32" s="73"/>
      <c r="E32" s="74"/>
      <c r="F32" s="174" t="s">
        <v>7</v>
      </c>
      <c r="G32" s="73"/>
      <c r="H32" s="73"/>
      <c r="I32" s="73"/>
      <c r="J32" s="73"/>
      <c r="K32" s="73"/>
      <c r="L32" s="114"/>
      <c r="M32" s="115"/>
      <c r="N32" s="75"/>
    </row>
    <row r="33" spans="2:14" ht="22.5">
      <c r="B33" s="76"/>
      <c r="C33" s="77"/>
      <c r="D33" s="77"/>
      <c r="E33" s="78"/>
      <c r="F33" s="175"/>
      <c r="G33" s="80" t="s">
        <v>8</v>
      </c>
      <c r="H33" s="80" t="s">
        <v>9</v>
      </c>
      <c r="I33" s="80" t="s">
        <v>10</v>
      </c>
      <c r="J33" s="80" t="s">
        <v>11</v>
      </c>
      <c r="K33" s="116" t="s">
        <v>12</v>
      </c>
      <c r="L33" s="117" t="s">
        <v>13</v>
      </c>
      <c r="M33" s="118" t="s">
        <v>14</v>
      </c>
      <c r="N33" s="75"/>
    </row>
    <row r="34" spans="2:14" ht="15" customHeight="1">
      <c r="B34" s="5" t="s">
        <v>44</v>
      </c>
      <c r="C34" s="82"/>
      <c r="D34" s="82"/>
      <c r="E34" s="83"/>
      <c r="F34" s="84">
        <f aca="true" t="shared" si="4" ref="F34:L34">SUM(F35,F39)</f>
        <v>4447.250908410001</v>
      </c>
      <c r="G34" s="85">
        <f t="shared" si="4"/>
        <v>1230.8716196999999</v>
      </c>
      <c r="H34" s="85">
        <f t="shared" si="4"/>
        <v>1815.6433577999999</v>
      </c>
      <c r="I34" s="85">
        <f t="shared" si="4"/>
        <v>486.78757049999996</v>
      </c>
      <c r="J34" s="85">
        <f t="shared" si="4"/>
        <v>778.6476170999999</v>
      </c>
      <c r="K34" s="85">
        <f t="shared" si="4"/>
        <v>5.081556</v>
      </c>
      <c r="L34" s="85">
        <f t="shared" si="4"/>
        <v>46.04891602</v>
      </c>
      <c r="M34" s="87">
        <f>ROUND((CM200+CN200+CP200)/100000000,8)</f>
        <v>84.17027129</v>
      </c>
      <c r="N34" s="88"/>
    </row>
    <row r="35" spans="2:13" ht="15" customHeight="1">
      <c r="B35" s="89" t="s">
        <v>39</v>
      </c>
      <c r="C35" s="90"/>
      <c r="D35" s="90"/>
      <c r="E35" s="91"/>
      <c r="F35" s="119">
        <f aca="true" t="shared" si="5" ref="F35:L35">SUM(F36:F37)</f>
        <v>4185.303631840001</v>
      </c>
      <c r="G35" s="120">
        <f t="shared" si="5"/>
        <v>1136.4750703</v>
      </c>
      <c r="H35" s="120">
        <f t="shared" si="5"/>
        <v>1718.4347389</v>
      </c>
      <c r="I35" s="120">
        <f t="shared" si="5"/>
        <v>471.03244169999994</v>
      </c>
      <c r="J35" s="94">
        <f t="shared" si="5"/>
        <v>729.8112987</v>
      </c>
      <c r="K35" s="121">
        <f t="shared" si="5"/>
        <v>4.753013</v>
      </c>
      <c r="L35" s="121">
        <f t="shared" si="5"/>
        <v>41.84743374</v>
      </c>
      <c r="M35" s="122">
        <f>ROUND((CM200+CN200)/100000000,8)</f>
        <v>82.9496355</v>
      </c>
    </row>
    <row r="36" spans="2:13" ht="15" customHeight="1">
      <c r="B36" s="99"/>
      <c r="C36" s="100" t="s">
        <v>45</v>
      </c>
      <c r="D36" s="100"/>
      <c r="E36" s="101"/>
      <c r="F36" s="92">
        <f aca="true" t="shared" si="6" ref="F36:F41">SUM(G36:M36)</f>
        <v>2289.1477095</v>
      </c>
      <c r="G36" s="94">
        <f>BC200/100000000</f>
        <v>583.010072</v>
      </c>
      <c r="H36" s="94">
        <f>BI200/100000000</f>
        <v>932.8527378</v>
      </c>
      <c r="I36" s="120">
        <f>BO200/100000000</f>
        <v>292.7095573</v>
      </c>
      <c r="J36" s="94">
        <f>BU200/100000000</f>
        <v>409.0903774</v>
      </c>
      <c r="K36" s="94">
        <f>CA200/100000000</f>
        <v>0.863727</v>
      </c>
      <c r="L36" s="120">
        <f>CG200/100000000</f>
        <v>19.19062098</v>
      </c>
      <c r="M36" s="123">
        <f>ROUND(CM200/100000000,8)</f>
        <v>51.43061702</v>
      </c>
    </row>
    <row r="37" spans="2:13" ht="15" customHeight="1">
      <c r="B37" s="102"/>
      <c r="C37" s="103" t="s">
        <v>46</v>
      </c>
      <c r="D37" s="90"/>
      <c r="E37" s="91"/>
      <c r="F37" s="92">
        <f t="shared" si="6"/>
        <v>1896.1559223400004</v>
      </c>
      <c r="G37" s="96">
        <f>BD200/100000000</f>
        <v>553.4649983</v>
      </c>
      <c r="H37" s="96">
        <f>BJ200/100000000</f>
        <v>785.5820011</v>
      </c>
      <c r="I37" s="124">
        <f>BP200/100000000</f>
        <v>178.3228844</v>
      </c>
      <c r="J37" s="96">
        <f>BV200/100000000</f>
        <v>320.7209213</v>
      </c>
      <c r="K37" s="96">
        <f>CB200/100000000</f>
        <v>3.889286</v>
      </c>
      <c r="L37" s="124">
        <f>CH200/100000000</f>
        <v>22.65681276</v>
      </c>
      <c r="M37" s="125">
        <f>ROUND((CM200+CN200)/100000000,8)-ROUND(CM200/100000000,8)</f>
        <v>31.51901848</v>
      </c>
    </row>
    <row r="38" spans="2:13" ht="15" customHeight="1">
      <c r="B38" s="102"/>
      <c r="C38" s="106"/>
      <c r="D38" s="90" t="s">
        <v>42</v>
      </c>
      <c r="E38" s="91"/>
      <c r="F38" s="92">
        <f t="shared" si="6"/>
        <v>431.33564842</v>
      </c>
      <c r="G38" s="94">
        <f>BE200/100000000</f>
        <v>148.5902408</v>
      </c>
      <c r="H38" s="94">
        <f>BK200/100000000</f>
        <v>186.3905167</v>
      </c>
      <c r="I38" s="120">
        <f>BQ200/100000000</f>
        <v>19.6752836</v>
      </c>
      <c r="J38" s="94">
        <f>BW200/100000000</f>
        <v>68.4936054</v>
      </c>
      <c r="K38" s="94">
        <f>CC200/100000000</f>
        <v>0.6372955</v>
      </c>
      <c r="L38" s="120">
        <f>CI200/100000000</f>
        <v>3.02988136</v>
      </c>
      <c r="M38" s="123">
        <f>ROUND(CO200/100000000,8)</f>
        <v>4.51882506</v>
      </c>
    </row>
    <row r="39" spans="2:13" ht="15" customHeight="1">
      <c r="B39" s="89" t="s">
        <v>40</v>
      </c>
      <c r="C39" s="90"/>
      <c r="D39" s="90"/>
      <c r="E39" s="91"/>
      <c r="F39" s="92">
        <f t="shared" si="6"/>
        <v>261.94727657000004</v>
      </c>
      <c r="G39" s="96">
        <f>BF200/100000000</f>
        <v>94.3965494</v>
      </c>
      <c r="H39" s="96">
        <f>BL200/100000000</f>
        <v>97.2086189</v>
      </c>
      <c r="I39" s="124">
        <f>BR200/100000000</f>
        <v>15.7551288</v>
      </c>
      <c r="J39" s="96">
        <f>BX200/100000000</f>
        <v>48.8363184</v>
      </c>
      <c r="K39" s="96">
        <f>CD200/100000000</f>
        <v>0.328543</v>
      </c>
      <c r="L39" s="124">
        <f>CJ200/100000000</f>
        <v>4.20148228</v>
      </c>
      <c r="M39" s="125">
        <f>ROUND((CM200+CN200+CP200)/100000000,8)-ROUND((CM200+CN200)/100000000,8)</f>
        <v>1.2206357900000029</v>
      </c>
    </row>
    <row r="40" spans="2:13" ht="15" customHeight="1">
      <c r="B40" s="107"/>
      <c r="C40" s="100" t="s">
        <v>43</v>
      </c>
      <c r="D40" s="100"/>
      <c r="E40" s="101"/>
      <c r="F40" s="92">
        <f t="shared" si="6"/>
        <v>38.778173579999994</v>
      </c>
      <c r="G40" s="94">
        <f>BG200/100000000</f>
        <v>13.5879952</v>
      </c>
      <c r="H40" s="94">
        <f>BM200/100000000</f>
        <v>14.7201203</v>
      </c>
      <c r="I40" s="120">
        <f>BS200/100000000</f>
        <v>2.4306551</v>
      </c>
      <c r="J40" s="94">
        <f>BY200/100000000</f>
        <v>7.31828</v>
      </c>
      <c r="K40" s="94">
        <f>CE200/100000000</f>
        <v>0.0432925</v>
      </c>
      <c r="L40" s="120">
        <f>CK200/100000000</f>
        <v>0.46379082</v>
      </c>
      <c r="M40" s="123">
        <f>ROUND(CQ200/100000000,8)</f>
        <v>0.21403966</v>
      </c>
    </row>
    <row r="41" spans="2:13" ht="15" customHeight="1">
      <c r="B41" s="6" t="s">
        <v>56</v>
      </c>
      <c r="C41" s="108"/>
      <c r="D41" s="108"/>
      <c r="E41" s="109"/>
      <c r="F41" s="110">
        <f t="shared" si="6"/>
        <v>604.0447986499998</v>
      </c>
      <c r="G41" s="112">
        <f>BH200/100000000</f>
        <v>209.4132033</v>
      </c>
      <c r="H41" s="112">
        <f>BN200/100000000</f>
        <v>228.179976</v>
      </c>
      <c r="I41" s="126">
        <f>BT200/100000000</f>
        <v>41.6286017</v>
      </c>
      <c r="J41" s="112">
        <f>BZ200/100000000</f>
        <v>111.6428857</v>
      </c>
      <c r="K41" s="112">
        <f>CF200/100000000</f>
        <v>0.6940675</v>
      </c>
      <c r="L41" s="126">
        <f>CL200/100000000</f>
        <v>8.71735222</v>
      </c>
      <c r="M41" s="127">
        <f>ROUND(CR200/100000000,8)</f>
        <v>3.76871223</v>
      </c>
    </row>
    <row r="42" spans="2:9" ht="13.5">
      <c r="B42" s="27" t="s">
        <v>59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60</v>
      </c>
      <c r="C43" s="27"/>
      <c r="D43" s="27"/>
      <c r="E43" s="27"/>
      <c r="F43" s="27"/>
      <c r="G43" s="27"/>
      <c r="H43" s="27"/>
      <c r="I43" s="27"/>
    </row>
    <row r="45" spans="2:17" ht="13.5">
      <c r="B45" s="4" t="s">
        <v>61</v>
      </c>
      <c r="Q45" s="128"/>
    </row>
    <row r="46" spans="16:17" ht="13.5">
      <c r="P46" s="128" t="s">
        <v>58</v>
      </c>
      <c r="Q46" s="128"/>
    </row>
    <row r="47" spans="2:17" ht="13.5">
      <c r="B47" s="72"/>
      <c r="C47" s="73"/>
      <c r="D47" s="73"/>
      <c r="E47" s="74"/>
      <c r="F47" s="176" t="s">
        <v>62</v>
      </c>
      <c r="G47" s="177"/>
      <c r="H47" s="177"/>
      <c r="I47" s="177"/>
      <c r="J47" s="177"/>
      <c r="K47" s="177"/>
      <c r="L47" s="178"/>
      <c r="M47" s="176" t="s">
        <v>63</v>
      </c>
      <c r="N47" s="177"/>
      <c r="O47" s="177"/>
      <c r="P47" s="178"/>
      <c r="Q47" s="129"/>
    </row>
    <row r="48" spans="2:17" ht="22.5">
      <c r="B48" s="76"/>
      <c r="C48" s="77"/>
      <c r="D48" s="77"/>
      <c r="E48" s="78"/>
      <c r="F48" s="79" t="s">
        <v>7</v>
      </c>
      <c r="G48" s="80" t="s">
        <v>8</v>
      </c>
      <c r="H48" s="80" t="s">
        <v>9</v>
      </c>
      <c r="I48" s="80" t="s">
        <v>10</v>
      </c>
      <c r="J48" s="80" t="s">
        <v>11</v>
      </c>
      <c r="K48" s="116" t="s">
        <v>12</v>
      </c>
      <c r="L48" s="130" t="s">
        <v>13</v>
      </c>
      <c r="M48" s="131" t="s">
        <v>64</v>
      </c>
      <c r="N48" s="132" t="s">
        <v>65</v>
      </c>
      <c r="O48" s="133" t="s">
        <v>66</v>
      </c>
      <c r="P48" s="134" t="s">
        <v>14</v>
      </c>
      <c r="Q48" s="129"/>
    </row>
    <row r="49" spans="2:17" ht="15" customHeight="1">
      <c r="B49" s="102" t="s">
        <v>44</v>
      </c>
      <c r="C49" s="135"/>
      <c r="D49" s="135"/>
      <c r="E49" s="136"/>
      <c r="F49" s="137">
        <f aca="true" t="shared" si="7" ref="F49:N49">SUM(F50,F54)</f>
        <v>3326.7213656700005</v>
      </c>
      <c r="G49" s="85">
        <f t="shared" si="7"/>
        <v>1051.89149186</v>
      </c>
      <c r="H49" s="85">
        <f t="shared" si="7"/>
        <v>1335.64053681</v>
      </c>
      <c r="I49" s="85">
        <f t="shared" si="7"/>
        <v>345.3371436</v>
      </c>
      <c r="J49" s="85">
        <f t="shared" si="7"/>
        <v>562.01461541</v>
      </c>
      <c r="K49" s="85">
        <f t="shared" si="7"/>
        <v>3.6809860700000003</v>
      </c>
      <c r="L49" s="87">
        <f>ROUND((DW200+DX200+DZ200)/100000000,8)</f>
        <v>28.15659192</v>
      </c>
      <c r="M49" s="137">
        <f t="shared" si="7"/>
        <v>20.31371162</v>
      </c>
      <c r="N49" s="85">
        <f t="shared" si="7"/>
        <v>3.9542379800000003</v>
      </c>
      <c r="O49" s="138">
        <f>EO200/100000000</f>
        <v>16.19353147</v>
      </c>
      <c r="P49" s="139">
        <f>ROUND((EP200+EQ200+ES200)/100000000,8)</f>
        <v>59.48603753</v>
      </c>
      <c r="Q49" s="140"/>
    </row>
    <row r="50" spans="2:17" ht="15" customHeight="1">
      <c r="B50" s="89" t="s">
        <v>39</v>
      </c>
      <c r="C50" s="90"/>
      <c r="D50" s="90"/>
      <c r="E50" s="91"/>
      <c r="F50" s="141">
        <f aca="true" t="shared" si="8" ref="F50:N50">SUM(F51:F52)</f>
        <v>3106.3626278700003</v>
      </c>
      <c r="G50" s="94">
        <f t="shared" si="8"/>
        <v>964.5859167000001</v>
      </c>
      <c r="H50" s="94">
        <f t="shared" si="8"/>
        <v>1256.7901629799999</v>
      </c>
      <c r="I50" s="94">
        <f t="shared" si="8"/>
        <v>332.82607011</v>
      </c>
      <c r="J50" s="94">
        <f t="shared" si="8"/>
        <v>523.17926487</v>
      </c>
      <c r="K50" s="94">
        <f t="shared" si="8"/>
        <v>3.4017749200000003</v>
      </c>
      <c r="L50" s="97">
        <f>ROUND((DW200+DX200)/100000000,8)</f>
        <v>25.57943829</v>
      </c>
      <c r="M50" s="141">
        <f t="shared" si="8"/>
        <v>20.28996703</v>
      </c>
      <c r="N50" s="94">
        <f t="shared" si="8"/>
        <v>3.89689391</v>
      </c>
      <c r="O50" s="179"/>
      <c r="P50" s="123">
        <f>ROUND((EP200+EQ200)/100000000,8)</f>
        <v>58.53051585</v>
      </c>
      <c r="Q50" s="140"/>
    </row>
    <row r="51" spans="2:17" ht="15" customHeight="1">
      <c r="B51" s="99"/>
      <c r="C51" s="100" t="s">
        <v>45</v>
      </c>
      <c r="D51" s="100"/>
      <c r="E51" s="101"/>
      <c r="F51" s="92">
        <f aca="true" t="shared" si="9" ref="F51:F56">SUM(G51:L51)</f>
        <v>1672.94164771</v>
      </c>
      <c r="G51" s="94">
        <f>CS200/100000000</f>
        <v>493.86058365</v>
      </c>
      <c r="H51" s="94">
        <f>CY200/100000000</f>
        <v>672.10730527</v>
      </c>
      <c r="I51" s="94">
        <f>DE200/100000000</f>
        <v>205.64038045</v>
      </c>
      <c r="J51" s="94">
        <f>DK200/100000000</f>
        <v>288.95054105</v>
      </c>
      <c r="K51" s="94">
        <f>DQ200/100000000</f>
        <v>0.6096105</v>
      </c>
      <c r="L51" s="97">
        <f>ROUND(DW200/100000000,8)</f>
        <v>11.77322679</v>
      </c>
      <c r="M51" s="92">
        <f>EC200/100000000</f>
        <v>11.53293889</v>
      </c>
      <c r="N51" s="142">
        <f>EI200/100000000</f>
        <v>2.47569713</v>
      </c>
      <c r="O51" s="180"/>
      <c r="P51" s="97">
        <f>ROUND(EP200/100000000,8)</f>
        <v>36.00136236</v>
      </c>
      <c r="Q51" s="140"/>
    </row>
    <row r="52" spans="2:17" ht="15" customHeight="1">
      <c r="B52" s="102"/>
      <c r="C52" s="103" t="s">
        <v>46</v>
      </c>
      <c r="D52" s="90"/>
      <c r="E52" s="91"/>
      <c r="F52" s="92">
        <f t="shared" si="9"/>
        <v>1433.42098016</v>
      </c>
      <c r="G52" s="94">
        <f>CT200/100000000</f>
        <v>470.72533305</v>
      </c>
      <c r="H52" s="94">
        <f>CZ200/100000000</f>
        <v>584.68285771</v>
      </c>
      <c r="I52" s="94">
        <f>DF200/100000000</f>
        <v>127.18568966</v>
      </c>
      <c r="J52" s="94">
        <f>DL200/100000000</f>
        <v>234.22872382</v>
      </c>
      <c r="K52" s="94">
        <f>DR200/100000000</f>
        <v>2.79216442</v>
      </c>
      <c r="L52" s="97">
        <f>ROUND((DW200+DX200)/100000000,8)-ROUND(DW200/100000000,8)</f>
        <v>13.806211499999998</v>
      </c>
      <c r="M52" s="92">
        <f>ED200/100000000</f>
        <v>8.75702814</v>
      </c>
      <c r="N52" s="142">
        <f>EJ200/100000000</f>
        <v>1.42119678</v>
      </c>
      <c r="O52" s="180"/>
      <c r="P52" s="97">
        <f>ROUND((EP200+EQ200)/100000000,8)-ROUND(EP200/100000000,8)</f>
        <v>22.52915349</v>
      </c>
      <c r="Q52" s="140"/>
    </row>
    <row r="53" spans="2:17" ht="15" customHeight="1">
      <c r="B53" s="102"/>
      <c r="C53" s="106"/>
      <c r="D53" s="90" t="s">
        <v>42</v>
      </c>
      <c r="E53" s="91"/>
      <c r="F53" s="92">
        <f t="shared" si="9"/>
        <v>351.55135493999995</v>
      </c>
      <c r="G53" s="94">
        <f>CU200/100000000</f>
        <v>129.34639493</v>
      </c>
      <c r="H53" s="94">
        <f>DA200/100000000</f>
        <v>149.24934434</v>
      </c>
      <c r="I53" s="94">
        <f>DG200/100000000</f>
        <v>15.7658442</v>
      </c>
      <c r="J53" s="94">
        <f>DM200/100000000</f>
        <v>54.86819685</v>
      </c>
      <c r="K53" s="94">
        <f>DS200/100000000</f>
        <v>0.51012051</v>
      </c>
      <c r="L53" s="97">
        <f>ROUND(DY200/100000000,8)</f>
        <v>1.81145411</v>
      </c>
      <c r="M53" s="92">
        <f>EE200/100000000</f>
        <v>1.06319456</v>
      </c>
      <c r="N53" s="142">
        <f>EK200/100000000</f>
        <v>0.00574957</v>
      </c>
      <c r="O53" s="180"/>
      <c r="P53" s="97">
        <f>ROUND(ER200/100000000,8)</f>
        <v>3.61756224</v>
      </c>
      <c r="Q53" s="140"/>
    </row>
    <row r="54" spans="2:17" ht="15" customHeight="1">
      <c r="B54" s="89" t="s">
        <v>40</v>
      </c>
      <c r="C54" s="90"/>
      <c r="D54" s="90"/>
      <c r="E54" s="91"/>
      <c r="F54" s="92">
        <f t="shared" si="9"/>
        <v>220.35873780000003</v>
      </c>
      <c r="G54" s="94">
        <f>CV200/100000000</f>
        <v>87.30557516</v>
      </c>
      <c r="H54" s="94">
        <f>DB200/100000000</f>
        <v>78.85037383</v>
      </c>
      <c r="I54" s="94">
        <f>DH200/100000000</f>
        <v>12.51107349</v>
      </c>
      <c r="J54" s="94">
        <f>DN200/100000000</f>
        <v>38.83535054</v>
      </c>
      <c r="K54" s="94">
        <f>DT200/100000000</f>
        <v>0.27921115</v>
      </c>
      <c r="L54" s="97">
        <f>ROUND((DW200+DX200+DZ200)/100000000,8)-ROUND((DW200+DX200)/100000000,8)</f>
        <v>2.5771536300000015</v>
      </c>
      <c r="M54" s="92">
        <f>EF200/100000000</f>
        <v>0.02374459</v>
      </c>
      <c r="N54" s="142">
        <f>EL200/100000000</f>
        <v>0.05734407</v>
      </c>
      <c r="O54" s="180"/>
      <c r="P54" s="97">
        <f>ROUND((EP200+EQ200+ES200)/100000000,8)-ROUND((EP200+EQ200)/100000000,8)</f>
        <v>0.9555216799999968</v>
      </c>
      <c r="Q54" s="140"/>
    </row>
    <row r="55" spans="2:17" ht="15" customHeight="1">
      <c r="B55" s="107"/>
      <c r="C55" s="100" t="s">
        <v>43</v>
      </c>
      <c r="D55" s="100"/>
      <c r="E55" s="101"/>
      <c r="F55" s="92">
        <f t="shared" si="9"/>
        <v>29.8941802</v>
      </c>
      <c r="G55" s="94">
        <f>CW200/100000000</f>
        <v>12.05862373</v>
      </c>
      <c r="H55" s="94">
        <f>DC200/100000000</f>
        <v>10.63203569</v>
      </c>
      <c r="I55" s="94">
        <f>DI200/100000000</f>
        <v>1.70787342</v>
      </c>
      <c r="J55" s="94">
        <f>DO200/100000000</f>
        <v>5.17843283</v>
      </c>
      <c r="K55" s="94">
        <f>DU200/100000000</f>
        <v>0.03098155</v>
      </c>
      <c r="L55" s="97">
        <f>ROUND(EA200/100000000,8)</f>
        <v>0.28623298</v>
      </c>
      <c r="M55" s="92">
        <f>EG200/100000000</f>
        <v>0.01939203</v>
      </c>
      <c r="N55" s="142">
        <f>EM200/100000000</f>
        <v>0.02316174</v>
      </c>
      <c r="O55" s="180"/>
      <c r="P55" s="97">
        <f>ROUND(ET200/100000000,8)</f>
        <v>0.14991569</v>
      </c>
      <c r="Q55" s="140"/>
    </row>
    <row r="56" spans="2:17" ht="15" customHeight="1">
      <c r="B56" s="6" t="s">
        <v>56</v>
      </c>
      <c r="C56" s="108"/>
      <c r="D56" s="108"/>
      <c r="E56" s="109"/>
      <c r="F56" s="110">
        <f t="shared" si="9"/>
        <v>479.44862178</v>
      </c>
      <c r="G56" s="112">
        <f>CX200/100000000</f>
        <v>186.19237292</v>
      </c>
      <c r="H56" s="112">
        <f>DD200/100000000</f>
        <v>173.78194076</v>
      </c>
      <c r="I56" s="112">
        <f>DJ200/100000000</f>
        <v>30.69547321</v>
      </c>
      <c r="J56" s="112">
        <f>DP200/100000000</f>
        <v>82.88279735</v>
      </c>
      <c r="K56" s="112">
        <f>DV200/100000000</f>
        <v>0.53976442</v>
      </c>
      <c r="L56" s="113">
        <f>ROUND(EB200/100000000,8)</f>
        <v>5.35627312</v>
      </c>
      <c r="M56" s="110">
        <f>EH200/100000000</f>
        <v>2.24353292</v>
      </c>
      <c r="N56" s="143">
        <f>EN200/100000000</f>
        <v>0.44587001</v>
      </c>
      <c r="O56" s="181"/>
      <c r="P56" s="113">
        <f>ROUND(EU200/100000000,8)</f>
        <v>2.74002899</v>
      </c>
      <c r="Q56" s="140"/>
    </row>
    <row r="57" spans="2:16" ht="13.5">
      <c r="B57" s="27" t="s">
        <v>67</v>
      </c>
      <c r="C57" s="27"/>
      <c r="D57" s="27"/>
      <c r="E57" s="27"/>
      <c r="F57" s="27"/>
      <c r="G57" s="27"/>
      <c r="H57" s="27"/>
      <c r="I57" s="27" t="s">
        <v>22</v>
      </c>
      <c r="J57" s="27"/>
      <c r="K57" s="27"/>
      <c r="L57" s="27"/>
      <c r="M57" s="27"/>
      <c r="N57" s="27"/>
      <c r="P57" s="144"/>
    </row>
    <row r="58" spans="2:12" ht="13.5">
      <c r="B58" s="27" t="s">
        <v>68</v>
      </c>
      <c r="C58" s="27"/>
      <c r="D58" s="27"/>
      <c r="E58" s="27"/>
      <c r="F58" s="27"/>
      <c r="G58" s="27"/>
      <c r="H58" s="27"/>
      <c r="I58" s="27" t="s">
        <v>69</v>
      </c>
      <c r="J58" s="27"/>
      <c r="K58" s="27"/>
      <c r="L58" s="27"/>
    </row>
    <row r="59" spans="2:12" ht="13.5">
      <c r="B59" s="29" t="s">
        <v>70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s="4" t="s">
        <v>71</v>
      </c>
    </row>
    <row r="64" ht="13.5">
      <c r="I64" s="51" t="s">
        <v>58</v>
      </c>
    </row>
    <row r="65" spans="5:10" ht="22.5">
      <c r="E65" s="72"/>
      <c r="F65" s="145" t="s">
        <v>72</v>
      </c>
      <c r="G65" s="146" t="s">
        <v>73</v>
      </c>
      <c r="H65" s="147" t="s">
        <v>74</v>
      </c>
      <c r="I65" s="148" t="s">
        <v>75</v>
      </c>
      <c r="J65" s="149"/>
    </row>
    <row r="66" spans="5:10" ht="13.5">
      <c r="E66" s="12" t="s">
        <v>44</v>
      </c>
      <c r="F66" s="84">
        <f>F67</f>
        <v>132.01490484</v>
      </c>
      <c r="G66" s="85">
        <f>SUM(G67:G68)</f>
        <v>2.00917505</v>
      </c>
      <c r="H66" s="85">
        <f>SUM(H67:H68)</f>
        <v>139.7729</v>
      </c>
      <c r="I66" s="87">
        <f>I67</f>
        <v>41.12115698</v>
      </c>
      <c r="J66" s="150"/>
    </row>
    <row r="67" spans="5:10" ht="13.5">
      <c r="E67" s="151" t="s">
        <v>45</v>
      </c>
      <c r="F67" s="92">
        <f>EV200/100000000</f>
        <v>132.01490484</v>
      </c>
      <c r="G67" s="94">
        <f>EW200/100000000</f>
        <v>1.10317505</v>
      </c>
      <c r="H67" s="94">
        <f>EY200/100000000</f>
        <v>47.5691</v>
      </c>
      <c r="I67" s="97">
        <f>ROUND(FA200/100000000,8)</f>
        <v>41.12115698</v>
      </c>
      <c r="J67" s="152"/>
    </row>
    <row r="68" spans="5:10" ht="13.5">
      <c r="E68" s="46" t="s">
        <v>46</v>
      </c>
      <c r="F68" s="153"/>
      <c r="G68" s="112">
        <f>EX200/100000000</f>
        <v>0.906</v>
      </c>
      <c r="H68" s="112">
        <f>EZ200/100000000</f>
        <v>92.2038</v>
      </c>
      <c r="I68" s="154"/>
      <c r="J68" s="155"/>
    </row>
    <row r="197" spans="5:157" ht="67.5" hidden="1">
      <c r="E197" s="4" t="s">
        <v>76</v>
      </c>
      <c r="F197" s="4" t="s">
        <v>77</v>
      </c>
      <c r="G197" s="4" t="s">
        <v>77</v>
      </c>
      <c r="H197" s="4" t="s">
        <v>78</v>
      </c>
      <c r="I197" s="4" t="s">
        <v>79</v>
      </c>
      <c r="J197" s="4" t="s">
        <v>79</v>
      </c>
      <c r="K197" s="4" t="s">
        <v>80</v>
      </c>
      <c r="L197" s="4" t="s">
        <v>80</v>
      </c>
      <c r="M197" s="156" t="s">
        <v>81</v>
      </c>
      <c r="N197" s="156" t="s">
        <v>81</v>
      </c>
      <c r="O197" s="4" t="s">
        <v>82</v>
      </c>
      <c r="P197" s="157" t="s">
        <v>48</v>
      </c>
      <c r="Q197" s="157" t="s">
        <v>49</v>
      </c>
      <c r="R197" s="157" t="s">
        <v>50</v>
      </c>
      <c r="S197" s="158" t="s">
        <v>83</v>
      </c>
      <c r="T197" s="158" t="s">
        <v>83</v>
      </c>
      <c r="U197" s="158" t="s">
        <v>83</v>
      </c>
      <c r="V197" s="158" t="s">
        <v>83</v>
      </c>
      <c r="W197" s="158" t="s">
        <v>83</v>
      </c>
      <c r="X197" s="158" t="s">
        <v>83</v>
      </c>
      <c r="Y197" s="158" t="s">
        <v>84</v>
      </c>
      <c r="Z197" s="158" t="s">
        <v>84</v>
      </c>
      <c r="AA197" s="158" t="s">
        <v>84</v>
      </c>
      <c r="AB197" s="158" t="s">
        <v>84</v>
      </c>
      <c r="AC197" s="158" t="s">
        <v>84</v>
      </c>
      <c r="AD197" s="158" t="s">
        <v>84</v>
      </c>
      <c r="AE197" s="158" t="s">
        <v>85</v>
      </c>
      <c r="AF197" s="158" t="s">
        <v>85</v>
      </c>
      <c r="AG197" s="158" t="s">
        <v>85</v>
      </c>
      <c r="AH197" s="158" t="s">
        <v>85</v>
      </c>
      <c r="AI197" s="158" t="s">
        <v>85</v>
      </c>
      <c r="AJ197" s="158" t="s">
        <v>85</v>
      </c>
      <c r="AK197" s="158" t="s">
        <v>86</v>
      </c>
      <c r="AL197" s="158" t="s">
        <v>86</v>
      </c>
      <c r="AM197" s="158" t="s">
        <v>86</v>
      </c>
      <c r="AN197" s="158" t="s">
        <v>86</v>
      </c>
      <c r="AO197" s="158" t="s">
        <v>86</v>
      </c>
      <c r="AP197" s="158" t="s">
        <v>86</v>
      </c>
      <c r="AQ197" s="158" t="s">
        <v>87</v>
      </c>
      <c r="AR197" s="158" t="s">
        <v>87</v>
      </c>
      <c r="AS197" s="158" t="s">
        <v>87</v>
      </c>
      <c r="AT197" s="158" t="s">
        <v>87</v>
      </c>
      <c r="AU197" s="158" t="s">
        <v>87</v>
      </c>
      <c r="AV197" s="158" t="s">
        <v>87</v>
      </c>
      <c r="AW197" s="158" t="s">
        <v>88</v>
      </c>
      <c r="AX197" s="158" t="s">
        <v>88</v>
      </c>
      <c r="AY197" s="158" t="s">
        <v>88</v>
      </c>
      <c r="AZ197" s="158" t="s">
        <v>88</v>
      </c>
      <c r="BA197" s="158" t="s">
        <v>88</v>
      </c>
      <c r="BB197" s="158" t="s">
        <v>88</v>
      </c>
      <c r="BC197" s="158" t="s">
        <v>8</v>
      </c>
      <c r="BD197" s="158" t="s">
        <v>8</v>
      </c>
      <c r="BE197" s="158" t="s">
        <v>8</v>
      </c>
      <c r="BF197" s="158" t="s">
        <v>8</v>
      </c>
      <c r="BG197" s="158" t="s">
        <v>8</v>
      </c>
      <c r="BH197" s="158" t="s">
        <v>8</v>
      </c>
      <c r="BI197" s="158" t="s">
        <v>9</v>
      </c>
      <c r="BJ197" s="158" t="s">
        <v>9</v>
      </c>
      <c r="BK197" s="158" t="s">
        <v>9</v>
      </c>
      <c r="BL197" s="158" t="s">
        <v>9</v>
      </c>
      <c r="BM197" s="158" t="s">
        <v>9</v>
      </c>
      <c r="BN197" s="158" t="s">
        <v>9</v>
      </c>
      <c r="BO197" s="158" t="s">
        <v>10</v>
      </c>
      <c r="BP197" s="158" t="s">
        <v>10</v>
      </c>
      <c r="BQ197" s="158" t="s">
        <v>10</v>
      </c>
      <c r="BR197" s="158" t="s">
        <v>10</v>
      </c>
      <c r="BS197" s="158" t="s">
        <v>10</v>
      </c>
      <c r="BT197" s="158" t="s">
        <v>10</v>
      </c>
      <c r="BU197" s="158" t="s">
        <v>11</v>
      </c>
      <c r="BV197" s="158" t="s">
        <v>11</v>
      </c>
      <c r="BW197" s="158" t="s">
        <v>11</v>
      </c>
      <c r="BX197" s="158" t="s">
        <v>11</v>
      </c>
      <c r="BY197" s="158" t="s">
        <v>11</v>
      </c>
      <c r="BZ197" s="158" t="s">
        <v>11</v>
      </c>
      <c r="CA197" s="156" t="s">
        <v>89</v>
      </c>
      <c r="CB197" s="156" t="s">
        <v>89</v>
      </c>
      <c r="CC197" s="156" t="s">
        <v>89</v>
      </c>
      <c r="CD197" s="156" t="s">
        <v>89</v>
      </c>
      <c r="CE197" s="156" t="s">
        <v>89</v>
      </c>
      <c r="CF197" s="156" t="s">
        <v>89</v>
      </c>
      <c r="CG197" s="156" t="s">
        <v>90</v>
      </c>
      <c r="CH197" s="156" t="s">
        <v>90</v>
      </c>
      <c r="CI197" s="156" t="s">
        <v>90</v>
      </c>
      <c r="CJ197" s="156" t="s">
        <v>90</v>
      </c>
      <c r="CK197" s="156" t="s">
        <v>90</v>
      </c>
      <c r="CL197" s="156" t="s">
        <v>90</v>
      </c>
      <c r="CM197" s="156" t="s">
        <v>91</v>
      </c>
      <c r="CN197" s="156" t="s">
        <v>91</v>
      </c>
      <c r="CO197" s="156" t="s">
        <v>91</v>
      </c>
      <c r="CP197" s="156" t="s">
        <v>91</v>
      </c>
      <c r="CQ197" s="156" t="s">
        <v>91</v>
      </c>
      <c r="CR197" s="156" t="s">
        <v>91</v>
      </c>
      <c r="CS197" s="156" t="s">
        <v>92</v>
      </c>
      <c r="CT197" s="156" t="s">
        <v>92</v>
      </c>
      <c r="CU197" s="156" t="s">
        <v>92</v>
      </c>
      <c r="CV197" s="156" t="s">
        <v>92</v>
      </c>
      <c r="CW197" s="156" t="s">
        <v>92</v>
      </c>
      <c r="CX197" s="156" t="s">
        <v>92</v>
      </c>
      <c r="CY197" s="156" t="s">
        <v>93</v>
      </c>
      <c r="CZ197" s="156" t="s">
        <v>93</v>
      </c>
      <c r="DA197" s="156" t="s">
        <v>93</v>
      </c>
      <c r="DB197" s="156" t="s">
        <v>93</v>
      </c>
      <c r="DC197" s="156" t="s">
        <v>93</v>
      </c>
      <c r="DD197" s="156" t="s">
        <v>93</v>
      </c>
      <c r="DE197" s="156" t="s">
        <v>94</v>
      </c>
      <c r="DF197" s="156" t="s">
        <v>94</v>
      </c>
      <c r="DG197" s="156" t="s">
        <v>94</v>
      </c>
      <c r="DH197" s="156" t="s">
        <v>94</v>
      </c>
      <c r="DI197" s="156" t="s">
        <v>94</v>
      </c>
      <c r="DJ197" s="156" t="s">
        <v>94</v>
      </c>
      <c r="DK197" s="156" t="s">
        <v>95</v>
      </c>
      <c r="DL197" s="156" t="s">
        <v>95</v>
      </c>
      <c r="DM197" s="156" t="s">
        <v>95</v>
      </c>
      <c r="DN197" s="156" t="s">
        <v>95</v>
      </c>
      <c r="DO197" s="156" t="s">
        <v>95</v>
      </c>
      <c r="DP197" s="156" t="s">
        <v>95</v>
      </c>
      <c r="DQ197" s="156" t="s">
        <v>96</v>
      </c>
      <c r="DR197" s="156" t="s">
        <v>96</v>
      </c>
      <c r="DS197" s="156" t="s">
        <v>96</v>
      </c>
      <c r="DT197" s="156" t="s">
        <v>96</v>
      </c>
      <c r="DU197" s="156" t="s">
        <v>96</v>
      </c>
      <c r="DV197" s="156" t="s">
        <v>96</v>
      </c>
      <c r="DW197" s="156" t="s">
        <v>97</v>
      </c>
      <c r="DX197" s="156" t="s">
        <v>97</v>
      </c>
      <c r="DY197" s="156" t="s">
        <v>97</v>
      </c>
      <c r="DZ197" s="156" t="s">
        <v>97</v>
      </c>
      <c r="EA197" s="156" t="s">
        <v>97</v>
      </c>
      <c r="EB197" s="156" t="s">
        <v>97</v>
      </c>
      <c r="EC197" s="156" t="s">
        <v>98</v>
      </c>
      <c r="ED197" s="156" t="s">
        <v>98</v>
      </c>
      <c r="EE197" s="156" t="s">
        <v>98</v>
      </c>
      <c r="EF197" s="156" t="s">
        <v>98</v>
      </c>
      <c r="EG197" s="156" t="s">
        <v>98</v>
      </c>
      <c r="EH197" s="156" t="s">
        <v>98</v>
      </c>
      <c r="EI197" s="156" t="s">
        <v>99</v>
      </c>
      <c r="EJ197" s="156" t="s">
        <v>99</v>
      </c>
      <c r="EK197" s="156" t="s">
        <v>99</v>
      </c>
      <c r="EL197" s="156" t="s">
        <v>99</v>
      </c>
      <c r="EM197" s="156" t="s">
        <v>99</v>
      </c>
      <c r="EN197" s="156" t="s">
        <v>99</v>
      </c>
      <c r="EO197" s="156" t="s">
        <v>100</v>
      </c>
      <c r="EP197" s="156" t="s">
        <v>101</v>
      </c>
      <c r="EQ197" s="156" t="s">
        <v>101</v>
      </c>
      <c r="ER197" s="156" t="s">
        <v>101</v>
      </c>
      <c r="ES197" s="156" t="s">
        <v>101</v>
      </c>
      <c r="ET197" s="156" t="s">
        <v>101</v>
      </c>
      <c r="EU197" s="156" t="s">
        <v>101</v>
      </c>
      <c r="EV197" s="4" t="s">
        <v>72</v>
      </c>
      <c r="EW197" s="4" t="s">
        <v>73</v>
      </c>
      <c r="EX197" s="4" t="s">
        <v>73</v>
      </c>
      <c r="EY197" s="156" t="s">
        <v>74</v>
      </c>
      <c r="EZ197" s="156" t="s">
        <v>74</v>
      </c>
      <c r="FA197" s="4" t="s">
        <v>102</v>
      </c>
    </row>
    <row r="198" spans="6:151" ht="13.5" hidden="1">
      <c r="F198" s="4" t="s">
        <v>45</v>
      </c>
      <c r="G198" s="4" t="s">
        <v>46</v>
      </c>
      <c r="H198" s="4" t="s">
        <v>46</v>
      </c>
      <c r="I198" s="4" t="s">
        <v>45</v>
      </c>
      <c r="J198" s="4" t="s">
        <v>46</v>
      </c>
      <c r="K198" s="4" t="s">
        <v>45</v>
      </c>
      <c r="L198" s="4" t="s">
        <v>46</v>
      </c>
      <c r="M198" s="4" t="s">
        <v>45</v>
      </c>
      <c r="N198" s="4" t="s">
        <v>46</v>
      </c>
      <c r="S198" s="157" t="s">
        <v>103</v>
      </c>
      <c r="T198" s="157" t="s">
        <v>104</v>
      </c>
      <c r="U198" s="157" t="s">
        <v>105</v>
      </c>
      <c r="V198" s="71" t="s">
        <v>79</v>
      </c>
      <c r="W198" s="71" t="s">
        <v>106</v>
      </c>
      <c r="X198" s="71" t="s">
        <v>107</v>
      </c>
      <c r="Y198" s="71" t="s">
        <v>108</v>
      </c>
      <c r="Z198" s="71" t="s">
        <v>104</v>
      </c>
      <c r="AA198" s="71" t="s">
        <v>105</v>
      </c>
      <c r="AB198" s="4" t="s">
        <v>79</v>
      </c>
      <c r="AC198" s="4" t="s">
        <v>109</v>
      </c>
      <c r="AD198" s="4" t="s">
        <v>107</v>
      </c>
      <c r="AE198" s="4" t="s">
        <v>108</v>
      </c>
      <c r="AF198" s="4" t="s">
        <v>104</v>
      </c>
      <c r="AG198" s="4" t="s">
        <v>105</v>
      </c>
      <c r="AH198" s="4" t="s">
        <v>79</v>
      </c>
      <c r="AI198" s="4" t="s">
        <v>109</v>
      </c>
      <c r="AJ198" s="4" t="s">
        <v>107</v>
      </c>
      <c r="AK198" s="4" t="s">
        <v>108</v>
      </c>
      <c r="AL198" s="4" t="s">
        <v>104</v>
      </c>
      <c r="AM198" s="4" t="s">
        <v>105</v>
      </c>
      <c r="AN198" s="4" t="s">
        <v>79</v>
      </c>
      <c r="AO198" s="4" t="s">
        <v>109</v>
      </c>
      <c r="AP198" s="4" t="s">
        <v>107</v>
      </c>
      <c r="AQ198" s="4" t="s">
        <v>108</v>
      </c>
      <c r="AR198" s="4" t="s">
        <v>104</v>
      </c>
      <c r="AS198" s="4" t="s">
        <v>105</v>
      </c>
      <c r="AT198" s="4" t="s">
        <v>79</v>
      </c>
      <c r="AU198" s="4" t="s">
        <v>109</v>
      </c>
      <c r="AV198" s="4" t="s">
        <v>107</v>
      </c>
      <c r="AW198" s="4" t="s">
        <v>108</v>
      </c>
      <c r="AX198" s="4" t="s">
        <v>104</v>
      </c>
      <c r="AY198" s="4" t="s">
        <v>105</v>
      </c>
      <c r="AZ198" s="4" t="s">
        <v>79</v>
      </c>
      <c r="BA198" s="4" t="s">
        <v>109</v>
      </c>
      <c r="BB198" s="4" t="s">
        <v>107</v>
      </c>
      <c r="BC198" s="4" t="s">
        <v>108</v>
      </c>
      <c r="BD198" s="4" t="s">
        <v>104</v>
      </c>
      <c r="BE198" s="4" t="s">
        <v>105</v>
      </c>
      <c r="BF198" s="4" t="s">
        <v>79</v>
      </c>
      <c r="BG198" s="4" t="s">
        <v>109</v>
      </c>
      <c r="BH198" s="4" t="s">
        <v>107</v>
      </c>
      <c r="BI198" s="4" t="s">
        <v>108</v>
      </c>
      <c r="BJ198" s="4" t="s">
        <v>104</v>
      </c>
      <c r="BK198" s="4" t="s">
        <v>105</v>
      </c>
      <c r="BL198" s="4" t="s">
        <v>79</v>
      </c>
      <c r="BM198" s="4" t="s">
        <v>109</v>
      </c>
      <c r="BN198" s="4" t="s">
        <v>107</v>
      </c>
      <c r="BO198" s="4" t="s">
        <v>108</v>
      </c>
      <c r="BP198" s="4" t="s">
        <v>104</v>
      </c>
      <c r="BQ198" s="4" t="s">
        <v>105</v>
      </c>
      <c r="BR198" s="4" t="s">
        <v>79</v>
      </c>
      <c r="BS198" s="4" t="s">
        <v>109</v>
      </c>
      <c r="BT198" s="4" t="s">
        <v>107</v>
      </c>
      <c r="BU198" s="4" t="s">
        <v>108</v>
      </c>
      <c r="BV198" s="4" t="s">
        <v>104</v>
      </c>
      <c r="BW198" s="4" t="s">
        <v>105</v>
      </c>
      <c r="BX198" s="4" t="s">
        <v>79</v>
      </c>
      <c r="BY198" s="4" t="s">
        <v>109</v>
      </c>
      <c r="BZ198" s="4" t="s">
        <v>107</v>
      </c>
      <c r="CA198" s="4" t="s">
        <v>108</v>
      </c>
      <c r="CB198" s="4" t="s">
        <v>104</v>
      </c>
      <c r="CC198" s="4" t="s">
        <v>105</v>
      </c>
      <c r="CD198" s="4" t="s">
        <v>79</v>
      </c>
      <c r="CE198" s="4" t="s">
        <v>109</v>
      </c>
      <c r="CF198" s="4" t="s">
        <v>107</v>
      </c>
      <c r="CG198" s="4" t="s">
        <v>108</v>
      </c>
      <c r="CH198" s="4" t="s">
        <v>104</v>
      </c>
      <c r="CI198" s="4" t="s">
        <v>105</v>
      </c>
      <c r="CJ198" s="4" t="s">
        <v>79</v>
      </c>
      <c r="CK198" s="4" t="s">
        <v>109</v>
      </c>
      <c r="CL198" s="4" t="s">
        <v>107</v>
      </c>
      <c r="CM198" s="4" t="s">
        <v>108</v>
      </c>
      <c r="CN198" s="4" t="s">
        <v>104</v>
      </c>
      <c r="CO198" s="4" t="s">
        <v>105</v>
      </c>
      <c r="CP198" s="4" t="s">
        <v>79</v>
      </c>
      <c r="CQ198" s="4" t="s">
        <v>109</v>
      </c>
      <c r="CR198" s="4" t="s">
        <v>107</v>
      </c>
      <c r="CS198" s="4" t="s">
        <v>108</v>
      </c>
      <c r="CT198" s="4" t="s">
        <v>104</v>
      </c>
      <c r="CU198" s="4" t="s">
        <v>105</v>
      </c>
      <c r="CV198" s="4" t="s">
        <v>79</v>
      </c>
      <c r="CW198" s="4" t="s">
        <v>109</v>
      </c>
      <c r="CX198" s="4" t="s">
        <v>107</v>
      </c>
      <c r="CY198" s="4" t="s">
        <v>108</v>
      </c>
      <c r="CZ198" s="4" t="s">
        <v>104</v>
      </c>
      <c r="DA198" s="4" t="s">
        <v>105</v>
      </c>
      <c r="DB198" s="4" t="s">
        <v>79</v>
      </c>
      <c r="DC198" s="4" t="s">
        <v>109</v>
      </c>
      <c r="DD198" s="4" t="s">
        <v>107</v>
      </c>
      <c r="DE198" s="4" t="s">
        <v>108</v>
      </c>
      <c r="DF198" s="4" t="s">
        <v>104</v>
      </c>
      <c r="DG198" s="4" t="s">
        <v>105</v>
      </c>
      <c r="DH198" s="4" t="s">
        <v>79</v>
      </c>
      <c r="DI198" s="4" t="s">
        <v>109</v>
      </c>
      <c r="DJ198" s="4" t="s">
        <v>107</v>
      </c>
      <c r="DK198" s="4" t="s">
        <v>108</v>
      </c>
      <c r="DL198" s="4" t="s">
        <v>104</v>
      </c>
      <c r="DM198" s="4" t="s">
        <v>105</v>
      </c>
      <c r="DN198" s="4" t="s">
        <v>79</v>
      </c>
      <c r="DO198" s="4" t="s">
        <v>109</v>
      </c>
      <c r="DP198" s="4" t="s">
        <v>107</v>
      </c>
      <c r="DQ198" s="4" t="s">
        <v>108</v>
      </c>
      <c r="DR198" s="4" t="s">
        <v>104</v>
      </c>
      <c r="DS198" s="4" t="s">
        <v>105</v>
      </c>
      <c r="DT198" s="4" t="s">
        <v>79</v>
      </c>
      <c r="DU198" s="4" t="s">
        <v>109</v>
      </c>
      <c r="DV198" s="4" t="s">
        <v>107</v>
      </c>
      <c r="DW198" s="4" t="s">
        <v>108</v>
      </c>
      <c r="DX198" s="4" t="s">
        <v>104</v>
      </c>
      <c r="DY198" s="4" t="s">
        <v>105</v>
      </c>
      <c r="DZ198" s="4" t="s">
        <v>79</v>
      </c>
      <c r="EA198" s="4" t="s">
        <v>109</v>
      </c>
      <c r="EB198" s="4" t="s">
        <v>107</v>
      </c>
      <c r="EC198" s="4" t="s">
        <v>108</v>
      </c>
      <c r="ED198" s="4" t="s">
        <v>104</v>
      </c>
      <c r="EE198" s="4" t="s">
        <v>105</v>
      </c>
      <c r="EF198" s="4" t="s">
        <v>79</v>
      </c>
      <c r="EG198" s="4" t="s">
        <v>109</v>
      </c>
      <c r="EH198" s="4" t="s">
        <v>107</v>
      </c>
      <c r="EI198" s="4" t="s">
        <v>108</v>
      </c>
      <c r="EJ198" s="4" t="s">
        <v>104</v>
      </c>
      <c r="EK198" s="4" t="s">
        <v>105</v>
      </c>
      <c r="EL198" s="4" t="s">
        <v>79</v>
      </c>
      <c r="EM198" s="4" t="s">
        <v>109</v>
      </c>
      <c r="EN198" s="4" t="s">
        <v>107</v>
      </c>
      <c r="EO198" s="4" t="s">
        <v>44</v>
      </c>
      <c r="EP198" s="4" t="s">
        <v>108</v>
      </c>
      <c r="EQ198" s="4" t="s">
        <v>104</v>
      </c>
      <c r="ER198" s="4" t="s">
        <v>105</v>
      </c>
      <c r="ES198" s="4" t="s">
        <v>79</v>
      </c>
      <c r="ET198" s="4" t="s">
        <v>109</v>
      </c>
      <c r="EU198" s="4" t="s">
        <v>107</v>
      </c>
    </row>
    <row r="199" spans="6:157" ht="13.5" hidden="1">
      <c r="F199" s="4">
        <v>1</v>
      </c>
      <c r="G199" s="4">
        <v>2</v>
      </c>
      <c r="H199" s="4">
        <v>3</v>
      </c>
      <c r="I199" s="4">
        <v>4</v>
      </c>
      <c r="J199" s="4">
        <v>5</v>
      </c>
      <c r="K199" s="4">
        <v>6</v>
      </c>
      <c r="L199" s="4">
        <v>7</v>
      </c>
      <c r="M199" s="4">
        <v>8</v>
      </c>
      <c r="N199" s="4">
        <v>9</v>
      </c>
      <c r="O199" s="4">
        <v>10</v>
      </c>
      <c r="P199" s="4">
        <v>11</v>
      </c>
      <c r="Q199" s="4">
        <v>12</v>
      </c>
      <c r="R199" s="4">
        <v>13</v>
      </c>
      <c r="S199" s="4">
        <v>14</v>
      </c>
      <c r="T199" s="4">
        <v>15</v>
      </c>
      <c r="U199" s="4">
        <v>16</v>
      </c>
      <c r="V199" s="4">
        <v>17</v>
      </c>
      <c r="W199" s="4">
        <v>18</v>
      </c>
      <c r="X199" s="4">
        <v>19</v>
      </c>
      <c r="Y199" s="4">
        <v>20</v>
      </c>
      <c r="Z199" s="4">
        <v>21</v>
      </c>
      <c r="AA199" s="4">
        <v>22</v>
      </c>
      <c r="AB199" s="4">
        <v>23</v>
      </c>
      <c r="AC199" s="4">
        <v>24</v>
      </c>
      <c r="AD199" s="4">
        <v>25</v>
      </c>
      <c r="AE199" s="4">
        <v>26</v>
      </c>
      <c r="AF199" s="4">
        <v>27</v>
      </c>
      <c r="AG199" s="4">
        <v>28</v>
      </c>
      <c r="AH199" s="4">
        <v>29</v>
      </c>
      <c r="AI199" s="4">
        <v>30</v>
      </c>
      <c r="AJ199" s="4">
        <v>31</v>
      </c>
      <c r="AK199" s="4">
        <v>32</v>
      </c>
      <c r="AL199" s="4">
        <v>33</v>
      </c>
      <c r="AM199" s="4">
        <v>34</v>
      </c>
      <c r="AN199" s="4">
        <v>35</v>
      </c>
      <c r="AO199" s="4">
        <v>36</v>
      </c>
      <c r="AP199" s="4">
        <v>37</v>
      </c>
      <c r="AQ199" s="4">
        <v>38</v>
      </c>
      <c r="AR199" s="4">
        <v>39</v>
      </c>
      <c r="AS199" s="4">
        <v>40</v>
      </c>
      <c r="AT199" s="4">
        <v>41</v>
      </c>
      <c r="AU199" s="4">
        <v>42</v>
      </c>
      <c r="AV199" s="4">
        <v>43</v>
      </c>
      <c r="AW199" s="4">
        <v>44</v>
      </c>
      <c r="AX199" s="4">
        <v>45</v>
      </c>
      <c r="AY199" s="4">
        <v>46</v>
      </c>
      <c r="AZ199" s="4">
        <v>47</v>
      </c>
      <c r="BA199" s="4">
        <v>48</v>
      </c>
      <c r="BB199" s="4">
        <v>49</v>
      </c>
      <c r="BC199" s="4">
        <v>50</v>
      </c>
      <c r="BD199" s="4">
        <v>51</v>
      </c>
      <c r="BE199" s="4">
        <v>52</v>
      </c>
      <c r="BF199" s="4">
        <v>53</v>
      </c>
      <c r="BG199" s="4">
        <v>54</v>
      </c>
      <c r="BH199" s="4">
        <v>55</v>
      </c>
      <c r="BI199" s="4">
        <v>56</v>
      </c>
      <c r="BJ199" s="4">
        <v>57</v>
      </c>
      <c r="BK199" s="4">
        <v>58</v>
      </c>
      <c r="BL199" s="4">
        <v>59</v>
      </c>
      <c r="BM199" s="4">
        <v>60</v>
      </c>
      <c r="BN199" s="4">
        <v>61</v>
      </c>
      <c r="BO199" s="4">
        <v>62</v>
      </c>
      <c r="BP199" s="4">
        <v>63</v>
      </c>
      <c r="BQ199" s="4">
        <v>64</v>
      </c>
      <c r="BR199" s="4">
        <v>65</v>
      </c>
      <c r="BS199" s="4">
        <v>66</v>
      </c>
      <c r="BT199" s="4">
        <v>67</v>
      </c>
      <c r="BU199" s="4">
        <v>68</v>
      </c>
      <c r="BV199" s="4">
        <v>69</v>
      </c>
      <c r="BW199" s="4">
        <v>70</v>
      </c>
      <c r="BX199" s="4">
        <v>71</v>
      </c>
      <c r="BY199" s="4">
        <v>72</v>
      </c>
      <c r="BZ199" s="4">
        <v>73</v>
      </c>
      <c r="CA199" s="4">
        <v>74</v>
      </c>
      <c r="CB199" s="4">
        <v>75</v>
      </c>
      <c r="CC199" s="4">
        <v>76</v>
      </c>
      <c r="CD199" s="4">
        <v>77</v>
      </c>
      <c r="CE199" s="4">
        <v>78</v>
      </c>
      <c r="CF199" s="4">
        <v>79</v>
      </c>
      <c r="CG199" s="4">
        <v>80</v>
      </c>
      <c r="CH199" s="4">
        <v>81</v>
      </c>
      <c r="CI199" s="4">
        <v>82</v>
      </c>
      <c r="CJ199" s="4">
        <v>83</v>
      </c>
      <c r="CK199" s="4">
        <v>84</v>
      </c>
      <c r="CL199" s="4">
        <v>85</v>
      </c>
      <c r="CM199" s="4">
        <v>86</v>
      </c>
      <c r="CN199" s="4">
        <v>87</v>
      </c>
      <c r="CO199" s="4">
        <v>88</v>
      </c>
      <c r="CP199" s="4">
        <v>89</v>
      </c>
      <c r="CQ199" s="4">
        <v>90</v>
      </c>
      <c r="CR199" s="4">
        <v>91</v>
      </c>
      <c r="CS199" s="4">
        <v>92</v>
      </c>
      <c r="CT199" s="4">
        <v>93</v>
      </c>
      <c r="CU199" s="4">
        <v>94</v>
      </c>
      <c r="CV199" s="4">
        <v>95</v>
      </c>
      <c r="CW199" s="4">
        <v>96</v>
      </c>
      <c r="CX199" s="4">
        <v>97</v>
      </c>
      <c r="CY199" s="4">
        <v>98</v>
      </c>
      <c r="CZ199" s="4">
        <v>99</v>
      </c>
      <c r="DA199" s="4">
        <v>100</v>
      </c>
      <c r="DB199" s="4">
        <v>101</v>
      </c>
      <c r="DC199" s="4">
        <v>102</v>
      </c>
      <c r="DD199" s="4">
        <v>103</v>
      </c>
      <c r="DE199" s="4">
        <v>104</v>
      </c>
      <c r="DF199" s="4">
        <v>105</v>
      </c>
      <c r="DG199" s="4">
        <v>106</v>
      </c>
      <c r="DH199" s="4">
        <v>107</v>
      </c>
      <c r="DI199" s="4">
        <v>108</v>
      </c>
      <c r="DJ199" s="4">
        <v>109</v>
      </c>
      <c r="DK199" s="4">
        <v>110</v>
      </c>
      <c r="DL199" s="4">
        <v>111</v>
      </c>
      <c r="DM199" s="4">
        <v>112</v>
      </c>
      <c r="DN199" s="4">
        <v>113</v>
      </c>
      <c r="DO199" s="4">
        <v>114</v>
      </c>
      <c r="DP199" s="4">
        <v>115</v>
      </c>
      <c r="DQ199" s="4">
        <v>116</v>
      </c>
      <c r="DR199" s="4">
        <v>117</v>
      </c>
      <c r="DS199" s="4">
        <v>118</v>
      </c>
      <c r="DT199" s="4">
        <v>119</v>
      </c>
      <c r="DU199" s="4">
        <v>120</v>
      </c>
      <c r="DV199" s="4">
        <v>121</v>
      </c>
      <c r="DW199" s="4">
        <v>122</v>
      </c>
      <c r="DX199" s="4">
        <v>123</v>
      </c>
      <c r="DY199" s="4">
        <v>124</v>
      </c>
      <c r="DZ199" s="4">
        <v>125</v>
      </c>
      <c r="EA199" s="4">
        <v>126</v>
      </c>
      <c r="EB199" s="4">
        <v>127</v>
      </c>
      <c r="EC199" s="4">
        <v>128</v>
      </c>
      <c r="ED199" s="4">
        <v>129</v>
      </c>
      <c r="EE199" s="4">
        <v>130</v>
      </c>
      <c r="EF199" s="4">
        <v>131</v>
      </c>
      <c r="EG199" s="4">
        <v>132</v>
      </c>
      <c r="EH199" s="4">
        <v>133</v>
      </c>
      <c r="EI199" s="4">
        <v>134</v>
      </c>
      <c r="EJ199" s="4">
        <v>135</v>
      </c>
      <c r="EK199" s="4">
        <v>136</v>
      </c>
      <c r="EL199" s="4">
        <v>137</v>
      </c>
      <c r="EM199" s="4">
        <v>138</v>
      </c>
      <c r="EN199" s="4">
        <v>139</v>
      </c>
      <c r="EO199" s="4">
        <v>140</v>
      </c>
      <c r="EP199" s="4">
        <v>141</v>
      </c>
      <c r="EQ199" s="4">
        <v>142</v>
      </c>
      <c r="ER199" s="4">
        <v>143</v>
      </c>
      <c r="ES199" s="4">
        <v>144</v>
      </c>
      <c r="ET199" s="4">
        <v>145</v>
      </c>
      <c r="EU199" s="4">
        <v>146</v>
      </c>
      <c r="EV199" s="4">
        <v>147</v>
      </c>
      <c r="EW199" s="4">
        <v>148</v>
      </c>
      <c r="EX199" s="4">
        <v>149</v>
      </c>
      <c r="EY199" s="4">
        <v>150</v>
      </c>
      <c r="EZ199" s="4">
        <v>151</v>
      </c>
      <c r="FA199" s="4">
        <v>152</v>
      </c>
    </row>
    <row r="200" spans="5:157" ht="13.5" customHeight="1" hidden="1">
      <c r="E200" s="159">
        <v>201105</v>
      </c>
      <c r="F200" s="159">
        <v>19449283</v>
      </c>
      <c r="G200" s="159">
        <v>14803128</v>
      </c>
      <c r="H200" s="159">
        <v>2374097</v>
      </c>
      <c r="I200" s="159">
        <v>268546</v>
      </c>
      <c r="J200" s="159">
        <v>300621</v>
      </c>
      <c r="K200" s="159">
        <v>72983</v>
      </c>
      <c r="L200" s="159">
        <v>9567</v>
      </c>
      <c r="M200" s="159">
        <v>909554</v>
      </c>
      <c r="N200" s="159">
        <v>692538</v>
      </c>
      <c r="O200" s="159">
        <v>274501.379031129</v>
      </c>
      <c r="P200" s="159">
        <v>5412571252</v>
      </c>
      <c r="Q200" s="159">
        <v>84619223</v>
      </c>
      <c r="R200" s="159">
        <v>5497190475</v>
      </c>
      <c r="S200" s="160">
        <v>125709</v>
      </c>
      <c r="T200" s="160">
        <v>135563</v>
      </c>
      <c r="U200" s="160">
        <v>39624</v>
      </c>
      <c r="V200" s="160">
        <v>17149</v>
      </c>
      <c r="W200" s="160">
        <v>2352</v>
      </c>
      <c r="X200" s="160">
        <v>37983</v>
      </c>
      <c r="Y200" s="160">
        <v>8487074</v>
      </c>
      <c r="Z200" s="160">
        <v>7949446</v>
      </c>
      <c r="AA200" s="160">
        <v>2143278</v>
      </c>
      <c r="AB200" s="160">
        <v>662547</v>
      </c>
      <c r="AC200" s="160">
        <v>97609</v>
      </c>
      <c r="AD200" s="160">
        <v>1611657</v>
      </c>
      <c r="AE200" s="160">
        <v>2216711</v>
      </c>
      <c r="AF200" s="160">
        <v>1620788</v>
      </c>
      <c r="AG200" s="160">
        <v>212276</v>
      </c>
      <c r="AH200" s="160">
        <v>109130</v>
      </c>
      <c r="AI200" s="160">
        <v>19299</v>
      </c>
      <c r="AJ200" s="160">
        <v>297278</v>
      </c>
      <c r="AK200" s="160">
        <v>1260017</v>
      </c>
      <c r="AL200" s="160">
        <v>1483342</v>
      </c>
      <c r="AM200" s="160">
        <v>267210</v>
      </c>
      <c r="AN200" s="160">
        <v>244229</v>
      </c>
      <c r="AO200" s="160">
        <v>28135</v>
      </c>
      <c r="AP200" s="160">
        <v>513894</v>
      </c>
      <c r="AQ200" s="160">
        <v>12453789</v>
      </c>
      <c r="AR200" s="160">
        <v>12392023</v>
      </c>
      <c r="AS200" s="160">
        <v>3656563</v>
      </c>
      <c r="AT200" s="160">
        <v>1206801</v>
      </c>
      <c r="AU200" s="160">
        <v>166472</v>
      </c>
      <c r="AV200" s="160">
        <v>2774969</v>
      </c>
      <c r="AW200" s="160">
        <v>4616526</v>
      </c>
      <c r="AX200" s="160">
        <v>3006379</v>
      </c>
      <c r="AY200" s="160">
        <v>326146</v>
      </c>
      <c r="AZ200" s="160">
        <v>242383</v>
      </c>
      <c r="BA200" s="160">
        <v>40804</v>
      </c>
      <c r="BB200" s="160">
        <v>651304</v>
      </c>
      <c r="BC200" s="160">
        <v>58301007200</v>
      </c>
      <c r="BD200" s="160">
        <v>55346499830</v>
      </c>
      <c r="BE200" s="160">
        <v>14859024080</v>
      </c>
      <c r="BF200" s="160">
        <v>9439654940</v>
      </c>
      <c r="BG200" s="160">
        <v>1358799520</v>
      </c>
      <c r="BH200" s="160">
        <v>20941320330</v>
      </c>
      <c r="BI200" s="160">
        <v>93285273780</v>
      </c>
      <c r="BJ200" s="160">
        <v>78558200110</v>
      </c>
      <c r="BK200" s="160">
        <v>18639051670</v>
      </c>
      <c r="BL200" s="160">
        <v>9720861890</v>
      </c>
      <c r="BM200" s="160">
        <v>1472012030</v>
      </c>
      <c r="BN200" s="160">
        <v>22817997600</v>
      </c>
      <c r="BO200" s="160">
        <v>29270955730</v>
      </c>
      <c r="BP200" s="160">
        <v>17832288440</v>
      </c>
      <c r="BQ200" s="160">
        <v>1967528360</v>
      </c>
      <c r="BR200" s="160">
        <v>1575512880</v>
      </c>
      <c r="BS200" s="160">
        <v>243065510</v>
      </c>
      <c r="BT200" s="160">
        <v>4162860170</v>
      </c>
      <c r="BU200" s="160">
        <v>40909037740</v>
      </c>
      <c r="BV200" s="160">
        <v>32072092130</v>
      </c>
      <c r="BW200" s="160">
        <v>6849360540</v>
      </c>
      <c r="BX200" s="160">
        <v>4883631840</v>
      </c>
      <c r="BY200" s="160">
        <v>731828000</v>
      </c>
      <c r="BZ200" s="160">
        <v>11164288570</v>
      </c>
      <c r="CA200" s="160">
        <v>86372700</v>
      </c>
      <c r="CB200" s="160">
        <v>388928600</v>
      </c>
      <c r="CC200" s="160">
        <v>63729550</v>
      </c>
      <c r="CD200" s="160">
        <v>32854300</v>
      </c>
      <c r="CE200" s="160">
        <v>4329250</v>
      </c>
      <c r="CF200" s="160">
        <v>69406750</v>
      </c>
      <c r="CG200" s="160">
        <v>1919062098</v>
      </c>
      <c r="CH200" s="160">
        <v>2265681276</v>
      </c>
      <c r="CI200" s="160">
        <v>302988136</v>
      </c>
      <c r="CJ200" s="160">
        <v>420148228</v>
      </c>
      <c r="CK200" s="160">
        <v>46379082</v>
      </c>
      <c r="CL200" s="160">
        <v>871735222</v>
      </c>
      <c r="CM200" s="161">
        <v>5143061701.57642</v>
      </c>
      <c r="CN200" s="161">
        <v>3151901848.59717</v>
      </c>
      <c r="CO200" s="161">
        <v>451882506.344062</v>
      </c>
      <c r="CP200" s="161">
        <v>122063578.994917</v>
      </c>
      <c r="CQ200" s="161">
        <v>21403966.1927472</v>
      </c>
      <c r="CR200" s="161">
        <v>376871223.482789</v>
      </c>
      <c r="CS200" s="160">
        <v>49386058365</v>
      </c>
      <c r="CT200" s="160">
        <v>47072533305</v>
      </c>
      <c r="CU200" s="160">
        <v>12934639493</v>
      </c>
      <c r="CV200" s="160">
        <v>8730557516</v>
      </c>
      <c r="CW200" s="160">
        <v>1205862373</v>
      </c>
      <c r="CX200" s="160">
        <v>18619237292</v>
      </c>
      <c r="CY200" s="160">
        <v>67210730527</v>
      </c>
      <c r="CZ200" s="160">
        <v>58468285771</v>
      </c>
      <c r="DA200" s="160">
        <v>14924934434</v>
      </c>
      <c r="DB200" s="160">
        <v>7885037383</v>
      </c>
      <c r="DC200" s="160">
        <v>1063203569</v>
      </c>
      <c r="DD200" s="160">
        <v>17378194076</v>
      </c>
      <c r="DE200" s="160">
        <v>20564038045</v>
      </c>
      <c r="DF200" s="160">
        <v>12718568966</v>
      </c>
      <c r="DG200" s="160">
        <v>1576584420</v>
      </c>
      <c r="DH200" s="160">
        <v>1251107349</v>
      </c>
      <c r="DI200" s="160">
        <v>170787342</v>
      </c>
      <c r="DJ200" s="160">
        <v>3069547321</v>
      </c>
      <c r="DK200" s="160">
        <v>28895054105</v>
      </c>
      <c r="DL200" s="160">
        <v>23422872382</v>
      </c>
      <c r="DM200" s="160">
        <v>5486819685</v>
      </c>
      <c r="DN200" s="160">
        <v>3883535054</v>
      </c>
      <c r="DO200" s="160">
        <v>517843283</v>
      </c>
      <c r="DP200" s="160">
        <v>8288279735</v>
      </c>
      <c r="DQ200" s="160">
        <v>60961050</v>
      </c>
      <c r="DR200" s="160">
        <v>279216442</v>
      </c>
      <c r="DS200" s="160">
        <v>51012051</v>
      </c>
      <c r="DT200" s="160">
        <v>27921115</v>
      </c>
      <c r="DU200" s="160">
        <v>3098155</v>
      </c>
      <c r="DV200" s="160">
        <v>53976442</v>
      </c>
      <c r="DW200" s="161">
        <v>1177322679.31541</v>
      </c>
      <c r="DX200" s="161">
        <v>1380621149.3992</v>
      </c>
      <c r="DY200" s="161">
        <v>181145411.228318</v>
      </c>
      <c r="DZ200" s="161">
        <v>257715363.285376</v>
      </c>
      <c r="EA200" s="161">
        <v>28623298.2738882</v>
      </c>
      <c r="EB200" s="161">
        <v>535627311.872216</v>
      </c>
      <c r="EC200" s="159">
        <v>1153293889</v>
      </c>
      <c r="ED200" s="159">
        <v>875702814</v>
      </c>
      <c r="EE200" s="159">
        <v>106319456</v>
      </c>
      <c r="EF200" s="159">
        <v>2374459</v>
      </c>
      <c r="EG200" s="159">
        <v>1939203</v>
      </c>
      <c r="EH200" s="159">
        <v>224353292</v>
      </c>
      <c r="EI200" s="159">
        <v>247569713</v>
      </c>
      <c r="EJ200" s="159">
        <v>142119678</v>
      </c>
      <c r="EK200" s="159">
        <v>574957</v>
      </c>
      <c r="EL200" s="159">
        <v>5734407</v>
      </c>
      <c r="EM200" s="159">
        <v>2316174</v>
      </c>
      <c r="EN200" s="159">
        <v>44587001</v>
      </c>
      <c r="EO200" s="159">
        <v>1619353147</v>
      </c>
      <c r="EP200" s="161">
        <v>3600136235.78398</v>
      </c>
      <c r="EQ200" s="161">
        <v>2252915349.18414</v>
      </c>
      <c r="ER200" s="161">
        <v>361756223.895574</v>
      </c>
      <c r="ES200" s="161">
        <v>95552168.0318722</v>
      </c>
      <c r="ET200" s="161">
        <v>14991568.7452815</v>
      </c>
      <c r="EU200" s="161">
        <v>274002899.184256</v>
      </c>
      <c r="EV200" s="159">
        <v>13201490484</v>
      </c>
      <c r="EW200" s="159">
        <v>110317505</v>
      </c>
      <c r="EX200" s="159">
        <v>90600000</v>
      </c>
      <c r="EY200" s="159">
        <v>4756910000</v>
      </c>
      <c r="EZ200" s="159">
        <v>9220380000</v>
      </c>
      <c r="FA200" s="159">
        <v>4112115698</v>
      </c>
    </row>
  </sheetData>
  <sheetProtection/>
  <mergeCells count="15">
    <mergeCell ref="O50:O56"/>
    <mergeCell ref="B1:P1"/>
    <mergeCell ref="E12:F12"/>
    <mergeCell ref="G12:H12"/>
    <mergeCell ref="I12:J12"/>
    <mergeCell ref="K12:L12"/>
    <mergeCell ref="E13:F13"/>
    <mergeCell ref="G13:H13"/>
    <mergeCell ref="I13:J13"/>
    <mergeCell ref="K13:L13"/>
    <mergeCell ref="F18:I18"/>
    <mergeCell ref="J18:M18"/>
    <mergeCell ref="F32:F33"/>
    <mergeCell ref="F47:L47"/>
    <mergeCell ref="M47:P4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A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5" width="8.57421875" style="4" customWidth="1"/>
    <col min="6" max="15" width="10.57421875" style="4" customWidth="1"/>
    <col min="16" max="16" width="10.57421875" style="49" customWidth="1"/>
    <col min="17" max="17" width="12.57421875" style="49" customWidth="1"/>
    <col min="18" max="20" width="12.57421875" style="49" hidden="1" customWidth="1"/>
    <col min="21" max="27" width="0" style="71" hidden="1" customWidth="1"/>
    <col min="28" max="157" width="0" style="4" hidden="1" customWidth="1"/>
    <col min="158" max="16384" width="9.00390625" style="4" customWidth="1"/>
  </cols>
  <sheetData>
    <row r="1" spans="2:16" ht="17.25">
      <c r="B1" s="182" t="str">
        <f>"協会管掌健康保険事業月報（一般被保険者分）【"&amp;TEXT(DATE(LEFT(E200,4),MID(E200,5,2),1),"[$-411]ggge""年""m""月""")&amp;"】　総括表２（速報値）"</f>
        <v>協会管掌健康保険事業月報（一般被保険者分）【平成23年6月】　総括表２（速報値）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ht="28.5" customHeight="1">
      <c r="M2" s="4" t="s">
        <v>36</v>
      </c>
    </row>
    <row r="3" ht="13.5">
      <c r="B3" s="4" t="s">
        <v>37</v>
      </c>
    </row>
    <row r="5" spans="5:11" ht="13.5">
      <c r="E5" s="50"/>
      <c r="F5" s="50"/>
      <c r="G5" s="50"/>
      <c r="H5" s="50"/>
      <c r="I5" s="50"/>
      <c r="J5" s="50"/>
      <c r="K5" s="51" t="s">
        <v>38</v>
      </c>
    </row>
    <row r="6" spans="5:11" ht="24">
      <c r="E6" s="12"/>
      <c r="F6" s="52" t="s">
        <v>7</v>
      </c>
      <c r="G6" s="53" t="s">
        <v>39</v>
      </c>
      <c r="H6" s="54"/>
      <c r="I6" s="52" t="s">
        <v>40</v>
      </c>
      <c r="J6" s="52"/>
      <c r="K6" s="55" t="s">
        <v>41</v>
      </c>
    </row>
    <row r="7" spans="5:11" ht="24">
      <c r="E7" s="46"/>
      <c r="F7" s="56"/>
      <c r="G7" s="57"/>
      <c r="H7" s="7" t="s">
        <v>42</v>
      </c>
      <c r="I7" s="56"/>
      <c r="J7" s="7" t="s">
        <v>43</v>
      </c>
      <c r="K7" s="8"/>
    </row>
    <row r="8" spans="5:11" ht="13.5">
      <c r="E8" s="58" t="s">
        <v>44</v>
      </c>
      <c r="F8" s="59">
        <f>SUM(F9,F10)</f>
        <v>3483.1898</v>
      </c>
      <c r="G8" s="60">
        <f>SUM(G9:G10)</f>
        <v>3426.1772</v>
      </c>
      <c r="H8" s="61">
        <f>H10</f>
        <v>240.7722</v>
      </c>
      <c r="I8" s="60">
        <f>SUM(I9:I10)</f>
        <v>57.0126</v>
      </c>
      <c r="J8" s="60">
        <f>SUM(J9:J10)</f>
        <v>8.246</v>
      </c>
      <c r="K8" s="60">
        <f>SUM(K9:K10)</f>
        <v>160.0513</v>
      </c>
    </row>
    <row r="9" spans="5:11" ht="13.5">
      <c r="E9" s="62" t="s">
        <v>45</v>
      </c>
      <c r="F9" s="63">
        <f>SUM(G9,I9)</f>
        <v>1972.7821</v>
      </c>
      <c r="G9" s="61">
        <f>F200/10000</f>
        <v>1945.8632</v>
      </c>
      <c r="H9" s="64"/>
      <c r="I9" s="63">
        <f>I200/10000</f>
        <v>26.9189</v>
      </c>
      <c r="J9" s="65">
        <f>K200/10000</f>
        <v>7.2908</v>
      </c>
      <c r="K9" s="65">
        <f>M200/10000</f>
        <v>90.8784</v>
      </c>
    </row>
    <row r="10" spans="5:11" ht="13.5">
      <c r="E10" s="8" t="s">
        <v>46</v>
      </c>
      <c r="F10" s="66">
        <f>SUM(G10,I10)</f>
        <v>1510.4077</v>
      </c>
      <c r="G10" s="67">
        <f>G200/10000</f>
        <v>1480.314</v>
      </c>
      <c r="H10" s="68">
        <f>H200/10000</f>
        <v>240.7722</v>
      </c>
      <c r="I10" s="69">
        <f>J200/10000</f>
        <v>30.0937</v>
      </c>
      <c r="J10" s="68">
        <f>L200/10000</f>
        <v>0.9552</v>
      </c>
      <c r="K10" s="68">
        <f>N200/10000</f>
        <v>69.1729</v>
      </c>
    </row>
    <row r="11" ht="13.5">
      <c r="G11" s="70"/>
    </row>
    <row r="12" spans="5:12" ht="13.5">
      <c r="E12" s="183" t="s">
        <v>47</v>
      </c>
      <c r="F12" s="184"/>
      <c r="G12" s="183" t="s">
        <v>48</v>
      </c>
      <c r="H12" s="184"/>
      <c r="I12" s="183" t="s">
        <v>49</v>
      </c>
      <c r="J12" s="184"/>
      <c r="K12" s="183" t="s">
        <v>50</v>
      </c>
      <c r="L12" s="184"/>
    </row>
    <row r="13" spans="5:12" ht="13.5">
      <c r="E13" s="185">
        <f>O200</f>
        <v>273963.719459944</v>
      </c>
      <c r="F13" s="186"/>
      <c r="G13" s="185">
        <f>P200/100000</f>
        <v>54047.07218</v>
      </c>
      <c r="H13" s="186"/>
      <c r="I13" s="185">
        <f>Q200/100000</f>
        <v>4965.92992</v>
      </c>
      <c r="J13" s="186"/>
      <c r="K13" s="185">
        <f>R200/100000</f>
        <v>59013.0021</v>
      </c>
      <c r="L13" s="186"/>
    </row>
    <row r="16" ht="13.5">
      <c r="B16" s="4" t="s">
        <v>51</v>
      </c>
    </row>
    <row r="17" spans="9:13" ht="13.5">
      <c r="I17" s="51" t="s">
        <v>52</v>
      </c>
      <c r="M17" s="51" t="s">
        <v>53</v>
      </c>
    </row>
    <row r="18" spans="2:14" ht="13.5">
      <c r="B18" s="72"/>
      <c r="C18" s="73"/>
      <c r="D18" s="73"/>
      <c r="E18" s="74"/>
      <c r="F18" s="171" t="s">
        <v>54</v>
      </c>
      <c r="G18" s="172"/>
      <c r="H18" s="172"/>
      <c r="I18" s="173"/>
      <c r="J18" s="171" t="s">
        <v>55</v>
      </c>
      <c r="K18" s="172"/>
      <c r="L18" s="172"/>
      <c r="M18" s="173"/>
      <c r="N18" s="75"/>
    </row>
    <row r="19" spans="2:14" ht="13.5">
      <c r="B19" s="76"/>
      <c r="C19" s="77"/>
      <c r="D19" s="77"/>
      <c r="E19" s="78"/>
      <c r="F19" s="79" t="s">
        <v>7</v>
      </c>
      <c r="G19" s="80" t="s">
        <v>8</v>
      </c>
      <c r="H19" s="80" t="s">
        <v>9</v>
      </c>
      <c r="I19" s="81" t="s">
        <v>10</v>
      </c>
      <c r="J19" s="79" t="s">
        <v>7</v>
      </c>
      <c r="K19" s="80" t="s">
        <v>8</v>
      </c>
      <c r="L19" s="80" t="s">
        <v>9</v>
      </c>
      <c r="M19" s="81" t="s">
        <v>10</v>
      </c>
      <c r="N19" s="75"/>
    </row>
    <row r="20" spans="2:22" ht="15" customHeight="1">
      <c r="B20" s="5" t="s">
        <v>44</v>
      </c>
      <c r="C20" s="82"/>
      <c r="D20" s="82"/>
      <c r="E20" s="83"/>
      <c r="F20" s="84">
        <f aca="true" t="shared" si="0" ref="F20:M20">SUM(F21,F25)</f>
        <v>2190.1089999999995</v>
      </c>
      <c r="G20" s="85">
        <f t="shared" si="0"/>
        <v>29.096</v>
      </c>
      <c r="H20" s="85">
        <f t="shared" si="0"/>
        <v>1736.1884</v>
      </c>
      <c r="I20" s="86">
        <f t="shared" si="0"/>
        <v>424.8246</v>
      </c>
      <c r="J20" s="84">
        <f t="shared" si="0"/>
        <v>3884.0603</v>
      </c>
      <c r="K20" s="85">
        <f t="shared" si="0"/>
        <v>300.9406</v>
      </c>
      <c r="L20" s="85">
        <f t="shared" si="0"/>
        <v>2715.3139</v>
      </c>
      <c r="M20" s="87">
        <f t="shared" si="0"/>
        <v>867.8058000000001</v>
      </c>
      <c r="N20" s="88"/>
      <c r="U20" s="49"/>
      <c r="V20" s="49"/>
    </row>
    <row r="21" spans="2:22" ht="15" customHeight="1">
      <c r="B21" s="89" t="s">
        <v>39</v>
      </c>
      <c r="C21" s="90"/>
      <c r="D21" s="90"/>
      <c r="E21" s="91"/>
      <c r="F21" s="92">
        <f aca="true" t="shared" si="1" ref="F21:M21">SUM(F22:F23)</f>
        <v>2109.0838999999996</v>
      </c>
      <c r="G21" s="93">
        <f t="shared" si="1"/>
        <v>27.2746</v>
      </c>
      <c r="H21" s="94">
        <f t="shared" si="1"/>
        <v>1668.3179</v>
      </c>
      <c r="I21" s="93">
        <f t="shared" si="1"/>
        <v>413.4914</v>
      </c>
      <c r="J21" s="95">
        <f t="shared" si="1"/>
        <v>3706.4129000000003</v>
      </c>
      <c r="K21" s="96">
        <f t="shared" si="1"/>
        <v>276.7123</v>
      </c>
      <c r="L21" s="96">
        <f t="shared" si="1"/>
        <v>2587.8058</v>
      </c>
      <c r="M21" s="97">
        <f t="shared" si="1"/>
        <v>841.8948</v>
      </c>
      <c r="N21" s="88"/>
      <c r="U21" s="98"/>
      <c r="V21" s="98"/>
    </row>
    <row r="22" spans="2:22" ht="15" customHeight="1">
      <c r="B22" s="99"/>
      <c r="C22" s="100" t="s">
        <v>45</v>
      </c>
      <c r="D22" s="100"/>
      <c r="E22" s="101"/>
      <c r="F22" s="92">
        <f aca="true" t="shared" si="2" ref="F22:F27">SUM(G22:I22)</f>
        <v>1104.0674999999999</v>
      </c>
      <c r="G22" s="94">
        <f>S200/10000</f>
        <v>13.444</v>
      </c>
      <c r="H22" s="94">
        <f>Y200/10000</f>
        <v>859.4562</v>
      </c>
      <c r="I22" s="97">
        <f>AE200/10000</f>
        <v>231.1673</v>
      </c>
      <c r="J22" s="92">
        <f aca="true" t="shared" si="3" ref="J22:J27">SUM(K22:M22)</f>
        <v>1916.3199</v>
      </c>
      <c r="K22" s="94">
        <f>AK200/10000</f>
        <v>129.3766</v>
      </c>
      <c r="L22" s="94">
        <f>AQ200/10000</f>
        <v>1290.9496</v>
      </c>
      <c r="M22" s="97">
        <f>AW200/10000</f>
        <v>495.9937</v>
      </c>
      <c r="N22" s="88"/>
      <c r="U22" s="98"/>
      <c r="V22" s="98"/>
    </row>
    <row r="23" spans="2:22" ht="15" customHeight="1">
      <c r="B23" s="102"/>
      <c r="C23" s="103" t="s">
        <v>46</v>
      </c>
      <c r="D23" s="90"/>
      <c r="E23" s="91"/>
      <c r="F23" s="92">
        <f t="shared" si="2"/>
        <v>1005.0164</v>
      </c>
      <c r="G23" s="96">
        <f>T200/10000</f>
        <v>13.8306</v>
      </c>
      <c r="H23" s="96">
        <f>Z200/10000</f>
        <v>808.8617</v>
      </c>
      <c r="I23" s="104">
        <f>AF200/10000</f>
        <v>182.3241</v>
      </c>
      <c r="J23" s="92">
        <f t="shared" si="3"/>
        <v>1790.093</v>
      </c>
      <c r="K23" s="96">
        <f>AL200/10000</f>
        <v>147.3357</v>
      </c>
      <c r="L23" s="96">
        <f>AR200/10000</f>
        <v>1296.8562</v>
      </c>
      <c r="M23" s="104">
        <f>AX200/10000</f>
        <v>345.9011</v>
      </c>
      <c r="N23" s="88"/>
      <c r="T23" s="105"/>
      <c r="U23" s="105"/>
      <c r="V23" s="49"/>
    </row>
    <row r="24" spans="2:22" ht="15" customHeight="1">
      <c r="B24" s="102"/>
      <c r="C24" s="106"/>
      <c r="D24" s="90" t="s">
        <v>42</v>
      </c>
      <c r="E24" s="91"/>
      <c r="F24" s="92">
        <f t="shared" si="2"/>
        <v>254.4094</v>
      </c>
      <c r="G24" s="96">
        <f>U200/10000</f>
        <v>3.8035</v>
      </c>
      <c r="H24" s="94">
        <f>AA200/10000</f>
        <v>223.8965</v>
      </c>
      <c r="I24" s="97">
        <f>AG200/10000</f>
        <v>26.7094</v>
      </c>
      <c r="J24" s="92">
        <f t="shared" si="3"/>
        <v>458.7231</v>
      </c>
      <c r="K24" s="94">
        <f>AM200/10000</f>
        <v>25.3626</v>
      </c>
      <c r="L24" s="94">
        <f>AS200/10000</f>
        <v>391.1138</v>
      </c>
      <c r="M24" s="97">
        <f>AY200/10000</f>
        <v>42.2467</v>
      </c>
      <c r="N24" s="88"/>
      <c r="U24" s="98"/>
      <c r="V24" s="98"/>
    </row>
    <row r="25" spans="2:22" ht="15" customHeight="1">
      <c r="B25" s="89" t="s">
        <v>40</v>
      </c>
      <c r="C25" s="90"/>
      <c r="D25" s="90"/>
      <c r="E25" s="91"/>
      <c r="F25" s="92">
        <f t="shared" si="2"/>
        <v>81.02510000000001</v>
      </c>
      <c r="G25" s="96">
        <f>V200/10000</f>
        <v>1.8214</v>
      </c>
      <c r="H25" s="96">
        <f>AB200/10000</f>
        <v>67.8705</v>
      </c>
      <c r="I25" s="104">
        <f>AH200/10000</f>
        <v>11.3332</v>
      </c>
      <c r="J25" s="92">
        <f t="shared" si="3"/>
        <v>177.6474</v>
      </c>
      <c r="K25" s="96">
        <f>AN200/10000</f>
        <v>24.2283</v>
      </c>
      <c r="L25" s="94">
        <f>AT200/10000</f>
        <v>127.5081</v>
      </c>
      <c r="M25" s="104">
        <f>AZ200/10000</f>
        <v>25.911</v>
      </c>
      <c r="N25" s="88"/>
      <c r="U25" s="105"/>
      <c r="V25" s="105"/>
    </row>
    <row r="26" spans="2:22" ht="15" customHeight="1">
      <c r="B26" s="107"/>
      <c r="C26" s="100" t="s">
        <v>43</v>
      </c>
      <c r="D26" s="100"/>
      <c r="E26" s="101"/>
      <c r="F26" s="92">
        <f t="shared" si="2"/>
        <v>12.2735</v>
      </c>
      <c r="G26" s="94">
        <f>W200/10000</f>
        <v>0.254</v>
      </c>
      <c r="H26" s="94">
        <f>AC200/10000</f>
        <v>10.0044</v>
      </c>
      <c r="I26" s="97">
        <f>AI200/10000</f>
        <v>2.0151</v>
      </c>
      <c r="J26" s="92">
        <f t="shared" si="3"/>
        <v>24.6923</v>
      </c>
      <c r="K26" s="94">
        <f>AO200/10000</f>
        <v>2.7529</v>
      </c>
      <c r="L26" s="96">
        <f>AU200/10000</f>
        <v>17.5739</v>
      </c>
      <c r="M26" s="97">
        <f>BA200/10000</f>
        <v>4.3655</v>
      </c>
      <c r="N26" s="88"/>
      <c r="U26" s="98"/>
      <c r="V26" s="98"/>
    </row>
    <row r="27" spans="2:22" ht="15" customHeight="1">
      <c r="B27" s="6" t="s">
        <v>56</v>
      </c>
      <c r="C27" s="108"/>
      <c r="D27" s="108"/>
      <c r="E27" s="109"/>
      <c r="F27" s="110">
        <f t="shared" si="2"/>
        <v>199.7416</v>
      </c>
      <c r="G27" s="111">
        <f>X200/10000</f>
        <v>4.0446</v>
      </c>
      <c r="H27" s="112">
        <f>AD200/10000</f>
        <v>164.8684</v>
      </c>
      <c r="I27" s="113">
        <f>AJ200/10000</f>
        <v>30.8286</v>
      </c>
      <c r="J27" s="110">
        <f t="shared" si="3"/>
        <v>413.11</v>
      </c>
      <c r="K27" s="112">
        <f>AP200/10000</f>
        <v>51.4954</v>
      </c>
      <c r="L27" s="112">
        <f>AV200/10000</f>
        <v>292.0578</v>
      </c>
      <c r="M27" s="113">
        <f>BB200/10000</f>
        <v>69.5568</v>
      </c>
      <c r="N27" s="88"/>
      <c r="U27" s="98"/>
      <c r="V27" s="98"/>
    </row>
    <row r="30" ht="13.5">
      <c r="B30" s="4" t="s">
        <v>57</v>
      </c>
    </row>
    <row r="31" ht="13.5">
      <c r="M31" s="51" t="s">
        <v>58</v>
      </c>
    </row>
    <row r="32" spans="2:14" ht="13.5">
      <c r="B32" s="72"/>
      <c r="C32" s="73"/>
      <c r="D32" s="73"/>
      <c r="E32" s="74"/>
      <c r="F32" s="174" t="s">
        <v>7</v>
      </c>
      <c r="G32" s="73"/>
      <c r="H32" s="73"/>
      <c r="I32" s="73"/>
      <c r="J32" s="73"/>
      <c r="K32" s="73"/>
      <c r="L32" s="114"/>
      <c r="M32" s="115"/>
      <c r="N32" s="75"/>
    </row>
    <row r="33" spans="2:14" ht="22.5">
      <c r="B33" s="76"/>
      <c r="C33" s="77"/>
      <c r="D33" s="77"/>
      <c r="E33" s="78"/>
      <c r="F33" s="175"/>
      <c r="G33" s="80" t="s">
        <v>8</v>
      </c>
      <c r="H33" s="80" t="s">
        <v>9</v>
      </c>
      <c r="I33" s="80" t="s">
        <v>10</v>
      </c>
      <c r="J33" s="80" t="s">
        <v>11</v>
      </c>
      <c r="K33" s="116" t="s">
        <v>12</v>
      </c>
      <c r="L33" s="117" t="s">
        <v>13</v>
      </c>
      <c r="M33" s="118" t="s">
        <v>14</v>
      </c>
      <c r="N33" s="75"/>
    </row>
    <row r="34" spans="2:14" ht="15" customHeight="1">
      <c r="B34" s="5" t="s">
        <v>44</v>
      </c>
      <c r="C34" s="82"/>
      <c r="D34" s="82"/>
      <c r="E34" s="83"/>
      <c r="F34" s="84">
        <f aca="true" t="shared" si="4" ref="F34:L34">SUM(F35,F39)</f>
        <v>4635.76585386</v>
      </c>
      <c r="G34" s="85">
        <f t="shared" si="4"/>
        <v>1289.4610722</v>
      </c>
      <c r="H34" s="85">
        <f t="shared" si="4"/>
        <v>1882.4859353</v>
      </c>
      <c r="I34" s="85">
        <f t="shared" si="4"/>
        <v>536.9518247</v>
      </c>
      <c r="J34" s="85">
        <f t="shared" si="4"/>
        <v>789.2864644</v>
      </c>
      <c r="K34" s="85">
        <f t="shared" si="4"/>
        <v>5.5249025</v>
      </c>
      <c r="L34" s="85">
        <f t="shared" si="4"/>
        <v>46.54180306000001</v>
      </c>
      <c r="M34" s="87">
        <f>ROUND((CM200+CN200+CP200)/100000000,8)</f>
        <v>85.5138517</v>
      </c>
      <c r="N34" s="88"/>
    </row>
    <row r="35" spans="2:13" ht="15" customHeight="1">
      <c r="B35" s="89" t="s">
        <v>39</v>
      </c>
      <c r="C35" s="90"/>
      <c r="D35" s="90"/>
      <c r="E35" s="91"/>
      <c r="F35" s="119">
        <f aca="true" t="shared" si="5" ref="F35:L35">SUM(F36:F37)</f>
        <v>4362.80708021</v>
      </c>
      <c r="G35" s="120">
        <f t="shared" si="5"/>
        <v>1191.7932933</v>
      </c>
      <c r="H35" s="120">
        <f t="shared" si="5"/>
        <v>1780.3315208</v>
      </c>
      <c r="I35" s="120">
        <f t="shared" si="5"/>
        <v>519.9046026999999</v>
      </c>
      <c r="J35" s="94">
        <f t="shared" si="5"/>
        <v>738.965095</v>
      </c>
      <c r="K35" s="121">
        <f t="shared" si="5"/>
        <v>5.154883</v>
      </c>
      <c r="L35" s="121">
        <f t="shared" si="5"/>
        <v>42.38273388</v>
      </c>
      <c r="M35" s="122">
        <f>ROUND((CM200+CN200)/100000000,8)</f>
        <v>84.27495153</v>
      </c>
    </row>
    <row r="36" spans="2:13" ht="15" customHeight="1">
      <c r="B36" s="99"/>
      <c r="C36" s="100" t="s">
        <v>45</v>
      </c>
      <c r="D36" s="100"/>
      <c r="E36" s="101"/>
      <c r="F36" s="92">
        <f aca="true" t="shared" si="6" ref="F36:F41">SUM(G36:M36)</f>
        <v>2400.3768989200003</v>
      </c>
      <c r="G36" s="94">
        <f>BC200/100000000</f>
        <v>624.6606819</v>
      </c>
      <c r="H36" s="94">
        <f>BI200/100000000</f>
        <v>971.8908056</v>
      </c>
      <c r="I36" s="120">
        <f>BO200/100000000</f>
        <v>315.0710888</v>
      </c>
      <c r="J36" s="94">
        <f>BU200/100000000</f>
        <v>415.3750819</v>
      </c>
      <c r="K36" s="94">
        <f>CA200/100000000</f>
        <v>0.9306425</v>
      </c>
      <c r="L36" s="120">
        <f>CG200/100000000</f>
        <v>19.78419612</v>
      </c>
      <c r="M36" s="123">
        <f>ROUND(CM200/100000000,8)</f>
        <v>52.6644021</v>
      </c>
    </row>
    <row r="37" spans="2:13" ht="15" customHeight="1">
      <c r="B37" s="102"/>
      <c r="C37" s="103" t="s">
        <v>46</v>
      </c>
      <c r="D37" s="90"/>
      <c r="E37" s="91"/>
      <c r="F37" s="92">
        <f t="shared" si="6"/>
        <v>1962.43018129</v>
      </c>
      <c r="G37" s="96">
        <f>BD200/100000000</f>
        <v>567.1326114</v>
      </c>
      <c r="H37" s="96">
        <f>BJ200/100000000</f>
        <v>808.4407152</v>
      </c>
      <c r="I37" s="124">
        <f>BP200/100000000</f>
        <v>204.8335139</v>
      </c>
      <c r="J37" s="96">
        <f>BV200/100000000</f>
        <v>323.5900131</v>
      </c>
      <c r="K37" s="96">
        <f>CB200/100000000</f>
        <v>4.2242405</v>
      </c>
      <c r="L37" s="124">
        <f>CH200/100000000</f>
        <v>22.59853776</v>
      </c>
      <c r="M37" s="125">
        <f>ROUND((CM200+CN200)/100000000,8)-ROUND(CM200/100000000,8)</f>
        <v>31.61054943</v>
      </c>
    </row>
    <row r="38" spans="2:13" ht="15" customHeight="1">
      <c r="B38" s="102"/>
      <c r="C38" s="106"/>
      <c r="D38" s="90" t="s">
        <v>42</v>
      </c>
      <c r="E38" s="91"/>
      <c r="F38" s="92">
        <f t="shared" si="6"/>
        <v>438.00768259000006</v>
      </c>
      <c r="G38" s="94">
        <f>BE200/100000000</f>
        <v>143.3723987</v>
      </c>
      <c r="H38" s="94">
        <f>BK200/100000000</f>
        <v>191.508044</v>
      </c>
      <c r="I38" s="120">
        <f>BQ200/100000000</f>
        <v>25.6496114</v>
      </c>
      <c r="J38" s="94">
        <f>BW200/100000000</f>
        <v>69.2918412</v>
      </c>
      <c r="K38" s="94">
        <f>CC200/100000000</f>
        <v>0.698312</v>
      </c>
      <c r="L38" s="120">
        <f>CI200/100000000</f>
        <v>2.89476244</v>
      </c>
      <c r="M38" s="123">
        <f>ROUND(CO200/100000000,8)</f>
        <v>4.59271285</v>
      </c>
    </row>
    <row r="39" spans="2:13" ht="15" customHeight="1">
      <c r="B39" s="89" t="s">
        <v>40</v>
      </c>
      <c r="C39" s="90"/>
      <c r="D39" s="90"/>
      <c r="E39" s="91"/>
      <c r="F39" s="92">
        <f t="shared" si="6"/>
        <v>272.95877365000007</v>
      </c>
      <c r="G39" s="96">
        <f>BF200/100000000</f>
        <v>97.6677789</v>
      </c>
      <c r="H39" s="96">
        <f>BL200/100000000</f>
        <v>102.1544145</v>
      </c>
      <c r="I39" s="124">
        <f>BR200/100000000</f>
        <v>17.047222</v>
      </c>
      <c r="J39" s="96">
        <f>BX200/100000000</f>
        <v>50.3213694</v>
      </c>
      <c r="K39" s="96">
        <f>CD200/100000000</f>
        <v>0.3700195</v>
      </c>
      <c r="L39" s="124">
        <f>CJ200/100000000</f>
        <v>4.15906918</v>
      </c>
      <c r="M39" s="125">
        <f>ROUND((CM200+CN200+CP200)/100000000,8)-ROUND((CM200+CN200)/100000000,8)</f>
        <v>1.238900170000008</v>
      </c>
    </row>
    <row r="40" spans="2:13" ht="15" customHeight="1">
      <c r="B40" s="107"/>
      <c r="C40" s="100" t="s">
        <v>43</v>
      </c>
      <c r="D40" s="100"/>
      <c r="E40" s="101"/>
      <c r="F40" s="92">
        <f t="shared" si="6"/>
        <v>39.78798007999999</v>
      </c>
      <c r="G40" s="94">
        <f>BG200/100000000</f>
        <v>13.3036261</v>
      </c>
      <c r="H40" s="94">
        <f>BM200/100000000</f>
        <v>15.6505009</v>
      </c>
      <c r="I40" s="120">
        <f>BS200/100000000</f>
        <v>2.6289139</v>
      </c>
      <c r="J40" s="94">
        <f>BY200/100000000</f>
        <v>7.4860358</v>
      </c>
      <c r="K40" s="94">
        <f>CE200/100000000</f>
        <v>0.0508525</v>
      </c>
      <c r="L40" s="120">
        <f>CK200/100000000</f>
        <v>0.4498719</v>
      </c>
      <c r="M40" s="123">
        <f>ROUND(CQ200/100000000,8)</f>
        <v>0.21817898</v>
      </c>
    </row>
    <row r="41" spans="2:13" ht="15" customHeight="1">
      <c r="B41" s="6" t="s">
        <v>56</v>
      </c>
      <c r="C41" s="108"/>
      <c r="D41" s="108"/>
      <c r="E41" s="109"/>
      <c r="F41" s="110">
        <f t="shared" si="6"/>
        <v>632.01656458</v>
      </c>
      <c r="G41" s="112">
        <f>BH200/100000000</f>
        <v>218.8209925</v>
      </c>
      <c r="H41" s="112">
        <f>BN200/100000000</f>
        <v>239.8293454</v>
      </c>
      <c r="I41" s="126">
        <f>BT200/100000000</f>
        <v>44.7144604</v>
      </c>
      <c r="J41" s="112">
        <f>BZ200/100000000</f>
        <v>115.3443907</v>
      </c>
      <c r="K41" s="112">
        <f>CF200/100000000</f>
        <v>0.7735325</v>
      </c>
      <c r="L41" s="126">
        <f>CL200/100000000</f>
        <v>8.71184932</v>
      </c>
      <c r="M41" s="127">
        <f>ROUND(CR200/100000000,8)</f>
        <v>3.82199376</v>
      </c>
    </row>
    <row r="42" spans="2:9" ht="13.5">
      <c r="B42" s="27" t="s">
        <v>59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60</v>
      </c>
      <c r="C43" s="27"/>
      <c r="D43" s="27"/>
      <c r="E43" s="27"/>
      <c r="F43" s="27"/>
      <c r="G43" s="27"/>
      <c r="H43" s="27"/>
      <c r="I43" s="27"/>
    </row>
    <row r="45" spans="2:17" ht="13.5">
      <c r="B45" s="4" t="s">
        <v>61</v>
      </c>
      <c r="Q45" s="128"/>
    </row>
    <row r="46" spans="16:17" ht="13.5">
      <c r="P46" s="128" t="s">
        <v>58</v>
      </c>
      <c r="Q46" s="128"/>
    </row>
    <row r="47" spans="2:17" ht="13.5">
      <c r="B47" s="72"/>
      <c r="C47" s="73"/>
      <c r="D47" s="73"/>
      <c r="E47" s="74"/>
      <c r="F47" s="176" t="s">
        <v>62</v>
      </c>
      <c r="G47" s="177"/>
      <c r="H47" s="177"/>
      <c r="I47" s="177"/>
      <c r="J47" s="177"/>
      <c r="K47" s="177"/>
      <c r="L47" s="178"/>
      <c r="M47" s="176" t="s">
        <v>63</v>
      </c>
      <c r="N47" s="177"/>
      <c r="O47" s="177"/>
      <c r="P47" s="178"/>
      <c r="Q47" s="129"/>
    </row>
    <row r="48" spans="2:17" ht="22.5">
      <c r="B48" s="76"/>
      <c r="C48" s="77"/>
      <c r="D48" s="77"/>
      <c r="E48" s="78"/>
      <c r="F48" s="79" t="s">
        <v>7</v>
      </c>
      <c r="G48" s="80" t="s">
        <v>8</v>
      </c>
      <c r="H48" s="80" t="s">
        <v>9</v>
      </c>
      <c r="I48" s="80" t="s">
        <v>10</v>
      </c>
      <c r="J48" s="80" t="s">
        <v>11</v>
      </c>
      <c r="K48" s="116" t="s">
        <v>12</v>
      </c>
      <c r="L48" s="130" t="s">
        <v>13</v>
      </c>
      <c r="M48" s="131" t="s">
        <v>64</v>
      </c>
      <c r="N48" s="132" t="s">
        <v>65</v>
      </c>
      <c r="O48" s="133" t="s">
        <v>66</v>
      </c>
      <c r="P48" s="134" t="s">
        <v>14</v>
      </c>
      <c r="Q48" s="129"/>
    </row>
    <row r="49" spans="2:17" ht="15" customHeight="1">
      <c r="B49" s="102" t="s">
        <v>44</v>
      </c>
      <c r="C49" s="135"/>
      <c r="D49" s="135"/>
      <c r="E49" s="136"/>
      <c r="F49" s="137">
        <f aca="true" t="shared" si="7" ref="F49:N49">SUM(F50,F54)</f>
        <v>3469.7281562000003</v>
      </c>
      <c r="G49" s="85">
        <f t="shared" si="7"/>
        <v>1101.90632629</v>
      </c>
      <c r="H49" s="85">
        <f t="shared" si="7"/>
        <v>1384.0364999800001</v>
      </c>
      <c r="I49" s="85">
        <f t="shared" si="7"/>
        <v>381.4369954900001</v>
      </c>
      <c r="J49" s="85">
        <f t="shared" si="7"/>
        <v>569.86817589</v>
      </c>
      <c r="K49" s="85">
        <f t="shared" si="7"/>
        <v>4.0032317399999995</v>
      </c>
      <c r="L49" s="87">
        <f>ROUND((DW200+DX200+DZ200)/100000000,8)</f>
        <v>28.47692681</v>
      </c>
      <c r="M49" s="137">
        <f t="shared" si="7"/>
        <v>21.919388950000002</v>
      </c>
      <c r="N49" s="85">
        <f t="shared" si="7"/>
        <v>4.49445901</v>
      </c>
      <c r="O49" s="138">
        <f>EO200/100000000</f>
        <v>18.68084298</v>
      </c>
      <c r="P49" s="139">
        <f>ROUND((EP200+EQ200+ES200)/100000000,8)</f>
        <v>60.42348431</v>
      </c>
      <c r="Q49" s="140"/>
    </row>
    <row r="50" spans="2:17" ht="15" customHeight="1">
      <c r="B50" s="89" t="s">
        <v>39</v>
      </c>
      <c r="C50" s="90"/>
      <c r="D50" s="90"/>
      <c r="E50" s="91"/>
      <c r="F50" s="141">
        <f aca="true" t="shared" si="8" ref="F50:N50">SUM(F51:F52)</f>
        <v>3240.2205295000003</v>
      </c>
      <c r="G50" s="94">
        <f t="shared" si="8"/>
        <v>1011.63590017</v>
      </c>
      <c r="H50" s="94">
        <f t="shared" si="8"/>
        <v>1301.25502916</v>
      </c>
      <c r="I50" s="94">
        <f t="shared" si="8"/>
        <v>367.88836977000005</v>
      </c>
      <c r="J50" s="94">
        <f t="shared" si="8"/>
        <v>529.83407832</v>
      </c>
      <c r="K50" s="94">
        <f t="shared" si="8"/>
        <v>3.68915729</v>
      </c>
      <c r="L50" s="97">
        <f>ROUND((DW200+DX200)/100000000,8)</f>
        <v>25.91799479</v>
      </c>
      <c r="M50" s="141">
        <f t="shared" si="8"/>
        <v>21.89711588</v>
      </c>
      <c r="N50" s="94">
        <f t="shared" si="8"/>
        <v>4.43227411</v>
      </c>
      <c r="O50" s="179"/>
      <c r="P50" s="123">
        <f>ROUND((EP200+EQ200)/100000000,8)</f>
        <v>59.4541128</v>
      </c>
      <c r="Q50" s="140"/>
    </row>
    <row r="51" spans="2:17" ht="15" customHeight="1">
      <c r="B51" s="99"/>
      <c r="C51" s="100" t="s">
        <v>45</v>
      </c>
      <c r="D51" s="100"/>
      <c r="E51" s="101"/>
      <c r="F51" s="92">
        <f aca="true" t="shared" si="9" ref="F51:F56">SUM(G51:L51)</f>
        <v>1757.13368627</v>
      </c>
      <c r="G51" s="94">
        <f>CS200/100000000</f>
        <v>529.67123371</v>
      </c>
      <c r="H51" s="94">
        <f>CY200/100000000</f>
        <v>699.72756782</v>
      </c>
      <c r="I51" s="94">
        <f>DE200/100000000</f>
        <v>221.44057778</v>
      </c>
      <c r="J51" s="94">
        <f>DK200/100000000</f>
        <v>293.49832629</v>
      </c>
      <c r="K51" s="94">
        <f>DQ200/100000000</f>
        <v>0.65441963</v>
      </c>
      <c r="L51" s="97">
        <f>ROUND(DW200/100000000,8)</f>
        <v>12.14156104</v>
      </c>
      <c r="M51" s="92">
        <f>EC200/100000000</f>
        <v>12.27229534</v>
      </c>
      <c r="N51" s="142">
        <f>EI200/100000000</f>
        <v>2.79725274</v>
      </c>
      <c r="O51" s="180"/>
      <c r="P51" s="97">
        <f>ROUND(EP200/100000000,8)</f>
        <v>36.86594926</v>
      </c>
      <c r="Q51" s="140"/>
    </row>
    <row r="52" spans="2:17" ht="15" customHeight="1">
      <c r="B52" s="102"/>
      <c r="C52" s="103" t="s">
        <v>46</v>
      </c>
      <c r="D52" s="90"/>
      <c r="E52" s="91"/>
      <c r="F52" s="92">
        <f t="shared" si="9"/>
        <v>1483.08684323</v>
      </c>
      <c r="G52" s="94">
        <f>CT200/100000000</f>
        <v>481.96466646</v>
      </c>
      <c r="H52" s="94">
        <f>CZ200/100000000</f>
        <v>601.52746134</v>
      </c>
      <c r="I52" s="94">
        <f>DF200/100000000</f>
        <v>146.44779199</v>
      </c>
      <c r="J52" s="94">
        <f>DL200/100000000</f>
        <v>236.33575203</v>
      </c>
      <c r="K52" s="94">
        <f>DR200/100000000</f>
        <v>3.03473766</v>
      </c>
      <c r="L52" s="97">
        <f>ROUND((DW200+DX200)/100000000,8)-ROUND(DW200/100000000,8)</f>
        <v>13.776433750000002</v>
      </c>
      <c r="M52" s="92">
        <f>ED200/100000000</f>
        <v>9.62482054</v>
      </c>
      <c r="N52" s="142">
        <f>EJ200/100000000</f>
        <v>1.63502137</v>
      </c>
      <c r="O52" s="180"/>
      <c r="P52" s="97">
        <f>ROUND((EP200+EQ200)/100000000,8)-ROUND(EP200/100000000,8)</f>
        <v>22.588163539999996</v>
      </c>
      <c r="Q52" s="140"/>
    </row>
    <row r="53" spans="2:17" ht="15" customHeight="1">
      <c r="B53" s="102"/>
      <c r="C53" s="106"/>
      <c r="D53" s="90" t="s">
        <v>42</v>
      </c>
      <c r="E53" s="91"/>
      <c r="F53" s="92">
        <f t="shared" si="9"/>
        <v>356.52584502999997</v>
      </c>
      <c r="G53" s="94">
        <f>CU200/100000000</f>
        <v>124.77151201</v>
      </c>
      <c r="H53" s="94">
        <f>DA200/100000000</f>
        <v>153.37596065</v>
      </c>
      <c r="I53" s="94">
        <f>DG200/100000000</f>
        <v>20.56111558</v>
      </c>
      <c r="J53" s="94">
        <f>DM200/100000000</f>
        <v>55.52513346</v>
      </c>
      <c r="K53" s="94">
        <f>DS200/100000000</f>
        <v>0.55888386</v>
      </c>
      <c r="L53" s="97">
        <f>ROUND(DY200/100000000,8)</f>
        <v>1.73323947</v>
      </c>
      <c r="M53" s="92">
        <f>EE200/100000000</f>
        <v>1.278216</v>
      </c>
      <c r="N53" s="142">
        <f>EK200/100000000</f>
        <v>0.01369055</v>
      </c>
      <c r="O53" s="180"/>
      <c r="P53" s="97">
        <f>ROUND(ER200/100000000,8)</f>
        <v>3.67444816</v>
      </c>
      <c r="Q53" s="140"/>
    </row>
    <row r="54" spans="2:17" ht="15" customHeight="1">
      <c r="B54" s="89" t="s">
        <v>40</v>
      </c>
      <c r="C54" s="90"/>
      <c r="D54" s="90"/>
      <c r="E54" s="91"/>
      <c r="F54" s="92">
        <f t="shared" si="9"/>
        <v>229.50762669999997</v>
      </c>
      <c r="G54" s="94">
        <f>CV200/100000000</f>
        <v>90.27042612</v>
      </c>
      <c r="H54" s="94">
        <f>DB200/100000000</f>
        <v>82.78147082</v>
      </c>
      <c r="I54" s="94">
        <f>DH200/100000000</f>
        <v>13.54862572</v>
      </c>
      <c r="J54" s="94">
        <f>DN200/100000000</f>
        <v>40.03409757</v>
      </c>
      <c r="K54" s="94">
        <f>DT200/100000000</f>
        <v>0.31407445</v>
      </c>
      <c r="L54" s="97">
        <f>ROUND((DW200+DX200+DZ200)/100000000,8)-ROUND((DW200+DX200)/100000000,8)</f>
        <v>2.5589320199999968</v>
      </c>
      <c r="M54" s="92">
        <f>EF200/100000000</f>
        <v>0.02227307</v>
      </c>
      <c r="N54" s="142">
        <f>EL200/100000000</f>
        <v>0.0621849</v>
      </c>
      <c r="O54" s="180"/>
      <c r="P54" s="97">
        <f>ROUND((EP200+EQ200+ES200)/100000000,8)-ROUND((EP200+EQ200)/100000000,8)</f>
        <v>0.969371510000002</v>
      </c>
      <c r="Q54" s="140"/>
    </row>
    <row r="55" spans="2:17" ht="15" customHeight="1">
      <c r="B55" s="107"/>
      <c r="C55" s="100" t="s">
        <v>43</v>
      </c>
      <c r="D55" s="100"/>
      <c r="E55" s="101"/>
      <c r="F55" s="92">
        <f t="shared" si="9"/>
        <v>30.45567387</v>
      </c>
      <c r="G55" s="94">
        <f>CW200/100000000</f>
        <v>11.7279961</v>
      </c>
      <c r="H55" s="94">
        <f>DC200/100000000</f>
        <v>11.27426218</v>
      </c>
      <c r="I55" s="94">
        <f>DI200/100000000</f>
        <v>1.84806663</v>
      </c>
      <c r="J55" s="94">
        <f>DO200/100000000</f>
        <v>5.2924731</v>
      </c>
      <c r="K55" s="94">
        <f>DU200/100000000</f>
        <v>0.03651685</v>
      </c>
      <c r="L55" s="97">
        <f>ROUND(EA200/100000000,8)</f>
        <v>0.27635901</v>
      </c>
      <c r="M55" s="92">
        <f>EG200/100000000</f>
        <v>0.01676335</v>
      </c>
      <c r="N55" s="142">
        <f>EM200/100000000</f>
        <v>0.01755714</v>
      </c>
      <c r="O55" s="180"/>
      <c r="P55" s="97">
        <f>ROUND(ET200/100000000,8)</f>
        <v>0.15273992</v>
      </c>
      <c r="Q55" s="140"/>
    </row>
    <row r="56" spans="2:17" ht="15" customHeight="1">
      <c r="B56" s="6" t="s">
        <v>56</v>
      </c>
      <c r="C56" s="108"/>
      <c r="D56" s="108"/>
      <c r="E56" s="109"/>
      <c r="F56" s="110">
        <f t="shared" si="9"/>
        <v>501.44894421000004</v>
      </c>
      <c r="G56" s="112">
        <f>CX200/100000000</f>
        <v>194.35825316</v>
      </c>
      <c r="H56" s="112">
        <f>DD200/100000000</f>
        <v>182.50484199</v>
      </c>
      <c r="I56" s="112">
        <f>DJ200/100000000</f>
        <v>32.99667111</v>
      </c>
      <c r="J56" s="112">
        <f>DP200/100000000</f>
        <v>85.62506214</v>
      </c>
      <c r="K56" s="112">
        <f>DV200/100000000</f>
        <v>0.59847875</v>
      </c>
      <c r="L56" s="113">
        <f>ROUND(EB200/100000000,8)</f>
        <v>5.36563706</v>
      </c>
      <c r="M56" s="110">
        <f>EH200/100000000</f>
        <v>2.42400018</v>
      </c>
      <c r="N56" s="143">
        <f>EN200/100000000</f>
        <v>0.55935911</v>
      </c>
      <c r="O56" s="181"/>
      <c r="P56" s="113">
        <f>ROUND(EU200/100000000,8)</f>
        <v>2.77767856</v>
      </c>
      <c r="Q56" s="140"/>
    </row>
    <row r="57" spans="2:16" ht="13.5">
      <c r="B57" s="27" t="s">
        <v>67</v>
      </c>
      <c r="C57" s="27"/>
      <c r="D57" s="27"/>
      <c r="E57" s="27"/>
      <c r="F57" s="27"/>
      <c r="G57" s="27"/>
      <c r="H57" s="27"/>
      <c r="I57" s="27" t="s">
        <v>22</v>
      </c>
      <c r="J57" s="27"/>
      <c r="K57" s="27"/>
      <c r="L57" s="27"/>
      <c r="M57" s="27"/>
      <c r="N57" s="27"/>
      <c r="P57" s="144"/>
    </row>
    <row r="58" spans="2:12" ht="13.5">
      <c r="B58" s="27" t="s">
        <v>68</v>
      </c>
      <c r="C58" s="27"/>
      <c r="D58" s="27"/>
      <c r="E58" s="27"/>
      <c r="F58" s="27"/>
      <c r="G58" s="27"/>
      <c r="H58" s="27"/>
      <c r="I58" s="27" t="s">
        <v>69</v>
      </c>
      <c r="J58" s="27"/>
      <c r="K58" s="27"/>
      <c r="L58" s="27"/>
    </row>
    <row r="59" spans="2:12" ht="13.5">
      <c r="B59" s="29" t="s">
        <v>70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s="4" t="s">
        <v>71</v>
      </c>
    </row>
    <row r="64" ht="13.5">
      <c r="I64" s="51" t="s">
        <v>58</v>
      </c>
    </row>
    <row r="65" spans="5:10" ht="22.5">
      <c r="E65" s="72"/>
      <c r="F65" s="145" t="s">
        <v>72</v>
      </c>
      <c r="G65" s="146" t="s">
        <v>73</v>
      </c>
      <c r="H65" s="147" t="s">
        <v>74</v>
      </c>
      <c r="I65" s="148" t="s">
        <v>75</v>
      </c>
      <c r="J65" s="149"/>
    </row>
    <row r="66" spans="5:10" ht="13.5">
      <c r="E66" s="12" t="s">
        <v>44</v>
      </c>
      <c r="F66" s="84">
        <f>F67</f>
        <v>142.22746618</v>
      </c>
      <c r="G66" s="85">
        <f>SUM(G67:G68)</f>
        <v>2.0303015</v>
      </c>
      <c r="H66" s="85">
        <f>SUM(H67:H68)</f>
        <v>139.56927037999998</v>
      </c>
      <c r="I66" s="87">
        <f>I67</f>
        <v>42.11119926</v>
      </c>
      <c r="J66" s="150"/>
    </row>
    <row r="67" spans="5:10" ht="13.5">
      <c r="E67" s="151" t="s">
        <v>45</v>
      </c>
      <c r="F67" s="92">
        <f>EV200/100000000</f>
        <v>142.22746618</v>
      </c>
      <c r="G67" s="94">
        <f>EW200/100000000</f>
        <v>1.1643015</v>
      </c>
      <c r="H67" s="94">
        <f>EY200/100000000</f>
        <v>47.36490119</v>
      </c>
      <c r="I67" s="97">
        <f>ROUND(FA200/100000000,8)</f>
        <v>42.11119926</v>
      </c>
      <c r="J67" s="152"/>
    </row>
    <row r="68" spans="5:10" ht="13.5">
      <c r="E68" s="46" t="s">
        <v>46</v>
      </c>
      <c r="F68" s="153"/>
      <c r="G68" s="112">
        <f>EX200/100000000</f>
        <v>0.866</v>
      </c>
      <c r="H68" s="112">
        <f>EZ200/100000000</f>
        <v>92.20436919</v>
      </c>
      <c r="I68" s="154"/>
      <c r="J68" s="155"/>
    </row>
    <row r="197" spans="5:157" ht="67.5" hidden="1">
      <c r="E197" s="4" t="s">
        <v>76</v>
      </c>
      <c r="F197" s="4" t="s">
        <v>77</v>
      </c>
      <c r="G197" s="4" t="s">
        <v>77</v>
      </c>
      <c r="H197" s="4" t="s">
        <v>78</v>
      </c>
      <c r="I197" s="4" t="s">
        <v>79</v>
      </c>
      <c r="J197" s="4" t="s">
        <v>79</v>
      </c>
      <c r="K197" s="4" t="s">
        <v>80</v>
      </c>
      <c r="L197" s="4" t="s">
        <v>80</v>
      </c>
      <c r="M197" s="156" t="s">
        <v>81</v>
      </c>
      <c r="N197" s="156" t="s">
        <v>81</v>
      </c>
      <c r="O197" s="4" t="s">
        <v>82</v>
      </c>
      <c r="P197" s="157" t="s">
        <v>48</v>
      </c>
      <c r="Q197" s="157" t="s">
        <v>49</v>
      </c>
      <c r="R197" s="157" t="s">
        <v>50</v>
      </c>
      <c r="S197" s="158" t="s">
        <v>83</v>
      </c>
      <c r="T197" s="158" t="s">
        <v>83</v>
      </c>
      <c r="U197" s="158" t="s">
        <v>83</v>
      </c>
      <c r="V197" s="158" t="s">
        <v>83</v>
      </c>
      <c r="W197" s="158" t="s">
        <v>83</v>
      </c>
      <c r="X197" s="158" t="s">
        <v>83</v>
      </c>
      <c r="Y197" s="158" t="s">
        <v>84</v>
      </c>
      <c r="Z197" s="158" t="s">
        <v>84</v>
      </c>
      <c r="AA197" s="158" t="s">
        <v>84</v>
      </c>
      <c r="AB197" s="158" t="s">
        <v>84</v>
      </c>
      <c r="AC197" s="158" t="s">
        <v>84</v>
      </c>
      <c r="AD197" s="158" t="s">
        <v>84</v>
      </c>
      <c r="AE197" s="158" t="s">
        <v>85</v>
      </c>
      <c r="AF197" s="158" t="s">
        <v>85</v>
      </c>
      <c r="AG197" s="158" t="s">
        <v>85</v>
      </c>
      <c r="AH197" s="158" t="s">
        <v>85</v>
      </c>
      <c r="AI197" s="158" t="s">
        <v>85</v>
      </c>
      <c r="AJ197" s="158" t="s">
        <v>85</v>
      </c>
      <c r="AK197" s="158" t="s">
        <v>86</v>
      </c>
      <c r="AL197" s="158" t="s">
        <v>86</v>
      </c>
      <c r="AM197" s="158" t="s">
        <v>86</v>
      </c>
      <c r="AN197" s="158" t="s">
        <v>86</v>
      </c>
      <c r="AO197" s="158" t="s">
        <v>86</v>
      </c>
      <c r="AP197" s="158" t="s">
        <v>86</v>
      </c>
      <c r="AQ197" s="158" t="s">
        <v>87</v>
      </c>
      <c r="AR197" s="158" t="s">
        <v>87</v>
      </c>
      <c r="AS197" s="158" t="s">
        <v>87</v>
      </c>
      <c r="AT197" s="158" t="s">
        <v>87</v>
      </c>
      <c r="AU197" s="158" t="s">
        <v>87</v>
      </c>
      <c r="AV197" s="158" t="s">
        <v>87</v>
      </c>
      <c r="AW197" s="158" t="s">
        <v>88</v>
      </c>
      <c r="AX197" s="158" t="s">
        <v>88</v>
      </c>
      <c r="AY197" s="158" t="s">
        <v>88</v>
      </c>
      <c r="AZ197" s="158" t="s">
        <v>88</v>
      </c>
      <c r="BA197" s="158" t="s">
        <v>88</v>
      </c>
      <c r="BB197" s="158" t="s">
        <v>88</v>
      </c>
      <c r="BC197" s="158" t="s">
        <v>8</v>
      </c>
      <c r="BD197" s="158" t="s">
        <v>8</v>
      </c>
      <c r="BE197" s="158" t="s">
        <v>8</v>
      </c>
      <c r="BF197" s="158" t="s">
        <v>8</v>
      </c>
      <c r="BG197" s="158" t="s">
        <v>8</v>
      </c>
      <c r="BH197" s="158" t="s">
        <v>8</v>
      </c>
      <c r="BI197" s="158" t="s">
        <v>9</v>
      </c>
      <c r="BJ197" s="158" t="s">
        <v>9</v>
      </c>
      <c r="BK197" s="158" t="s">
        <v>9</v>
      </c>
      <c r="BL197" s="158" t="s">
        <v>9</v>
      </c>
      <c r="BM197" s="158" t="s">
        <v>9</v>
      </c>
      <c r="BN197" s="158" t="s">
        <v>9</v>
      </c>
      <c r="BO197" s="158" t="s">
        <v>10</v>
      </c>
      <c r="BP197" s="158" t="s">
        <v>10</v>
      </c>
      <c r="BQ197" s="158" t="s">
        <v>10</v>
      </c>
      <c r="BR197" s="158" t="s">
        <v>10</v>
      </c>
      <c r="BS197" s="158" t="s">
        <v>10</v>
      </c>
      <c r="BT197" s="158" t="s">
        <v>10</v>
      </c>
      <c r="BU197" s="158" t="s">
        <v>11</v>
      </c>
      <c r="BV197" s="158" t="s">
        <v>11</v>
      </c>
      <c r="BW197" s="158" t="s">
        <v>11</v>
      </c>
      <c r="BX197" s="158" t="s">
        <v>11</v>
      </c>
      <c r="BY197" s="158" t="s">
        <v>11</v>
      </c>
      <c r="BZ197" s="158" t="s">
        <v>11</v>
      </c>
      <c r="CA197" s="156" t="s">
        <v>89</v>
      </c>
      <c r="CB197" s="156" t="s">
        <v>89</v>
      </c>
      <c r="CC197" s="156" t="s">
        <v>89</v>
      </c>
      <c r="CD197" s="156" t="s">
        <v>89</v>
      </c>
      <c r="CE197" s="156" t="s">
        <v>89</v>
      </c>
      <c r="CF197" s="156" t="s">
        <v>89</v>
      </c>
      <c r="CG197" s="156" t="s">
        <v>90</v>
      </c>
      <c r="CH197" s="156" t="s">
        <v>90</v>
      </c>
      <c r="CI197" s="156" t="s">
        <v>90</v>
      </c>
      <c r="CJ197" s="156" t="s">
        <v>90</v>
      </c>
      <c r="CK197" s="156" t="s">
        <v>90</v>
      </c>
      <c r="CL197" s="156" t="s">
        <v>90</v>
      </c>
      <c r="CM197" s="156" t="s">
        <v>91</v>
      </c>
      <c r="CN197" s="156" t="s">
        <v>91</v>
      </c>
      <c r="CO197" s="156" t="s">
        <v>91</v>
      </c>
      <c r="CP197" s="156" t="s">
        <v>91</v>
      </c>
      <c r="CQ197" s="156" t="s">
        <v>91</v>
      </c>
      <c r="CR197" s="156" t="s">
        <v>91</v>
      </c>
      <c r="CS197" s="156" t="s">
        <v>92</v>
      </c>
      <c r="CT197" s="156" t="s">
        <v>92</v>
      </c>
      <c r="CU197" s="156" t="s">
        <v>92</v>
      </c>
      <c r="CV197" s="156" t="s">
        <v>92</v>
      </c>
      <c r="CW197" s="156" t="s">
        <v>92</v>
      </c>
      <c r="CX197" s="156" t="s">
        <v>92</v>
      </c>
      <c r="CY197" s="156" t="s">
        <v>93</v>
      </c>
      <c r="CZ197" s="156" t="s">
        <v>93</v>
      </c>
      <c r="DA197" s="156" t="s">
        <v>93</v>
      </c>
      <c r="DB197" s="156" t="s">
        <v>93</v>
      </c>
      <c r="DC197" s="156" t="s">
        <v>93</v>
      </c>
      <c r="DD197" s="156" t="s">
        <v>93</v>
      </c>
      <c r="DE197" s="156" t="s">
        <v>94</v>
      </c>
      <c r="DF197" s="156" t="s">
        <v>94</v>
      </c>
      <c r="DG197" s="156" t="s">
        <v>94</v>
      </c>
      <c r="DH197" s="156" t="s">
        <v>94</v>
      </c>
      <c r="DI197" s="156" t="s">
        <v>94</v>
      </c>
      <c r="DJ197" s="156" t="s">
        <v>94</v>
      </c>
      <c r="DK197" s="156" t="s">
        <v>95</v>
      </c>
      <c r="DL197" s="156" t="s">
        <v>95</v>
      </c>
      <c r="DM197" s="156" t="s">
        <v>95</v>
      </c>
      <c r="DN197" s="156" t="s">
        <v>95</v>
      </c>
      <c r="DO197" s="156" t="s">
        <v>95</v>
      </c>
      <c r="DP197" s="156" t="s">
        <v>95</v>
      </c>
      <c r="DQ197" s="156" t="s">
        <v>96</v>
      </c>
      <c r="DR197" s="156" t="s">
        <v>96</v>
      </c>
      <c r="DS197" s="156" t="s">
        <v>96</v>
      </c>
      <c r="DT197" s="156" t="s">
        <v>96</v>
      </c>
      <c r="DU197" s="156" t="s">
        <v>96</v>
      </c>
      <c r="DV197" s="156" t="s">
        <v>96</v>
      </c>
      <c r="DW197" s="156" t="s">
        <v>97</v>
      </c>
      <c r="DX197" s="156" t="s">
        <v>97</v>
      </c>
      <c r="DY197" s="156" t="s">
        <v>97</v>
      </c>
      <c r="DZ197" s="156" t="s">
        <v>97</v>
      </c>
      <c r="EA197" s="156" t="s">
        <v>97</v>
      </c>
      <c r="EB197" s="156" t="s">
        <v>97</v>
      </c>
      <c r="EC197" s="156" t="s">
        <v>98</v>
      </c>
      <c r="ED197" s="156" t="s">
        <v>98</v>
      </c>
      <c r="EE197" s="156" t="s">
        <v>98</v>
      </c>
      <c r="EF197" s="156" t="s">
        <v>98</v>
      </c>
      <c r="EG197" s="156" t="s">
        <v>98</v>
      </c>
      <c r="EH197" s="156" t="s">
        <v>98</v>
      </c>
      <c r="EI197" s="156" t="s">
        <v>99</v>
      </c>
      <c r="EJ197" s="156" t="s">
        <v>99</v>
      </c>
      <c r="EK197" s="156" t="s">
        <v>99</v>
      </c>
      <c r="EL197" s="156" t="s">
        <v>99</v>
      </c>
      <c r="EM197" s="156" t="s">
        <v>99</v>
      </c>
      <c r="EN197" s="156" t="s">
        <v>99</v>
      </c>
      <c r="EO197" s="156" t="s">
        <v>100</v>
      </c>
      <c r="EP197" s="156" t="s">
        <v>101</v>
      </c>
      <c r="EQ197" s="156" t="s">
        <v>101</v>
      </c>
      <c r="ER197" s="156" t="s">
        <v>101</v>
      </c>
      <c r="ES197" s="156" t="s">
        <v>101</v>
      </c>
      <c r="ET197" s="156" t="s">
        <v>101</v>
      </c>
      <c r="EU197" s="156" t="s">
        <v>101</v>
      </c>
      <c r="EV197" s="4" t="s">
        <v>72</v>
      </c>
      <c r="EW197" s="4" t="s">
        <v>73</v>
      </c>
      <c r="EX197" s="4" t="s">
        <v>73</v>
      </c>
      <c r="EY197" s="156" t="s">
        <v>74</v>
      </c>
      <c r="EZ197" s="156" t="s">
        <v>74</v>
      </c>
      <c r="FA197" s="4" t="s">
        <v>102</v>
      </c>
    </row>
    <row r="198" spans="6:151" ht="13.5" hidden="1">
      <c r="F198" s="4" t="s">
        <v>45</v>
      </c>
      <c r="G198" s="4" t="s">
        <v>46</v>
      </c>
      <c r="H198" s="4" t="s">
        <v>46</v>
      </c>
      <c r="I198" s="4" t="s">
        <v>45</v>
      </c>
      <c r="J198" s="4" t="s">
        <v>46</v>
      </c>
      <c r="K198" s="4" t="s">
        <v>45</v>
      </c>
      <c r="L198" s="4" t="s">
        <v>46</v>
      </c>
      <c r="M198" s="4" t="s">
        <v>45</v>
      </c>
      <c r="N198" s="4" t="s">
        <v>46</v>
      </c>
      <c r="S198" s="157" t="s">
        <v>103</v>
      </c>
      <c r="T198" s="157" t="s">
        <v>104</v>
      </c>
      <c r="U198" s="157" t="s">
        <v>105</v>
      </c>
      <c r="V198" s="71" t="s">
        <v>79</v>
      </c>
      <c r="W198" s="71" t="s">
        <v>106</v>
      </c>
      <c r="X198" s="71" t="s">
        <v>107</v>
      </c>
      <c r="Y198" s="71" t="s">
        <v>108</v>
      </c>
      <c r="Z198" s="71" t="s">
        <v>104</v>
      </c>
      <c r="AA198" s="71" t="s">
        <v>105</v>
      </c>
      <c r="AB198" s="4" t="s">
        <v>79</v>
      </c>
      <c r="AC198" s="4" t="s">
        <v>109</v>
      </c>
      <c r="AD198" s="4" t="s">
        <v>107</v>
      </c>
      <c r="AE198" s="4" t="s">
        <v>108</v>
      </c>
      <c r="AF198" s="4" t="s">
        <v>104</v>
      </c>
      <c r="AG198" s="4" t="s">
        <v>105</v>
      </c>
      <c r="AH198" s="4" t="s">
        <v>79</v>
      </c>
      <c r="AI198" s="4" t="s">
        <v>109</v>
      </c>
      <c r="AJ198" s="4" t="s">
        <v>107</v>
      </c>
      <c r="AK198" s="4" t="s">
        <v>108</v>
      </c>
      <c r="AL198" s="4" t="s">
        <v>104</v>
      </c>
      <c r="AM198" s="4" t="s">
        <v>105</v>
      </c>
      <c r="AN198" s="4" t="s">
        <v>79</v>
      </c>
      <c r="AO198" s="4" t="s">
        <v>109</v>
      </c>
      <c r="AP198" s="4" t="s">
        <v>107</v>
      </c>
      <c r="AQ198" s="4" t="s">
        <v>108</v>
      </c>
      <c r="AR198" s="4" t="s">
        <v>104</v>
      </c>
      <c r="AS198" s="4" t="s">
        <v>105</v>
      </c>
      <c r="AT198" s="4" t="s">
        <v>79</v>
      </c>
      <c r="AU198" s="4" t="s">
        <v>109</v>
      </c>
      <c r="AV198" s="4" t="s">
        <v>107</v>
      </c>
      <c r="AW198" s="4" t="s">
        <v>108</v>
      </c>
      <c r="AX198" s="4" t="s">
        <v>104</v>
      </c>
      <c r="AY198" s="4" t="s">
        <v>105</v>
      </c>
      <c r="AZ198" s="4" t="s">
        <v>79</v>
      </c>
      <c r="BA198" s="4" t="s">
        <v>109</v>
      </c>
      <c r="BB198" s="4" t="s">
        <v>107</v>
      </c>
      <c r="BC198" s="4" t="s">
        <v>108</v>
      </c>
      <c r="BD198" s="4" t="s">
        <v>104</v>
      </c>
      <c r="BE198" s="4" t="s">
        <v>105</v>
      </c>
      <c r="BF198" s="4" t="s">
        <v>79</v>
      </c>
      <c r="BG198" s="4" t="s">
        <v>109</v>
      </c>
      <c r="BH198" s="4" t="s">
        <v>107</v>
      </c>
      <c r="BI198" s="4" t="s">
        <v>108</v>
      </c>
      <c r="BJ198" s="4" t="s">
        <v>104</v>
      </c>
      <c r="BK198" s="4" t="s">
        <v>105</v>
      </c>
      <c r="BL198" s="4" t="s">
        <v>79</v>
      </c>
      <c r="BM198" s="4" t="s">
        <v>109</v>
      </c>
      <c r="BN198" s="4" t="s">
        <v>107</v>
      </c>
      <c r="BO198" s="4" t="s">
        <v>108</v>
      </c>
      <c r="BP198" s="4" t="s">
        <v>104</v>
      </c>
      <c r="BQ198" s="4" t="s">
        <v>105</v>
      </c>
      <c r="BR198" s="4" t="s">
        <v>79</v>
      </c>
      <c r="BS198" s="4" t="s">
        <v>109</v>
      </c>
      <c r="BT198" s="4" t="s">
        <v>107</v>
      </c>
      <c r="BU198" s="4" t="s">
        <v>108</v>
      </c>
      <c r="BV198" s="4" t="s">
        <v>104</v>
      </c>
      <c r="BW198" s="4" t="s">
        <v>105</v>
      </c>
      <c r="BX198" s="4" t="s">
        <v>79</v>
      </c>
      <c r="BY198" s="4" t="s">
        <v>109</v>
      </c>
      <c r="BZ198" s="4" t="s">
        <v>107</v>
      </c>
      <c r="CA198" s="4" t="s">
        <v>108</v>
      </c>
      <c r="CB198" s="4" t="s">
        <v>104</v>
      </c>
      <c r="CC198" s="4" t="s">
        <v>105</v>
      </c>
      <c r="CD198" s="4" t="s">
        <v>79</v>
      </c>
      <c r="CE198" s="4" t="s">
        <v>109</v>
      </c>
      <c r="CF198" s="4" t="s">
        <v>107</v>
      </c>
      <c r="CG198" s="4" t="s">
        <v>108</v>
      </c>
      <c r="CH198" s="4" t="s">
        <v>104</v>
      </c>
      <c r="CI198" s="4" t="s">
        <v>105</v>
      </c>
      <c r="CJ198" s="4" t="s">
        <v>79</v>
      </c>
      <c r="CK198" s="4" t="s">
        <v>109</v>
      </c>
      <c r="CL198" s="4" t="s">
        <v>107</v>
      </c>
      <c r="CM198" s="4" t="s">
        <v>108</v>
      </c>
      <c r="CN198" s="4" t="s">
        <v>104</v>
      </c>
      <c r="CO198" s="4" t="s">
        <v>105</v>
      </c>
      <c r="CP198" s="4" t="s">
        <v>79</v>
      </c>
      <c r="CQ198" s="4" t="s">
        <v>109</v>
      </c>
      <c r="CR198" s="4" t="s">
        <v>107</v>
      </c>
      <c r="CS198" s="4" t="s">
        <v>108</v>
      </c>
      <c r="CT198" s="4" t="s">
        <v>104</v>
      </c>
      <c r="CU198" s="4" t="s">
        <v>105</v>
      </c>
      <c r="CV198" s="4" t="s">
        <v>79</v>
      </c>
      <c r="CW198" s="4" t="s">
        <v>109</v>
      </c>
      <c r="CX198" s="4" t="s">
        <v>107</v>
      </c>
      <c r="CY198" s="4" t="s">
        <v>108</v>
      </c>
      <c r="CZ198" s="4" t="s">
        <v>104</v>
      </c>
      <c r="DA198" s="4" t="s">
        <v>105</v>
      </c>
      <c r="DB198" s="4" t="s">
        <v>79</v>
      </c>
      <c r="DC198" s="4" t="s">
        <v>109</v>
      </c>
      <c r="DD198" s="4" t="s">
        <v>107</v>
      </c>
      <c r="DE198" s="4" t="s">
        <v>108</v>
      </c>
      <c r="DF198" s="4" t="s">
        <v>104</v>
      </c>
      <c r="DG198" s="4" t="s">
        <v>105</v>
      </c>
      <c r="DH198" s="4" t="s">
        <v>79</v>
      </c>
      <c r="DI198" s="4" t="s">
        <v>109</v>
      </c>
      <c r="DJ198" s="4" t="s">
        <v>107</v>
      </c>
      <c r="DK198" s="4" t="s">
        <v>108</v>
      </c>
      <c r="DL198" s="4" t="s">
        <v>104</v>
      </c>
      <c r="DM198" s="4" t="s">
        <v>105</v>
      </c>
      <c r="DN198" s="4" t="s">
        <v>79</v>
      </c>
      <c r="DO198" s="4" t="s">
        <v>109</v>
      </c>
      <c r="DP198" s="4" t="s">
        <v>107</v>
      </c>
      <c r="DQ198" s="4" t="s">
        <v>108</v>
      </c>
      <c r="DR198" s="4" t="s">
        <v>104</v>
      </c>
      <c r="DS198" s="4" t="s">
        <v>105</v>
      </c>
      <c r="DT198" s="4" t="s">
        <v>79</v>
      </c>
      <c r="DU198" s="4" t="s">
        <v>109</v>
      </c>
      <c r="DV198" s="4" t="s">
        <v>107</v>
      </c>
      <c r="DW198" s="4" t="s">
        <v>108</v>
      </c>
      <c r="DX198" s="4" t="s">
        <v>104</v>
      </c>
      <c r="DY198" s="4" t="s">
        <v>105</v>
      </c>
      <c r="DZ198" s="4" t="s">
        <v>79</v>
      </c>
      <c r="EA198" s="4" t="s">
        <v>109</v>
      </c>
      <c r="EB198" s="4" t="s">
        <v>107</v>
      </c>
      <c r="EC198" s="4" t="s">
        <v>108</v>
      </c>
      <c r="ED198" s="4" t="s">
        <v>104</v>
      </c>
      <c r="EE198" s="4" t="s">
        <v>105</v>
      </c>
      <c r="EF198" s="4" t="s">
        <v>79</v>
      </c>
      <c r="EG198" s="4" t="s">
        <v>109</v>
      </c>
      <c r="EH198" s="4" t="s">
        <v>107</v>
      </c>
      <c r="EI198" s="4" t="s">
        <v>108</v>
      </c>
      <c r="EJ198" s="4" t="s">
        <v>104</v>
      </c>
      <c r="EK198" s="4" t="s">
        <v>105</v>
      </c>
      <c r="EL198" s="4" t="s">
        <v>79</v>
      </c>
      <c r="EM198" s="4" t="s">
        <v>109</v>
      </c>
      <c r="EN198" s="4" t="s">
        <v>107</v>
      </c>
      <c r="EO198" s="4" t="s">
        <v>44</v>
      </c>
      <c r="EP198" s="4" t="s">
        <v>108</v>
      </c>
      <c r="EQ198" s="4" t="s">
        <v>104</v>
      </c>
      <c r="ER198" s="4" t="s">
        <v>105</v>
      </c>
      <c r="ES198" s="4" t="s">
        <v>79</v>
      </c>
      <c r="ET198" s="4" t="s">
        <v>109</v>
      </c>
      <c r="EU198" s="4" t="s">
        <v>107</v>
      </c>
    </row>
    <row r="199" spans="6:157" ht="13.5" hidden="1">
      <c r="F199" s="4">
        <v>1</v>
      </c>
      <c r="G199" s="4">
        <v>2</v>
      </c>
      <c r="H199" s="4">
        <v>3</v>
      </c>
      <c r="I199" s="4">
        <v>4</v>
      </c>
      <c r="J199" s="4">
        <v>5</v>
      </c>
      <c r="K199" s="4">
        <v>6</v>
      </c>
      <c r="L199" s="4">
        <v>7</v>
      </c>
      <c r="M199" s="4">
        <v>8</v>
      </c>
      <c r="N199" s="4">
        <v>9</v>
      </c>
      <c r="O199" s="4">
        <v>10</v>
      </c>
      <c r="P199" s="4">
        <v>11</v>
      </c>
      <c r="Q199" s="4">
        <v>12</v>
      </c>
      <c r="R199" s="4">
        <v>13</v>
      </c>
      <c r="S199" s="4">
        <v>14</v>
      </c>
      <c r="T199" s="4">
        <v>15</v>
      </c>
      <c r="U199" s="4">
        <v>16</v>
      </c>
      <c r="V199" s="4">
        <v>17</v>
      </c>
      <c r="W199" s="4">
        <v>18</v>
      </c>
      <c r="X199" s="4">
        <v>19</v>
      </c>
      <c r="Y199" s="4">
        <v>20</v>
      </c>
      <c r="Z199" s="4">
        <v>21</v>
      </c>
      <c r="AA199" s="4">
        <v>22</v>
      </c>
      <c r="AB199" s="4">
        <v>23</v>
      </c>
      <c r="AC199" s="4">
        <v>24</v>
      </c>
      <c r="AD199" s="4">
        <v>25</v>
      </c>
      <c r="AE199" s="4">
        <v>26</v>
      </c>
      <c r="AF199" s="4">
        <v>27</v>
      </c>
      <c r="AG199" s="4">
        <v>28</v>
      </c>
      <c r="AH199" s="4">
        <v>29</v>
      </c>
      <c r="AI199" s="4">
        <v>30</v>
      </c>
      <c r="AJ199" s="4">
        <v>31</v>
      </c>
      <c r="AK199" s="4">
        <v>32</v>
      </c>
      <c r="AL199" s="4">
        <v>33</v>
      </c>
      <c r="AM199" s="4">
        <v>34</v>
      </c>
      <c r="AN199" s="4">
        <v>35</v>
      </c>
      <c r="AO199" s="4">
        <v>36</v>
      </c>
      <c r="AP199" s="4">
        <v>37</v>
      </c>
      <c r="AQ199" s="4">
        <v>38</v>
      </c>
      <c r="AR199" s="4">
        <v>39</v>
      </c>
      <c r="AS199" s="4">
        <v>40</v>
      </c>
      <c r="AT199" s="4">
        <v>41</v>
      </c>
      <c r="AU199" s="4">
        <v>42</v>
      </c>
      <c r="AV199" s="4">
        <v>43</v>
      </c>
      <c r="AW199" s="4">
        <v>44</v>
      </c>
      <c r="AX199" s="4">
        <v>45</v>
      </c>
      <c r="AY199" s="4">
        <v>46</v>
      </c>
      <c r="AZ199" s="4">
        <v>47</v>
      </c>
      <c r="BA199" s="4">
        <v>48</v>
      </c>
      <c r="BB199" s="4">
        <v>49</v>
      </c>
      <c r="BC199" s="4">
        <v>50</v>
      </c>
      <c r="BD199" s="4">
        <v>51</v>
      </c>
      <c r="BE199" s="4">
        <v>52</v>
      </c>
      <c r="BF199" s="4">
        <v>53</v>
      </c>
      <c r="BG199" s="4">
        <v>54</v>
      </c>
      <c r="BH199" s="4">
        <v>55</v>
      </c>
      <c r="BI199" s="4">
        <v>56</v>
      </c>
      <c r="BJ199" s="4">
        <v>57</v>
      </c>
      <c r="BK199" s="4">
        <v>58</v>
      </c>
      <c r="BL199" s="4">
        <v>59</v>
      </c>
      <c r="BM199" s="4">
        <v>60</v>
      </c>
      <c r="BN199" s="4">
        <v>61</v>
      </c>
      <c r="BO199" s="4">
        <v>62</v>
      </c>
      <c r="BP199" s="4">
        <v>63</v>
      </c>
      <c r="BQ199" s="4">
        <v>64</v>
      </c>
      <c r="BR199" s="4">
        <v>65</v>
      </c>
      <c r="BS199" s="4">
        <v>66</v>
      </c>
      <c r="BT199" s="4">
        <v>67</v>
      </c>
      <c r="BU199" s="4">
        <v>68</v>
      </c>
      <c r="BV199" s="4">
        <v>69</v>
      </c>
      <c r="BW199" s="4">
        <v>70</v>
      </c>
      <c r="BX199" s="4">
        <v>71</v>
      </c>
      <c r="BY199" s="4">
        <v>72</v>
      </c>
      <c r="BZ199" s="4">
        <v>73</v>
      </c>
      <c r="CA199" s="4">
        <v>74</v>
      </c>
      <c r="CB199" s="4">
        <v>75</v>
      </c>
      <c r="CC199" s="4">
        <v>76</v>
      </c>
      <c r="CD199" s="4">
        <v>77</v>
      </c>
      <c r="CE199" s="4">
        <v>78</v>
      </c>
      <c r="CF199" s="4">
        <v>79</v>
      </c>
      <c r="CG199" s="4">
        <v>80</v>
      </c>
      <c r="CH199" s="4">
        <v>81</v>
      </c>
      <c r="CI199" s="4">
        <v>82</v>
      </c>
      <c r="CJ199" s="4">
        <v>83</v>
      </c>
      <c r="CK199" s="4">
        <v>84</v>
      </c>
      <c r="CL199" s="4">
        <v>85</v>
      </c>
      <c r="CM199" s="4">
        <v>86</v>
      </c>
      <c r="CN199" s="4">
        <v>87</v>
      </c>
      <c r="CO199" s="4">
        <v>88</v>
      </c>
      <c r="CP199" s="4">
        <v>89</v>
      </c>
      <c r="CQ199" s="4">
        <v>90</v>
      </c>
      <c r="CR199" s="4">
        <v>91</v>
      </c>
      <c r="CS199" s="4">
        <v>92</v>
      </c>
      <c r="CT199" s="4">
        <v>93</v>
      </c>
      <c r="CU199" s="4">
        <v>94</v>
      </c>
      <c r="CV199" s="4">
        <v>95</v>
      </c>
      <c r="CW199" s="4">
        <v>96</v>
      </c>
      <c r="CX199" s="4">
        <v>97</v>
      </c>
      <c r="CY199" s="4">
        <v>98</v>
      </c>
      <c r="CZ199" s="4">
        <v>99</v>
      </c>
      <c r="DA199" s="4">
        <v>100</v>
      </c>
      <c r="DB199" s="4">
        <v>101</v>
      </c>
      <c r="DC199" s="4">
        <v>102</v>
      </c>
      <c r="DD199" s="4">
        <v>103</v>
      </c>
      <c r="DE199" s="4">
        <v>104</v>
      </c>
      <c r="DF199" s="4">
        <v>105</v>
      </c>
      <c r="DG199" s="4">
        <v>106</v>
      </c>
      <c r="DH199" s="4">
        <v>107</v>
      </c>
      <c r="DI199" s="4">
        <v>108</v>
      </c>
      <c r="DJ199" s="4">
        <v>109</v>
      </c>
      <c r="DK199" s="4">
        <v>110</v>
      </c>
      <c r="DL199" s="4">
        <v>111</v>
      </c>
      <c r="DM199" s="4">
        <v>112</v>
      </c>
      <c r="DN199" s="4">
        <v>113</v>
      </c>
      <c r="DO199" s="4">
        <v>114</v>
      </c>
      <c r="DP199" s="4">
        <v>115</v>
      </c>
      <c r="DQ199" s="4">
        <v>116</v>
      </c>
      <c r="DR199" s="4">
        <v>117</v>
      </c>
      <c r="DS199" s="4">
        <v>118</v>
      </c>
      <c r="DT199" s="4">
        <v>119</v>
      </c>
      <c r="DU199" s="4">
        <v>120</v>
      </c>
      <c r="DV199" s="4">
        <v>121</v>
      </c>
      <c r="DW199" s="4">
        <v>122</v>
      </c>
      <c r="DX199" s="4">
        <v>123</v>
      </c>
      <c r="DY199" s="4">
        <v>124</v>
      </c>
      <c r="DZ199" s="4">
        <v>125</v>
      </c>
      <c r="EA199" s="4">
        <v>126</v>
      </c>
      <c r="EB199" s="4">
        <v>127</v>
      </c>
      <c r="EC199" s="4">
        <v>128</v>
      </c>
      <c r="ED199" s="4">
        <v>129</v>
      </c>
      <c r="EE199" s="4">
        <v>130</v>
      </c>
      <c r="EF199" s="4">
        <v>131</v>
      </c>
      <c r="EG199" s="4">
        <v>132</v>
      </c>
      <c r="EH199" s="4">
        <v>133</v>
      </c>
      <c r="EI199" s="4">
        <v>134</v>
      </c>
      <c r="EJ199" s="4">
        <v>135</v>
      </c>
      <c r="EK199" s="4">
        <v>136</v>
      </c>
      <c r="EL199" s="4">
        <v>137</v>
      </c>
      <c r="EM199" s="4">
        <v>138</v>
      </c>
      <c r="EN199" s="4">
        <v>139</v>
      </c>
      <c r="EO199" s="4">
        <v>140</v>
      </c>
      <c r="EP199" s="4">
        <v>141</v>
      </c>
      <c r="EQ199" s="4">
        <v>142</v>
      </c>
      <c r="ER199" s="4">
        <v>143</v>
      </c>
      <c r="ES199" s="4">
        <v>144</v>
      </c>
      <c r="ET199" s="4">
        <v>145</v>
      </c>
      <c r="EU199" s="4">
        <v>146</v>
      </c>
      <c r="EV199" s="4">
        <v>147</v>
      </c>
      <c r="EW199" s="4">
        <v>148</v>
      </c>
      <c r="EX199" s="4">
        <v>149</v>
      </c>
      <c r="EY199" s="4">
        <v>150</v>
      </c>
      <c r="EZ199" s="4">
        <v>151</v>
      </c>
      <c r="FA199" s="4">
        <v>152</v>
      </c>
    </row>
    <row r="200" spans="5:157" ht="13.5" customHeight="1" hidden="1">
      <c r="E200" s="159">
        <v>201106</v>
      </c>
      <c r="F200" s="159">
        <v>19458632</v>
      </c>
      <c r="G200" s="159">
        <v>14803140</v>
      </c>
      <c r="H200" s="159">
        <v>2407722</v>
      </c>
      <c r="I200" s="159">
        <v>269189</v>
      </c>
      <c r="J200" s="159">
        <v>300937</v>
      </c>
      <c r="K200" s="159">
        <v>72908</v>
      </c>
      <c r="L200" s="159">
        <v>9552</v>
      </c>
      <c r="M200" s="159">
        <v>908784</v>
      </c>
      <c r="N200" s="159">
        <v>691729</v>
      </c>
      <c r="O200" s="159">
        <v>273963.719459944</v>
      </c>
      <c r="P200" s="159">
        <v>5404707218</v>
      </c>
      <c r="Q200" s="159">
        <v>496592992</v>
      </c>
      <c r="R200" s="159">
        <v>5901300210</v>
      </c>
      <c r="S200" s="160">
        <v>134440</v>
      </c>
      <c r="T200" s="160">
        <v>138306</v>
      </c>
      <c r="U200" s="160">
        <v>38035</v>
      </c>
      <c r="V200" s="160">
        <v>18214</v>
      </c>
      <c r="W200" s="160">
        <v>2540</v>
      </c>
      <c r="X200" s="160">
        <v>40446</v>
      </c>
      <c r="Y200" s="160">
        <v>8594562</v>
      </c>
      <c r="Z200" s="160">
        <v>8088617</v>
      </c>
      <c r="AA200" s="160">
        <v>2238965</v>
      </c>
      <c r="AB200" s="160">
        <v>678705</v>
      </c>
      <c r="AC200" s="160">
        <v>100044</v>
      </c>
      <c r="AD200" s="160">
        <v>1648684</v>
      </c>
      <c r="AE200" s="160">
        <v>2311673</v>
      </c>
      <c r="AF200" s="160">
        <v>1823241</v>
      </c>
      <c r="AG200" s="160">
        <v>267094</v>
      </c>
      <c r="AH200" s="160">
        <v>113332</v>
      </c>
      <c r="AI200" s="160">
        <v>20151</v>
      </c>
      <c r="AJ200" s="160">
        <v>308286</v>
      </c>
      <c r="AK200" s="160">
        <v>1293766</v>
      </c>
      <c r="AL200" s="160">
        <v>1473357</v>
      </c>
      <c r="AM200" s="160">
        <v>253626</v>
      </c>
      <c r="AN200" s="160">
        <v>242283</v>
      </c>
      <c r="AO200" s="160">
        <v>27529</v>
      </c>
      <c r="AP200" s="160">
        <v>514954</v>
      </c>
      <c r="AQ200" s="160">
        <v>12909496</v>
      </c>
      <c r="AR200" s="160">
        <v>12968562</v>
      </c>
      <c r="AS200" s="160">
        <v>3911138</v>
      </c>
      <c r="AT200" s="160">
        <v>1275081</v>
      </c>
      <c r="AU200" s="160">
        <v>175739</v>
      </c>
      <c r="AV200" s="160">
        <v>2920578</v>
      </c>
      <c r="AW200" s="160">
        <v>4959937</v>
      </c>
      <c r="AX200" s="160">
        <v>3459011</v>
      </c>
      <c r="AY200" s="160">
        <v>422467</v>
      </c>
      <c r="AZ200" s="160">
        <v>259110</v>
      </c>
      <c r="BA200" s="160">
        <v>43655</v>
      </c>
      <c r="BB200" s="160">
        <v>695568</v>
      </c>
      <c r="BC200" s="160">
        <v>62466068190</v>
      </c>
      <c r="BD200" s="160">
        <v>56713261140</v>
      </c>
      <c r="BE200" s="160">
        <v>14337239870</v>
      </c>
      <c r="BF200" s="160">
        <v>9766777890</v>
      </c>
      <c r="BG200" s="160">
        <v>1330362610</v>
      </c>
      <c r="BH200" s="160">
        <v>21882099250</v>
      </c>
      <c r="BI200" s="160">
        <v>97189080560</v>
      </c>
      <c r="BJ200" s="160">
        <v>80844071520</v>
      </c>
      <c r="BK200" s="160">
        <v>19150804400</v>
      </c>
      <c r="BL200" s="160">
        <v>10215441450</v>
      </c>
      <c r="BM200" s="160">
        <v>1565050090</v>
      </c>
      <c r="BN200" s="160">
        <v>23982934540</v>
      </c>
      <c r="BO200" s="160">
        <v>31507108880</v>
      </c>
      <c r="BP200" s="160">
        <v>20483351390</v>
      </c>
      <c r="BQ200" s="160">
        <v>2564961140</v>
      </c>
      <c r="BR200" s="160">
        <v>1704722200</v>
      </c>
      <c r="BS200" s="160">
        <v>262891390</v>
      </c>
      <c r="BT200" s="160">
        <v>4471446040</v>
      </c>
      <c r="BU200" s="160">
        <v>41537508190</v>
      </c>
      <c r="BV200" s="160">
        <v>32359001310</v>
      </c>
      <c r="BW200" s="160">
        <v>6929184120</v>
      </c>
      <c r="BX200" s="160">
        <v>5032136940</v>
      </c>
      <c r="BY200" s="160">
        <v>748603580</v>
      </c>
      <c r="BZ200" s="160">
        <v>11534439070</v>
      </c>
      <c r="CA200" s="160">
        <v>93064250</v>
      </c>
      <c r="CB200" s="160">
        <v>422424050</v>
      </c>
      <c r="CC200" s="160">
        <v>69831200</v>
      </c>
      <c r="CD200" s="160">
        <v>37001950</v>
      </c>
      <c r="CE200" s="160">
        <v>5085250</v>
      </c>
      <c r="CF200" s="160">
        <v>77353250</v>
      </c>
      <c r="CG200" s="160">
        <v>1978419612</v>
      </c>
      <c r="CH200" s="160">
        <v>2259853776</v>
      </c>
      <c r="CI200" s="160">
        <v>289476244</v>
      </c>
      <c r="CJ200" s="160">
        <v>415906918</v>
      </c>
      <c r="CK200" s="160">
        <v>44987190</v>
      </c>
      <c r="CL200" s="160">
        <v>871184932</v>
      </c>
      <c r="CM200" s="161">
        <v>5266440210.31913</v>
      </c>
      <c r="CN200" s="161">
        <v>3161054942.67156</v>
      </c>
      <c r="CO200" s="161">
        <v>459271285.399786</v>
      </c>
      <c r="CP200" s="161">
        <v>123890016.790225</v>
      </c>
      <c r="CQ200" s="161">
        <v>21817897.7487442</v>
      </c>
      <c r="CR200" s="161">
        <v>382199376.206556</v>
      </c>
      <c r="CS200" s="160">
        <v>52967123371</v>
      </c>
      <c r="CT200" s="160">
        <v>48196466646</v>
      </c>
      <c r="CU200" s="160">
        <v>12477151201</v>
      </c>
      <c r="CV200" s="160">
        <v>9027042612</v>
      </c>
      <c r="CW200" s="160">
        <v>1172799610</v>
      </c>
      <c r="CX200" s="160">
        <v>19435825316</v>
      </c>
      <c r="CY200" s="160">
        <v>69972756782</v>
      </c>
      <c r="CZ200" s="160">
        <v>60152746134</v>
      </c>
      <c r="DA200" s="160">
        <v>15337596065</v>
      </c>
      <c r="DB200" s="160">
        <v>8278147082</v>
      </c>
      <c r="DC200" s="160">
        <v>1127426218</v>
      </c>
      <c r="DD200" s="160">
        <v>18250484199</v>
      </c>
      <c r="DE200" s="160">
        <v>22144057778</v>
      </c>
      <c r="DF200" s="160">
        <v>14644779199</v>
      </c>
      <c r="DG200" s="160">
        <v>2056111558</v>
      </c>
      <c r="DH200" s="160">
        <v>1354862572</v>
      </c>
      <c r="DI200" s="160">
        <v>184806663</v>
      </c>
      <c r="DJ200" s="160">
        <v>3299667111</v>
      </c>
      <c r="DK200" s="160">
        <v>29349832629</v>
      </c>
      <c r="DL200" s="160">
        <v>23633575203</v>
      </c>
      <c r="DM200" s="160">
        <v>5552513346</v>
      </c>
      <c r="DN200" s="160">
        <v>4003409757</v>
      </c>
      <c r="DO200" s="160">
        <v>529247310</v>
      </c>
      <c r="DP200" s="160">
        <v>8562506214</v>
      </c>
      <c r="DQ200" s="160">
        <v>65441963</v>
      </c>
      <c r="DR200" s="160">
        <v>303473766</v>
      </c>
      <c r="DS200" s="160">
        <v>55888386</v>
      </c>
      <c r="DT200" s="160">
        <v>31407445</v>
      </c>
      <c r="DU200" s="160">
        <v>3651685</v>
      </c>
      <c r="DV200" s="160">
        <v>59847875</v>
      </c>
      <c r="DW200" s="161">
        <v>1214156103.75791</v>
      </c>
      <c r="DX200" s="161">
        <v>1377643375.6833</v>
      </c>
      <c r="DY200" s="161">
        <v>173323946.904352</v>
      </c>
      <c r="DZ200" s="161">
        <v>255893201.558785</v>
      </c>
      <c r="EA200" s="161">
        <v>27635901.27572</v>
      </c>
      <c r="EB200" s="161">
        <v>536563706.053544</v>
      </c>
      <c r="EC200" s="159">
        <v>1227229534</v>
      </c>
      <c r="ED200" s="159">
        <v>962482054</v>
      </c>
      <c r="EE200" s="159">
        <v>127821600</v>
      </c>
      <c r="EF200" s="159">
        <v>2227307</v>
      </c>
      <c r="EG200" s="159">
        <v>1676335</v>
      </c>
      <c r="EH200" s="159">
        <v>242400018</v>
      </c>
      <c r="EI200" s="159">
        <v>279725274</v>
      </c>
      <c r="EJ200" s="159">
        <v>163502137</v>
      </c>
      <c r="EK200" s="159">
        <v>1369055</v>
      </c>
      <c r="EL200" s="159">
        <v>6218490</v>
      </c>
      <c r="EM200" s="159">
        <v>1755714</v>
      </c>
      <c r="EN200" s="159">
        <v>55935911</v>
      </c>
      <c r="EO200" s="159">
        <v>1868084298</v>
      </c>
      <c r="EP200" s="161">
        <v>3686594925.59722</v>
      </c>
      <c r="EQ200" s="161">
        <v>2258816354.30722</v>
      </c>
      <c r="ER200" s="161">
        <v>367444816.270604</v>
      </c>
      <c r="ES200" s="161">
        <v>96937151.0955533</v>
      </c>
      <c r="ET200" s="161">
        <v>15273991.6315907</v>
      </c>
      <c r="EU200" s="161">
        <v>277767855.688946</v>
      </c>
      <c r="EV200" s="159">
        <v>14222746618</v>
      </c>
      <c r="EW200" s="159">
        <v>116430150</v>
      </c>
      <c r="EX200" s="159">
        <v>86600000</v>
      </c>
      <c r="EY200" s="159">
        <v>4736490119</v>
      </c>
      <c r="EZ200" s="159">
        <v>9220436919</v>
      </c>
      <c r="FA200" s="159">
        <v>4211119926</v>
      </c>
    </row>
  </sheetData>
  <sheetProtection/>
  <mergeCells count="15">
    <mergeCell ref="O50:O56"/>
    <mergeCell ref="B1:P1"/>
    <mergeCell ref="E12:F12"/>
    <mergeCell ref="G12:H12"/>
    <mergeCell ref="I12:J12"/>
    <mergeCell ref="K12:L12"/>
    <mergeCell ref="E13:F13"/>
    <mergeCell ref="G13:H13"/>
    <mergeCell ref="I13:J13"/>
    <mergeCell ref="K13:L13"/>
    <mergeCell ref="F18:I18"/>
    <mergeCell ref="J18:M18"/>
    <mergeCell ref="F32:F33"/>
    <mergeCell ref="F47:L47"/>
    <mergeCell ref="M47:P4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A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5" width="8.57421875" style="4" customWidth="1"/>
    <col min="6" max="15" width="10.57421875" style="4" customWidth="1"/>
    <col min="16" max="16" width="10.57421875" style="49" customWidth="1"/>
    <col min="17" max="17" width="12.57421875" style="49" customWidth="1"/>
    <col min="18" max="20" width="12.57421875" style="49" hidden="1" customWidth="1"/>
    <col min="21" max="27" width="0" style="71" hidden="1" customWidth="1"/>
    <col min="28" max="157" width="0" style="4" hidden="1" customWidth="1"/>
    <col min="158" max="16384" width="9.00390625" style="4" customWidth="1"/>
  </cols>
  <sheetData>
    <row r="1" spans="2:16" ht="17.25">
      <c r="B1" s="182" t="str">
        <f>"協会管掌健康保険事業月報（一般被保険者分）【"&amp;TEXT(DATE(LEFT(E200,4),MID(E200,5,2),1),"[$-411]ggge""年""m""月""")&amp;"】　総括表２（速報値）"</f>
        <v>協会管掌健康保険事業月報（一般被保険者分）【平成23年7月】　総括表２（速報値）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ht="28.5" customHeight="1">
      <c r="M2" s="4" t="s">
        <v>36</v>
      </c>
    </row>
    <row r="3" ht="13.5">
      <c r="B3" s="4" t="s">
        <v>37</v>
      </c>
    </row>
    <row r="5" spans="5:11" ht="13.5">
      <c r="E5" s="50"/>
      <c r="F5" s="50"/>
      <c r="G5" s="50"/>
      <c r="H5" s="50"/>
      <c r="I5" s="50"/>
      <c r="J5" s="50"/>
      <c r="K5" s="51" t="s">
        <v>38</v>
      </c>
    </row>
    <row r="6" spans="5:11" ht="24">
      <c r="E6" s="12"/>
      <c r="F6" s="52" t="s">
        <v>7</v>
      </c>
      <c r="G6" s="53" t="s">
        <v>39</v>
      </c>
      <c r="H6" s="54"/>
      <c r="I6" s="52" t="s">
        <v>40</v>
      </c>
      <c r="J6" s="52"/>
      <c r="K6" s="55" t="s">
        <v>41</v>
      </c>
    </row>
    <row r="7" spans="5:11" ht="24">
      <c r="E7" s="46"/>
      <c r="F7" s="56"/>
      <c r="G7" s="57"/>
      <c r="H7" s="7" t="s">
        <v>42</v>
      </c>
      <c r="I7" s="56"/>
      <c r="J7" s="7" t="s">
        <v>43</v>
      </c>
      <c r="K7" s="8"/>
    </row>
    <row r="8" spans="5:11" ht="13.5">
      <c r="E8" s="58" t="s">
        <v>44</v>
      </c>
      <c r="F8" s="59">
        <f>SUM(F9,F10)</f>
        <v>3484.9199</v>
      </c>
      <c r="G8" s="60">
        <f>SUM(G9:G10)</f>
        <v>3427.8768</v>
      </c>
      <c r="H8" s="61">
        <f>H10</f>
        <v>243.9724</v>
      </c>
      <c r="I8" s="60">
        <f>SUM(I9:I10)</f>
        <v>57.043099999999995</v>
      </c>
      <c r="J8" s="60">
        <f>SUM(J9:J10)</f>
        <v>8.217500000000001</v>
      </c>
      <c r="K8" s="60">
        <f>SUM(K9:K10)</f>
        <v>160.17520000000002</v>
      </c>
    </row>
    <row r="9" spans="5:11" ht="13.5">
      <c r="E9" s="62" t="s">
        <v>45</v>
      </c>
      <c r="F9" s="63">
        <f>SUM(G9,I9)</f>
        <v>1973.026</v>
      </c>
      <c r="G9" s="61">
        <f>F200/10000</f>
        <v>1946.0832</v>
      </c>
      <c r="H9" s="64"/>
      <c r="I9" s="63">
        <f>I200/10000</f>
        <v>26.9428</v>
      </c>
      <c r="J9" s="65">
        <f>K200/10000</f>
        <v>7.2617</v>
      </c>
      <c r="K9" s="65">
        <f>M200/10000</f>
        <v>91.0079</v>
      </c>
    </row>
    <row r="10" spans="5:11" ht="13.5">
      <c r="E10" s="8" t="s">
        <v>46</v>
      </c>
      <c r="F10" s="66">
        <f>SUM(G10,I10)</f>
        <v>1511.8939</v>
      </c>
      <c r="G10" s="67">
        <f>G200/10000</f>
        <v>1481.7936</v>
      </c>
      <c r="H10" s="68">
        <f>H200/10000</f>
        <v>243.9724</v>
      </c>
      <c r="I10" s="69">
        <f>J200/10000</f>
        <v>30.1003</v>
      </c>
      <c r="J10" s="68">
        <f>L200/10000</f>
        <v>0.9558</v>
      </c>
      <c r="K10" s="68">
        <f>N200/10000</f>
        <v>69.1673</v>
      </c>
    </row>
    <row r="11" ht="13.5">
      <c r="G11" s="70"/>
    </row>
    <row r="12" spans="5:12" ht="13.5">
      <c r="E12" s="183" t="s">
        <v>47</v>
      </c>
      <c r="F12" s="184"/>
      <c r="G12" s="183" t="s">
        <v>48</v>
      </c>
      <c r="H12" s="184"/>
      <c r="I12" s="183" t="s">
        <v>49</v>
      </c>
      <c r="J12" s="184"/>
      <c r="K12" s="183" t="s">
        <v>50</v>
      </c>
      <c r="L12" s="184"/>
    </row>
    <row r="13" spans="5:12" ht="13.5">
      <c r="E13" s="185">
        <f>O200</f>
        <v>274078.763483096</v>
      </c>
      <c r="F13" s="186"/>
      <c r="G13" s="185">
        <f>P200/100000</f>
        <v>54076.45264</v>
      </c>
      <c r="H13" s="186"/>
      <c r="I13" s="185">
        <f>Q200/100000</f>
        <v>17720.25605</v>
      </c>
      <c r="J13" s="186"/>
      <c r="K13" s="185">
        <f>R200/100000</f>
        <v>71796.70869</v>
      </c>
      <c r="L13" s="186"/>
    </row>
    <row r="16" ht="13.5">
      <c r="B16" s="4" t="s">
        <v>51</v>
      </c>
    </row>
    <row r="17" spans="9:13" ht="13.5">
      <c r="I17" s="51" t="s">
        <v>52</v>
      </c>
      <c r="M17" s="51" t="s">
        <v>53</v>
      </c>
    </row>
    <row r="18" spans="2:14" ht="13.5">
      <c r="B18" s="72"/>
      <c r="C18" s="73"/>
      <c r="D18" s="73"/>
      <c r="E18" s="74"/>
      <c r="F18" s="171" t="s">
        <v>54</v>
      </c>
      <c r="G18" s="172"/>
      <c r="H18" s="172"/>
      <c r="I18" s="173"/>
      <c r="J18" s="171" t="s">
        <v>55</v>
      </c>
      <c r="K18" s="172"/>
      <c r="L18" s="172"/>
      <c r="M18" s="173"/>
      <c r="N18" s="75"/>
    </row>
    <row r="19" spans="2:14" ht="13.5">
      <c r="B19" s="76"/>
      <c r="C19" s="77"/>
      <c r="D19" s="77"/>
      <c r="E19" s="78"/>
      <c r="F19" s="79" t="s">
        <v>7</v>
      </c>
      <c r="G19" s="80" t="s">
        <v>8</v>
      </c>
      <c r="H19" s="80" t="s">
        <v>9</v>
      </c>
      <c r="I19" s="81" t="s">
        <v>10</v>
      </c>
      <c r="J19" s="79" t="s">
        <v>7</v>
      </c>
      <c r="K19" s="80" t="s">
        <v>8</v>
      </c>
      <c r="L19" s="80" t="s">
        <v>9</v>
      </c>
      <c r="M19" s="81" t="s">
        <v>10</v>
      </c>
      <c r="N19" s="75"/>
    </row>
    <row r="20" spans="2:22" ht="15" customHeight="1">
      <c r="B20" s="5" t="s">
        <v>44</v>
      </c>
      <c r="C20" s="82"/>
      <c r="D20" s="82"/>
      <c r="E20" s="83"/>
      <c r="F20" s="84">
        <f aca="true" t="shared" si="0" ref="F20:M20">SUM(F21,F25)</f>
        <v>2130.7092</v>
      </c>
      <c r="G20" s="85">
        <f t="shared" si="0"/>
        <v>29.131999999999998</v>
      </c>
      <c r="H20" s="85">
        <f t="shared" si="0"/>
        <v>1685.4932000000001</v>
      </c>
      <c r="I20" s="86">
        <f t="shared" si="0"/>
        <v>416.084</v>
      </c>
      <c r="J20" s="84">
        <f t="shared" si="0"/>
        <v>3763.8399000000004</v>
      </c>
      <c r="K20" s="85">
        <f t="shared" si="0"/>
        <v>309.36009999999993</v>
      </c>
      <c r="L20" s="85">
        <f t="shared" si="0"/>
        <v>2610.3613</v>
      </c>
      <c r="M20" s="87">
        <f t="shared" si="0"/>
        <v>844.1184999999999</v>
      </c>
      <c r="N20" s="88"/>
      <c r="U20" s="49"/>
      <c r="V20" s="49"/>
    </row>
    <row r="21" spans="2:22" ht="15" customHeight="1">
      <c r="B21" s="89" t="s">
        <v>39</v>
      </c>
      <c r="C21" s="90"/>
      <c r="D21" s="90"/>
      <c r="E21" s="91"/>
      <c r="F21" s="92">
        <f aca="true" t="shared" si="1" ref="F21:M21">SUM(F22:F23)</f>
        <v>2050.8898</v>
      </c>
      <c r="G21" s="93">
        <f t="shared" si="1"/>
        <v>27.3525</v>
      </c>
      <c r="H21" s="94">
        <f t="shared" si="1"/>
        <v>1618.4261000000001</v>
      </c>
      <c r="I21" s="93">
        <f t="shared" si="1"/>
        <v>405.1112</v>
      </c>
      <c r="J21" s="95">
        <f t="shared" si="1"/>
        <v>3589.0887000000002</v>
      </c>
      <c r="K21" s="96">
        <f t="shared" si="1"/>
        <v>284.18449999999996</v>
      </c>
      <c r="L21" s="96">
        <f t="shared" si="1"/>
        <v>2485.5742</v>
      </c>
      <c r="M21" s="97">
        <f t="shared" si="1"/>
        <v>819.3299999999999</v>
      </c>
      <c r="N21" s="88"/>
      <c r="U21" s="98"/>
      <c r="V21" s="98"/>
    </row>
    <row r="22" spans="2:22" ht="15" customHeight="1">
      <c r="B22" s="99"/>
      <c r="C22" s="100" t="s">
        <v>45</v>
      </c>
      <c r="D22" s="100"/>
      <c r="E22" s="101"/>
      <c r="F22" s="92">
        <f aca="true" t="shared" si="2" ref="F22:F27">SUM(G22:I22)</f>
        <v>1092.3024</v>
      </c>
      <c r="G22" s="94">
        <f>S200/10000</f>
        <v>13.3463</v>
      </c>
      <c r="H22" s="94">
        <f>Y200/10000</f>
        <v>851.0938</v>
      </c>
      <c r="I22" s="97">
        <f>AE200/10000</f>
        <v>227.8623</v>
      </c>
      <c r="J22" s="92">
        <f aca="true" t="shared" si="3" ref="J22:J27">SUM(K22:M22)</f>
        <v>1894.8033999999998</v>
      </c>
      <c r="K22" s="94">
        <f>AK200/10000</f>
        <v>132.4149</v>
      </c>
      <c r="L22" s="94">
        <f>AQ200/10000</f>
        <v>1274.7702</v>
      </c>
      <c r="M22" s="97">
        <f>AW200/10000</f>
        <v>487.6183</v>
      </c>
      <c r="N22" s="88"/>
      <c r="U22" s="98"/>
      <c r="V22" s="98"/>
    </row>
    <row r="23" spans="2:22" ht="15" customHeight="1">
      <c r="B23" s="102"/>
      <c r="C23" s="103" t="s">
        <v>46</v>
      </c>
      <c r="D23" s="90"/>
      <c r="E23" s="91"/>
      <c r="F23" s="92">
        <f t="shared" si="2"/>
        <v>958.5874000000001</v>
      </c>
      <c r="G23" s="96">
        <f>T200/10000</f>
        <v>14.0062</v>
      </c>
      <c r="H23" s="96">
        <f>Z200/10000</f>
        <v>767.3323</v>
      </c>
      <c r="I23" s="104">
        <f>AF200/10000</f>
        <v>177.2489</v>
      </c>
      <c r="J23" s="92">
        <f t="shared" si="3"/>
        <v>1694.2853000000002</v>
      </c>
      <c r="K23" s="96">
        <f>AL200/10000</f>
        <v>151.7696</v>
      </c>
      <c r="L23" s="96">
        <f>AR200/10000</f>
        <v>1210.804</v>
      </c>
      <c r="M23" s="104">
        <f>AX200/10000</f>
        <v>331.7117</v>
      </c>
      <c r="N23" s="88"/>
      <c r="T23" s="105"/>
      <c r="U23" s="105"/>
      <c r="V23" s="49"/>
    </row>
    <row r="24" spans="2:22" ht="15" customHeight="1">
      <c r="B24" s="102"/>
      <c r="C24" s="106"/>
      <c r="D24" s="90" t="s">
        <v>42</v>
      </c>
      <c r="E24" s="91"/>
      <c r="F24" s="92">
        <f t="shared" si="2"/>
        <v>246.7566</v>
      </c>
      <c r="G24" s="96">
        <f>U200/10000</f>
        <v>3.5779</v>
      </c>
      <c r="H24" s="94">
        <f>AA200/10000</f>
        <v>217.8037</v>
      </c>
      <c r="I24" s="97">
        <f>AG200/10000</f>
        <v>25.375</v>
      </c>
      <c r="J24" s="92">
        <f t="shared" si="3"/>
        <v>426.0312</v>
      </c>
      <c r="K24" s="94">
        <f>AM200/10000</f>
        <v>24.4198</v>
      </c>
      <c r="L24" s="94">
        <f>AS200/10000</f>
        <v>361.897</v>
      </c>
      <c r="M24" s="97">
        <f>AY200/10000</f>
        <v>39.7144</v>
      </c>
      <c r="N24" s="88"/>
      <c r="U24" s="98"/>
      <c r="V24" s="98"/>
    </row>
    <row r="25" spans="2:22" ht="15" customHeight="1">
      <c r="B25" s="89" t="s">
        <v>40</v>
      </c>
      <c r="C25" s="90"/>
      <c r="D25" s="90"/>
      <c r="E25" s="91"/>
      <c r="F25" s="92">
        <f t="shared" si="2"/>
        <v>79.8194</v>
      </c>
      <c r="G25" s="96">
        <f>V200/10000</f>
        <v>1.7795</v>
      </c>
      <c r="H25" s="96">
        <f>AB200/10000</f>
        <v>67.0671</v>
      </c>
      <c r="I25" s="104">
        <f>AH200/10000</f>
        <v>10.9728</v>
      </c>
      <c r="J25" s="92">
        <f t="shared" si="3"/>
        <v>174.75119999999998</v>
      </c>
      <c r="K25" s="96">
        <f>AN200/10000</f>
        <v>25.1756</v>
      </c>
      <c r="L25" s="94">
        <f>AT200/10000</f>
        <v>124.7871</v>
      </c>
      <c r="M25" s="104">
        <f>AZ200/10000</f>
        <v>24.7885</v>
      </c>
      <c r="N25" s="88"/>
      <c r="U25" s="105"/>
      <c r="V25" s="105"/>
    </row>
    <row r="26" spans="2:22" ht="15" customHeight="1">
      <c r="B26" s="107"/>
      <c r="C26" s="100" t="s">
        <v>43</v>
      </c>
      <c r="D26" s="100"/>
      <c r="E26" s="101"/>
      <c r="F26" s="92">
        <f t="shared" si="2"/>
        <v>12.034300000000002</v>
      </c>
      <c r="G26" s="94">
        <f>W200/10000</f>
        <v>0.2429</v>
      </c>
      <c r="H26" s="94">
        <f>AC200/10000</f>
        <v>9.8289</v>
      </c>
      <c r="I26" s="97">
        <f>AI200/10000</f>
        <v>1.9625</v>
      </c>
      <c r="J26" s="92">
        <f t="shared" si="3"/>
        <v>24.1505</v>
      </c>
      <c r="K26" s="94">
        <f>AO200/10000</f>
        <v>2.801</v>
      </c>
      <c r="L26" s="96">
        <f>AU200/10000</f>
        <v>17.1231</v>
      </c>
      <c r="M26" s="97">
        <f>BA200/10000</f>
        <v>4.2264</v>
      </c>
      <c r="N26" s="88"/>
      <c r="U26" s="98"/>
      <c r="V26" s="98"/>
    </row>
    <row r="27" spans="2:22" ht="15" customHeight="1">
      <c r="B27" s="6" t="s">
        <v>56</v>
      </c>
      <c r="C27" s="108"/>
      <c r="D27" s="108"/>
      <c r="E27" s="109"/>
      <c r="F27" s="110">
        <f t="shared" si="2"/>
        <v>196.1737</v>
      </c>
      <c r="G27" s="111">
        <f>X200/10000</f>
        <v>3.9219</v>
      </c>
      <c r="H27" s="112">
        <f>AD200/10000</f>
        <v>162.3731</v>
      </c>
      <c r="I27" s="113">
        <f>AJ200/10000</f>
        <v>29.8787</v>
      </c>
      <c r="J27" s="110">
        <f t="shared" si="3"/>
        <v>404.9493</v>
      </c>
      <c r="K27" s="112">
        <f>AP200/10000</f>
        <v>52.8005</v>
      </c>
      <c r="L27" s="112">
        <f>AV200/10000</f>
        <v>285.2838</v>
      </c>
      <c r="M27" s="113">
        <f>BB200/10000</f>
        <v>66.865</v>
      </c>
      <c r="N27" s="88"/>
      <c r="U27" s="98"/>
      <c r="V27" s="98"/>
    </row>
    <row r="30" ht="13.5">
      <c r="B30" s="4" t="s">
        <v>57</v>
      </c>
    </row>
    <row r="31" ht="13.5">
      <c r="M31" s="51" t="s">
        <v>58</v>
      </c>
    </row>
    <row r="32" spans="2:14" ht="13.5">
      <c r="B32" s="72"/>
      <c r="C32" s="73"/>
      <c r="D32" s="73"/>
      <c r="E32" s="74"/>
      <c r="F32" s="174" t="s">
        <v>7</v>
      </c>
      <c r="G32" s="73"/>
      <c r="H32" s="73"/>
      <c r="I32" s="73"/>
      <c r="J32" s="73"/>
      <c r="K32" s="73"/>
      <c r="L32" s="114"/>
      <c r="M32" s="115"/>
      <c r="N32" s="75"/>
    </row>
    <row r="33" spans="2:14" ht="22.5">
      <c r="B33" s="76"/>
      <c r="C33" s="77"/>
      <c r="D33" s="77"/>
      <c r="E33" s="78"/>
      <c r="F33" s="175"/>
      <c r="G33" s="80" t="s">
        <v>8</v>
      </c>
      <c r="H33" s="80" t="s">
        <v>9</v>
      </c>
      <c r="I33" s="80" t="s">
        <v>10</v>
      </c>
      <c r="J33" s="80" t="s">
        <v>11</v>
      </c>
      <c r="K33" s="116" t="s">
        <v>12</v>
      </c>
      <c r="L33" s="117" t="s">
        <v>13</v>
      </c>
      <c r="M33" s="118" t="s">
        <v>14</v>
      </c>
      <c r="N33" s="75"/>
    </row>
    <row r="34" spans="2:14" ht="15" customHeight="1">
      <c r="B34" s="5" t="s">
        <v>44</v>
      </c>
      <c r="C34" s="82"/>
      <c r="D34" s="82"/>
      <c r="E34" s="83"/>
      <c r="F34" s="84">
        <f aca="true" t="shared" si="4" ref="F34:L34">SUM(F35,F39)</f>
        <v>4542.94669045</v>
      </c>
      <c r="G34" s="85">
        <f t="shared" si="4"/>
        <v>1288.7292186</v>
      </c>
      <c r="H34" s="85">
        <f t="shared" si="4"/>
        <v>1818.4899097</v>
      </c>
      <c r="I34" s="85">
        <f t="shared" si="4"/>
        <v>523.2881689000001</v>
      </c>
      <c r="J34" s="85">
        <f t="shared" si="4"/>
        <v>772.6642069</v>
      </c>
      <c r="K34" s="85">
        <f t="shared" si="4"/>
        <v>5.2687816000000005</v>
      </c>
      <c r="L34" s="85">
        <f t="shared" si="4"/>
        <v>47.849335520000004</v>
      </c>
      <c r="M34" s="87">
        <f>ROUND((CM200+CN200+CP200)/100000000,8)</f>
        <v>86.65706923</v>
      </c>
      <c r="N34" s="88"/>
    </row>
    <row r="35" spans="2:13" ht="15" customHeight="1">
      <c r="B35" s="89" t="s">
        <v>39</v>
      </c>
      <c r="C35" s="90"/>
      <c r="D35" s="90"/>
      <c r="E35" s="91"/>
      <c r="F35" s="119">
        <f aca="true" t="shared" si="5" ref="F35:L35">SUM(F36:F37)</f>
        <v>4272.42223194</v>
      </c>
      <c r="G35" s="120">
        <f t="shared" si="5"/>
        <v>1190.4859118</v>
      </c>
      <c r="H35" s="120">
        <f t="shared" si="5"/>
        <v>1719.0163295</v>
      </c>
      <c r="I35" s="120">
        <f t="shared" si="5"/>
        <v>507.04219220000004</v>
      </c>
      <c r="J35" s="94">
        <f t="shared" si="5"/>
        <v>722.0313973</v>
      </c>
      <c r="K35" s="121">
        <f t="shared" si="5"/>
        <v>4.9315601000000004</v>
      </c>
      <c r="L35" s="121">
        <f t="shared" si="5"/>
        <v>43.51290792</v>
      </c>
      <c r="M35" s="122">
        <f>ROUND((CM200+CN200)/100000000,8)</f>
        <v>85.40193312</v>
      </c>
    </row>
    <row r="36" spans="2:13" ht="15" customHeight="1">
      <c r="B36" s="99"/>
      <c r="C36" s="100" t="s">
        <v>45</v>
      </c>
      <c r="D36" s="100"/>
      <c r="E36" s="101"/>
      <c r="F36" s="92">
        <f aca="true" t="shared" si="6" ref="F36:F41">SUM(G36:M36)</f>
        <v>2372.39356385</v>
      </c>
      <c r="G36" s="94">
        <f>BC200/100000000</f>
        <v>616.1941164</v>
      </c>
      <c r="H36" s="94">
        <f>BI200/100000000</f>
        <v>955.7958054</v>
      </c>
      <c r="I36" s="120">
        <f>BO200/100000000</f>
        <v>309.6924338</v>
      </c>
      <c r="J36" s="94">
        <f>BU200/100000000</f>
        <v>416.168258</v>
      </c>
      <c r="K36" s="94">
        <f>CA200/100000000</f>
        <v>0.887304</v>
      </c>
      <c r="L36" s="120">
        <f>CG200/100000000</f>
        <v>20.22664156</v>
      </c>
      <c r="M36" s="123">
        <f>ROUND(CM200/100000000,8)</f>
        <v>53.42900469</v>
      </c>
    </row>
    <row r="37" spans="2:13" ht="15" customHeight="1">
      <c r="B37" s="102"/>
      <c r="C37" s="103" t="s">
        <v>46</v>
      </c>
      <c r="D37" s="90"/>
      <c r="E37" s="91"/>
      <c r="F37" s="92">
        <f t="shared" si="6"/>
        <v>1900.0286680899999</v>
      </c>
      <c r="G37" s="96">
        <f>BD200/100000000</f>
        <v>574.2917954</v>
      </c>
      <c r="H37" s="96">
        <f>BJ200/100000000</f>
        <v>763.2205241</v>
      </c>
      <c r="I37" s="124">
        <f>BP200/100000000</f>
        <v>197.3497584</v>
      </c>
      <c r="J37" s="96">
        <f>BV200/100000000</f>
        <v>305.8631393</v>
      </c>
      <c r="K37" s="96">
        <f>CB200/100000000</f>
        <v>4.0442561</v>
      </c>
      <c r="L37" s="124">
        <f>CH200/100000000</f>
        <v>23.28626636</v>
      </c>
      <c r="M37" s="125">
        <f>ROUND((CM200+CN200)/100000000,8)-ROUND(CM200/100000000,8)</f>
        <v>31.972928429999996</v>
      </c>
    </row>
    <row r="38" spans="2:13" ht="15" customHeight="1">
      <c r="B38" s="102"/>
      <c r="C38" s="106"/>
      <c r="D38" s="90" t="s">
        <v>42</v>
      </c>
      <c r="E38" s="91"/>
      <c r="F38" s="92">
        <f t="shared" si="6"/>
        <v>408.02028579</v>
      </c>
      <c r="G38" s="94">
        <f>BE200/100000000</f>
        <v>135.8664586</v>
      </c>
      <c r="H38" s="94">
        <f>BK200/100000000</f>
        <v>179.461177</v>
      </c>
      <c r="I38" s="120">
        <f>BQ200/100000000</f>
        <v>23.7560393</v>
      </c>
      <c r="J38" s="94">
        <f>BW200/100000000</f>
        <v>60.8505572</v>
      </c>
      <c r="K38" s="94">
        <f>CC200/100000000</f>
        <v>0.6537006</v>
      </c>
      <c r="L38" s="120">
        <f>CI200/100000000</f>
        <v>2.72903178</v>
      </c>
      <c r="M38" s="123">
        <f>ROUND(CO200/100000000,8)</f>
        <v>4.70332131</v>
      </c>
    </row>
    <row r="39" spans="2:13" ht="15" customHeight="1">
      <c r="B39" s="89" t="s">
        <v>40</v>
      </c>
      <c r="C39" s="90"/>
      <c r="D39" s="90"/>
      <c r="E39" s="91"/>
      <c r="F39" s="92">
        <f t="shared" si="6"/>
        <v>270.52445851</v>
      </c>
      <c r="G39" s="96">
        <f>BF200/100000000</f>
        <v>98.2433068</v>
      </c>
      <c r="H39" s="96">
        <f>BL200/100000000</f>
        <v>99.4735802</v>
      </c>
      <c r="I39" s="124">
        <f>BR200/100000000</f>
        <v>16.2459767</v>
      </c>
      <c r="J39" s="96">
        <f>BX200/100000000</f>
        <v>50.6328096</v>
      </c>
      <c r="K39" s="96">
        <f>CD200/100000000</f>
        <v>0.3372215</v>
      </c>
      <c r="L39" s="124">
        <f>CJ200/100000000</f>
        <v>4.3364276</v>
      </c>
      <c r="M39" s="125">
        <f>ROUND((CM200+CN200+CP200)/100000000,8)-ROUND((CM200+CN200)/100000000,8)</f>
        <v>1.2551361100000094</v>
      </c>
    </row>
    <row r="40" spans="2:13" ht="15" customHeight="1">
      <c r="B40" s="107"/>
      <c r="C40" s="100" t="s">
        <v>43</v>
      </c>
      <c r="D40" s="100"/>
      <c r="E40" s="101"/>
      <c r="F40" s="92">
        <f t="shared" si="6"/>
        <v>39.151013969999994</v>
      </c>
      <c r="G40" s="94">
        <f>BG200/100000000</f>
        <v>13.2079415</v>
      </c>
      <c r="H40" s="94">
        <f>BM200/100000000</f>
        <v>15.092076</v>
      </c>
      <c r="I40" s="120">
        <f>BS200/100000000</f>
        <v>2.5345934</v>
      </c>
      <c r="J40" s="94">
        <f>BY200/100000000</f>
        <v>7.5914783</v>
      </c>
      <c r="K40" s="94">
        <f>CE200/100000000</f>
        <v>0.0441905</v>
      </c>
      <c r="L40" s="120">
        <f>CK200/100000000</f>
        <v>0.46029126</v>
      </c>
      <c r="M40" s="123">
        <f>ROUND(CQ200/100000000,8)</f>
        <v>0.22044301</v>
      </c>
    </row>
    <row r="41" spans="2:13" ht="15" customHeight="1">
      <c r="B41" s="6" t="s">
        <v>56</v>
      </c>
      <c r="C41" s="108"/>
      <c r="D41" s="108"/>
      <c r="E41" s="109"/>
      <c r="F41" s="110">
        <f t="shared" si="6"/>
        <v>619.92851917</v>
      </c>
      <c r="G41" s="112">
        <f>BH200/100000000</f>
        <v>215.9271304</v>
      </c>
      <c r="H41" s="112">
        <f>BN200/100000000</f>
        <v>232.4330689</v>
      </c>
      <c r="I41" s="126">
        <f>BT200/100000000</f>
        <v>42.7833921</v>
      </c>
      <c r="J41" s="112">
        <f>BZ200/100000000</f>
        <v>115.2187862</v>
      </c>
      <c r="K41" s="112">
        <f>CF200/100000000</f>
        <v>0.7298725</v>
      </c>
      <c r="L41" s="126">
        <f>CL200/100000000</f>
        <v>8.96145254</v>
      </c>
      <c r="M41" s="127">
        <f>ROUND(CR200/100000000,8)</f>
        <v>3.87481653</v>
      </c>
    </row>
    <row r="42" spans="2:9" ht="13.5">
      <c r="B42" s="27" t="s">
        <v>59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60</v>
      </c>
      <c r="C43" s="27"/>
      <c r="D43" s="27"/>
      <c r="E43" s="27"/>
      <c r="F43" s="27"/>
      <c r="G43" s="27"/>
      <c r="H43" s="27"/>
      <c r="I43" s="27"/>
    </row>
    <row r="45" spans="2:17" ht="13.5">
      <c r="B45" s="4" t="s">
        <v>61</v>
      </c>
      <c r="Q45" s="128"/>
    </row>
    <row r="46" spans="16:17" ht="13.5">
      <c r="P46" s="128" t="s">
        <v>58</v>
      </c>
      <c r="Q46" s="128"/>
    </row>
    <row r="47" spans="2:17" ht="13.5">
      <c r="B47" s="72"/>
      <c r="C47" s="73"/>
      <c r="D47" s="73"/>
      <c r="E47" s="74"/>
      <c r="F47" s="176" t="s">
        <v>62</v>
      </c>
      <c r="G47" s="177"/>
      <c r="H47" s="177"/>
      <c r="I47" s="177"/>
      <c r="J47" s="177"/>
      <c r="K47" s="177"/>
      <c r="L47" s="178"/>
      <c r="M47" s="176" t="s">
        <v>63</v>
      </c>
      <c r="N47" s="177"/>
      <c r="O47" s="177"/>
      <c r="P47" s="178"/>
      <c r="Q47" s="129"/>
    </row>
    <row r="48" spans="2:17" ht="22.5">
      <c r="B48" s="76"/>
      <c r="C48" s="77"/>
      <c r="D48" s="77"/>
      <c r="E48" s="78"/>
      <c r="F48" s="79" t="s">
        <v>7</v>
      </c>
      <c r="G48" s="80" t="s">
        <v>8</v>
      </c>
      <c r="H48" s="80" t="s">
        <v>9</v>
      </c>
      <c r="I48" s="80" t="s">
        <v>10</v>
      </c>
      <c r="J48" s="80" t="s">
        <v>11</v>
      </c>
      <c r="K48" s="116" t="s">
        <v>12</v>
      </c>
      <c r="L48" s="130" t="s">
        <v>13</v>
      </c>
      <c r="M48" s="131" t="s">
        <v>64</v>
      </c>
      <c r="N48" s="132" t="s">
        <v>65</v>
      </c>
      <c r="O48" s="133" t="s">
        <v>66</v>
      </c>
      <c r="P48" s="134" t="s">
        <v>14</v>
      </c>
      <c r="Q48" s="129"/>
    </row>
    <row r="49" spans="2:17" ht="15" customHeight="1">
      <c r="B49" s="102" t="s">
        <v>44</v>
      </c>
      <c r="C49" s="135"/>
      <c r="D49" s="135"/>
      <c r="E49" s="136"/>
      <c r="F49" s="137">
        <f aca="true" t="shared" si="7" ref="F49:N49">SUM(F50,F54)</f>
        <v>3401.1216989200007</v>
      </c>
      <c r="G49" s="85">
        <f t="shared" si="7"/>
        <v>1100.41313453</v>
      </c>
      <c r="H49" s="85">
        <f t="shared" si="7"/>
        <v>1338.38867135</v>
      </c>
      <c r="I49" s="85">
        <f t="shared" si="7"/>
        <v>371.78487767</v>
      </c>
      <c r="J49" s="85">
        <f t="shared" si="7"/>
        <v>557.45232448</v>
      </c>
      <c r="K49" s="85">
        <f t="shared" si="7"/>
        <v>3.81403694</v>
      </c>
      <c r="L49" s="87">
        <f>ROUND((DW200+DX200+DZ200)/100000000,8)</f>
        <v>29.26865395</v>
      </c>
      <c r="M49" s="137">
        <f t="shared" si="7"/>
        <v>19.117458350000003</v>
      </c>
      <c r="N49" s="85">
        <f t="shared" si="7"/>
        <v>4.05143007</v>
      </c>
      <c r="O49" s="138">
        <f>EO200/100000000</f>
        <v>16.30438416</v>
      </c>
      <c r="P49" s="139">
        <f>ROUND((EP200+EQ200+ES200)/100000000,8)</f>
        <v>61.23509764</v>
      </c>
      <c r="Q49" s="140"/>
    </row>
    <row r="50" spans="2:17" ht="15" customHeight="1">
      <c r="B50" s="89" t="s">
        <v>39</v>
      </c>
      <c r="C50" s="90"/>
      <c r="D50" s="90"/>
      <c r="E50" s="91"/>
      <c r="F50" s="141">
        <f aca="true" t="shared" si="8" ref="F50:N50">SUM(F51:F52)</f>
        <v>3173.3859337500007</v>
      </c>
      <c r="G50" s="94">
        <f t="shared" si="8"/>
        <v>1009.47897164</v>
      </c>
      <c r="H50" s="94">
        <f t="shared" si="8"/>
        <v>1257.71900847</v>
      </c>
      <c r="I50" s="94">
        <f t="shared" si="8"/>
        <v>358.8683184</v>
      </c>
      <c r="J50" s="94">
        <f t="shared" si="8"/>
        <v>517.19251654</v>
      </c>
      <c r="K50" s="94">
        <f t="shared" si="8"/>
        <v>3.5276037899999997</v>
      </c>
      <c r="L50" s="97">
        <f>ROUND((DW200+DX200)/100000000,8)</f>
        <v>26.59951491</v>
      </c>
      <c r="M50" s="141">
        <f t="shared" si="8"/>
        <v>19.091154160000002</v>
      </c>
      <c r="N50" s="94">
        <f t="shared" si="8"/>
        <v>3.99515345</v>
      </c>
      <c r="O50" s="179"/>
      <c r="P50" s="123">
        <f>ROUND((EP200+EQ200)/100000000,8)</f>
        <v>60.25299442</v>
      </c>
      <c r="Q50" s="140"/>
    </row>
    <row r="51" spans="2:17" ht="15" customHeight="1">
      <c r="B51" s="99"/>
      <c r="C51" s="100" t="s">
        <v>45</v>
      </c>
      <c r="D51" s="100"/>
      <c r="E51" s="101"/>
      <c r="F51" s="92">
        <f aca="true" t="shared" si="9" ref="F51:F56">SUM(G51:L51)</f>
        <v>1735.6317283200003</v>
      </c>
      <c r="G51" s="94">
        <f>CS200/100000000</f>
        <v>521.88714369</v>
      </c>
      <c r="H51" s="94">
        <f>CY200/100000000</f>
        <v>688.89877635</v>
      </c>
      <c r="I51" s="94">
        <f>DE200/100000000</f>
        <v>217.72640032</v>
      </c>
      <c r="J51" s="94">
        <f>DK200/100000000</f>
        <v>294.0853222</v>
      </c>
      <c r="K51" s="94">
        <f>DQ200/100000000</f>
        <v>0.62432893</v>
      </c>
      <c r="L51" s="97">
        <f>ROUND(DW200/100000000,8)</f>
        <v>12.40975683</v>
      </c>
      <c r="M51" s="92">
        <f>EC200/100000000</f>
        <v>10.72791468</v>
      </c>
      <c r="N51" s="142">
        <f>EI200/100000000</f>
        <v>2.519962</v>
      </c>
      <c r="O51" s="180"/>
      <c r="P51" s="97">
        <f>ROUND(EP200/100000000,8)</f>
        <v>37.40081029</v>
      </c>
      <c r="Q51" s="140"/>
    </row>
    <row r="52" spans="2:17" ht="15" customHeight="1">
      <c r="B52" s="102"/>
      <c r="C52" s="103" t="s">
        <v>46</v>
      </c>
      <c r="D52" s="90"/>
      <c r="E52" s="91"/>
      <c r="F52" s="92">
        <f t="shared" si="9"/>
        <v>1437.7542054300002</v>
      </c>
      <c r="G52" s="94">
        <f>CT200/100000000</f>
        <v>487.59182795</v>
      </c>
      <c r="H52" s="94">
        <f>CZ200/100000000</f>
        <v>568.82023212</v>
      </c>
      <c r="I52" s="94">
        <f>DF200/100000000</f>
        <v>141.14191808</v>
      </c>
      <c r="J52" s="94">
        <f>DL200/100000000</f>
        <v>223.10719434</v>
      </c>
      <c r="K52" s="94">
        <f>DR200/100000000</f>
        <v>2.90327486</v>
      </c>
      <c r="L52" s="97">
        <f>ROUND((DW200+DX200)/100000000,8)-ROUND(DW200/100000000,8)</f>
        <v>14.18975808</v>
      </c>
      <c r="M52" s="92">
        <f>ED200/100000000</f>
        <v>8.36323948</v>
      </c>
      <c r="N52" s="142">
        <f>EJ200/100000000</f>
        <v>1.47519145</v>
      </c>
      <c r="O52" s="180"/>
      <c r="P52" s="97">
        <f>ROUND((EP200+EQ200)/100000000,8)-ROUND(EP200/100000000,8)</f>
        <v>22.852184129999998</v>
      </c>
      <c r="Q52" s="140"/>
    </row>
    <row r="53" spans="2:17" ht="15" customHeight="1">
      <c r="B53" s="102"/>
      <c r="C53" s="106"/>
      <c r="D53" s="90" t="s">
        <v>42</v>
      </c>
      <c r="E53" s="91"/>
      <c r="F53" s="92">
        <f t="shared" si="9"/>
        <v>332.13162880999994</v>
      </c>
      <c r="G53" s="94">
        <f>CU200/100000000</f>
        <v>118.4471794</v>
      </c>
      <c r="H53" s="94">
        <f>DA200/100000000</f>
        <v>143.72002439</v>
      </c>
      <c r="I53" s="94">
        <f>DG200/100000000</f>
        <v>19.03814987</v>
      </c>
      <c r="J53" s="94">
        <f>DM200/100000000</f>
        <v>48.77158106</v>
      </c>
      <c r="K53" s="94">
        <f>DS200/100000000</f>
        <v>0.52325754</v>
      </c>
      <c r="L53" s="97">
        <f>ROUND(DY200/100000000,8)</f>
        <v>1.63143655</v>
      </c>
      <c r="M53" s="92">
        <f>EE200/100000000</f>
        <v>1.14674035</v>
      </c>
      <c r="N53" s="142">
        <f>EK200/100000000</f>
        <v>0.00703518</v>
      </c>
      <c r="O53" s="180"/>
      <c r="P53" s="97">
        <f>ROUND(ER200/100000000,8)</f>
        <v>3.76280762</v>
      </c>
      <c r="Q53" s="140"/>
    </row>
    <row r="54" spans="2:17" ht="15" customHeight="1">
      <c r="B54" s="89" t="s">
        <v>40</v>
      </c>
      <c r="C54" s="90"/>
      <c r="D54" s="90"/>
      <c r="E54" s="91"/>
      <c r="F54" s="92">
        <f t="shared" si="9"/>
        <v>227.73576517</v>
      </c>
      <c r="G54" s="94">
        <f>CV200/100000000</f>
        <v>90.93416289</v>
      </c>
      <c r="H54" s="94">
        <f>DB200/100000000</f>
        <v>80.66966288</v>
      </c>
      <c r="I54" s="94">
        <f>DH200/100000000</f>
        <v>12.91655927</v>
      </c>
      <c r="J54" s="94">
        <f>DN200/100000000</f>
        <v>40.25980794</v>
      </c>
      <c r="K54" s="94">
        <f>DT200/100000000</f>
        <v>0.28643315</v>
      </c>
      <c r="L54" s="97">
        <f>ROUND((DW200+DX200+DZ200)/100000000,8)-ROUND((DW200+DX200)/100000000,8)</f>
        <v>2.669139040000001</v>
      </c>
      <c r="M54" s="92">
        <f>EF200/100000000</f>
        <v>0.02630419</v>
      </c>
      <c r="N54" s="142">
        <f>EL200/100000000</f>
        <v>0.05627662</v>
      </c>
      <c r="O54" s="180"/>
      <c r="P54" s="97">
        <f>ROUND((EP200+EQ200+ES200)/100000000,8)-ROUND((EP200+EQ200)/100000000,8)</f>
        <v>0.982103219999999</v>
      </c>
      <c r="Q54" s="140"/>
    </row>
    <row r="55" spans="2:17" ht="15" customHeight="1">
      <c r="B55" s="107"/>
      <c r="C55" s="100" t="s">
        <v>43</v>
      </c>
      <c r="D55" s="100"/>
      <c r="E55" s="101"/>
      <c r="F55" s="92">
        <f t="shared" si="9"/>
        <v>30.01412674</v>
      </c>
      <c r="G55" s="94">
        <f>CW200/100000000</f>
        <v>11.66738964</v>
      </c>
      <c r="H55" s="94">
        <f>DC200/100000000</f>
        <v>10.88457221</v>
      </c>
      <c r="I55" s="94">
        <f>DI200/100000000</f>
        <v>1.77886662</v>
      </c>
      <c r="J55" s="94">
        <f>DO200/100000000</f>
        <v>5.36711024</v>
      </c>
      <c r="K55" s="94">
        <f>DU200/100000000</f>
        <v>0.03259175</v>
      </c>
      <c r="L55" s="97">
        <f>ROUND(EA200/100000000,8)</f>
        <v>0.28359628</v>
      </c>
      <c r="M55" s="92">
        <f>EG200/100000000</f>
        <v>0.01850191</v>
      </c>
      <c r="N55" s="142">
        <f>EM200/100000000</f>
        <v>0.02410884</v>
      </c>
      <c r="O55" s="180"/>
      <c r="P55" s="97">
        <f>ROUND(ET200/100000000,8)</f>
        <v>0.15431823</v>
      </c>
      <c r="Q55" s="140"/>
    </row>
    <row r="56" spans="2:17" ht="15" customHeight="1">
      <c r="B56" s="6" t="s">
        <v>56</v>
      </c>
      <c r="C56" s="108"/>
      <c r="D56" s="108"/>
      <c r="E56" s="109"/>
      <c r="F56" s="110">
        <f t="shared" si="9"/>
        <v>492.2996245900001</v>
      </c>
      <c r="G56" s="112">
        <f>CX200/100000000</f>
        <v>192.03349213</v>
      </c>
      <c r="H56" s="112">
        <f>DD200/100000000</f>
        <v>177.06423828</v>
      </c>
      <c r="I56" s="112">
        <f>DJ200/100000000</f>
        <v>31.56245904</v>
      </c>
      <c r="J56" s="112">
        <f>DP200/100000000</f>
        <v>85.55978414</v>
      </c>
      <c r="K56" s="112">
        <f>DV200/100000000</f>
        <v>0.56354046</v>
      </c>
      <c r="L56" s="113">
        <f>ROUND(EB200/100000000,8)</f>
        <v>5.51611054</v>
      </c>
      <c r="M56" s="110">
        <f>EH200/100000000</f>
        <v>2.09410508</v>
      </c>
      <c r="N56" s="143">
        <f>EN200/100000000</f>
        <v>0.44046467</v>
      </c>
      <c r="O56" s="181"/>
      <c r="P56" s="113">
        <f>ROUND(EU200/100000000,8)</f>
        <v>2.81595805</v>
      </c>
      <c r="Q56" s="140"/>
    </row>
    <row r="57" spans="2:16" ht="13.5">
      <c r="B57" s="27" t="s">
        <v>67</v>
      </c>
      <c r="C57" s="27"/>
      <c r="D57" s="27"/>
      <c r="E57" s="27"/>
      <c r="F57" s="27"/>
      <c r="G57" s="27"/>
      <c r="H57" s="27"/>
      <c r="I57" s="27" t="s">
        <v>22</v>
      </c>
      <c r="J57" s="27"/>
      <c r="K57" s="27"/>
      <c r="L57" s="27"/>
      <c r="M57" s="27"/>
      <c r="N57" s="27"/>
      <c r="P57" s="144"/>
    </row>
    <row r="58" spans="2:12" ht="13.5">
      <c r="B58" s="27" t="s">
        <v>68</v>
      </c>
      <c r="C58" s="27"/>
      <c r="D58" s="27"/>
      <c r="E58" s="27"/>
      <c r="F58" s="27"/>
      <c r="G58" s="27"/>
      <c r="H58" s="27"/>
      <c r="I58" s="27" t="s">
        <v>69</v>
      </c>
      <c r="J58" s="27"/>
      <c r="K58" s="27"/>
      <c r="L58" s="27"/>
    </row>
    <row r="59" spans="2:12" ht="13.5">
      <c r="B59" s="29" t="s">
        <v>70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s="4" t="s">
        <v>71</v>
      </c>
    </row>
    <row r="64" ht="13.5">
      <c r="I64" s="51" t="s">
        <v>58</v>
      </c>
    </row>
    <row r="65" spans="5:10" ht="22.5">
      <c r="E65" s="72"/>
      <c r="F65" s="145" t="s">
        <v>72</v>
      </c>
      <c r="G65" s="146" t="s">
        <v>73</v>
      </c>
      <c r="H65" s="147" t="s">
        <v>74</v>
      </c>
      <c r="I65" s="148" t="s">
        <v>75</v>
      </c>
      <c r="J65" s="149"/>
    </row>
    <row r="66" spans="5:10" ht="13.5">
      <c r="E66" s="12" t="s">
        <v>44</v>
      </c>
      <c r="F66" s="84">
        <f>F67</f>
        <v>126.26116303</v>
      </c>
      <c r="G66" s="85">
        <f>SUM(G67:G68)</f>
        <v>1.5943052</v>
      </c>
      <c r="H66" s="85">
        <f>SUM(H67:H68)</f>
        <v>138.6804368</v>
      </c>
      <c r="I66" s="87">
        <f>I67</f>
        <v>38.56182884</v>
      </c>
      <c r="J66" s="150"/>
    </row>
    <row r="67" spans="5:10" ht="13.5">
      <c r="E67" s="151" t="s">
        <v>45</v>
      </c>
      <c r="F67" s="92">
        <f>EV200/100000000</f>
        <v>126.26116303</v>
      </c>
      <c r="G67" s="94">
        <f>EW200/100000000</f>
        <v>0.9353052</v>
      </c>
      <c r="H67" s="94">
        <f>EY200/100000000</f>
        <v>46.8312037</v>
      </c>
      <c r="I67" s="97">
        <f>ROUND(FA200/100000000,8)</f>
        <v>38.56182884</v>
      </c>
      <c r="J67" s="152"/>
    </row>
    <row r="68" spans="5:10" ht="13.5">
      <c r="E68" s="46" t="s">
        <v>46</v>
      </c>
      <c r="F68" s="153"/>
      <c r="G68" s="112">
        <f>EX200/100000000</f>
        <v>0.659</v>
      </c>
      <c r="H68" s="112">
        <f>EZ200/100000000</f>
        <v>91.8492331</v>
      </c>
      <c r="I68" s="154"/>
      <c r="J68" s="155"/>
    </row>
    <row r="197" spans="5:157" ht="67.5" hidden="1">
      <c r="E197" s="4" t="s">
        <v>76</v>
      </c>
      <c r="F197" s="4" t="s">
        <v>77</v>
      </c>
      <c r="G197" s="4" t="s">
        <v>77</v>
      </c>
      <c r="H197" s="4" t="s">
        <v>78</v>
      </c>
      <c r="I197" s="4" t="s">
        <v>79</v>
      </c>
      <c r="J197" s="4" t="s">
        <v>79</v>
      </c>
      <c r="K197" s="4" t="s">
        <v>80</v>
      </c>
      <c r="L197" s="4" t="s">
        <v>80</v>
      </c>
      <c r="M197" s="156" t="s">
        <v>81</v>
      </c>
      <c r="N197" s="156" t="s">
        <v>81</v>
      </c>
      <c r="O197" s="4" t="s">
        <v>82</v>
      </c>
      <c r="P197" s="157" t="s">
        <v>48</v>
      </c>
      <c r="Q197" s="157" t="s">
        <v>49</v>
      </c>
      <c r="R197" s="157" t="s">
        <v>50</v>
      </c>
      <c r="S197" s="158" t="s">
        <v>83</v>
      </c>
      <c r="T197" s="158" t="s">
        <v>83</v>
      </c>
      <c r="U197" s="158" t="s">
        <v>83</v>
      </c>
      <c r="V197" s="158" t="s">
        <v>83</v>
      </c>
      <c r="W197" s="158" t="s">
        <v>83</v>
      </c>
      <c r="X197" s="158" t="s">
        <v>83</v>
      </c>
      <c r="Y197" s="158" t="s">
        <v>84</v>
      </c>
      <c r="Z197" s="158" t="s">
        <v>84</v>
      </c>
      <c r="AA197" s="158" t="s">
        <v>84</v>
      </c>
      <c r="AB197" s="158" t="s">
        <v>84</v>
      </c>
      <c r="AC197" s="158" t="s">
        <v>84</v>
      </c>
      <c r="AD197" s="158" t="s">
        <v>84</v>
      </c>
      <c r="AE197" s="158" t="s">
        <v>85</v>
      </c>
      <c r="AF197" s="158" t="s">
        <v>85</v>
      </c>
      <c r="AG197" s="158" t="s">
        <v>85</v>
      </c>
      <c r="AH197" s="158" t="s">
        <v>85</v>
      </c>
      <c r="AI197" s="158" t="s">
        <v>85</v>
      </c>
      <c r="AJ197" s="158" t="s">
        <v>85</v>
      </c>
      <c r="AK197" s="158" t="s">
        <v>86</v>
      </c>
      <c r="AL197" s="158" t="s">
        <v>86</v>
      </c>
      <c r="AM197" s="158" t="s">
        <v>86</v>
      </c>
      <c r="AN197" s="158" t="s">
        <v>86</v>
      </c>
      <c r="AO197" s="158" t="s">
        <v>86</v>
      </c>
      <c r="AP197" s="158" t="s">
        <v>86</v>
      </c>
      <c r="AQ197" s="158" t="s">
        <v>87</v>
      </c>
      <c r="AR197" s="158" t="s">
        <v>87</v>
      </c>
      <c r="AS197" s="158" t="s">
        <v>87</v>
      </c>
      <c r="AT197" s="158" t="s">
        <v>87</v>
      </c>
      <c r="AU197" s="158" t="s">
        <v>87</v>
      </c>
      <c r="AV197" s="158" t="s">
        <v>87</v>
      </c>
      <c r="AW197" s="158" t="s">
        <v>88</v>
      </c>
      <c r="AX197" s="158" t="s">
        <v>88</v>
      </c>
      <c r="AY197" s="158" t="s">
        <v>88</v>
      </c>
      <c r="AZ197" s="158" t="s">
        <v>88</v>
      </c>
      <c r="BA197" s="158" t="s">
        <v>88</v>
      </c>
      <c r="BB197" s="158" t="s">
        <v>88</v>
      </c>
      <c r="BC197" s="158" t="s">
        <v>8</v>
      </c>
      <c r="BD197" s="158" t="s">
        <v>8</v>
      </c>
      <c r="BE197" s="158" t="s">
        <v>8</v>
      </c>
      <c r="BF197" s="158" t="s">
        <v>8</v>
      </c>
      <c r="BG197" s="158" t="s">
        <v>8</v>
      </c>
      <c r="BH197" s="158" t="s">
        <v>8</v>
      </c>
      <c r="BI197" s="158" t="s">
        <v>9</v>
      </c>
      <c r="BJ197" s="158" t="s">
        <v>9</v>
      </c>
      <c r="BK197" s="158" t="s">
        <v>9</v>
      </c>
      <c r="BL197" s="158" t="s">
        <v>9</v>
      </c>
      <c r="BM197" s="158" t="s">
        <v>9</v>
      </c>
      <c r="BN197" s="158" t="s">
        <v>9</v>
      </c>
      <c r="BO197" s="158" t="s">
        <v>10</v>
      </c>
      <c r="BP197" s="158" t="s">
        <v>10</v>
      </c>
      <c r="BQ197" s="158" t="s">
        <v>10</v>
      </c>
      <c r="BR197" s="158" t="s">
        <v>10</v>
      </c>
      <c r="BS197" s="158" t="s">
        <v>10</v>
      </c>
      <c r="BT197" s="158" t="s">
        <v>10</v>
      </c>
      <c r="BU197" s="158" t="s">
        <v>11</v>
      </c>
      <c r="BV197" s="158" t="s">
        <v>11</v>
      </c>
      <c r="BW197" s="158" t="s">
        <v>11</v>
      </c>
      <c r="BX197" s="158" t="s">
        <v>11</v>
      </c>
      <c r="BY197" s="158" t="s">
        <v>11</v>
      </c>
      <c r="BZ197" s="158" t="s">
        <v>11</v>
      </c>
      <c r="CA197" s="156" t="s">
        <v>89</v>
      </c>
      <c r="CB197" s="156" t="s">
        <v>89</v>
      </c>
      <c r="CC197" s="156" t="s">
        <v>89</v>
      </c>
      <c r="CD197" s="156" t="s">
        <v>89</v>
      </c>
      <c r="CE197" s="156" t="s">
        <v>89</v>
      </c>
      <c r="CF197" s="156" t="s">
        <v>89</v>
      </c>
      <c r="CG197" s="156" t="s">
        <v>90</v>
      </c>
      <c r="CH197" s="156" t="s">
        <v>90</v>
      </c>
      <c r="CI197" s="156" t="s">
        <v>90</v>
      </c>
      <c r="CJ197" s="156" t="s">
        <v>90</v>
      </c>
      <c r="CK197" s="156" t="s">
        <v>90</v>
      </c>
      <c r="CL197" s="156" t="s">
        <v>90</v>
      </c>
      <c r="CM197" s="156" t="s">
        <v>91</v>
      </c>
      <c r="CN197" s="156" t="s">
        <v>91</v>
      </c>
      <c r="CO197" s="156" t="s">
        <v>91</v>
      </c>
      <c r="CP197" s="156" t="s">
        <v>91</v>
      </c>
      <c r="CQ197" s="156" t="s">
        <v>91</v>
      </c>
      <c r="CR197" s="156" t="s">
        <v>91</v>
      </c>
      <c r="CS197" s="156" t="s">
        <v>92</v>
      </c>
      <c r="CT197" s="156" t="s">
        <v>92</v>
      </c>
      <c r="CU197" s="156" t="s">
        <v>92</v>
      </c>
      <c r="CV197" s="156" t="s">
        <v>92</v>
      </c>
      <c r="CW197" s="156" t="s">
        <v>92</v>
      </c>
      <c r="CX197" s="156" t="s">
        <v>92</v>
      </c>
      <c r="CY197" s="156" t="s">
        <v>93</v>
      </c>
      <c r="CZ197" s="156" t="s">
        <v>93</v>
      </c>
      <c r="DA197" s="156" t="s">
        <v>93</v>
      </c>
      <c r="DB197" s="156" t="s">
        <v>93</v>
      </c>
      <c r="DC197" s="156" t="s">
        <v>93</v>
      </c>
      <c r="DD197" s="156" t="s">
        <v>93</v>
      </c>
      <c r="DE197" s="156" t="s">
        <v>94</v>
      </c>
      <c r="DF197" s="156" t="s">
        <v>94</v>
      </c>
      <c r="DG197" s="156" t="s">
        <v>94</v>
      </c>
      <c r="DH197" s="156" t="s">
        <v>94</v>
      </c>
      <c r="DI197" s="156" t="s">
        <v>94</v>
      </c>
      <c r="DJ197" s="156" t="s">
        <v>94</v>
      </c>
      <c r="DK197" s="156" t="s">
        <v>95</v>
      </c>
      <c r="DL197" s="156" t="s">
        <v>95</v>
      </c>
      <c r="DM197" s="156" t="s">
        <v>95</v>
      </c>
      <c r="DN197" s="156" t="s">
        <v>95</v>
      </c>
      <c r="DO197" s="156" t="s">
        <v>95</v>
      </c>
      <c r="DP197" s="156" t="s">
        <v>95</v>
      </c>
      <c r="DQ197" s="156" t="s">
        <v>96</v>
      </c>
      <c r="DR197" s="156" t="s">
        <v>96</v>
      </c>
      <c r="DS197" s="156" t="s">
        <v>96</v>
      </c>
      <c r="DT197" s="156" t="s">
        <v>96</v>
      </c>
      <c r="DU197" s="156" t="s">
        <v>96</v>
      </c>
      <c r="DV197" s="156" t="s">
        <v>96</v>
      </c>
      <c r="DW197" s="156" t="s">
        <v>97</v>
      </c>
      <c r="DX197" s="156" t="s">
        <v>97</v>
      </c>
      <c r="DY197" s="156" t="s">
        <v>97</v>
      </c>
      <c r="DZ197" s="156" t="s">
        <v>97</v>
      </c>
      <c r="EA197" s="156" t="s">
        <v>97</v>
      </c>
      <c r="EB197" s="156" t="s">
        <v>97</v>
      </c>
      <c r="EC197" s="156" t="s">
        <v>98</v>
      </c>
      <c r="ED197" s="156" t="s">
        <v>98</v>
      </c>
      <c r="EE197" s="156" t="s">
        <v>98</v>
      </c>
      <c r="EF197" s="156" t="s">
        <v>98</v>
      </c>
      <c r="EG197" s="156" t="s">
        <v>98</v>
      </c>
      <c r="EH197" s="156" t="s">
        <v>98</v>
      </c>
      <c r="EI197" s="156" t="s">
        <v>99</v>
      </c>
      <c r="EJ197" s="156" t="s">
        <v>99</v>
      </c>
      <c r="EK197" s="156" t="s">
        <v>99</v>
      </c>
      <c r="EL197" s="156" t="s">
        <v>99</v>
      </c>
      <c r="EM197" s="156" t="s">
        <v>99</v>
      </c>
      <c r="EN197" s="156" t="s">
        <v>99</v>
      </c>
      <c r="EO197" s="156" t="s">
        <v>100</v>
      </c>
      <c r="EP197" s="156" t="s">
        <v>101</v>
      </c>
      <c r="EQ197" s="156" t="s">
        <v>101</v>
      </c>
      <c r="ER197" s="156" t="s">
        <v>101</v>
      </c>
      <c r="ES197" s="156" t="s">
        <v>101</v>
      </c>
      <c r="ET197" s="156" t="s">
        <v>101</v>
      </c>
      <c r="EU197" s="156" t="s">
        <v>101</v>
      </c>
      <c r="EV197" s="4" t="s">
        <v>72</v>
      </c>
      <c r="EW197" s="4" t="s">
        <v>73</v>
      </c>
      <c r="EX197" s="4" t="s">
        <v>73</v>
      </c>
      <c r="EY197" s="156" t="s">
        <v>74</v>
      </c>
      <c r="EZ197" s="156" t="s">
        <v>74</v>
      </c>
      <c r="FA197" s="4" t="s">
        <v>102</v>
      </c>
    </row>
    <row r="198" spans="6:151" ht="13.5" hidden="1">
      <c r="F198" s="4" t="s">
        <v>45</v>
      </c>
      <c r="G198" s="4" t="s">
        <v>46</v>
      </c>
      <c r="H198" s="4" t="s">
        <v>46</v>
      </c>
      <c r="I198" s="4" t="s">
        <v>45</v>
      </c>
      <c r="J198" s="4" t="s">
        <v>46</v>
      </c>
      <c r="K198" s="4" t="s">
        <v>45</v>
      </c>
      <c r="L198" s="4" t="s">
        <v>46</v>
      </c>
      <c r="M198" s="4" t="s">
        <v>45</v>
      </c>
      <c r="N198" s="4" t="s">
        <v>46</v>
      </c>
      <c r="S198" s="157" t="s">
        <v>103</v>
      </c>
      <c r="T198" s="157" t="s">
        <v>104</v>
      </c>
      <c r="U198" s="157" t="s">
        <v>105</v>
      </c>
      <c r="V198" s="71" t="s">
        <v>79</v>
      </c>
      <c r="W198" s="71" t="s">
        <v>106</v>
      </c>
      <c r="X198" s="71" t="s">
        <v>107</v>
      </c>
      <c r="Y198" s="71" t="s">
        <v>108</v>
      </c>
      <c r="Z198" s="71" t="s">
        <v>104</v>
      </c>
      <c r="AA198" s="71" t="s">
        <v>105</v>
      </c>
      <c r="AB198" s="4" t="s">
        <v>79</v>
      </c>
      <c r="AC198" s="4" t="s">
        <v>109</v>
      </c>
      <c r="AD198" s="4" t="s">
        <v>107</v>
      </c>
      <c r="AE198" s="4" t="s">
        <v>108</v>
      </c>
      <c r="AF198" s="4" t="s">
        <v>104</v>
      </c>
      <c r="AG198" s="4" t="s">
        <v>105</v>
      </c>
      <c r="AH198" s="4" t="s">
        <v>79</v>
      </c>
      <c r="AI198" s="4" t="s">
        <v>109</v>
      </c>
      <c r="AJ198" s="4" t="s">
        <v>107</v>
      </c>
      <c r="AK198" s="4" t="s">
        <v>108</v>
      </c>
      <c r="AL198" s="4" t="s">
        <v>104</v>
      </c>
      <c r="AM198" s="4" t="s">
        <v>105</v>
      </c>
      <c r="AN198" s="4" t="s">
        <v>79</v>
      </c>
      <c r="AO198" s="4" t="s">
        <v>109</v>
      </c>
      <c r="AP198" s="4" t="s">
        <v>107</v>
      </c>
      <c r="AQ198" s="4" t="s">
        <v>108</v>
      </c>
      <c r="AR198" s="4" t="s">
        <v>104</v>
      </c>
      <c r="AS198" s="4" t="s">
        <v>105</v>
      </c>
      <c r="AT198" s="4" t="s">
        <v>79</v>
      </c>
      <c r="AU198" s="4" t="s">
        <v>109</v>
      </c>
      <c r="AV198" s="4" t="s">
        <v>107</v>
      </c>
      <c r="AW198" s="4" t="s">
        <v>108</v>
      </c>
      <c r="AX198" s="4" t="s">
        <v>104</v>
      </c>
      <c r="AY198" s="4" t="s">
        <v>105</v>
      </c>
      <c r="AZ198" s="4" t="s">
        <v>79</v>
      </c>
      <c r="BA198" s="4" t="s">
        <v>109</v>
      </c>
      <c r="BB198" s="4" t="s">
        <v>107</v>
      </c>
      <c r="BC198" s="4" t="s">
        <v>108</v>
      </c>
      <c r="BD198" s="4" t="s">
        <v>104</v>
      </c>
      <c r="BE198" s="4" t="s">
        <v>105</v>
      </c>
      <c r="BF198" s="4" t="s">
        <v>79</v>
      </c>
      <c r="BG198" s="4" t="s">
        <v>109</v>
      </c>
      <c r="BH198" s="4" t="s">
        <v>107</v>
      </c>
      <c r="BI198" s="4" t="s">
        <v>108</v>
      </c>
      <c r="BJ198" s="4" t="s">
        <v>104</v>
      </c>
      <c r="BK198" s="4" t="s">
        <v>105</v>
      </c>
      <c r="BL198" s="4" t="s">
        <v>79</v>
      </c>
      <c r="BM198" s="4" t="s">
        <v>109</v>
      </c>
      <c r="BN198" s="4" t="s">
        <v>107</v>
      </c>
      <c r="BO198" s="4" t="s">
        <v>108</v>
      </c>
      <c r="BP198" s="4" t="s">
        <v>104</v>
      </c>
      <c r="BQ198" s="4" t="s">
        <v>105</v>
      </c>
      <c r="BR198" s="4" t="s">
        <v>79</v>
      </c>
      <c r="BS198" s="4" t="s">
        <v>109</v>
      </c>
      <c r="BT198" s="4" t="s">
        <v>107</v>
      </c>
      <c r="BU198" s="4" t="s">
        <v>108</v>
      </c>
      <c r="BV198" s="4" t="s">
        <v>104</v>
      </c>
      <c r="BW198" s="4" t="s">
        <v>105</v>
      </c>
      <c r="BX198" s="4" t="s">
        <v>79</v>
      </c>
      <c r="BY198" s="4" t="s">
        <v>109</v>
      </c>
      <c r="BZ198" s="4" t="s">
        <v>107</v>
      </c>
      <c r="CA198" s="4" t="s">
        <v>108</v>
      </c>
      <c r="CB198" s="4" t="s">
        <v>104</v>
      </c>
      <c r="CC198" s="4" t="s">
        <v>105</v>
      </c>
      <c r="CD198" s="4" t="s">
        <v>79</v>
      </c>
      <c r="CE198" s="4" t="s">
        <v>109</v>
      </c>
      <c r="CF198" s="4" t="s">
        <v>107</v>
      </c>
      <c r="CG198" s="4" t="s">
        <v>108</v>
      </c>
      <c r="CH198" s="4" t="s">
        <v>104</v>
      </c>
      <c r="CI198" s="4" t="s">
        <v>105</v>
      </c>
      <c r="CJ198" s="4" t="s">
        <v>79</v>
      </c>
      <c r="CK198" s="4" t="s">
        <v>109</v>
      </c>
      <c r="CL198" s="4" t="s">
        <v>107</v>
      </c>
      <c r="CM198" s="4" t="s">
        <v>108</v>
      </c>
      <c r="CN198" s="4" t="s">
        <v>104</v>
      </c>
      <c r="CO198" s="4" t="s">
        <v>105</v>
      </c>
      <c r="CP198" s="4" t="s">
        <v>79</v>
      </c>
      <c r="CQ198" s="4" t="s">
        <v>109</v>
      </c>
      <c r="CR198" s="4" t="s">
        <v>107</v>
      </c>
      <c r="CS198" s="4" t="s">
        <v>108</v>
      </c>
      <c r="CT198" s="4" t="s">
        <v>104</v>
      </c>
      <c r="CU198" s="4" t="s">
        <v>105</v>
      </c>
      <c r="CV198" s="4" t="s">
        <v>79</v>
      </c>
      <c r="CW198" s="4" t="s">
        <v>109</v>
      </c>
      <c r="CX198" s="4" t="s">
        <v>107</v>
      </c>
      <c r="CY198" s="4" t="s">
        <v>108</v>
      </c>
      <c r="CZ198" s="4" t="s">
        <v>104</v>
      </c>
      <c r="DA198" s="4" t="s">
        <v>105</v>
      </c>
      <c r="DB198" s="4" t="s">
        <v>79</v>
      </c>
      <c r="DC198" s="4" t="s">
        <v>109</v>
      </c>
      <c r="DD198" s="4" t="s">
        <v>107</v>
      </c>
      <c r="DE198" s="4" t="s">
        <v>108</v>
      </c>
      <c r="DF198" s="4" t="s">
        <v>104</v>
      </c>
      <c r="DG198" s="4" t="s">
        <v>105</v>
      </c>
      <c r="DH198" s="4" t="s">
        <v>79</v>
      </c>
      <c r="DI198" s="4" t="s">
        <v>109</v>
      </c>
      <c r="DJ198" s="4" t="s">
        <v>107</v>
      </c>
      <c r="DK198" s="4" t="s">
        <v>108</v>
      </c>
      <c r="DL198" s="4" t="s">
        <v>104</v>
      </c>
      <c r="DM198" s="4" t="s">
        <v>105</v>
      </c>
      <c r="DN198" s="4" t="s">
        <v>79</v>
      </c>
      <c r="DO198" s="4" t="s">
        <v>109</v>
      </c>
      <c r="DP198" s="4" t="s">
        <v>107</v>
      </c>
      <c r="DQ198" s="4" t="s">
        <v>108</v>
      </c>
      <c r="DR198" s="4" t="s">
        <v>104</v>
      </c>
      <c r="DS198" s="4" t="s">
        <v>105</v>
      </c>
      <c r="DT198" s="4" t="s">
        <v>79</v>
      </c>
      <c r="DU198" s="4" t="s">
        <v>109</v>
      </c>
      <c r="DV198" s="4" t="s">
        <v>107</v>
      </c>
      <c r="DW198" s="4" t="s">
        <v>108</v>
      </c>
      <c r="DX198" s="4" t="s">
        <v>104</v>
      </c>
      <c r="DY198" s="4" t="s">
        <v>105</v>
      </c>
      <c r="DZ198" s="4" t="s">
        <v>79</v>
      </c>
      <c r="EA198" s="4" t="s">
        <v>109</v>
      </c>
      <c r="EB198" s="4" t="s">
        <v>107</v>
      </c>
      <c r="EC198" s="4" t="s">
        <v>108</v>
      </c>
      <c r="ED198" s="4" t="s">
        <v>104</v>
      </c>
      <c r="EE198" s="4" t="s">
        <v>105</v>
      </c>
      <c r="EF198" s="4" t="s">
        <v>79</v>
      </c>
      <c r="EG198" s="4" t="s">
        <v>109</v>
      </c>
      <c r="EH198" s="4" t="s">
        <v>107</v>
      </c>
      <c r="EI198" s="4" t="s">
        <v>108</v>
      </c>
      <c r="EJ198" s="4" t="s">
        <v>104</v>
      </c>
      <c r="EK198" s="4" t="s">
        <v>105</v>
      </c>
      <c r="EL198" s="4" t="s">
        <v>79</v>
      </c>
      <c r="EM198" s="4" t="s">
        <v>109</v>
      </c>
      <c r="EN198" s="4" t="s">
        <v>107</v>
      </c>
      <c r="EO198" s="4" t="s">
        <v>44</v>
      </c>
      <c r="EP198" s="4" t="s">
        <v>108</v>
      </c>
      <c r="EQ198" s="4" t="s">
        <v>104</v>
      </c>
      <c r="ER198" s="4" t="s">
        <v>105</v>
      </c>
      <c r="ES198" s="4" t="s">
        <v>79</v>
      </c>
      <c r="ET198" s="4" t="s">
        <v>109</v>
      </c>
      <c r="EU198" s="4" t="s">
        <v>107</v>
      </c>
    </row>
    <row r="199" spans="6:157" ht="13.5" hidden="1">
      <c r="F199" s="4">
        <v>1</v>
      </c>
      <c r="G199" s="4">
        <v>2</v>
      </c>
      <c r="H199" s="4">
        <v>3</v>
      </c>
      <c r="I199" s="4">
        <v>4</v>
      </c>
      <c r="J199" s="4">
        <v>5</v>
      </c>
      <c r="K199" s="4">
        <v>6</v>
      </c>
      <c r="L199" s="4">
        <v>7</v>
      </c>
      <c r="M199" s="4">
        <v>8</v>
      </c>
      <c r="N199" s="4">
        <v>9</v>
      </c>
      <c r="O199" s="4">
        <v>10</v>
      </c>
      <c r="P199" s="4">
        <v>11</v>
      </c>
      <c r="Q199" s="4">
        <v>12</v>
      </c>
      <c r="R199" s="4">
        <v>13</v>
      </c>
      <c r="S199" s="4">
        <v>14</v>
      </c>
      <c r="T199" s="4">
        <v>15</v>
      </c>
      <c r="U199" s="4">
        <v>16</v>
      </c>
      <c r="V199" s="4">
        <v>17</v>
      </c>
      <c r="W199" s="4">
        <v>18</v>
      </c>
      <c r="X199" s="4">
        <v>19</v>
      </c>
      <c r="Y199" s="4">
        <v>20</v>
      </c>
      <c r="Z199" s="4">
        <v>21</v>
      </c>
      <c r="AA199" s="4">
        <v>22</v>
      </c>
      <c r="AB199" s="4">
        <v>23</v>
      </c>
      <c r="AC199" s="4">
        <v>24</v>
      </c>
      <c r="AD199" s="4">
        <v>25</v>
      </c>
      <c r="AE199" s="4">
        <v>26</v>
      </c>
      <c r="AF199" s="4">
        <v>27</v>
      </c>
      <c r="AG199" s="4">
        <v>28</v>
      </c>
      <c r="AH199" s="4">
        <v>29</v>
      </c>
      <c r="AI199" s="4">
        <v>30</v>
      </c>
      <c r="AJ199" s="4">
        <v>31</v>
      </c>
      <c r="AK199" s="4">
        <v>32</v>
      </c>
      <c r="AL199" s="4">
        <v>33</v>
      </c>
      <c r="AM199" s="4">
        <v>34</v>
      </c>
      <c r="AN199" s="4">
        <v>35</v>
      </c>
      <c r="AO199" s="4">
        <v>36</v>
      </c>
      <c r="AP199" s="4">
        <v>37</v>
      </c>
      <c r="AQ199" s="4">
        <v>38</v>
      </c>
      <c r="AR199" s="4">
        <v>39</v>
      </c>
      <c r="AS199" s="4">
        <v>40</v>
      </c>
      <c r="AT199" s="4">
        <v>41</v>
      </c>
      <c r="AU199" s="4">
        <v>42</v>
      </c>
      <c r="AV199" s="4">
        <v>43</v>
      </c>
      <c r="AW199" s="4">
        <v>44</v>
      </c>
      <c r="AX199" s="4">
        <v>45</v>
      </c>
      <c r="AY199" s="4">
        <v>46</v>
      </c>
      <c r="AZ199" s="4">
        <v>47</v>
      </c>
      <c r="BA199" s="4">
        <v>48</v>
      </c>
      <c r="BB199" s="4">
        <v>49</v>
      </c>
      <c r="BC199" s="4">
        <v>50</v>
      </c>
      <c r="BD199" s="4">
        <v>51</v>
      </c>
      <c r="BE199" s="4">
        <v>52</v>
      </c>
      <c r="BF199" s="4">
        <v>53</v>
      </c>
      <c r="BG199" s="4">
        <v>54</v>
      </c>
      <c r="BH199" s="4">
        <v>55</v>
      </c>
      <c r="BI199" s="4">
        <v>56</v>
      </c>
      <c r="BJ199" s="4">
        <v>57</v>
      </c>
      <c r="BK199" s="4">
        <v>58</v>
      </c>
      <c r="BL199" s="4">
        <v>59</v>
      </c>
      <c r="BM199" s="4">
        <v>60</v>
      </c>
      <c r="BN199" s="4">
        <v>61</v>
      </c>
      <c r="BO199" s="4">
        <v>62</v>
      </c>
      <c r="BP199" s="4">
        <v>63</v>
      </c>
      <c r="BQ199" s="4">
        <v>64</v>
      </c>
      <c r="BR199" s="4">
        <v>65</v>
      </c>
      <c r="BS199" s="4">
        <v>66</v>
      </c>
      <c r="BT199" s="4">
        <v>67</v>
      </c>
      <c r="BU199" s="4">
        <v>68</v>
      </c>
      <c r="BV199" s="4">
        <v>69</v>
      </c>
      <c r="BW199" s="4">
        <v>70</v>
      </c>
      <c r="BX199" s="4">
        <v>71</v>
      </c>
      <c r="BY199" s="4">
        <v>72</v>
      </c>
      <c r="BZ199" s="4">
        <v>73</v>
      </c>
      <c r="CA199" s="4">
        <v>74</v>
      </c>
      <c r="CB199" s="4">
        <v>75</v>
      </c>
      <c r="CC199" s="4">
        <v>76</v>
      </c>
      <c r="CD199" s="4">
        <v>77</v>
      </c>
      <c r="CE199" s="4">
        <v>78</v>
      </c>
      <c r="CF199" s="4">
        <v>79</v>
      </c>
      <c r="CG199" s="4">
        <v>80</v>
      </c>
      <c r="CH199" s="4">
        <v>81</v>
      </c>
      <c r="CI199" s="4">
        <v>82</v>
      </c>
      <c r="CJ199" s="4">
        <v>83</v>
      </c>
      <c r="CK199" s="4">
        <v>84</v>
      </c>
      <c r="CL199" s="4">
        <v>85</v>
      </c>
      <c r="CM199" s="4">
        <v>86</v>
      </c>
      <c r="CN199" s="4">
        <v>87</v>
      </c>
      <c r="CO199" s="4">
        <v>88</v>
      </c>
      <c r="CP199" s="4">
        <v>89</v>
      </c>
      <c r="CQ199" s="4">
        <v>90</v>
      </c>
      <c r="CR199" s="4">
        <v>91</v>
      </c>
      <c r="CS199" s="4">
        <v>92</v>
      </c>
      <c r="CT199" s="4">
        <v>93</v>
      </c>
      <c r="CU199" s="4">
        <v>94</v>
      </c>
      <c r="CV199" s="4">
        <v>95</v>
      </c>
      <c r="CW199" s="4">
        <v>96</v>
      </c>
      <c r="CX199" s="4">
        <v>97</v>
      </c>
      <c r="CY199" s="4">
        <v>98</v>
      </c>
      <c r="CZ199" s="4">
        <v>99</v>
      </c>
      <c r="DA199" s="4">
        <v>100</v>
      </c>
      <c r="DB199" s="4">
        <v>101</v>
      </c>
      <c r="DC199" s="4">
        <v>102</v>
      </c>
      <c r="DD199" s="4">
        <v>103</v>
      </c>
      <c r="DE199" s="4">
        <v>104</v>
      </c>
      <c r="DF199" s="4">
        <v>105</v>
      </c>
      <c r="DG199" s="4">
        <v>106</v>
      </c>
      <c r="DH199" s="4">
        <v>107</v>
      </c>
      <c r="DI199" s="4">
        <v>108</v>
      </c>
      <c r="DJ199" s="4">
        <v>109</v>
      </c>
      <c r="DK199" s="4">
        <v>110</v>
      </c>
      <c r="DL199" s="4">
        <v>111</v>
      </c>
      <c r="DM199" s="4">
        <v>112</v>
      </c>
      <c r="DN199" s="4">
        <v>113</v>
      </c>
      <c r="DO199" s="4">
        <v>114</v>
      </c>
      <c r="DP199" s="4">
        <v>115</v>
      </c>
      <c r="DQ199" s="4">
        <v>116</v>
      </c>
      <c r="DR199" s="4">
        <v>117</v>
      </c>
      <c r="DS199" s="4">
        <v>118</v>
      </c>
      <c r="DT199" s="4">
        <v>119</v>
      </c>
      <c r="DU199" s="4">
        <v>120</v>
      </c>
      <c r="DV199" s="4">
        <v>121</v>
      </c>
      <c r="DW199" s="4">
        <v>122</v>
      </c>
      <c r="DX199" s="4">
        <v>123</v>
      </c>
      <c r="DY199" s="4">
        <v>124</v>
      </c>
      <c r="DZ199" s="4">
        <v>125</v>
      </c>
      <c r="EA199" s="4">
        <v>126</v>
      </c>
      <c r="EB199" s="4">
        <v>127</v>
      </c>
      <c r="EC199" s="4">
        <v>128</v>
      </c>
      <c r="ED199" s="4">
        <v>129</v>
      </c>
      <c r="EE199" s="4">
        <v>130</v>
      </c>
      <c r="EF199" s="4">
        <v>131</v>
      </c>
      <c r="EG199" s="4">
        <v>132</v>
      </c>
      <c r="EH199" s="4">
        <v>133</v>
      </c>
      <c r="EI199" s="4">
        <v>134</v>
      </c>
      <c r="EJ199" s="4">
        <v>135</v>
      </c>
      <c r="EK199" s="4">
        <v>136</v>
      </c>
      <c r="EL199" s="4">
        <v>137</v>
      </c>
      <c r="EM199" s="4">
        <v>138</v>
      </c>
      <c r="EN199" s="4">
        <v>139</v>
      </c>
      <c r="EO199" s="4">
        <v>140</v>
      </c>
      <c r="EP199" s="4">
        <v>141</v>
      </c>
      <c r="EQ199" s="4">
        <v>142</v>
      </c>
      <c r="ER199" s="4">
        <v>143</v>
      </c>
      <c r="ES199" s="4">
        <v>144</v>
      </c>
      <c r="ET199" s="4">
        <v>145</v>
      </c>
      <c r="EU199" s="4">
        <v>146</v>
      </c>
      <c r="EV199" s="4">
        <v>147</v>
      </c>
      <c r="EW199" s="4">
        <v>148</v>
      </c>
      <c r="EX199" s="4">
        <v>149</v>
      </c>
      <c r="EY199" s="4">
        <v>150</v>
      </c>
      <c r="EZ199" s="4">
        <v>151</v>
      </c>
      <c r="FA199" s="4">
        <v>152</v>
      </c>
    </row>
    <row r="200" spans="5:157" ht="13.5" customHeight="1" hidden="1">
      <c r="E200" s="159">
        <v>201107</v>
      </c>
      <c r="F200" s="159">
        <v>19460832</v>
      </c>
      <c r="G200" s="159">
        <v>14817936</v>
      </c>
      <c r="H200" s="159">
        <v>2439724</v>
      </c>
      <c r="I200" s="159">
        <v>269428</v>
      </c>
      <c r="J200" s="159">
        <v>301003</v>
      </c>
      <c r="K200" s="159">
        <v>72617</v>
      </c>
      <c r="L200" s="159">
        <v>9558</v>
      </c>
      <c r="M200" s="159">
        <v>910079</v>
      </c>
      <c r="N200" s="159">
        <v>691673</v>
      </c>
      <c r="O200" s="159">
        <v>274078.763483096</v>
      </c>
      <c r="P200" s="159">
        <v>5407645264</v>
      </c>
      <c r="Q200" s="159">
        <v>1772025605</v>
      </c>
      <c r="R200" s="159">
        <v>7179670869</v>
      </c>
      <c r="S200" s="160">
        <v>133463</v>
      </c>
      <c r="T200" s="160">
        <v>140062</v>
      </c>
      <c r="U200" s="160">
        <v>35779</v>
      </c>
      <c r="V200" s="160">
        <v>17795</v>
      </c>
      <c r="W200" s="160">
        <v>2429</v>
      </c>
      <c r="X200" s="160">
        <v>39219</v>
      </c>
      <c r="Y200" s="160">
        <v>8510938</v>
      </c>
      <c r="Z200" s="160">
        <v>7673323</v>
      </c>
      <c r="AA200" s="160">
        <v>2178037</v>
      </c>
      <c r="AB200" s="160">
        <v>670671</v>
      </c>
      <c r="AC200" s="160">
        <v>98289</v>
      </c>
      <c r="AD200" s="160">
        <v>1623731</v>
      </c>
      <c r="AE200" s="160">
        <v>2278623</v>
      </c>
      <c r="AF200" s="160">
        <v>1772489</v>
      </c>
      <c r="AG200" s="160">
        <v>253750</v>
      </c>
      <c r="AH200" s="160">
        <v>109728</v>
      </c>
      <c r="AI200" s="160">
        <v>19625</v>
      </c>
      <c r="AJ200" s="160">
        <v>298787</v>
      </c>
      <c r="AK200" s="160">
        <v>1324149</v>
      </c>
      <c r="AL200" s="160">
        <v>1517696</v>
      </c>
      <c r="AM200" s="160">
        <v>244198</v>
      </c>
      <c r="AN200" s="160">
        <v>251756</v>
      </c>
      <c r="AO200" s="160">
        <v>28010</v>
      </c>
      <c r="AP200" s="160">
        <v>528005</v>
      </c>
      <c r="AQ200" s="160">
        <v>12747702</v>
      </c>
      <c r="AR200" s="160">
        <v>12108040</v>
      </c>
      <c r="AS200" s="160">
        <v>3618970</v>
      </c>
      <c r="AT200" s="160">
        <v>1247871</v>
      </c>
      <c r="AU200" s="160">
        <v>171231</v>
      </c>
      <c r="AV200" s="160">
        <v>2852838</v>
      </c>
      <c r="AW200" s="160">
        <v>4876183</v>
      </c>
      <c r="AX200" s="160">
        <v>3317117</v>
      </c>
      <c r="AY200" s="160">
        <v>397144</v>
      </c>
      <c r="AZ200" s="160">
        <v>247885</v>
      </c>
      <c r="BA200" s="160">
        <v>42264</v>
      </c>
      <c r="BB200" s="160">
        <v>668650</v>
      </c>
      <c r="BC200" s="160">
        <v>61619411640</v>
      </c>
      <c r="BD200" s="160">
        <v>57429179540</v>
      </c>
      <c r="BE200" s="160">
        <v>13586645860</v>
      </c>
      <c r="BF200" s="160">
        <v>9824330680</v>
      </c>
      <c r="BG200" s="160">
        <v>1320794150</v>
      </c>
      <c r="BH200" s="160">
        <v>21592713040</v>
      </c>
      <c r="BI200" s="160">
        <v>95579580540</v>
      </c>
      <c r="BJ200" s="160">
        <v>76322052410</v>
      </c>
      <c r="BK200" s="160">
        <v>17946117700</v>
      </c>
      <c r="BL200" s="160">
        <v>9947358020</v>
      </c>
      <c r="BM200" s="160">
        <v>1509207600</v>
      </c>
      <c r="BN200" s="160">
        <v>23243306890</v>
      </c>
      <c r="BO200" s="160">
        <v>30969243380</v>
      </c>
      <c r="BP200" s="160">
        <v>19734975840</v>
      </c>
      <c r="BQ200" s="160">
        <v>2375603930</v>
      </c>
      <c r="BR200" s="160">
        <v>1624597670</v>
      </c>
      <c r="BS200" s="160">
        <v>253459340</v>
      </c>
      <c r="BT200" s="160">
        <v>4278339210</v>
      </c>
      <c r="BU200" s="160">
        <v>41616825800</v>
      </c>
      <c r="BV200" s="160">
        <v>30586313930</v>
      </c>
      <c r="BW200" s="160">
        <v>6085055720</v>
      </c>
      <c r="BX200" s="160">
        <v>5063280960</v>
      </c>
      <c r="BY200" s="160">
        <v>759147830</v>
      </c>
      <c r="BZ200" s="160">
        <v>11521878620</v>
      </c>
      <c r="CA200" s="160">
        <v>88730400</v>
      </c>
      <c r="CB200" s="160">
        <v>404425610</v>
      </c>
      <c r="CC200" s="160">
        <v>65370060</v>
      </c>
      <c r="CD200" s="160">
        <v>33722150</v>
      </c>
      <c r="CE200" s="160">
        <v>4419050</v>
      </c>
      <c r="CF200" s="160">
        <v>72987250</v>
      </c>
      <c r="CG200" s="160">
        <v>2022664156</v>
      </c>
      <c r="CH200" s="160">
        <v>2328626636</v>
      </c>
      <c r="CI200" s="160">
        <v>272903178</v>
      </c>
      <c r="CJ200" s="160">
        <v>433642760</v>
      </c>
      <c r="CK200" s="160">
        <v>46029126</v>
      </c>
      <c r="CL200" s="160">
        <v>896145254</v>
      </c>
      <c r="CM200" s="161">
        <v>5342900468.86448</v>
      </c>
      <c r="CN200" s="161">
        <v>3197292842.78112</v>
      </c>
      <c r="CO200" s="161">
        <v>470332130.820245</v>
      </c>
      <c r="CP200" s="161">
        <v>125513611.251078</v>
      </c>
      <c r="CQ200" s="161">
        <v>22044300.8148305</v>
      </c>
      <c r="CR200" s="161">
        <v>387481652.658579</v>
      </c>
      <c r="CS200" s="160">
        <v>52188714369</v>
      </c>
      <c r="CT200" s="160">
        <v>48759182795</v>
      </c>
      <c r="CU200" s="160">
        <v>11844717940</v>
      </c>
      <c r="CV200" s="160">
        <v>9093416289</v>
      </c>
      <c r="CW200" s="160">
        <v>1166738964</v>
      </c>
      <c r="CX200" s="160">
        <v>19203349213</v>
      </c>
      <c r="CY200" s="160">
        <v>68889877635</v>
      </c>
      <c r="CZ200" s="160">
        <v>56882023212</v>
      </c>
      <c r="DA200" s="160">
        <v>14372002439</v>
      </c>
      <c r="DB200" s="160">
        <v>8066966288</v>
      </c>
      <c r="DC200" s="160">
        <v>1088457221</v>
      </c>
      <c r="DD200" s="160">
        <v>17706423828</v>
      </c>
      <c r="DE200" s="160">
        <v>21772640032</v>
      </c>
      <c r="DF200" s="160">
        <v>14114191808</v>
      </c>
      <c r="DG200" s="160">
        <v>1903814987</v>
      </c>
      <c r="DH200" s="160">
        <v>1291655927</v>
      </c>
      <c r="DI200" s="160">
        <v>177886662</v>
      </c>
      <c r="DJ200" s="160">
        <v>3156245904</v>
      </c>
      <c r="DK200" s="160">
        <v>29408532220</v>
      </c>
      <c r="DL200" s="160">
        <v>22310719434</v>
      </c>
      <c r="DM200" s="160">
        <v>4877158106</v>
      </c>
      <c r="DN200" s="160">
        <v>4025980794</v>
      </c>
      <c r="DO200" s="160">
        <v>536711024</v>
      </c>
      <c r="DP200" s="160">
        <v>8555978414</v>
      </c>
      <c r="DQ200" s="160">
        <v>62432893</v>
      </c>
      <c r="DR200" s="160">
        <v>290327486</v>
      </c>
      <c r="DS200" s="160">
        <v>52325754</v>
      </c>
      <c r="DT200" s="160">
        <v>28643315</v>
      </c>
      <c r="DU200" s="160">
        <v>3259175</v>
      </c>
      <c r="DV200" s="160">
        <v>56354046</v>
      </c>
      <c r="DW200" s="161">
        <v>1240975683.27572</v>
      </c>
      <c r="DX200" s="161">
        <v>1418975807.69082</v>
      </c>
      <c r="DY200" s="161">
        <v>163143655.115592</v>
      </c>
      <c r="DZ200" s="161">
        <v>266913904.03345</v>
      </c>
      <c r="EA200" s="161">
        <v>28359628.2359445</v>
      </c>
      <c r="EB200" s="161">
        <v>551611054.130182</v>
      </c>
      <c r="EC200" s="159">
        <v>1072791468</v>
      </c>
      <c r="ED200" s="159">
        <v>836323948</v>
      </c>
      <c r="EE200" s="159">
        <v>114674035</v>
      </c>
      <c r="EF200" s="159">
        <v>2630419</v>
      </c>
      <c r="EG200" s="159">
        <v>1850191</v>
      </c>
      <c r="EH200" s="159">
        <v>209410508</v>
      </c>
      <c r="EI200" s="159">
        <v>251996200</v>
      </c>
      <c r="EJ200" s="159">
        <v>147519145</v>
      </c>
      <c r="EK200" s="159">
        <v>703518</v>
      </c>
      <c r="EL200" s="159">
        <v>5627662</v>
      </c>
      <c r="EM200" s="159">
        <v>2410884</v>
      </c>
      <c r="EN200" s="159">
        <v>44046467</v>
      </c>
      <c r="EO200" s="159">
        <v>1630438416</v>
      </c>
      <c r="EP200" s="161">
        <v>3740081029.43387</v>
      </c>
      <c r="EQ200" s="161">
        <v>2285218412.87767</v>
      </c>
      <c r="ER200" s="161">
        <v>376280761.535185</v>
      </c>
      <c r="ES200" s="161">
        <v>98210321.6884504</v>
      </c>
      <c r="ET200" s="161">
        <v>15431822.911776</v>
      </c>
      <c r="EU200" s="161">
        <v>281595804.841733</v>
      </c>
      <c r="EV200" s="159">
        <v>12626116303</v>
      </c>
      <c r="EW200" s="159">
        <v>93530520</v>
      </c>
      <c r="EX200" s="159">
        <v>65900000</v>
      </c>
      <c r="EY200" s="159">
        <v>4683120370</v>
      </c>
      <c r="EZ200" s="159">
        <v>9184923310</v>
      </c>
      <c r="FA200" s="159">
        <v>3856182884</v>
      </c>
    </row>
  </sheetData>
  <sheetProtection/>
  <mergeCells count="15">
    <mergeCell ref="O50:O56"/>
    <mergeCell ref="B1:P1"/>
    <mergeCell ref="E12:F12"/>
    <mergeCell ref="G12:H12"/>
    <mergeCell ref="I12:J12"/>
    <mergeCell ref="K12:L12"/>
    <mergeCell ref="E13:F13"/>
    <mergeCell ref="G13:H13"/>
    <mergeCell ref="I13:J13"/>
    <mergeCell ref="K13:L13"/>
    <mergeCell ref="F18:I18"/>
    <mergeCell ref="J18:M18"/>
    <mergeCell ref="F32:F33"/>
    <mergeCell ref="F47:L47"/>
    <mergeCell ref="M47:P4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A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5" width="8.57421875" style="4" customWidth="1"/>
    <col min="6" max="15" width="10.57421875" style="4" customWidth="1"/>
    <col min="16" max="16" width="10.57421875" style="49" customWidth="1"/>
    <col min="17" max="17" width="12.57421875" style="49" customWidth="1"/>
    <col min="18" max="20" width="12.57421875" style="49" hidden="1" customWidth="1"/>
    <col min="21" max="27" width="0" style="71" hidden="1" customWidth="1"/>
    <col min="28" max="157" width="0" style="4" hidden="1" customWidth="1"/>
    <col min="158" max="16384" width="9.00390625" style="4" customWidth="1"/>
  </cols>
  <sheetData>
    <row r="1" spans="2:16" ht="17.25">
      <c r="B1" s="182" t="str">
        <f>"協会管掌健康保険事業月報（一般被保険者分）【"&amp;TEXT(DATE(LEFT(E200,4),MID(E200,5,2),1),"[$-411]ggge""年""m""月""")&amp;"】　総括表２（速報値）"</f>
        <v>協会管掌健康保険事業月報（一般被保険者分）【平成23年8月】　総括表２（速報値）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ht="28.5" customHeight="1">
      <c r="M2" s="4" t="s">
        <v>36</v>
      </c>
    </row>
    <row r="3" ht="13.5">
      <c r="B3" s="4" t="s">
        <v>37</v>
      </c>
    </row>
    <row r="5" spans="5:11" ht="13.5">
      <c r="E5" s="50"/>
      <c r="F5" s="50"/>
      <c r="G5" s="50"/>
      <c r="H5" s="50"/>
      <c r="I5" s="50"/>
      <c r="J5" s="50"/>
      <c r="K5" s="51" t="s">
        <v>38</v>
      </c>
    </row>
    <row r="6" spans="5:11" ht="24">
      <c r="E6" s="12"/>
      <c r="F6" s="52" t="s">
        <v>7</v>
      </c>
      <c r="G6" s="53" t="s">
        <v>39</v>
      </c>
      <c r="H6" s="54"/>
      <c r="I6" s="52" t="s">
        <v>40</v>
      </c>
      <c r="J6" s="52"/>
      <c r="K6" s="55" t="s">
        <v>41</v>
      </c>
    </row>
    <row r="7" spans="5:11" ht="24">
      <c r="E7" s="46"/>
      <c r="F7" s="56"/>
      <c r="G7" s="57"/>
      <c r="H7" s="7" t="s">
        <v>42</v>
      </c>
      <c r="I7" s="56"/>
      <c r="J7" s="7" t="s">
        <v>43</v>
      </c>
      <c r="K7" s="8"/>
    </row>
    <row r="8" spans="5:11" ht="13.5">
      <c r="E8" s="58" t="s">
        <v>44</v>
      </c>
      <c r="F8" s="59">
        <f>SUM(F9,F10)</f>
        <v>3485.2916999999998</v>
      </c>
      <c r="G8" s="60">
        <f>SUM(G9:G10)</f>
        <v>3428.0854</v>
      </c>
      <c r="H8" s="61">
        <f>H10</f>
        <v>247.6741</v>
      </c>
      <c r="I8" s="60">
        <f>SUM(I9:I10)</f>
        <v>57.2063</v>
      </c>
      <c r="J8" s="60">
        <f>SUM(J9:J10)</f>
        <v>8.0762</v>
      </c>
      <c r="K8" s="60">
        <f>SUM(K9:K10)</f>
        <v>160.74290000000002</v>
      </c>
    </row>
    <row r="9" spans="5:11" ht="13.5">
      <c r="E9" s="62" t="s">
        <v>45</v>
      </c>
      <c r="F9" s="63">
        <f>SUM(G9,I9)</f>
        <v>1971.47</v>
      </c>
      <c r="G9" s="61">
        <f>F200/10000</f>
        <v>1944.3753</v>
      </c>
      <c r="H9" s="64"/>
      <c r="I9" s="63">
        <f>I200/10000</f>
        <v>27.0947</v>
      </c>
      <c r="J9" s="65">
        <f>K200/10000</f>
        <v>7.1387</v>
      </c>
      <c r="K9" s="65">
        <f>M200/10000</f>
        <v>91.5334</v>
      </c>
    </row>
    <row r="10" spans="5:11" ht="13.5">
      <c r="E10" s="8" t="s">
        <v>46</v>
      </c>
      <c r="F10" s="66">
        <f>SUM(G10,I10)</f>
        <v>1513.8217</v>
      </c>
      <c r="G10" s="67">
        <f>G200/10000</f>
        <v>1483.7101</v>
      </c>
      <c r="H10" s="68">
        <f>H200/10000</f>
        <v>247.6741</v>
      </c>
      <c r="I10" s="69">
        <f>J200/10000</f>
        <v>30.1116</v>
      </c>
      <c r="J10" s="68">
        <f>L200/10000</f>
        <v>0.9375</v>
      </c>
      <c r="K10" s="68">
        <f>N200/10000</f>
        <v>69.2095</v>
      </c>
    </row>
    <row r="11" ht="13.5">
      <c r="G11" s="70"/>
    </row>
    <row r="12" spans="5:12" ht="13.5">
      <c r="E12" s="183" t="s">
        <v>47</v>
      </c>
      <c r="F12" s="184"/>
      <c r="G12" s="183" t="s">
        <v>48</v>
      </c>
      <c r="H12" s="184"/>
      <c r="I12" s="183" t="s">
        <v>49</v>
      </c>
      <c r="J12" s="184"/>
      <c r="K12" s="183" t="s">
        <v>50</v>
      </c>
      <c r="L12" s="184"/>
    </row>
    <row r="13" spans="5:12" ht="13.5">
      <c r="E13" s="185">
        <f>O200</f>
        <v>274287.41791658</v>
      </c>
      <c r="F13" s="186"/>
      <c r="G13" s="185">
        <f>P200/100000</f>
        <v>54074.94158</v>
      </c>
      <c r="H13" s="186"/>
      <c r="I13" s="185">
        <f>Q200/100000</f>
        <v>10055.03986</v>
      </c>
      <c r="J13" s="186"/>
      <c r="K13" s="185">
        <f>R200/100000</f>
        <v>64129.98144</v>
      </c>
      <c r="L13" s="186"/>
    </row>
    <row r="16" ht="13.5">
      <c r="B16" s="4" t="s">
        <v>51</v>
      </c>
    </row>
    <row r="17" spans="9:13" ht="13.5">
      <c r="I17" s="51" t="s">
        <v>52</v>
      </c>
      <c r="M17" s="51" t="s">
        <v>53</v>
      </c>
    </row>
    <row r="18" spans="2:14" ht="13.5">
      <c r="B18" s="72"/>
      <c r="C18" s="73"/>
      <c r="D18" s="73"/>
      <c r="E18" s="74"/>
      <c r="F18" s="171" t="s">
        <v>54</v>
      </c>
      <c r="G18" s="172"/>
      <c r="H18" s="172"/>
      <c r="I18" s="173"/>
      <c r="J18" s="171" t="s">
        <v>55</v>
      </c>
      <c r="K18" s="172"/>
      <c r="L18" s="172"/>
      <c r="M18" s="173"/>
      <c r="N18" s="75"/>
    </row>
    <row r="19" spans="2:14" ht="13.5">
      <c r="B19" s="76"/>
      <c r="C19" s="77"/>
      <c r="D19" s="77"/>
      <c r="E19" s="78"/>
      <c r="F19" s="79" t="s">
        <v>7</v>
      </c>
      <c r="G19" s="80" t="s">
        <v>8</v>
      </c>
      <c r="H19" s="80" t="s">
        <v>9</v>
      </c>
      <c r="I19" s="81" t="s">
        <v>10</v>
      </c>
      <c r="J19" s="79" t="s">
        <v>7</v>
      </c>
      <c r="K19" s="80" t="s">
        <v>8</v>
      </c>
      <c r="L19" s="80" t="s">
        <v>9</v>
      </c>
      <c r="M19" s="81" t="s">
        <v>10</v>
      </c>
      <c r="N19" s="75"/>
    </row>
    <row r="20" spans="2:22" ht="15" customHeight="1">
      <c r="B20" s="5" t="s">
        <v>44</v>
      </c>
      <c r="C20" s="82"/>
      <c r="D20" s="82"/>
      <c r="E20" s="83"/>
      <c r="F20" s="84">
        <f aca="true" t="shared" si="0" ref="F20:M20">SUM(F21,F25)</f>
        <v>2088.9402</v>
      </c>
      <c r="G20" s="85">
        <f t="shared" si="0"/>
        <v>30.5782</v>
      </c>
      <c r="H20" s="85">
        <f t="shared" si="0"/>
        <v>1643.5567</v>
      </c>
      <c r="I20" s="86">
        <f t="shared" si="0"/>
        <v>414.8053</v>
      </c>
      <c r="J20" s="84">
        <f t="shared" si="0"/>
        <v>3677.1583</v>
      </c>
      <c r="K20" s="85">
        <f t="shared" si="0"/>
        <v>316.20709999999997</v>
      </c>
      <c r="L20" s="85">
        <f t="shared" si="0"/>
        <v>2532.062</v>
      </c>
      <c r="M20" s="87">
        <f t="shared" si="0"/>
        <v>828.8892000000001</v>
      </c>
      <c r="N20" s="88"/>
      <c r="U20" s="49"/>
      <c r="V20" s="49"/>
    </row>
    <row r="21" spans="2:22" ht="15" customHeight="1">
      <c r="B21" s="89" t="s">
        <v>39</v>
      </c>
      <c r="C21" s="90"/>
      <c r="D21" s="90"/>
      <c r="E21" s="91"/>
      <c r="F21" s="92">
        <f aca="true" t="shared" si="1" ref="F21:M21">SUM(F22:F23)</f>
        <v>2009.2309</v>
      </c>
      <c r="G21" s="93">
        <f t="shared" si="1"/>
        <v>28.7956</v>
      </c>
      <c r="H21" s="94">
        <f t="shared" si="1"/>
        <v>1576.3868</v>
      </c>
      <c r="I21" s="93">
        <f t="shared" si="1"/>
        <v>404.0485</v>
      </c>
      <c r="J21" s="95">
        <f t="shared" si="1"/>
        <v>3502.9355</v>
      </c>
      <c r="K21" s="96">
        <f t="shared" si="1"/>
        <v>291.48109999999997</v>
      </c>
      <c r="L21" s="96">
        <f t="shared" si="1"/>
        <v>2406.508</v>
      </c>
      <c r="M21" s="97">
        <f t="shared" si="1"/>
        <v>804.9464</v>
      </c>
      <c r="N21" s="88"/>
      <c r="U21" s="98"/>
      <c r="V21" s="98"/>
    </row>
    <row r="22" spans="2:22" ht="15" customHeight="1">
      <c r="B22" s="99"/>
      <c r="C22" s="100" t="s">
        <v>45</v>
      </c>
      <c r="D22" s="100"/>
      <c r="E22" s="101"/>
      <c r="F22" s="92">
        <f aca="true" t="shared" si="2" ref="F22:F27">SUM(G22:I22)</f>
        <v>1077.7148</v>
      </c>
      <c r="G22" s="94">
        <f>S200/10000</f>
        <v>13.9202</v>
      </c>
      <c r="H22" s="94">
        <f>Y200/10000</f>
        <v>842.3939</v>
      </c>
      <c r="I22" s="97">
        <f>AE200/10000</f>
        <v>221.4007</v>
      </c>
      <c r="J22" s="92">
        <f aca="true" t="shared" si="3" ref="J22:J27">SUM(K22:M22)</f>
        <v>1858.8945</v>
      </c>
      <c r="K22" s="94">
        <f>AK200/10000</f>
        <v>134.6674</v>
      </c>
      <c r="L22" s="94">
        <f>AQ200/10000</f>
        <v>1261.5787</v>
      </c>
      <c r="M22" s="97">
        <f>AW200/10000</f>
        <v>462.6484</v>
      </c>
      <c r="N22" s="88"/>
      <c r="U22" s="98"/>
      <c r="V22" s="98"/>
    </row>
    <row r="23" spans="2:22" ht="15" customHeight="1">
      <c r="B23" s="102"/>
      <c r="C23" s="103" t="s">
        <v>46</v>
      </c>
      <c r="D23" s="90"/>
      <c r="E23" s="91"/>
      <c r="F23" s="92">
        <f t="shared" si="2"/>
        <v>931.5160999999999</v>
      </c>
      <c r="G23" s="96">
        <f>T200/10000</f>
        <v>14.8754</v>
      </c>
      <c r="H23" s="96">
        <f>Z200/10000</f>
        <v>733.9929</v>
      </c>
      <c r="I23" s="104">
        <f>AF200/10000</f>
        <v>182.6478</v>
      </c>
      <c r="J23" s="92">
        <f t="shared" si="3"/>
        <v>1644.041</v>
      </c>
      <c r="K23" s="96">
        <f>AL200/10000</f>
        <v>156.8137</v>
      </c>
      <c r="L23" s="96">
        <f>AR200/10000</f>
        <v>1144.9293</v>
      </c>
      <c r="M23" s="104">
        <f>AX200/10000</f>
        <v>342.298</v>
      </c>
      <c r="N23" s="88"/>
      <c r="T23" s="105"/>
      <c r="U23" s="105"/>
      <c r="V23" s="49"/>
    </row>
    <row r="24" spans="2:22" ht="15" customHeight="1">
      <c r="B24" s="102"/>
      <c r="C24" s="106"/>
      <c r="D24" s="90" t="s">
        <v>42</v>
      </c>
      <c r="E24" s="91"/>
      <c r="F24" s="92">
        <f t="shared" si="2"/>
        <v>224.1265</v>
      </c>
      <c r="G24" s="96">
        <f>U200/10000</f>
        <v>3.6743</v>
      </c>
      <c r="H24" s="94">
        <f>AA200/10000</f>
        <v>195.3735</v>
      </c>
      <c r="I24" s="97">
        <f>AG200/10000</f>
        <v>25.0787</v>
      </c>
      <c r="J24" s="92">
        <f t="shared" si="3"/>
        <v>377.58979999999997</v>
      </c>
      <c r="K24" s="94">
        <f>AM200/10000</f>
        <v>24.8483</v>
      </c>
      <c r="L24" s="94">
        <f>AS200/10000</f>
        <v>313.9864</v>
      </c>
      <c r="M24" s="97">
        <f>AY200/10000</f>
        <v>38.7551</v>
      </c>
      <c r="N24" s="88"/>
      <c r="U24" s="98"/>
      <c r="V24" s="98"/>
    </row>
    <row r="25" spans="2:22" ht="15" customHeight="1">
      <c r="B25" s="89" t="s">
        <v>40</v>
      </c>
      <c r="C25" s="90"/>
      <c r="D25" s="90"/>
      <c r="E25" s="91"/>
      <c r="F25" s="92">
        <f t="shared" si="2"/>
        <v>79.7093</v>
      </c>
      <c r="G25" s="96">
        <f>V200/10000</f>
        <v>1.7826</v>
      </c>
      <c r="H25" s="96">
        <f>AB200/10000</f>
        <v>67.1699</v>
      </c>
      <c r="I25" s="104">
        <f>AH200/10000</f>
        <v>10.7568</v>
      </c>
      <c r="J25" s="92">
        <f t="shared" si="3"/>
        <v>174.2228</v>
      </c>
      <c r="K25" s="96">
        <f>AN200/10000</f>
        <v>24.726</v>
      </c>
      <c r="L25" s="94">
        <f>AT200/10000</f>
        <v>125.554</v>
      </c>
      <c r="M25" s="104">
        <f>AZ200/10000</f>
        <v>23.9428</v>
      </c>
      <c r="N25" s="88"/>
      <c r="U25" s="105"/>
      <c r="V25" s="105"/>
    </row>
    <row r="26" spans="2:22" ht="15" customHeight="1">
      <c r="B26" s="107"/>
      <c r="C26" s="100" t="s">
        <v>43</v>
      </c>
      <c r="D26" s="100"/>
      <c r="E26" s="101"/>
      <c r="F26" s="92">
        <f t="shared" si="2"/>
        <v>11.996</v>
      </c>
      <c r="G26" s="94">
        <f>W200/10000</f>
        <v>0.2538</v>
      </c>
      <c r="H26" s="94">
        <f>AC200/10000</f>
        <v>9.8062</v>
      </c>
      <c r="I26" s="97">
        <f>AI200/10000</f>
        <v>1.936</v>
      </c>
      <c r="J26" s="92">
        <f t="shared" si="3"/>
        <v>24.0529</v>
      </c>
      <c r="K26" s="94">
        <f>AO200/10000</f>
        <v>2.8881</v>
      </c>
      <c r="L26" s="96">
        <f>AU200/10000</f>
        <v>17.0647</v>
      </c>
      <c r="M26" s="97">
        <f>BA200/10000</f>
        <v>4.1001</v>
      </c>
      <c r="N26" s="88"/>
      <c r="U26" s="98"/>
      <c r="V26" s="98"/>
    </row>
    <row r="27" spans="2:22" ht="15" customHeight="1">
      <c r="B27" s="6" t="s">
        <v>56</v>
      </c>
      <c r="C27" s="108"/>
      <c r="D27" s="108"/>
      <c r="E27" s="109"/>
      <c r="F27" s="110">
        <f t="shared" si="2"/>
        <v>196.1898</v>
      </c>
      <c r="G27" s="111">
        <f>X200/10000</f>
        <v>3.9494</v>
      </c>
      <c r="H27" s="112">
        <f>AD200/10000</f>
        <v>163.012</v>
      </c>
      <c r="I27" s="113">
        <f>AJ200/10000</f>
        <v>29.2284</v>
      </c>
      <c r="J27" s="110">
        <f t="shared" si="3"/>
        <v>404.0755</v>
      </c>
      <c r="K27" s="112">
        <f>AP200/10000</f>
        <v>52.143</v>
      </c>
      <c r="L27" s="112">
        <f>AV200/10000</f>
        <v>287.6076</v>
      </c>
      <c r="M27" s="113">
        <f>BB200/10000</f>
        <v>64.3249</v>
      </c>
      <c r="N27" s="88"/>
      <c r="U27" s="98"/>
      <c r="V27" s="98"/>
    </row>
    <row r="30" ht="13.5">
      <c r="B30" s="4" t="s">
        <v>57</v>
      </c>
    </row>
    <row r="31" ht="13.5">
      <c r="M31" s="51" t="s">
        <v>58</v>
      </c>
    </row>
    <row r="32" spans="2:14" ht="13.5">
      <c r="B32" s="72"/>
      <c r="C32" s="73"/>
      <c r="D32" s="73"/>
      <c r="E32" s="74"/>
      <c r="F32" s="174" t="s">
        <v>7</v>
      </c>
      <c r="G32" s="73"/>
      <c r="H32" s="73"/>
      <c r="I32" s="73"/>
      <c r="J32" s="73"/>
      <c r="K32" s="73"/>
      <c r="L32" s="114"/>
      <c r="M32" s="115"/>
      <c r="N32" s="75"/>
    </row>
    <row r="33" spans="2:14" ht="22.5">
      <c r="B33" s="76"/>
      <c r="C33" s="77"/>
      <c r="D33" s="77"/>
      <c r="E33" s="78"/>
      <c r="F33" s="175"/>
      <c r="G33" s="80" t="s">
        <v>8</v>
      </c>
      <c r="H33" s="80" t="s">
        <v>9</v>
      </c>
      <c r="I33" s="80" t="s">
        <v>10</v>
      </c>
      <c r="J33" s="80" t="s">
        <v>11</v>
      </c>
      <c r="K33" s="116" t="s">
        <v>12</v>
      </c>
      <c r="L33" s="117" t="s">
        <v>13</v>
      </c>
      <c r="M33" s="118" t="s">
        <v>14</v>
      </c>
      <c r="N33" s="75"/>
    </row>
    <row r="34" spans="2:14" ht="15" customHeight="1">
      <c r="B34" s="5" t="s">
        <v>44</v>
      </c>
      <c r="C34" s="82"/>
      <c r="D34" s="82"/>
      <c r="E34" s="83"/>
      <c r="F34" s="84">
        <f aca="true" t="shared" si="4" ref="F34:L34">SUM(F35,F39)</f>
        <v>4606.557331759999</v>
      </c>
      <c r="G34" s="85">
        <f t="shared" si="4"/>
        <v>1358.6642740000002</v>
      </c>
      <c r="H34" s="85">
        <f t="shared" si="4"/>
        <v>1813.4243404</v>
      </c>
      <c r="I34" s="85">
        <f t="shared" si="4"/>
        <v>513.4657313</v>
      </c>
      <c r="J34" s="85">
        <f t="shared" si="4"/>
        <v>774.3433209</v>
      </c>
      <c r="K34" s="85">
        <f t="shared" si="4"/>
        <v>5.5706747000000005</v>
      </c>
      <c r="L34" s="85">
        <f t="shared" si="4"/>
        <v>48.561685319999995</v>
      </c>
      <c r="M34" s="87">
        <f>ROUND((CM200+CN200+CP200)/100000000,8)</f>
        <v>92.52730514</v>
      </c>
      <c r="N34" s="88"/>
    </row>
    <row r="35" spans="2:13" ht="15" customHeight="1">
      <c r="B35" s="89" t="s">
        <v>39</v>
      </c>
      <c r="C35" s="90"/>
      <c r="D35" s="90"/>
      <c r="E35" s="91"/>
      <c r="F35" s="119">
        <f aca="true" t="shared" si="5" ref="F35:L35">SUM(F36:F37)</f>
        <v>4333.127801619999</v>
      </c>
      <c r="G35" s="120">
        <f t="shared" si="5"/>
        <v>1260.4995186</v>
      </c>
      <c r="H35" s="120">
        <f t="shared" si="5"/>
        <v>1712.1308989</v>
      </c>
      <c r="I35" s="120">
        <f t="shared" si="5"/>
        <v>498.02208</v>
      </c>
      <c r="J35" s="94">
        <f t="shared" si="5"/>
        <v>721.757067</v>
      </c>
      <c r="K35" s="121">
        <f t="shared" si="5"/>
        <v>5.201145</v>
      </c>
      <c r="L35" s="121">
        <f t="shared" si="5"/>
        <v>44.33533086</v>
      </c>
      <c r="M35" s="122">
        <f>ROUND((CM200+CN200)/100000000,8)</f>
        <v>91.18176126</v>
      </c>
    </row>
    <row r="36" spans="2:13" ht="15" customHeight="1">
      <c r="B36" s="99"/>
      <c r="C36" s="100" t="s">
        <v>45</v>
      </c>
      <c r="D36" s="100"/>
      <c r="E36" s="101"/>
      <c r="F36" s="92">
        <f aca="true" t="shared" si="6" ref="F36:F41">SUM(G36:M36)</f>
        <v>2404.71548751</v>
      </c>
      <c r="G36" s="94">
        <f>BC200/100000000</f>
        <v>649.8786999</v>
      </c>
      <c r="H36" s="94">
        <f>BI200/100000000</f>
        <v>964.7978209</v>
      </c>
      <c r="I36" s="120">
        <f>BO200/100000000</f>
        <v>292.39361</v>
      </c>
      <c r="J36" s="94">
        <f>BU200/100000000</f>
        <v>419.603331</v>
      </c>
      <c r="K36" s="94">
        <f>CA200/100000000</f>
        <v>0.9136455</v>
      </c>
      <c r="L36" s="120">
        <f>CG200/100000000</f>
        <v>20.40189214</v>
      </c>
      <c r="M36" s="123">
        <f>ROUND(CM200/100000000,8)</f>
        <v>56.72648807</v>
      </c>
    </row>
    <row r="37" spans="2:13" ht="15" customHeight="1">
      <c r="B37" s="102"/>
      <c r="C37" s="103" t="s">
        <v>46</v>
      </c>
      <c r="D37" s="90"/>
      <c r="E37" s="91"/>
      <c r="F37" s="92">
        <f t="shared" si="6"/>
        <v>1928.41231411</v>
      </c>
      <c r="G37" s="96">
        <f>BD200/100000000</f>
        <v>610.6208187</v>
      </c>
      <c r="H37" s="96">
        <f>BJ200/100000000</f>
        <v>747.333078</v>
      </c>
      <c r="I37" s="124">
        <f>BP200/100000000</f>
        <v>205.62847</v>
      </c>
      <c r="J37" s="96">
        <f>BV200/100000000</f>
        <v>302.153736</v>
      </c>
      <c r="K37" s="96">
        <f>CB200/100000000</f>
        <v>4.2874995</v>
      </c>
      <c r="L37" s="124">
        <f>CH200/100000000</f>
        <v>23.93343872</v>
      </c>
      <c r="M37" s="125">
        <f>ROUND((CM200+CN200)/100000000,8)-ROUND(CM200/100000000,8)</f>
        <v>34.45527319</v>
      </c>
    </row>
    <row r="38" spans="2:13" ht="15" customHeight="1">
      <c r="B38" s="102"/>
      <c r="C38" s="106"/>
      <c r="D38" s="90" t="s">
        <v>42</v>
      </c>
      <c r="E38" s="91"/>
      <c r="F38" s="92">
        <f t="shared" si="6"/>
        <v>381.99538954</v>
      </c>
      <c r="G38" s="94">
        <f>BE200/100000000</f>
        <v>138.9423165</v>
      </c>
      <c r="H38" s="94">
        <f>BK200/100000000</f>
        <v>157.7564692</v>
      </c>
      <c r="I38" s="120">
        <f>BQ200/100000000</f>
        <v>22.9794907</v>
      </c>
      <c r="J38" s="94">
        <f>BW200/100000000</f>
        <v>53.6933314</v>
      </c>
      <c r="K38" s="94">
        <f>CC200/100000000</f>
        <v>0.7199335</v>
      </c>
      <c r="L38" s="120">
        <f>CI200/100000000</f>
        <v>2.76365702</v>
      </c>
      <c r="M38" s="123">
        <f>ROUND(CO200/100000000,8)</f>
        <v>5.14019122</v>
      </c>
    </row>
    <row r="39" spans="2:13" ht="15" customHeight="1">
      <c r="B39" s="89" t="s">
        <v>40</v>
      </c>
      <c r="C39" s="90"/>
      <c r="D39" s="90"/>
      <c r="E39" s="91"/>
      <c r="F39" s="92">
        <f t="shared" si="6"/>
        <v>273.42953013999994</v>
      </c>
      <c r="G39" s="96">
        <f>BF200/100000000</f>
        <v>98.1647554</v>
      </c>
      <c r="H39" s="96">
        <f>BL200/100000000</f>
        <v>101.2934415</v>
      </c>
      <c r="I39" s="124">
        <f>BR200/100000000</f>
        <v>15.4436513</v>
      </c>
      <c r="J39" s="96">
        <f>BX200/100000000</f>
        <v>52.5862539</v>
      </c>
      <c r="K39" s="96">
        <f>CD200/100000000</f>
        <v>0.3695297</v>
      </c>
      <c r="L39" s="124">
        <f>CJ200/100000000</f>
        <v>4.22635446</v>
      </c>
      <c r="M39" s="125">
        <f>ROUND((CM200+CN200+CP200)/100000000,8)-ROUND((CM200+CN200)/100000000,8)</f>
        <v>1.345543879999994</v>
      </c>
    </row>
    <row r="40" spans="2:13" ht="15" customHeight="1">
      <c r="B40" s="107"/>
      <c r="C40" s="100" t="s">
        <v>43</v>
      </c>
      <c r="D40" s="100"/>
      <c r="E40" s="101"/>
      <c r="F40" s="92">
        <f t="shared" si="6"/>
        <v>40.542179729999994</v>
      </c>
      <c r="G40" s="94">
        <f>BG200/100000000</f>
        <v>14.3036675</v>
      </c>
      <c r="H40" s="94">
        <f>BM200/100000000</f>
        <v>15.3509924</v>
      </c>
      <c r="I40" s="120">
        <f>BS200/100000000</f>
        <v>2.4497276</v>
      </c>
      <c r="J40" s="94">
        <f>BY200/100000000</f>
        <v>7.6812116</v>
      </c>
      <c r="K40" s="94">
        <f>CE200/100000000</f>
        <v>0.055187</v>
      </c>
      <c r="L40" s="120">
        <f>CK200/100000000</f>
        <v>0.47086346</v>
      </c>
      <c r="M40" s="123">
        <f>ROUND(CQ200/100000000,8)</f>
        <v>0.23053017</v>
      </c>
    </row>
    <row r="41" spans="2:13" ht="15" customHeight="1">
      <c r="B41" s="6" t="s">
        <v>56</v>
      </c>
      <c r="C41" s="108"/>
      <c r="D41" s="108"/>
      <c r="E41" s="109"/>
      <c r="F41" s="110">
        <f t="shared" si="6"/>
        <v>630.5040294699999</v>
      </c>
      <c r="G41" s="112">
        <f>BH200/100000000</f>
        <v>218.2937506</v>
      </c>
      <c r="H41" s="112">
        <f>BN200/100000000</f>
        <v>238.0175718</v>
      </c>
      <c r="I41" s="126">
        <f>BT200/100000000</f>
        <v>40.6456438</v>
      </c>
      <c r="J41" s="112">
        <f>BZ200/100000000</f>
        <v>119.8353013</v>
      </c>
      <c r="K41" s="112">
        <f>CF200/100000000</f>
        <v>0.7700537</v>
      </c>
      <c r="L41" s="126">
        <f>CL200/100000000</f>
        <v>8.78869948</v>
      </c>
      <c r="M41" s="127">
        <f>ROUND(CR200/100000000,8)</f>
        <v>4.15300879</v>
      </c>
    </row>
    <row r="42" spans="2:9" ht="13.5">
      <c r="B42" s="27" t="s">
        <v>59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60</v>
      </c>
      <c r="C43" s="27"/>
      <c r="D43" s="27"/>
      <c r="E43" s="27"/>
      <c r="F43" s="27"/>
      <c r="G43" s="27"/>
      <c r="H43" s="27"/>
      <c r="I43" s="27"/>
    </row>
    <row r="45" spans="2:17" ht="13.5">
      <c r="B45" s="4" t="s">
        <v>61</v>
      </c>
      <c r="Q45" s="128"/>
    </row>
    <row r="46" spans="16:17" ht="13.5">
      <c r="P46" s="128" t="s">
        <v>58</v>
      </c>
      <c r="Q46" s="128"/>
    </row>
    <row r="47" spans="2:17" ht="13.5">
      <c r="B47" s="72"/>
      <c r="C47" s="73"/>
      <c r="D47" s="73"/>
      <c r="E47" s="74"/>
      <c r="F47" s="176" t="s">
        <v>62</v>
      </c>
      <c r="G47" s="177"/>
      <c r="H47" s="177"/>
      <c r="I47" s="177"/>
      <c r="J47" s="177"/>
      <c r="K47" s="177"/>
      <c r="L47" s="178"/>
      <c r="M47" s="176" t="s">
        <v>63</v>
      </c>
      <c r="N47" s="177"/>
      <c r="O47" s="177"/>
      <c r="P47" s="178"/>
      <c r="Q47" s="129"/>
    </row>
    <row r="48" spans="2:17" ht="22.5">
      <c r="B48" s="76"/>
      <c r="C48" s="77"/>
      <c r="D48" s="77"/>
      <c r="E48" s="78"/>
      <c r="F48" s="79" t="s">
        <v>7</v>
      </c>
      <c r="G48" s="80" t="s">
        <v>8</v>
      </c>
      <c r="H48" s="80" t="s">
        <v>9</v>
      </c>
      <c r="I48" s="80" t="s">
        <v>10</v>
      </c>
      <c r="J48" s="80" t="s">
        <v>11</v>
      </c>
      <c r="K48" s="116" t="s">
        <v>12</v>
      </c>
      <c r="L48" s="130" t="s">
        <v>13</v>
      </c>
      <c r="M48" s="131" t="s">
        <v>64</v>
      </c>
      <c r="N48" s="132" t="s">
        <v>65</v>
      </c>
      <c r="O48" s="133" t="s">
        <v>66</v>
      </c>
      <c r="P48" s="134" t="s">
        <v>14</v>
      </c>
      <c r="Q48" s="129"/>
    </row>
    <row r="49" spans="2:17" ht="15" customHeight="1">
      <c r="B49" s="102" t="s">
        <v>44</v>
      </c>
      <c r="C49" s="135"/>
      <c r="D49" s="135"/>
      <c r="E49" s="136"/>
      <c r="F49" s="137">
        <f aca="true" t="shared" si="7" ref="F49:N49">SUM(F50,F54)</f>
        <v>3452.9740029100003</v>
      </c>
      <c r="G49" s="85">
        <f t="shared" si="7"/>
        <v>1160.21709807</v>
      </c>
      <c r="H49" s="85">
        <f t="shared" si="7"/>
        <v>1335.0521657900001</v>
      </c>
      <c r="I49" s="85">
        <f t="shared" si="7"/>
        <v>365.22104779999995</v>
      </c>
      <c r="J49" s="85">
        <f t="shared" si="7"/>
        <v>558.74193545</v>
      </c>
      <c r="K49" s="85">
        <f t="shared" si="7"/>
        <v>4.04123978</v>
      </c>
      <c r="L49" s="87">
        <f>ROUND((DW200+DX200+DZ200)/100000000,8)</f>
        <v>29.70051602</v>
      </c>
      <c r="M49" s="137">
        <f t="shared" si="7"/>
        <v>21.87577943</v>
      </c>
      <c r="N49" s="85">
        <f t="shared" si="7"/>
        <v>4.30847733</v>
      </c>
      <c r="O49" s="138">
        <f>EO200/100000000</f>
        <v>17.48573573</v>
      </c>
      <c r="P49" s="139">
        <f>ROUND((EP200+EQ200+ES200)/100000000,8)</f>
        <v>65.39668467</v>
      </c>
      <c r="Q49" s="140"/>
    </row>
    <row r="50" spans="2:17" ht="15" customHeight="1">
      <c r="B50" s="89" t="s">
        <v>39</v>
      </c>
      <c r="C50" s="90"/>
      <c r="D50" s="90"/>
      <c r="E50" s="91"/>
      <c r="F50" s="141">
        <f aca="true" t="shared" si="8" ref="F50:N50">SUM(F51:F52)</f>
        <v>3222.79147128</v>
      </c>
      <c r="G50" s="94">
        <f t="shared" si="8"/>
        <v>1069.38546906</v>
      </c>
      <c r="H50" s="94">
        <f t="shared" si="8"/>
        <v>1252.7585959500002</v>
      </c>
      <c r="I50" s="94">
        <f t="shared" si="8"/>
        <v>352.95037611</v>
      </c>
      <c r="J50" s="94">
        <f t="shared" si="8"/>
        <v>516.86682805</v>
      </c>
      <c r="K50" s="94">
        <f t="shared" si="8"/>
        <v>3.7267098499999998</v>
      </c>
      <c r="L50" s="97">
        <f>ROUND((DW200+DX200)/100000000,8)</f>
        <v>27.10349226</v>
      </c>
      <c r="M50" s="141">
        <f t="shared" si="8"/>
        <v>21.85468978</v>
      </c>
      <c r="N50" s="94">
        <f t="shared" si="8"/>
        <v>4.24898565</v>
      </c>
      <c r="O50" s="179"/>
      <c r="P50" s="123">
        <f>ROUND((EP200+EQ200)/100000000,8)</f>
        <v>64.34324364</v>
      </c>
      <c r="Q50" s="140"/>
    </row>
    <row r="51" spans="2:17" ht="15" customHeight="1">
      <c r="B51" s="99"/>
      <c r="C51" s="100" t="s">
        <v>45</v>
      </c>
      <c r="D51" s="100"/>
      <c r="E51" s="101"/>
      <c r="F51" s="92">
        <f aca="true" t="shared" si="9" ref="F51:F56">SUM(G51:L51)</f>
        <v>1764.01396996</v>
      </c>
      <c r="G51" s="94">
        <f>CS200/100000000</f>
        <v>551.95115923</v>
      </c>
      <c r="H51" s="94">
        <f>CY200/100000000</f>
        <v>696.46301745</v>
      </c>
      <c r="I51" s="94">
        <f>DE200/100000000</f>
        <v>205.6914456</v>
      </c>
      <c r="J51" s="94">
        <f>DK200/100000000</f>
        <v>296.73719316</v>
      </c>
      <c r="K51" s="94">
        <f>DQ200/100000000</f>
        <v>0.64260995</v>
      </c>
      <c r="L51" s="97">
        <f>ROUND(DW200/100000000,8)</f>
        <v>12.52854457</v>
      </c>
      <c r="M51" s="92">
        <f>EC200/100000000</f>
        <v>12.55777713</v>
      </c>
      <c r="N51" s="142">
        <f>EI200/100000000</f>
        <v>2.70794889</v>
      </c>
      <c r="O51" s="180"/>
      <c r="P51" s="97">
        <f>ROUND(EP200/100000000,8)</f>
        <v>39.7096022</v>
      </c>
      <c r="Q51" s="140"/>
    </row>
    <row r="52" spans="2:17" ht="15" customHeight="1">
      <c r="B52" s="102"/>
      <c r="C52" s="103" t="s">
        <v>46</v>
      </c>
      <c r="D52" s="90"/>
      <c r="E52" s="91"/>
      <c r="F52" s="92">
        <f t="shared" si="9"/>
        <v>1458.77750132</v>
      </c>
      <c r="G52" s="94">
        <f>CT200/100000000</f>
        <v>517.43430983</v>
      </c>
      <c r="H52" s="94">
        <f>CZ200/100000000</f>
        <v>556.2955785</v>
      </c>
      <c r="I52" s="94">
        <f>DF200/100000000</f>
        <v>147.25893051</v>
      </c>
      <c r="J52" s="94">
        <f>DL200/100000000</f>
        <v>220.12963489</v>
      </c>
      <c r="K52" s="94">
        <f>DR200/100000000</f>
        <v>3.0840999</v>
      </c>
      <c r="L52" s="97">
        <f>ROUND((DW200+DX200)/100000000,8)-ROUND(DW200/100000000,8)</f>
        <v>14.57494769</v>
      </c>
      <c r="M52" s="92">
        <f>ED200/100000000</f>
        <v>9.29691265</v>
      </c>
      <c r="N52" s="142">
        <f>EJ200/100000000</f>
        <v>1.54103676</v>
      </c>
      <c r="O52" s="180"/>
      <c r="P52" s="97">
        <f>ROUND((EP200+EQ200)/100000000,8)-ROUND(EP200/100000000,8)</f>
        <v>24.633641439999998</v>
      </c>
      <c r="Q52" s="140"/>
    </row>
    <row r="53" spans="2:17" ht="15" customHeight="1">
      <c r="B53" s="102"/>
      <c r="C53" s="106"/>
      <c r="D53" s="90" t="s">
        <v>42</v>
      </c>
      <c r="E53" s="91"/>
      <c r="F53" s="92">
        <f t="shared" si="9"/>
        <v>311.09884802999994</v>
      </c>
      <c r="G53" s="94">
        <f>CU200/100000000</f>
        <v>121.05926394</v>
      </c>
      <c r="H53" s="94">
        <f>DA200/100000000</f>
        <v>126.36247335</v>
      </c>
      <c r="I53" s="94">
        <f>DG200/100000000</f>
        <v>18.42036628</v>
      </c>
      <c r="J53" s="94">
        <f>DM200/100000000</f>
        <v>43.0317909</v>
      </c>
      <c r="K53" s="94">
        <f>DS200/100000000</f>
        <v>0.57626091</v>
      </c>
      <c r="L53" s="97">
        <f>ROUND(DY200/100000000,8)</f>
        <v>1.64869265</v>
      </c>
      <c r="M53" s="92">
        <f>EE200/100000000</f>
        <v>1.21035413</v>
      </c>
      <c r="N53" s="142">
        <f>EK200/100000000</f>
        <v>0.00894999</v>
      </c>
      <c r="O53" s="180"/>
      <c r="P53" s="97">
        <f>ROUND(ER200/100000000,8)</f>
        <v>4.11231535</v>
      </c>
      <c r="Q53" s="140"/>
    </row>
    <row r="54" spans="2:17" ht="15" customHeight="1">
      <c r="B54" s="89" t="s">
        <v>40</v>
      </c>
      <c r="C54" s="90"/>
      <c r="D54" s="90"/>
      <c r="E54" s="91"/>
      <c r="F54" s="92">
        <f t="shared" si="9"/>
        <v>230.18253162999997</v>
      </c>
      <c r="G54" s="94">
        <f>CV200/100000000</f>
        <v>90.83162901</v>
      </c>
      <c r="H54" s="94">
        <f>DB200/100000000</f>
        <v>82.29356984</v>
      </c>
      <c r="I54" s="94">
        <f>DH200/100000000</f>
        <v>12.27067169</v>
      </c>
      <c r="J54" s="94">
        <f>DN200/100000000</f>
        <v>41.8751074</v>
      </c>
      <c r="K54" s="94">
        <f>DT200/100000000</f>
        <v>0.31452993</v>
      </c>
      <c r="L54" s="97">
        <f>ROUND((DW200+DX200+DZ200)/100000000,8)-ROUND((DW200+DX200)/100000000,8)</f>
        <v>2.597023759999999</v>
      </c>
      <c r="M54" s="92">
        <f>EF200/100000000</f>
        <v>0.02108965</v>
      </c>
      <c r="N54" s="142">
        <f>EL200/100000000</f>
        <v>0.05949168</v>
      </c>
      <c r="O54" s="180"/>
      <c r="P54" s="97">
        <f>ROUND((EP200+EQ200+ES200)/100000000,8)-ROUND((EP200+EQ200)/100000000,8)</f>
        <v>1.0534410300000019</v>
      </c>
      <c r="Q54" s="140"/>
    </row>
    <row r="55" spans="2:17" ht="15" customHeight="1">
      <c r="B55" s="107"/>
      <c r="C55" s="100" t="s">
        <v>43</v>
      </c>
      <c r="D55" s="100"/>
      <c r="E55" s="101"/>
      <c r="F55" s="92">
        <f t="shared" si="9"/>
        <v>31.26507377</v>
      </c>
      <c r="G55" s="94">
        <f>CW200/100000000</f>
        <v>12.68258155</v>
      </c>
      <c r="H55" s="94">
        <f>DC200/100000000</f>
        <v>11.094602</v>
      </c>
      <c r="I55" s="94">
        <f>DI200/100000000</f>
        <v>1.72909848</v>
      </c>
      <c r="J55" s="94">
        <f>DO200/100000000</f>
        <v>5.42816633</v>
      </c>
      <c r="K55" s="94">
        <f>DU200/100000000</f>
        <v>0.0402689</v>
      </c>
      <c r="L55" s="97">
        <f>ROUND(EA200/100000000,8)</f>
        <v>0.29035651</v>
      </c>
      <c r="M55" s="92">
        <f>EG200/100000000</f>
        <v>0.01604772</v>
      </c>
      <c r="N55" s="142">
        <f>EM200/100000000</f>
        <v>0.02056881</v>
      </c>
      <c r="O55" s="180"/>
      <c r="P55" s="97">
        <f>ROUND(ET200/100000000,8)</f>
        <v>0.1613835</v>
      </c>
      <c r="Q55" s="140"/>
    </row>
    <row r="56" spans="2:17" ht="15" customHeight="1">
      <c r="B56" s="6" t="s">
        <v>56</v>
      </c>
      <c r="C56" s="108"/>
      <c r="D56" s="108"/>
      <c r="E56" s="109"/>
      <c r="F56" s="110">
        <f t="shared" si="9"/>
        <v>501.1309294799999</v>
      </c>
      <c r="G56" s="112">
        <f>CX200/100000000</f>
        <v>194.39571728</v>
      </c>
      <c r="H56" s="112">
        <f>DD200/100000000</f>
        <v>181.62745736</v>
      </c>
      <c r="I56" s="112">
        <f>DJ200/100000000</f>
        <v>30.01337413</v>
      </c>
      <c r="J56" s="112">
        <f>DP200/100000000</f>
        <v>89.0909647</v>
      </c>
      <c r="K56" s="112">
        <f>DV200/100000000</f>
        <v>0.59675357</v>
      </c>
      <c r="L56" s="113">
        <f>ROUND(EB200/100000000,8)</f>
        <v>5.40666244</v>
      </c>
      <c r="M56" s="110">
        <f>EH200/100000000</f>
        <v>2.47949946</v>
      </c>
      <c r="N56" s="143">
        <f>EN200/100000000</f>
        <v>0.53531069</v>
      </c>
      <c r="O56" s="181"/>
      <c r="P56" s="113">
        <f>ROUND(EU200/100000000,8)</f>
        <v>3.01878664</v>
      </c>
      <c r="Q56" s="140"/>
    </row>
    <row r="57" spans="2:16" ht="13.5">
      <c r="B57" s="27" t="s">
        <v>67</v>
      </c>
      <c r="C57" s="27"/>
      <c r="D57" s="27"/>
      <c r="E57" s="27"/>
      <c r="F57" s="27"/>
      <c r="G57" s="27"/>
      <c r="H57" s="27"/>
      <c r="I57" s="27" t="s">
        <v>22</v>
      </c>
      <c r="J57" s="27"/>
      <c r="K57" s="27"/>
      <c r="L57" s="27"/>
      <c r="M57" s="27"/>
      <c r="N57" s="27"/>
      <c r="P57" s="144"/>
    </row>
    <row r="58" spans="2:12" ht="13.5">
      <c r="B58" s="27" t="s">
        <v>68</v>
      </c>
      <c r="C58" s="27"/>
      <c r="D58" s="27"/>
      <c r="E58" s="27"/>
      <c r="F58" s="27"/>
      <c r="G58" s="27"/>
      <c r="H58" s="27"/>
      <c r="I58" s="27" t="s">
        <v>69</v>
      </c>
      <c r="J58" s="27"/>
      <c r="K58" s="27"/>
      <c r="L58" s="27"/>
    </row>
    <row r="59" spans="2:12" ht="13.5">
      <c r="B59" s="29" t="s">
        <v>70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s="4" t="s">
        <v>71</v>
      </c>
    </row>
    <row r="64" ht="13.5">
      <c r="I64" s="51" t="s">
        <v>58</v>
      </c>
    </row>
    <row r="65" spans="5:10" ht="22.5">
      <c r="E65" s="72"/>
      <c r="F65" s="145" t="s">
        <v>72</v>
      </c>
      <c r="G65" s="146" t="s">
        <v>73</v>
      </c>
      <c r="H65" s="147" t="s">
        <v>74</v>
      </c>
      <c r="I65" s="148" t="s">
        <v>75</v>
      </c>
      <c r="J65" s="149"/>
    </row>
    <row r="66" spans="5:10" ht="13.5">
      <c r="E66" s="12" t="s">
        <v>44</v>
      </c>
      <c r="F66" s="84">
        <f>F67</f>
        <v>141.09470154</v>
      </c>
      <c r="G66" s="85">
        <f>SUM(G67:G68)</f>
        <v>1.858578</v>
      </c>
      <c r="H66" s="85">
        <f>SUM(H67:H68)</f>
        <v>147.2307</v>
      </c>
      <c r="I66" s="87">
        <f>I67</f>
        <v>42.75912509</v>
      </c>
      <c r="J66" s="150"/>
    </row>
    <row r="67" spans="5:10" ht="13.5">
      <c r="E67" s="151" t="s">
        <v>45</v>
      </c>
      <c r="F67" s="92">
        <f>EV200/100000000</f>
        <v>141.09470154</v>
      </c>
      <c r="G67" s="94">
        <f>EW200/100000000</f>
        <v>1.083078</v>
      </c>
      <c r="H67" s="94">
        <f>EY200/100000000</f>
        <v>49.2008</v>
      </c>
      <c r="I67" s="97">
        <f>ROUND(FA200/100000000,8)</f>
        <v>42.75912509</v>
      </c>
      <c r="J67" s="152"/>
    </row>
    <row r="68" spans="5:10" ht="13.5">
      <c r="E68" s="46" t="s">
        <v>46</v>
      </c>
      <c r="F68" s="153"/>
      <c r="G68" s="112">
        <f>EX200/100000000</f>
        <v>0.7755</v>
      </c>
      <c r="H68" s="112">
        <f>EZ200/100000000</f>
        <v>98.0299</v>
      </c>
      <c r="I68" s="154"/>
      <c r="J68" s="155"/>
    </row>
    <row r="197" spans="5:157" ht="67.5" hidden="1">
      <c r="E197" s="4" t="s">
        <v>76</v>
      </c>
      <c r="F197" s="4" t="s">
        <v>77</v>
      </c>
      <c r="G197" s="4" t="s">
        <v>77</v>
      </c>
      <c r="H197" s="4" t="s">
        <v>78</v>
      </c>
      <c r="I197" s="4" t="s">
        <v>79</v>
      </c>
      <c r="J197" s="4" t="s">
        <v>79</v>
      </c>
      <c r="K197" s="4" t="s">
        <v>80</v>
      </c>
      <c r="L197" s="4" t="s">
        <v>80</v>
      </c>
      <c r="M197" s="156" t="s">
        <v>81</v>
      </c>
      <c r="N197" s="156" t="s">
        <v>81</v>
      </c>
      <c r="O197" s="4" t="s">
        <v>82</v>
      </c>
      <c r="P197" s="157" t="s">
        <v>48</v>
      </c>
      <c r="Q197" s="157" t="s">
        <v>49</v>
      </c>
      <c r="R197" s="157" t="s">
        <v>50</v>
      </c>
      <c r="S197" s="158" t="s">
        <v>83</v>
      </c>
      <c r="T197" s="158" t="s">
        <v>83</v>
      </c>
      <c r="U197" s="158" t="s">
        <v>83</v>
      </c>
      <c r="V197" s="158" t="s">
        <v>83</v>
      </c>
      <c r="W197" s="158" t="s">
        <v>83</v>
      </c>
      <c r="X197" s="158" t="s">
        <v>83</v>
      </c>
      <c r="Y197" s="158" t="s">
        <v>84</v>
      </c>
      <c r="Z197" s="158" t="s">
        <v>84</v>
      </c>
      <c r="AA197" s="158" t="s">
        <v>84</v>
      </c>
      <c r="AB197" s="158" t="s">
        <v>84</v>
      </c>
      <c r="AC197" s="158" t="s">
        <v>84</v>
      </c>
      <c r="AD197" s="158" t="s">
        <v>84</v>
      </c>
      <c r="AE197" s="158" t="s">
        <v>85</v>
      </c>
      <c r="AF197" s="158" t="s">
        <v>85</v>
      </c>
      <c r="AG197" s="158" t="s">
        <v>85</v>
      </c>
      <c r="AH197" s="158" t="s">
        <v>85</v>
      </c>
      <c r="AI197" s="158" t="s">
        <v>85</v>
      </c>
      <c r="AJ197" s="158" t="s">
        <v>85</v>
      </c>
      <c r="AK197" s="158" t="s">
        <v>86</v>
      </c>
      <c r="AL197" s="158" t="s">
        <v>86</v>
      </c>
      <c r="AM197" s="158" t="s">
        <v>86</v>
      </c>
      <c r="AN197" s="158" t="s">
        <v>86</v>
      </c>
      <c r="AO197" s="158" t="s">
        <v>86</v>
      </c>
      <c r="AP197" s="158" t="s">
        <v>86</v>
      </c>
      <c r="AQ197" s="158" t="s">
        <v>87</v>
      </c>
      <c r="AR197" s="158" t="s">
        <v>87</v>
      </c>
      <c r="AS197" s="158" t="s">
        <v>87</v>
      </c>
      <c r="AT197" s="158" t="s">
        <v>87</v>
      </c>
      <c r="AU197" s="158" t="s">
        <v>87</v>
      </c>
      <c r="AV197" s="158" t="s">
        <v>87</v>
      </c>
      <c r="AW197" s="158" t="s">
        <v>88</v>
      </c>
      <c r="AX197" s="158" t="s">
        <v>88</v>
      </c>
      <c r="AY197" s="158" t="s">
        <v>88</v>
      </c>
      <c r="AZ197" s="158" t="s">
        <v>88</v>
      </c>
      <c r="BA197" s="158" t="s">
        <v>88</v>
      </c>
      <c r="BB197" s="158" t="s">
        <v>88</v>
      </c>
      <c r="BC197" s="158" t="s">
        <v>8</v>
      </c>
      <c r="BD197" s="158" t="s">
        <v>8</v>
      </c>
      <c r="BE197" s="158" t="s">
        <v>8</v>
      </c>
      <c r="BF197" s="158" t="s">
        <v>8</v>
      </c>
      <c r="BG197" s="158" t="s">
        <v>8</v>
      </c>
      <c r="BH197" s="158" t="s">
        <v>8</v>
      </c>
      <c r="BI197" s="158" t="s">
        <v>9</v>
      </c>
      <c r="BJ197" s="158" t="s">
        <v>9</v>
      </c>
      <c r="BK197" s="158" t="s">
        <v>9</v>
      </c>
      <c r="BL197" s="158" t="s">
        <v>9</v>
      </c>
      <c r="BM197" s="158" t="s">
        <v>9</v>
      </c>
      <c r="BN197" s="158" t="s">
        <v>9</v>
      </c>
      <c r="BO197" s="158" t="s">
        <v>10</v>
      </c>
      <c r="BP197" s="158" t="s">
        <v>10</v>
      </c>
      <c r="BQ197" s="158" t="s">
        <v>10</v>
      </c>
      <c r="BR197" s="158" t="s">
        <v>10</v>
      </c>
      <c r="BS197" s="158" t="s">
        <v>10</v>
      </c>
      <c r="BT197" s="158" t="s">
        <v>10</v>
      </c>
      <c r="BU197" s="158" t="s">
        <v>11</v>
      </c>
      <c r="BV197" s="158" t="s">
        <v>11</v>
      </c>
      <c r="BW197" s="158" t="s">
        <v>11</v>
      </c>
      <c r="BX197" s="158" t="s">
        <v>11</v>
      </c>
      <c r="BY197" s="158" t="s">
        <v>11</v>
      </c>
      <c r="BZ197" s="158" t="s">
        <v>11</v>
      </c>
      <c r="CA197" s="156" t="s">
        <v>89</v>
      </c>
      <c r="CB197" s="156" t="s">
        <v>89</v>
      </c>
      <c r="CC197" s="156" t="s">
        <v>89</v>
      </c>
      <c r="CD197" s="156" t="s">
        <v>89</v>
      </c>
      <c r="CE197" s="156" t="s">
        <v>89</v>
      </c>
      <c r="CF197" s="156" t="s">
        <v>89</v>
      </c>
      <c r="CG197" s="156" t="s">
        <v>90</v>
      </c>
      <c r="CH197" s="156" t="s">
        <v>90</v>
      </c>
      <c r="CI197" s="156" t="s">
        <v>90</v>
      </c>
      <c r="CJ197" s="156" t="s">
        <v>90</v>
      </c>
      <c r="CK197" s="156" t="s">
        <v>90</v>
      </c>
      <c r="CL197" s="156" t="s">
        <v>90</v>
      </c>
      <c r="CM197" s="156" t="s">
        <v>91</v>
      </c>
      <c r="CN197" s="156" t="s">
        <v>91</v>
      </c>
      <c r="CO197" s="156" t="s">
        <v>91</v>
      </c>
      <c r="CP197" s="156" t="s">
        <v>91</v>
      </c>
      <c r="CQ197" s="156" t="s">
        <v>91</v>
      </c>
      <c r="CR197" s="156" t="s">
        <v>91</v>
      </c>
      <c r="CS197" s="156" t="s">
        <v>92</v>
      </c>
      <c r="CT197" s="156" t="s">
        <v>92</v>
      </c>
      <c r="CU197" s="156" t="s">
        <v>92</v>
      </c>
      <c r="CV197" s="156" t="s">
        <v>92</v>
      </c>
      <c r="CW197" s="156" t="s">
        <v>92</v>
      </c>
      <c r="CX197" s="156" t="s">
        <v>92</v>
      </c>
      <c r="CY197" s="156" t="s">
        <v>93</v>
      </c>
      <c r="CZ197" s="156" t="s">
        <v>93</v>
      </c>
      <c r="DA197" s="156" t="s">
        <v>93</v>
      </c>
      <c r="DB197" s="156" t="s">
        <v>93</v>
      </c>
      <c r="DC197" s="156" t="s">
        <v>93</v>
      </c>
      <c r="DD197" s="156" t="s">
        <v>93</v>
      </c>
      <c r="DE197" s="156" t="s">
        <v>94</v>
      </c>
      <c r="DF197" s="156" t="s">
        <v>94</v>
      </c>
      <c r="DG197" s="156" t="s">
        <v>94</v>
      </c>
      <c r="DH197" s="156" t="s">
        <v>94</v>
      </c>
      <c r="DI197" s="156" t="s">
        <v>94</v>
      </c>
      <c r="DJ197" s="156" t="s">
        <v>94</v>
      </c>
      <c r="DK197" s="156" t="s">
        <v>95</v>
      </c>
      <c r="DL197" s="156" t="s">
        <v>95</v>
      </c>
      <c r="DM197" s="156" t="s">
        <v>95</v>
      </c>
      <c r="DN197" s="156" t="s">
        <v>95</v>
      </c>
      <c r="DO197" s="156" t="s">
        <v>95</v>
      </c>
      <c r="DP197" s="156" t="s">
        <v>95</v>
      </c>
      <c r="DQ197" s="156" t="s">
        <v>96</v>
      </c>
      <c r="DR197" s="156" t="s">
        <v>96</v>
      </c>
      <c r="DS197" s="156" t="s">
        <v>96</v>
      </c>
      <c r="DT197" s="156" t="s">
        <v>96</v>
      </c>
      <c r="DU197" s="156" t="s">
        <v>96</v>
      </c>
      <c r="DV197" s="156" t="s">
        <v>96</v>
      </c>
      <c r="DW197" s="156" t="s">
        <v>97</v>
      </c>
      <c r="DX197" s="156" t="s">
        <v>97</v>
      </c>
      <c r="DY197" s="156" t="s">
        <v>97</v>
      </c>
      <c r="DZ197" s="156" t="s">
        <v>97</v>
      </c>
      <c r="EA197" s="156" t="s">
        <v>97</v>
      </c>
      <c r="EB197" s="156" t="s">
        <v>97</v>
      </c>
      <c r="EC197" s="156" t="s">
        <v>98</v>
      </c>
      <c r="ED197" s="156" t="s">
        <v>98</v>
      </c>
      <c r="EE197" s="156" t="s">
        <v>98</v>
      </c>
      <c r="EF197" s="156" t="s">
        <v>98</v>
      </c>
      <c r="EG197" s="156" t="s">
        <v>98</v>
      </c>
      <c r="EH197" s="156" t="s">
        <v>98</v>
      </c>
      <c r="EI197" s="156" t="s">
        <v>99</v>
      </c>
      <c r="EJ197" s="156" t="s">
        <v>99</v>
      </c>
      <c r="EK197" s="156" t="s">
        <v>99</v>
      </c>
      <c r="EL197" s="156" t="s">
        <v>99</v>
      </c>
      <c r="EM197" s="156" t="s">
        <v>99</v>
      </c>
      <c r="EN197" s="156" t="s">
        <v>99</v>
      </c>
      <c r="EO197" s="156" t="s">
        <v>100</v>
      </c>
      <c r="EP197" s="156" t="s">
        <v>101</v>
      </c>
      <c r="EQ197" s="156" t="s">
        <v>101</v>
      </c>
      <c r="ER197" s="156" t="s">
        <v>101</v>
      </c>
      <c r="ES197" s="156" t="s">
        <v>101</v>
      </c>
      <c r="ET197" s="156" t="s">
        <v>101</v>
      </c>
      <c r="EU197" s="156" t="s">
        <v>101</v>
      </c>
      <c r="EV197" s="4" t="s">
        <v>72</v>
      </c>
      <c r="EW197" s="4" t="s">
        <v>73</v>
      </c>
      <c r="EX197" s="4" t="s">
        <v>73</v>
      </c>
      <c r="EY197" s="156" t="s">
        <v>74</v>
      </c>
      <c r="EZ197" s="156" t="s">
        <v>74</v>
      </c>
      <c r="FA197" s="4" t="s">
        <v>102</v>
      </c>
    </row>
    <row r="198" spans="6:151" ht="13.5" hidden="1">
      <c r="F198" s="4" t="s">
        <v>45</v>
      </c>
      <c r="G198" s="4" t="s">
        <v>46</v>
      </c>
      <c r="H198" s="4" t="s">
        <v>46</v>
      </c>
      <c r="I198" s="4" t="s">
        <v>45</v>
      </c>
      <c r="J198" s="4" t="s">
        <v>46</v>
      </c>
      <c r="K198" s="4" t="s">
        <v>45</v>
      </c>
      <c r="L198" s="4" t="s">
        <v>46</v>
      </c>
      <c r="M198" s="4" t="s">
        <v>45</v>
      </c>
      <c r="N198" s="4" t="s">
        <v>46</v>
      </c>
      <c r="S198" s="157" t="s">
        <v>103</v>
      </c>
      <c r="T198" s="157" t="s">
        <v>104</v>
      </c>
      <c r="U198" s="157" t="s">
        <v>105</v>
      </c>
      <c r="V198" s="71" t="s">
        <v>79</v>
      </c>
      <c r="W198" s="71" t="s">
        <v>106</v>
      </c>
      <c r="X198" s="71" t="s">
        <v>107</v>
      </c>
      <c r="Y198" s="71" t="s">
        <v>108</v>
      </c>
      <c r="Z198" s="71" t="s">
        <v>104</v>
      </c>
      <c r="AA198" s="71" t="s">
        <v>105</v>
      </c>
      <c r="AB198" s="4" t="s">
        <v>79</v>
      </c>
      <c r="AC198" s="4" t="s">
        <v>109</v>
      </c>
      <c r="AD198" s="4" t="s">
        <v>107</v>
      </c>
      <c r="AE198" s="4" t="s">
        <v>108</v>
      </c>
      <c r="AF198" s="4" t="s">
        <v>104</v>
      </c>
      <c r="AG198" s="4" t="s">
        <v>105</v>
      </c>
      <c r="AH198" s="4" t="s">
        <v>79</v>
      </c>
      <c r="AI198" s="4" t="s">
        <v>109</v>
      </c>
      <c r="AJ198" s="4" t="s">
        <v>107</v>
      </c>
      <c r="AK198" s="4" t="s">
        <v>108</v>
      </c>
      <c r="AL198" s="4" t="s">
        <v>104</v>
      </c>
      <c r="AM198" s="4" t="s">
        <v>105</v>
      </c>
      <c r="AN198" s="4" t="s">
        <v>79</v>
      </c>
      <c r="AO198" s="4" t="s">
        <v>109</v>
      </c>
      <c r="AP198" s="4" t="s">
        <v>107</v>
      </c>
      <c r="AQ198" s="4" t="s">
        <v>108</v>
      </c>
      <c r="AR198" s="4" t="s">
        <v>104</v>
      </c>
      <c r="AS198" s="4" t="s">
        <v>105</v>
      </c>
      <c r="AT198" s="4" t="s">
        <v>79</v>
      </c>
      <c r="AU198" s="4" t="s">
        <v>109</v>
      </c>
      <c r="AV198" s="4" t="s">
        <v>107</v>
      </c>
      <c r="AW198" s="4" t="s">
        <v>108</v>
      </c>
      <c r="AX198" s="4" t="s">
        <v>104</v>
      </c>
      <c r="AY198" s="4" t="s">
        <v>105</v>
      </c>
      <c r="AZ198" s="4" t="s">
        <v>79</v>
      </c>
      <c r="BA198" s="4" t="s">
        <v>109</v>
      </c>
      <c r="BB198" s="4" t="s">
        <v>107</v>
      </c>
      <c r="BC198" s="4" t="s">
        <v>108</v>
      </c>
      <c r="BD198" s="4" t="s">
        <v>104</v>
      </c>
      <c r="BE198" s="4" t="s">
        <v>105</v>
      </c>
      <c r="BF198" s="4" t="s">
        <v>79</v>
      </c>
      <c r="BG198" s="4" t="s">
        <v>109</v>
      </c>
      <c r="BH198" s="4" t="s">
        <v>107</v>
      </c>
      <c r="BI198" s="4" t="s">
        <v>108</v>
      </c>
      <c r="BJ198" s="4" t="s">
        <v>104</v>
      </c>
      <c r="BK198" s="4" t="s">
        <v>105</v>
      </c>
      <c r="BL198" s="4" t="s">
        <v>79</v>
      </c>
      <c r="BM198" s="4" t="s">
        <v>109</v>
      </c>
      <c r="BN198" s="4" t="s">
        <v>107</v>
      </c>
      <c r="BO198" s="4" t="s">
        <v>108</v>
      </c>
      <c r="BP198" s="4" t="s">
        <v>104</v>
      </c>
      <c r="BQ198" s="4" t="s">
        <v>105</v>
      </c>
      <c r="BR198" s="4" t="s">
        <v>79</v>
      </c>
      <c r="BS198" s="4" t="s">
        <v>109</v>
      </c>
      <c r="BT198" s="4" t="s">
        <v>107</v>
      </c>
      <c r="BU198" s="4" t="s">
        <v>108</v>
      </c>
      <c r="BV198" s="4" t="s">
        <v>104</v>
      </c>
      <c r="BW198" s="4" t="s">
        <v>105</v>
      </c>
      <c r="BX198" s="4" t="s">
        <v>79</v>
      </c>
      <c r="BY198" s="4" t="s">
        <v>109</v>
      </c>
      <c r="BZ198" s="4" t="s">
        <v>107</v>
      </c>
      <c r="CA198" s="4" t="s">
        <v>108</v>
      </c>
      <c r="CB198" s="4" t="s">
        <v>104</v>
      </c>
      <c r="CC198" s="4" t="s">
        <v>105</v>
      </c>
      <c r="CD198" s="4" t="s">
        <v>79</v>
      </c>
      <c r="CE198" s="4" t="s">
        <v>109</v>
      </c>
      <c r="CF198" s="4" t="s">
        <v>107</v>
      </c>
      <c r="CG198" s="4" t="s">
        <v>108</v>
      </c>
      <c r="CH198" s="4" t="s">
        <v>104</v>
      </c>
      <c r="CI198" s="4" t="s">
        <v>105</v>
      </c>
      <c r="CJ198" s="4" t="s">
        <v>79</v>
      </c>
      <c r="CK198" s="4" t="s">
        <v>109</v>
      </c>
      <c r="CL198" s="4" t="s">
        <v>107</v>
      </c>
      <c r="CM198" s="4" t="s">
        <v>108</v>
      </c>
      <c r="CN198" s="4" t="s">
        <v>104</v>
      </c>
      <c r="CO198" s="4" t="s">
        <v>105</v>
      </c>
      <c r="CP198" s="4" t="s">
        <v>79</v>
      </c>
      <c r="CQ198" s="4" t="s">
        <v>109</v>
      </c>
      <c r="CR198" s="4" t="s">
        <v>107</v>
      </c>
      <c r="CS198" s="4" t="s">
        <v>108</v>
      </c>
      <c r="CT198" s="4" t="s">
        <v>104</v>
      </c>
      <c r="CU198" s="4" t="s">
        <v>105</v>
      </c>
      <c r="CV198" s="4" t="s">
        <v>79</v>
      </c>
      <c r="CW198" s="4" t="s">
        <v>109</v>
      </c>
      <c r="CX198" s="4" t="s">
        <v>107</v>
      </c>
      <c r="CY198" s="4" t="s">
        <v>108</v>
      </c>
      <c r="CZ198" s="4" t="s">
        <v>104</v>
      </c>
      <c r="DA198" s="4" t="s">
        <v>105</v>
      </c>
      <c r="DB198" s="4" t="s">
        <v>79</v>
      </c>
      <c r="DC198" s="4" t="s">
        <v>109</v>
      </c>
      <c r="DD198" s="4" t="s">
        <v>107</v>
      </c>
      <c r="DE198" s="4" t="s">
        <v>108</v>
      </c>
      <c r="DF198" s="4" t="s">
        <v>104</v>
      </c>
      <c r="DG198" s="4" t="s">
        <v>105</v>
      </c>
      <c r="DH198" s="4" t="s">
        <v>79</v>
      </c>
      <c r="DI198" s="4" t="s">
        <v>109</v>
      </c>
      <c r="DJ198" s="4" t="s">
        <v>107</v>
      </c>
      <c r="DK198" s="4" t="s">
        <v>108</v>
      </c>
      <c r="DL198" s="4" t="s">
        <v>104</v>
      </c>
      <c r="DM198" s="4" t="s">
        <v>105</v>
      </c>
      <c r="DN198" s="4" t="s">
        <v>79</v>
      </c>
      <c r="DO198" s="4" t="s">
        <v>109</v>
      </c>
      <c r="DP198" s="4" t="s">
        <v>107</v>
      </c>
      <c r="DQ198" s="4" t="s">
        <v>108</v>
      </c>
      <c r="DR198" s="4" t="s">
        <v>104</v>
      </c>
      <c r="DS198" s="4" t="s">
        <v>105</v>
      </c>
      <c r="DT198" s="4" t="s">
        <v>79</v>
      </c>
      <c r="DU198" s="4" t="s">
        <v>109</v>
      </c>
      <c r="DV198" s="4" t="s">
        <v>107</v>
      </c>
      <c r="DW198" s="4" t="s">
        <v>108</v>
      </c>
      <c r="DX198" s="4" t="s">
        <v>104</v>
      </c>
      <c r="DY198" s="4" t="s">
        <v>105</v>
      </c>
      <c r="DZ198" s="4" t="s">
        <v>79</v>
      </c>
      <c r="EA198" s="4" t="s">
        <v>109</v>
      </c>
      <c r="EB198" s="4" t="s">
        <v>107</v>
      </c>
      <c r="EC198" s="4" t="s">
        <v>108</v>
      </c>
      <c r="ED198" s="4" t="s">
        <v>104</v>
      </c>
      <c r="EE198" s="4" t="s">
        <v>105</v>
      </c>
      <c r="EF198" s="4" t="s">
        <v>79</v>
      </c>
      <c r="EG198" s="4" t="s">
        <v>109</v>
      </c>
      <c r="EH198" s="4" t="s">
        <v>107</v>
      </c>
      <c r="EI198" s="4" t="s">
        <v>108</v>
      </c>
      <c r="EJ198" s="4" t="s">
        <v>104</v>
      </c>
      <c r="EK198" s="4" t="s">
        <v>105</v>
      </c>
      <c r="EL198" s="4" t="s">
        <v>79</v>
      </c>
      <c r="EM198" s="4" t="s">
        <v>109</v>
      </c>
      <c r="EN198" s="4" t="s">
        <v>107</v>
      </c>
      <c r="EO198" s="4" t="s">
        <v>44</v>
      </c>
      <c r="EP198" s="4" t="s">
        <v>108</v>
      </c>
      <c r="EQ198" s="4" t="s">
        <v>104</v>
      </c>
      <c r="ER198" s="4" t="s">
        <v>105</v>
      </c>
      <c r="ES198" s="4" t="s">
        <v>79</v>
      </c>
      <c r="ET198" s="4" t="s">
        <v>109</v>
      </c>
      <c r="EU198" s="4" t="s">
        <v>107</v>
      </c>
    </row>
    <row r="199" spans="6:157" ht="13.5" hidden="1">
      <c r="F199" s="4">
        <v>1</v>
      </c>
      <c r="G199" s="4">
        <v>2</v>
      </c>
      <c r="H199" s="4">
        <v>3</v>
      </c>
      <c r="I199" s="4">
        <v>4</v>
      </c>
      <c r="J199" s="4">
        <v>5</v>
      </c>
      <c r="K199" s="4">
        <v>6</v>
      </c>
      <c r="L199" s="4">
        <v>7</v>
      </c>
      <c r="M199" s="4">
        <v>8</v>
      </c>
      <c r="N199" s="4">
        <v>9</v>
      </c>
      <c r="O199" s="4">
        <v>10</v>
      </c>
      <c r="P199" s="4">
        <v>11</v>
      </c>
      <c r="Q199" s="4">
        <v>12</v>
      </c>
      <c r="R199" s="4">
        <v>13</v>
      </c>
      <c r="S199" s="4">
        <v>14</v>
      </c>
      <c r="T199" s="4">
        <v>15</v>
      </c>
      <c r="U199" s="4">
        <v>16</v>
      </c>
      <c r="V199" s="4">
        <v>17</v>
      </c>
      <c r="W199" s="4">
        <v>18</v>
      </c>
      <c r="X199" s="4">
        <v>19</v>
      </c>
      <c r="Y199" s="4">
        <v>20</v>
      </c>
      <c r="Z199" s="4">
        <v>21</v>
      </c>
      <c r="AA199" s="4">
        <v>22</v>
      </c>
      <c r="AB199" s="4">
        <v>23</v>
      </c>
      <c r="AC199" s="4">
        <v>24</v>
      </c>
      <c r="AD199" s="4">
        <v>25</v>
      </c>
      <c r="AE199" s="4">
        <v>26</v>
      </c>
      <c r="AF199" s="4">
        <v>27</v>
      </c>
      <c r="AG199" s="4">
        <v>28</v>
      </c>
      <c r="AH199" s="4">
        <v>29</v>
      </c>
      <c r="AI199" s="4">
        <v>30</v>
      </c>
      <c r="AJ199" s="4">
        <v>31</v>
      </c>
      <c r="AK199" s="4">
        <v>32</v>
      </c>
      <c r="AL199" s="4">
        <v>33</v>
      </c>
      <c r="AM199" s="4">
        <v>34</v>
      </c>
      <c r="AN199" s="4">
        <v>35</v>
      </c>
      <c r="AO199" s="4">
        <v>36</v>
      </c>
      <c r="AP199" s="4">
        <v>37</v>
      </c>
      <c r="AQ199" s="4">
        <v>38</v>
      </c>
      <c r="AR199" s="4">
        <v>39</v>
      </c>
      <c r="AS199" s="4">
        <v>40</v>
      </c>
      <c r="AT199" s="4">
        <v>41</v>
      </c>
      <c r="AU199" s="4">
        <v>42</v>
      </c>
      <c r="AV199" s="4">
        <v>43</v>
      </c>
      <c r="AW199" s="4">
        <v>44</v>
      </c>
      <c r="AX199" s="4">
        <v>45</v>
      </c>
      <c r="AY199" s="4">
        <v>46</v>
      </c>
      <c r="AZ199" s="4">
        <v>47</v>
      </c>
      <c r="BA199" s="4">
        <v>48</v>
      </c>
      <c r="BB199" s="4">
        <v>49</v>
      </c>
      <c r="BC199" s="4">
        <v>50</v>
      </c>
      <c r="BD199" s="4">
        <v>51</v>
      </c>
      <c r="BE199" s="4">
        <v>52</v>
      </c>
      <c r="BF199" s="4">
        <v>53</v>
      </c>
      <c r="BG199" s="4">
        <v>54</v>
      </c>
      <c r="BH199" s="4">
        <v>55</v>
      </c>
      <c r="BI199" s="4">
        <v>56</v>
      </c>
      <c r="BJ199" s="4">
        <v>57</v>
      </c>
      <c r="BK199" s="4">
        <v>58</v>
      </c>
      <c r="BL199" s="4">
        <v>59</v>
      </c>
      <c r="BM199" s="4">
        <v>60</v>
      </c>
      <c r="BN199" s="4">
        <v>61</v>
      </c>
      <c r="BO199" s="4">
        <v>62</v>
      </c>
      <c r="BP199" s="4">
        <v>63</v>
      </c>
      <c r="BQ199" s="4">
        <v>64</v>
      </c>
      <c r="BR199" s="4">
        <v>65</v>
      </c>
      <c r="BS199" s="4">
        <v>66</v>
      </c>
      <c r="BT199" s="4">
        <v>67</v>
      </c>
      <c r="BU199" s="4">
        <v>68</v>
      </c>
      <c r="BV199" s="4">
        <v>69</v>
      </c>
      <c r="BW199" s="4">
        <v>70</v>
      </c>
      <c r="BX199" s="4">
        <v>71</v>
      </c>
      <c r="BY199" s="4">
        <v>72</v>
      </c>
      <c r="BZ199" s="4">
        <v>73</v>
      </c>
      <c r="CA199" s="4">
        <v>74</v>
      </c>
      <c r="CB199" s="4">
        <v>75</v>
      </c>
      <c r="CC199" s="4">
        <v>76</v>
      </c>
      <c r="CD199" s="4">
        <v>77</v>
      </c>
      <c r="CE199" s="4">
        <v>78</v>
      </c>
      <c r="CF199" s="4">
        <v>79</v>
      </c>
      <c r="CG199" s="4">
        <v>80</v>
      </c>
      <c r="CH199" s="4">
        <v>81</v>
      </c>
      <c r="CI199" s="4">
        <v>82</v>
      </c>
      <c r="CJ199" s="4">
        <v>83</v>
      </c>
      <c r="CK199" s="4">
        <v>84</v>
      </c>
      <c r="CL199" s="4">
        <v>85</v>
      </c>
      <c r="CM199" s="4">
        <v>86</v>
      </c>
      <c r="CN199" s="4">
        <v>87</v>
      </c>
      <c r="CO199" s="4">
        <v>88</v>
      </c>
      <c r="CP199" s="4">
        <v>89</v>
      </c>
      <c r="CQ199" s="4">
        <v>90</v>
      </c>
      <c r="CR199" s="4">
        <v>91</v>
      </c>
      <c r="CS199" s="4">
        <v>92</v>
      </c>
      <c r="CT199" s="4">
        <v>93</v>
      </c>
      <c r="CU199" s="4">
        <v>94</v>
      </c>
      <c r="CV199" s="4">
        <v>95</v>
      </c>
      <c r="CW199" s="4">
        <v>96</v>
      </c>
      <c r="CX199" s="4">
        <v>97</v>
      </c>
      <c r="CY199" s="4">
        <v>98</v>
      </c>
      <c r="CZ199" s="4">
        <v>99</v>
      </c>
      <c r="DA199" s="4">
        <v>100</v>
      </c>
      <c r="DB199" s="4">
        <v>101</v>
      </c>
      <c r="DC199" s="4">
        <v>102</v>
      </c>
      <c r="DD199" s="4">
        <v>103</v>
      </c>
      <c r="DE199" s="4">
        <v>104</v>
      </c>
      <c r="DF199" s="4">
        <v>105</v>
      </c>
      <c r="DG199" s="4">
        <v>106</v>
      </c>
      <c r="DH199" s="4">
        <v>107</v>
      </c>
      <c r="DI199" s="4">
        <v>108</v>
      </c>
      <c r="DJ199" s="4">
        <v>109</v>
      </c>
      <c r="DK199" s="4">
        <v>110</v>
      </c>
      <c r="DL199" s="4">
        <v>111</v>
      </c>
      <c r="DM199" s="4">
        <v>112</v>
      </c>
      <c r="DN199" s="4">
        <v>113</v>
      </c>
      <c r="DO199" s="4">
        <v>114</v>
      </c>
      <c r="DP199" s="4">
        <v>115</v>
      </c>
      <c r="DQ199" s="4">
        <v>116</v>
      </c>
      <c r="DR199" s="4">
        <v>117</v>
      </c>
      <c r="DS199" s="4">
        <v>118</v>
      </c>
      <c r="DT199" s="4">
        <v>119</v>
      </c>
      <c r="DU199" s="4">
        <v>120</v>
      </c>
      <c r="DV199" s="4">
        <v>121</v>
      </c>
      <c r="DW199" s="4">
        <v>122</v>
      </c>
      <c r="DX199" s="4">
        <v>123</v>
      </c>
      <c r="DY199" s="4">
        <v>124</v>
      </c>
      <c r="DZ199" s="4">
        <v>125</v>
      </c>
      <c r="EA199" s="4">
        <v>126</v>
      </c>
      <c r="EB199" s="4">
        <v>127</v>
      </c>
      <c r="EC199" s="4">
        <v>128</v>
      </c>
      <c r="ED199" s="4">
        <v>129</v>
      </c>
      <c r="EE199" s="4">
        <v>130</v>
      </c>
      <c r="EF199" s="4">
        <v>131</v>
      </c>
      <c r="EG199" s="4">
        <v>132</v>
      </c>
      <c r="EH199" s="4">
        <v>133</v>
      </c>
      <c r="EI199" s="4">
        <v>134</v>
      </c>
      <c r="EJ199" s="4">
        <v>135</v>
      </c>
      <c r="EK199" s="4">
        <v>136</v>
      </c>
      <c r="EL199" s="4">
        <v>137</v>
      </c>
      <c r="EM199" s="4">
        <v>138</v>
      </c>
      <c r="EN199" s="4">
        <v>139</v>
      </c>
      <c r="EO199" s="4">
        <v>140</v>
      </c>
      <c r="EP199" s="4">
        <v>141</v>
      </c>
      <c r="EQ199" s="4">
        <v>142</v>
      </c>
      <c r="ER199" s="4">
        <v>143</v>
      </c>
      <c r="ES199" s="4">
        <v>144</v>
      </c>
      <c r="ET199" s="4">
        <v>145</v>
      </c>
      <c r="EU199" s="4">
        <v>146</v>
      </c>
      <c r="EV199" s="4">
        <v>147</v>
      </c>
      <c r="EW199" s="4">
        <v>148</v>
      </c>
      <c r="EX199" s="4">
        <v>149</v>
      </c>
      <c r="EY199" s="4">
        <v>150</v>
      </c>
      <c r="EZ199" s="4">
        <v>151</v>
      </c>
      <c r="FA199" s="4">
        <v>152</v>
      </c>
    </row>
    <row r="200" spans="5:157" ht="13.5" customHeight="1" hidden="1">
      <c r="E200" s="159">
        <v>201108</v>
      </c>
      <c r="F200" s="159">
        <v>19443753</v>
      </c>
      <c r="G200" s="159">
        <v>14837101</v>
      </c>
      <c r="H200" s="159">
        <v>2476741</v>
      </c>
      <c r="I200" s="159">
        <v>270947</v>
      </c>
      <c r="J200" s="159">
        <v>301116</v>
      </c>
      <c r="K200" s="159">
        <v>71387</v>
      </c>
      <c r="L200" s="159">
        <v>9375</v>
      </c>
      <c r="M200" s="159">
        <v>915334</v>
      </c>
      <c r="N200" s="159">
        <v>692095</v>
      </c>
      <c r="O200" s="159">
        <v>274287.41791658</v>
      </c>
      <c r="P200" s="159">
        <v>5407494158</v>
      </c>
      <c r="Q200" s="159">
        <v>1005503986</v>
      </c>
      <c r="R200" s="159">
        <v>6412998144</v>
      </c>
      <c r="S200" s="160">
        <v>139202</v>
      </c>
      <c r="T200" s="160">
        <v>148754</v>
      </c>
      <c r="U200" s="160">
        <v>36743</v>
      </c>
      <c r="V200" s="160">
        <v>17826</v>
      </c>
      <c r="W200" s="160">
        <v>2538</v>
      </c>
      <c r="X200" s="160">
        <v>39494</v>
      </c>
      <c r="Y200" s="160">
        <v>8423939</v>
      </c>
      <c r="Z200" s="160">
        <v>7339929</v>
      </c>
      <c r="AA200" s="160">
        <v>1953735</v>
      </c>
      <c r="AB200" s="160">
        <v>671699</v>
      </c>
      <c r="AC200" s="160">
        <v>98062</v>
      </c>
      <c r="AD200" s="160">
        <v>1630120</v>
      </c>
      <c r="AE200" s="160">
        <v>2214007</v>
      </c>
      <c r="AF200" s="160">
        <v>1826478</v>
      </c>
      <c r="AG200" s="160">
        <v>250787</v>
      </c>
      <c r="AH200" s="160">
        <v>107568</v>
      </c>
      <c r="AI200" s="160">
        <v>19360</v>
      </c>
      <c r="AJ200" s="160">
        <v>292284</v>
      </c>
      <c r="AK200" s="160">
        <v>1346674</v>
      </c>
      <c r="AL200" s="160">
        <v>1568137</v>
      </c>
      <c r="AM200" s="160">
        <v>248483</v>
      </c>
      <c r="AN200" s="160">
        <v>247260</v>
      </c>
      <c r="AO200" s="160">
        <v>28881</v>
      </c>
      <c r="AP200" s="160">
        <v>521430</v>
      </c>
      <c r="AQ200" s="160">
        <v>12615787</v>
      </c>
      <c r="AR200" s="160">
        <v>11449293</v>
      </c>
      <c r="AS200" s="160">
        <v>3139864</v>
      </c>
      <c r="AT200" s="160">
        <v>1255540</v>
      </c>
      <c r="AU200" s="160">
        <v>170647</v>
      </c>
      <c r="AV200" s="160">
        <v>2876076</v>
      </c>
      <c r="AW200" s="160">
        <v>4626484</v>
      </c>
      <c r="AX200" s="160">
        <v>3422980</v>
      </c>
      <c r="AY200" s="160">
        <v>387551</v>
      </c>
      <c r="AZ200" s="160">
        <v>239428</v>
      </c>
      <c r="BA200" s="160">
        <v>41001</v>
      </c>
      <c r="BB200" s="160">
        <v>643249</v>
      </c>
      <c r="BC200" s="160">
        <v>64987869990</v>
      </c>
      <c r="BD200" s="160">
        <v>61062081870</v>
      </c>
      <c r="BE200" s="160">
        <v>13894231650</v>
      </c>
      <c r="BF200" s="160">
        <v>9816475540</v>
      </c>
      <c r="BG200" s="160">
        <v>1430366750</v>
      </c>
      <c r="BH200" s="160">
        <v>21829375060</v>
      </c>
      <c r="BI200" s="160">
        <v>96479782090</v>
      </c>
      <c r="BJ200" s="160">
        <v>74733307800</v>
      </c>
      <c r="BK200" s="160">
        <v>15775646920</v>
      </c>
      <c r="BL200" s="160">
        <v>10129344150</v>
      </c>
      <c r="BM200" s="160">
        <v>1535099240</v>
      </c>
      <c r="BN200" s="160">
        <v>23801757180</v>
      </c>
      <c r="BO200" s="160">
        <v>29239361000</v>
      </c>
      <c r="BP200" s="160">
        <v>20562847000</v>
      </c>
      <c r="BQ200" s="160">
        <v>2297949070</v>
      </c>
      <c r="BR200" s="160">
        <v>1544365130</v>
      </c>
      <c r="BS200" s="160">
        <v>244972760</v>
      </c>
      <c r="BT200" s="160">
        <v>4064564380</v>
      </c>
      <c r="BU200" s="160">
        <v>41960333100</v>
      </c>
      <c r="BV200" s="160">
        <v>30215373600</v>
      </c>
      <c r="BW200" s="160">
        <v>5369333140</v>
      </c>
      <c r="BX200" s="160">
        <v>5258625390</v>
      </c>
      <c r="BY200" s="160">
        <v>768121160</v>
      </c>
      <c r="BZ200" s="160">
        <v>11983530130</v>
      </c>
      <c r="CA200" s="160">
        <v>91364550</v>
      </c>
      <c r="CB200" s="160">
        <v>428749950</v>
      </c>
      <c r="CC200" s="160">
        <v>71993350</v>
      </c>
      <c r="CD200" s="160">
        <v>36952970</v>
      </c>
      <c r="CE200" s="160">
        <v>5518700</v>
      </c>
      <c r="CF200" s="160">
        <v>77005370</v>
      </c>
      <c r="CG200" s="160">
        <v>2040189214</v>
      </c>
      <c r="CH200" s="160">
        <v>2393343872</v>
      </c>
      <c r="CI200" s="160">
        <v>276365702</v>
      </c>
      <c r="CJ200" s="160">
        <v>422635446</v>
      </c>
      <c r="CK200" s="160">
        <v>47086346</v>
      </c>
      <c r="CL200" s="160">
        <v>878869948</v>
      </c>
      <c r="CM200" s="161">
        <v>5672648806.5518</v>
      </c>
      <c r="CN200" s="161">
        <v>3445527319.22456</v>
      </c>
      <c r="CO200" s="161">
        <v>514019122.303941</v>
      </c>
      <c r="CP200" s="161">
        <v>134554388.138485</v>
      </c>
      <c r="CQ200" s="161">
        <v>23053017.3672272</v>
      </c>
      <c r="CR200" s="161">
        <v>415300878.719959</v>
      </c>
      <c r="CS200" s="160">
        <v>55195115923</v>
      </c>
      <c r="CT200" s="160">
        <v>51743430983</v>
      </c>
      <c r="CU200" s="160">
        <v>12105926394</v>
      </c>
      <c r="CV200" s="160">
        <v>9083162901</v>
      </c>
      <c r="CW200" s="160">
        <v>1268258155</v>
      </c>
      <c r="CX200" s="160">
        <v>19439571728</v>
      </c>
      <c r="CY200" s="160">
        <v>69646301745</v>
      </c>
      <c r="CZ200" s="160">
        <v>55629557850</v>
      </c>
      <c r="DA200" s="160">
        <v>12636247335</v>
      </c>
      <c r="DB200" s="160">
        <v>8229356984</v>
      </c>
      <c r="DC200" s="160">
        <v>1109460200</v>
      </c>
      <c r="DD200" s="160">
        <v>18162745736</v>
      </c>
      <c r="DE200" s="160">
        <v>20569144560</v>
      </c>
      <c r="DF200" s="160">
        <v>14725893051</v>
      </c>
      <c r="DG200" s="160">
        <v>1842036628</v>
      </c>
      <c r="DH200" s="160">
        <v>1227067169</v>
      </c>
      <c r="DI200" s="160">
        <v>172909848</v>
      </c>
      <c r="DJ200" s="160">
        <v>3001337413</v>
      </c>
      <c r="DK200" s="160">
        <v>29673719316</v>
      </c>
      <c r="DL200" s="160">
        <v>22012963489</v>
      </c>
      <c r="DM200" s="160">
        <v>4303179090</v>
      </c>
      <c r="DN200" s="160">
        <v>4187510740</v>
      </c>
      <c r="DO200" s="160">
        <v>542816633</v>
      </c>
      <c r="DP200" s="160">
        <v>8909096470</v>
      </c>
      <c r="DQ200" s="160">
        <v>64260995</v>
      </c>
      <c r="DR200" s="160">
        <v>308409990</v>
      </c>
      <c r="DS200" s="160">
        <v>57626091</v>
      </c>
      <c r="DT200" s="160">
        <v>31452993</v>
      </c>
      <c r="DU200" s="160">
        <v>4026890</v>
      </c>
      <c r="DV200" s="160">
        <v>59675357</v>
      </c>
      <c r="DW200" s="161">
        <v>1252854456.62391</v>
      </c>
      <c r="DX200" s="161">
        <v>1457494769.49724</v>
      </c>
      <c r="DY200" s="161">
        <v>164869265.13185</v>
      </c>
      <c r="DZ200" s="161">
        <v>259702375.87884</v>
      </c>
      <c r="EA200" s="161">
        <v>29035650.9278441</v>
      </c>
      <c r="EB200" s="161">
        <v>540666243.850562</v>
      </c>
      <c r="EC200" s="159">
        <v>1255777713</v>
      </c>
      <c r="ED200" s="159">
        <v>929691265</v>
      </c>
      <c r="EE200" s="159">
        <v>121035413</v>
      </c>
      <c r="EF200" s="159">
        <v>2108965</v>
      </c>
      <c r="EG200" s="159">
        <v>1604772</v>
      </c>
      <c r="EH200" s="159">
        <v>247949946</v>
      </c>
      <c r="EI200" s="159">
        <v>270794889</v>
      </c>
      <c r="EJ200" s="159">
        <v>154103676</v>
      </c>
      <c r="EK200" s="159">
        <v>894999</v>
      </c>
      <c r="EL200" s="159">
        <v>5949168</v>
      </c>
      <c r="EM200" s="159">
        <v>2056881</v>
      </c>
      <c r="EN200" s="159">
        <v>53531069</v>
      </c>
      <c r="EO200" s="159">
        <v>1748573573</v>
      </c>
      <c r="EP200" s="161">
        <v>3970960219.82514</v>
      </c>
      <c r="EQ200" s="161">
        <v>2463364143.75249</v>
      </c>
      <c r="ER200" s="161">
        <v>411231534.855077</v>
      </c>
      <c r="ES200" s="161">
        <v>105344103.422362</v>
      </c>
      <c r="ET200" s="161">
        <v>16138349.7214373</v>
      </c>
      <c r="EU200" s="161">
        <v>301878663.511418</v>
      </c>
      <c r="EV200" s="159">
        <v>14109470154</v>
      </c>
      <c r="EW200" s="159">
        <v>108307800</v>
      </c>
      <c r="EX200" s="159">
        <v>77550000</v>
      </c>
      <c r="EY200" s="159">
        <v>4920080000</v>
      </c>
      <c r="EZ200" s="159">
        <v>9802990000</v>
      </c>
      <c r="FA200" s="159">
        <v>4275912509</v>
      </c>
    </row>
  </sheetData>
  <sheetProtection/>
  <mergeCells count="15">
    <mergeCell ref="O50:O56"/>
    <mergeCell ref="B1:P1"/>
    <mergeCell ref="E12:F12"/>
    <mergeCell ref="G12:H12"/>
    <mergeCell ref="I12:J12"/>
    <mergeCell ref="K12:L12"/>
    <mergeCell ref="E13:F13"/>
    <mergeCell ref="G13:H13"/>
    <mergeCell ref="I13:J13"/>
    <mergeCell ref="K13:L13"/>
    <mergeCell ref="F18:I18"/>
    <mergeCell ref="J18:M18"/>
    <mergeCell ref="F32:F33"/>
    <mergeCell ref="F47:L47"/>
    <mergeCell ref="M47:P4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A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5" width="8.57421875" style="4" customWidth="1"/>
    <col min="6" max="15" width="10.57421875" style="4" customWidth="1"/>
    <col min="16" max="16" width="10.57421875" style="49" customWidth="1"/>
    <col min="17" max="17" width="12.57421875" style="49" customWidth="1"/>
    <col min="18" max="20" width="12.57421875" style="49" hidden="1" customWidth="1"/>
    <col min="21" max="27" width="0" style="71" hidden="1" customWidth="1"/>
    <col min="28" max="157" width="0" style="4" hidden="1" customWidth="1"/>
    <col min="158" max="16384" width="9.00390625" style="4" customWidth="1"/>
  </cols>
  <sheetData>
    <row r="1" spans="2:16" ht="17.25">
      <c r="B1" s="182" t="str">
        <f>"協会管掌健康保険事業月報（一般被保険者分）【"&amp;TEXT(DATE(LEFT(E200,4),MID(E200,5,2),1),"[$-411]ggge""年""m""月""")&amp;"】　総括表２（速報値）"</f>
        <v>協会管掌健康保険事業月報（一般被保険者分）【平成23年9月】　総括表２（速報値）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ht="28.5" customHeight="1">
      <c r="M2" s="4" t="s">
        <v>36</v>
      </c>
    </row>
    <row r="3" ht="13.5">
      <c r="B3" s="4" t="s">
        <v>37</v>
      </c>
    </row>
    <row r="5" spans="5:11" ht="13.5">
      <c r="E5" s="50"/>
      <c r="F5" s="50"/>
      <c r="G5" s="50"/>
      <c r="H5" s="50"/>
      <c r="I5" s="50"/>
      <c r="J5" s="50"/>
      <c r="K5" s="51" t="s">
        <v>38</v>
      </c>
    </row>
    <row r="6" spans="5:11" ht="24">
      <c r="E6" s="12"/>
      <c r="F6" s="52" t="s">
        <v>7</v>
      </c>
      <c r="G6" s="53" t="s">
        <v>39</v>
      </c>
      <c r="H6" s="54"/>
      <c r="I6" s="52" t="s">
        <v>40</v>
      </c>
      <c r="J6" s="52"/>
      <c r="K6" s="55" t="s">
        <v>41</v>
      </c>
    </row>
    <row r="7" spans="5:11" ht="24">
      <c r="E7" s="46"/>
      <c r="F7" s="56"/>
      <c r="G7" s="57"/>
      <c r="H7" s="7" t="s">
        <v>42</v>
      </c>
      <c r="I7" s="56"/>
      <c r="J7" s="7" t="s">
        <v>43</v>
      </c>
      <c r="K7" s="8"/>
    </row>
    <row r="8" spans="5:11" ht="13.5">
      <c r="E8" s="58" t="s">
        <v>44</v>
      </c>
      <c r="F8" s="59">
        <f>SUM(F9,F10)</f>
        <v>3486.5784000000003</v>
      </c>
      <c r="G8" s="60">
        <f>SUM(G9:G10)</f>
        <v>3429.1476000000002</v>
      </c>
      <c r="H8" s="61">
        <f>H10</f>
        <v>250.9329</v>
      </c>
      <c r="I8" s="60">
        <f>SUM(I9:I10)</f>
        <v>57.430800000000005</v>
      </c>
      <c r="J8" s="60">
        <f>SUM(J9:J10)</f>
        <v>8.1195</v>
      </c>
      <c r="K8" s="60">
        <f>SUM(K9:K10)</f>
        <v>161.6037</v>
      </c>
    </row>
    <row r="9" spans="5:11" ht="13.5">
      <c r="E9" s="62" t="s">
        <v>45</v>
      </c>
      <c r="F9" s="63">
        <f>SUM(G9,I9)</f>
        <v>1971.3632</v>
      </c>
      <c r="G9" s="61">
        <f>F200/10000</f>
        <v>1944.0636</v>
      </c>
      <c r="H9" s="64"/>
      <c r="I9" s="63">
        <f>I200/10000</f>
        <v>27.2996</v>
      </c>
      <c r="J9" s="65">
        <f>K200/10000</f>
        <v>7.1756</v>
      </c>
      <c r="K9" s="65">
        <f>M200/10000</f>
        <v>92.2788</v>
      </c>
    </row>
    <row r="10" spans="5:11" ht="13.5">
      <c r="E10" s="8" t="s">
        <v>46</v>
      </c>
      <c r="F10" s="66">
        <f>SUM(G10,I10)</f>
        <v>1515.2152</v>
      </c>
      <c r="G10" s="67">
        <f>G200/10000</f>
        <v>1485.084</v>
      </c>
      <c r="H10" s="68">
        <f>H200/10000</f>
        <v>250.9329</v>
      </c>
      <c r="I10" s="69">
        <f>J200/10000</f>
        <v>30.1312</v>
      </c>
      <c r="J10" s="68">
        <f>L200/10000</f>
        <v>0.9439</v>
      </c>
      <c r="K10" s="68">
        <f>N200/10000</f>
        <v>69.3249</v>
      </c>
    </row>
    <row r="11" ht="13.5">
      <c r="G11" s="70"/>
    </row>
    <row r="12" spans="5:12" ht="13.5">
      <c r="E12" s="183" t="s">
        <v>47</v>
      </c>
      <c r="F12" s="184"/>
      <c r="G12" s="183" t="s">
        <v>48</v>
      </c>
      <c r="H12" s="184"/>
      <c r="I12" s="183" t="s">
        <v>49</v>
      </c>
      <c r="J12" s="184"/>
      <c r="K12" s="183" t="s">
        <v>50</v>
      </c>
      <c r="L12" s="184"/>
    </row>
    <row r="13" spans="5:12" ht="13.5">
      <c r="E13" s="185">
        <f>O200</f>
        <v>276542.552179121</v>
      </c>
      <c r="F13" s="186"/>
      <c r="G13" s="185">
        <f>P200/100000</f>
        <v>54516.58106</v>
      </c>
      <c r="H13" s="186"/>
      <c r="I13" s="185">
        <f>Q200/100000</f>
        <v>1812.60077</v>
      </c>
      <c r="J13" s="186"/>
      <c r="K13" s="185">
        <f>R200/100000</f>
        <v>56329.18183</v>
      </c>
      <c r="L13" s="186"/>
    </row>
    <row r="16" ht="13.5">
      <c r="B16" s="4" t="s">
        <v>51</v>
      </c>
    </row>
    <row r="17" spans="9:13" ht="13.5">
      <c r="I17" s="51" t="s">
        <v>52</v>
      </c>
      <c r="M17" s="51" t="s">
        <v>53</v>
      </c>
    </row>
    <row r="18" spans="2:14" ht="13.5">
      <c r="B18" s="72"/>
      <c r="C18" s="73"/>
      <c r="D18" s="73"/>
      <c r="E18" s="74"/>
      <c r="F18" s="171" t="s">
        <v>54</v>
      </c>
      <c r="G18" s="172"/>
      <c r="H18" s="172"/>
      <c r="I18" s="173"/>
      <c r="J18" s="171" t="s">
        <v>55</v>
      </c>
      <c r="K18" s="172"/>
      <c r="L18" s="172"/>
      <c r="M18" s="173"/>
      <c r="N18" s="75"/>
    </row>
    <row r="19" spans="2:14" ht="13.5">
      <c r="B19" s="76"/>
      <c r="C19" s="77"/>
      <c r="D19" s="77"/>
      <c r="E19" s="78"/>
      <c r="F19" s="79" t="s">
        <v>7</v>
      </c>
      <c r="G19" s="80" t="s">
        <v>8</v>
      </c>
      <c r="H19" s="80" t="s">
        <v>9</v>
      </c>
      <c r="I19" s="81" t="s">
        <v>10</v>
      </c>
      <c r="J19" s="79" t="s">
        <v>7</v>
      </c>
      <c r="K19" s="80" t="s">
        <v>8</v>
      </c>
      <c r="L19" s="80" t="s">
        <v>9</v>
      </c>
      <c r="M19" s="81" t="s">
        <v>10</v>
      </c>
      <c r="N19" s="75"/>
    </row>
    <row r="20" spans="2:22" ht="15" customHeight="1">
      <c r="B20" s="5" t="s">
        <v>44</v>
      </c>
      <c r="C20" s="82"/>
      <c r="D20" s="82"/>
      <c r="E20" s="83"/>
      <c r="F20" s="84">
        <f aca="true" t="shared" si="0" ref="F20:M20">SUM(F21,F25)</f>
        <v>2030.017</v>
      </c>
      <c r="G20" s="85">
        <f t="shared" si="0"/>
        <v>28.451</v>
      </c>
      <c r="H20" s="85">
        <f t="shared" si="0"/>
        <v>1613.7937</v>
      </c>
      <c r="I20" s="86">
        <f t="shared" si="0"/>
        <v>387.77230000000003</v>
      </c>
      <c r="J20" s="84">
        <f t="shared" si="0"/>
        <v>3551.1562999999996</v>
      </c>
      <c r="K20" s="85">
        <f t="shared" si="0"/>
        <v>295.4773</v>
      </c>
      <c r="L20" s="85">
        <f t="shared" si="0"/>
        <v>2483.121</v>
      </c>
      <c r="M20" s="87">
        <f t="shared" si="0"/>
        <v>772.558</v>
      </c>
      <c r="N20" s="88"/>
      <c r="U20" s="49"/>
      <c r="V20" s="49"/>
    </row>
    <row r="21" spans="2:22" ht="15" customHeight="1">
      <c r="B21" s="89" t="s">
        <v>39</v>
      </c>
      <c r="C21" s="90"/>
      <c r="D21" s="90"/>
      <c r="E21" s="91"/>
      <c r="F21" s="92">
        <f aca="true" t="shared" si="1" ref="F21:M21">SUM(F22:F23)</f>
        <v>1950.6095</v>
      </c>
      <c r="G21" s="93">
        <f t="shared" si="1"/>
        <v>26.7196</v>
      </c>
      <c r="H21" s="94">
        <f t="shared" si="1"/>
        <v>1547.0045</v>
      </c>
      <c r="I21" s="93">
        <f t="shared" si="1"/>
        <v>376.8854</v>
      </c>
      <c r="J21" s="95">
        <f t="shared" si="1"/>
        <v>3381.1474</v>
      </c>
      <c r="K21" s="96">
        <f t="shared" si="1"/>
        <v>272.2767</v>
      </c>
      <c r="L21" s="96">
        <f t="shared" si="1"/>
        <v>2360.3285</v>
      </c>
      <c r="M21" s="97">
        <f t="shared" si="1"/>
        <v>748.5422</v>
      </c>
      <c r="N21" s="88"/>
      <c r="U21" s="98"/>
      <c r="V21" s="98"/>
    </row>
    <row r="22" spans="2:22" ht="15" customHeight="1">
      <c r="B22" s="99"/>
      <c r="C22" s="100" t="s">
        <v>45</v>
      </c>
      <c r="D22" s="100"/>
      <c r="E22" s="101"/>
      <c r="F22" s="92">
        <f aca="true" t="shared" si="2" ref="F22:F27">SUM(G22:I22)</f>
        <v>1054.7446</v>
      </c>
      <c r="G22" s="94">
        <f>S200/10000</f>
        <v>13.1844</v>
      </c>
      <c r="H22" s="94">
        <f>Y200/10000</f>
        <v>822.3821</v>
      </c>
      <c r="I22" s="97">
        <f>AE200/10000</f>
        <v>219.1781</v>
      </c>
      <c r="J22" s="92">
        <f aca="true" t="shared" si="3" ref="J22:J27">SUM(K22:M22)</f>
        <v>1804.4126999999999</v>
      </c>
      <c r="K22" s="94">
        <f>AK200/10000</f>
        <v>127.8924</v>
      </c>
      <c r="L22" s="94">
        <f>AQ200/10000</f>
        <v>1222.1375</v>
      </c>
      <c r="M22" s="97">
        <f>AW200/10000</f>
        <v>454.3828</v>
      </c>
      <c r="N22" s="88"/>
      <c r="U22" s="98"/>
      <c r="V22" s="98"/>
    </row>
    <row r="23" spans="2:22" ht="15" customHeight="1">
      <c r="B23" s="102"/>
      <c r="C23" s="103" t="s">
        <v>46</v>
      </c>
      <c r="D23" s="90"/>
      <c r="E23" s="91"/>
      <c r="F23" s="92">
        <f t="shared" si="2"/>
        <v>895.8649</v>
      </c>
      <c r="G23" s="96">
        <f>T200/10000</f>
        <v>13.5352</v>
      </c>
      <c r="H23" s="96">
        <f>Z200/10000</f>
        <v>724.6224</v>
      </c>
      <c r="I23" s="104">
        <f>AF200/10000</f>
        <v>157.7073</v>
      </c>
      <c r="J23" s="92">
        <f t="shared" si="3"/>
        <v>1576.7347</v>
      </c>
      <c r="K23" s="96">
        <f>AL200/10000</f>
        <v>144.3843</v>
      </c>
      <c r="L23" s="96">
        <f>AR200/10000</f>
        <v>1138.191</v>
      </c>
      <c r="M23" s="104">
        <f>AX200/10000</f>
        <v>294.1594</v>
      </c>
      <c r="N23" s="88"/>
      <c r="T23" s="105"/>
      <c r="U23" s="105"/>
      <c r="V23" s="49"/>
    </row>
    <row r="24" spans="2:22" ht="15" customHeight="1">
      <c r="B24" s="102"/>
      <c r="C24" s="106"/>
      <c r="D24" s="90" t="s">
        <v>42</v>
      </c>
      <c r="E24" s="91"/>
      <c r="F24" s="92">
        <f t="shared" si="2"/>
        <v>227.5127</v>
      </c>
      <c r="G24" s="96">
        <f>U200/10000</f>
        <v>3.5144</v>
      </c>
      <c r="H24" s="94">
        <f>AA200/10000</f>
        <v>200.7505</v>
      </c>
      <c r="I24" s="97">
        <f>AG200/10000</f>
        <v>23.2478</v>
      </c>
      <c r="J24" s="92">
        <f t="shared" si="3"/>
        <v>390.7811</v>
      </c>
      <c r="K24" s="94">
        <f>AM200/10000</f>
        <v>23.5383</v>
      </c>
      <c r="L24" s="94">
        <f>AS200/10000</f>
        <v>331.6678</v>
      </c>
      <c r="M24" s="97">
        <f>AY200/10000</f>
        <v>35.575</v>
      </c>
      <c r="N24" s="88"/>
      <c r="U24" s="98"/>
      <c r="V24" s="98"/>
    </row>
    <row r="25" spans="2:22" ht="15" customHeight="1">
      <c r="B25" s="89" t="s">
        <v>40</v>
      </c>
      <c r="C25" s="90"/>
      <c r="D25" s="90"/>
      <c r="E25" s="91"/>
      <c r="F25" s="92">
        <f t="shared" si="2"/>
        <v>79.40749999999998</v>
      </c>
      <c r="G25" s="96">
        <f>V200/10000</f>
        <v>1.7314</v>
      </c>
      <c r="H25" s="96">
        <f>AB200/10000</f>
        <v>66.7892</v>
      </c>
      <c r="I25" s="104">
        <f>AH200/10000</f>
        <v>10.8869</v>
      </c>
      <c r="J25" s="92">
        <f t="shared" si="3"/>
        <v>170.00889999999998</v>
      </c>
      <c r="K25" s="96">
        <f>AN200/10000</f>
        <v>23.2006</v>
      </c>
      <c r="L25" s="94">
        <f>AT200/10000</f>
        <v>122.7925</v>
      </c>
      <c r="M25" s="104">
        <f>AZ200/10000</f>
        <v>24.0158</v>
      </c>
      <c r="N25" s="88"/>
      <c r="U25" s="105"/>
      <c r="V25" s="105"/>
    </row>
    <row r="26" spans="2:22" ht="15" customHeight="1">
      <c r="B26" s="107"/>
      <c r="C26" s="100" t="s">
        <v>43</v>
      </c>
      <c r="D26" s="100"/>
      <c r="E26" s="101"/>
      <c r="F26" s="92">
        <f t="shared" si="2"/>
        <v>11.821399999999999</v>
      </c>
      <c r="G26" s="94">
        <f>W200/10000</f>
        <v>0.2397</v>
      </c>
      <c r="H26" s="94">
        <f>AC200/10000</f>
        <v>9.6403</v>
      </c>
      <c r="I26" s="97">
        <f>AI200/10000</f>
        <v>1.9414</v>
      </c>
      <c r="J26" s="92">
        <f t="shared" si="3"/>
        <v>23.220399999999998</v>
      </c>
      <c r="K26" s="94">
        <f>AO200/10000</f>
        <v>2.6304</v>
      </c>
      <c r="L26" s="96">
        <f>AU200/10000</f>
        <v>16.5399</v>
      </c>
      <c r="M26" s="97">
        <f>BA200/10000</f>
        <v>4.0501</v>
      </c>
      <c r="N26" s="88"/>
      <c r="U26" s="98"/>
      <c r="V26" s="98"/>
    </row>
    <row r="27" spans="2:22" ht="15" customHeight="1">
      <c r="B27" s="6" t="s">
        <v>56</v>
      </c>
      <c r="C27" s="108"/>
      <c r="D27" s="108"/>
      <c r="E27" s="109"/>
      <c r="F27" s="110">
        <f t="shared" si="2"/>
        <v>195.2928</v>
      </c>
      <c r="G27" s="111">
        <f>X200/10000</f>
        <v>3.8279</v>
      </c>
      <c r="H27" s="112">
        <f>AD200/10000</f>
        <v>161.9289</v>
      </c>
      <c r="I27" s="113">
        <f>AJ200/10000</f>
        <v>29.536</v>
      </c>
      <c r="J27" s="110">
        <f t="shared" si="3"/>
        <v>395.2898</v>
      </c>
      <c r="K27" s="112">
        <f>AP200/10000</f>
        <v>49.4535</v>
      </c>
      <c r="L27" s="112">
        <f>AV200/10000</f>
        <v>281.359</v>
      </c>
      <c r="M27" s="113">
        <f>BB200/10000</f>
        <v>64.4773</v>
      </c>
      <c r="N27" s="88"/>
      <c r="U27" s="98"/>
      <c r="V27" s="98"/>
    </row>
    <row r="30" ht="13.5">
      <c r="B30" s="4" t="s">
        <v>57</v>
      </c>
    </row>
    <row r="31" ht="13.5">
      <c r="M31" s="51" t="s">
        <v>58</v>
      </c>
    </row>
    <row r="32" spans="2:14" ht="13.5">
      <c r="B32" s="72"/>
      <c r="C32" s="73"/>
      <c r="D32" s="73"/>
      <c r="E32" s="74"/>
      <c r="F32" s="174" t="s">
        <v>7</v>
      </c>
      <c r="G32" s="73"/>
      <c r="H32" s="73"/>
      <c r="I32" s="73"/>
      <c r="J32" s="73"/>
      <c r="K32" s="73"/>
      <c r="L32" s="114"/>
      <c r="M32" s="115"/>
      <c r="N32" s="75"/>
    </row>
    <row r="33" spans="2:14" ht="22.5">
      <c r="B33" s="76"/>
      <c r="C33" s="77"/>
      <c r="D33" s="77"/>
      <c r="E33" s="78"/>
      <c r="F33" s="175"/>
      <c r="G33" s="80" t="s">
        <v>8</v>
      </c>
      <c r="H33" s="80" t="s">
        <v>9</v>
      </c>
      <c r="I33" s="80" t="s">
        <v>10</v>
      </c>
      <c r="J33" s="80" t="s">
        <v>11</v>
      </c>
      <c r="K33" s="116" t="s">
        <v>12</v>
      </c>
      <c r="L33" s="117" t="s">
        <v>13</v>
      </c>
      <c r="M33" s="118" t="s">
        <v>14</v>
      </c>
      <c r="N33" s="75"/>
    </row>
    <row r="34" spans="2:14" ht="15" customHeight="1">
      <c r="B34" s="5" t="s">
        <v>44</v>
      </c>
      <c r="C34" s="82"/>
      <c r="D34" s="82"/>
      <c r="E34" s="83"/>
      <c r="F34" s="84">
        <f aca="true" t="shared" si="4" ref="F34:L34">SUM(F35,F39)</f>
        <v>4410.282505559999</v>
      </c>
      <c r="G34" s="85">
        <f t="shared" si="4"/>
        <v>1241.0372801</v>
      </c>
      <c r="H34" s="85">
        <f t="shared" si="4"/>
        <v>1772.4033336999998</v>
      </c>
      <c r="I34" s="85">
        <f t="shared" si="4"/>
        <v>480.956648</v>
      </c>
      <c r="J34" s="85">
        <f t="shared" si="4"/>
        <v>772.6846939</v>
      </c>
      <c r="K34" s="85">
        <f t="shared" si="4"/>
        <v>5.381217299999999</v>
      </c>
      <c r="L34" s="85">
        <f t="shared" si="4"/>
        <v>45.534309320000006</v>
      </c>
      <c r="M34" s="87">
        <f>ROUND((CM200+CN200+CP200)/100000000,8)</f>
        <v>92.28502324</v>
      </c>
      <c r="N34" s="88"/>
    </row>
    <row r="35" spans="2:13" ht="15" customHeight="1">
      <c r="B35" s="89" t="s">
        <v>39</v>
      </c>
      <c r="C35" s="90"/>
      <c r="D35" s="90"/>
      <c r="E35" s="91"/>
      <c r="F35" s="119">
        <f aca="true" t="shared" si="5" ref="F35:L35">SUM(F36:F37)</f>
        <v>4146.745356899999</v>
      </c>
      <c r="G35" s="120">
        <f t="shared" si="5"/>
        <v>1149.3842512</v>
      </c>
      <c r="H35" s="120">
        <f t="shared" si="5"/>
        <v>1673.021922</v>
      </c>
      <c r="I35" s="120">
        <f t="shared" si="5"/>
        <v>465.337949</v>
      </c>
      <c r="J35" s="94">
        <f t="shared" si="5"/>
        <v>721.4828781</v>
      </c>
      <c r="K35" s="121">
        <f t="shared" si="5"/>
        <v>5.012269</v>
      </c>
      <c r="L35" s="121">
        <f t="shared" si="5"/>
        <v>41.567280100000005</v>
      </c>
      <c r="M35" s="122">
        <f>ROUND((CM200+CN200)/100000000,8)</f>
        <v>90.9388075</v>
      </c>
    </row>
    <row r="36" spans="2:13" ht="15" customHeight="1">
      <c r="B36" s="99"/>
      <c r="C36" s="100" t="s">
        <v>45</v>
      </c>
      <c r="D36" s="100"/>
      <c r="E36" s="101"/>
      <c r="F36" s="92">
        <f aca="true" t="shared" si="6" ref="F36:F41">SUM(G36:M36)</f>
        <v>2316.4178639899997</v>
      </c>
      <c r="G36" s="94">
        <f>BC200/100000000</f>
        <v>603.7931838</v>
      </c>
      <c r="H36" s="94">
        <f>BI200/100000000</f>
        <v>933.3360074</v>
      </c>
      <c r="I36" s="120">
        <f>BO200/100000000</f>
        <v>289.8575095</v>
      </c>
      <c r="J36" s="94">
        <f>BU200/100000000</f>
        <v>412.2898717</v>
      </c>
      <c r="K36" s="94">
        <f>CA200/100000000</f>
        <v>0.91748</v>
      </c>
      <c r="L36" s="120">
        <f>CG200/100000000</f>
        <v>19.43044982</v>
      </c>
      <c r="M36" s="123">
        <f>ROUND(CM200/100000000,8)</f>
        <v>56.79336177</v>
      </c>
    </row>
    <row r="37" spans="2:13" ht="15" customHeight="1">
      <c r="B37" s="102"/>
      <c r="C37" s="103" t="s">
        <v>46</v>
      </c>
      <c r="D37" s="90"/>
      <c r="E37" s="91"/>
      <c r="F37" s="92">
        <f t="shared" si="6"/>
        <v>1830.3274929099998</v>
      </c>
      <c r="G37" s="96">
        <f>BD200/100000000</f>
        <v>545.5910674</v>
      </c>
      <c r="H37" s="96">
        <f>BJ200/100000000</f>
        <v>739.6859146</v>
      </c>
      <c r="I37" s="124">
        <f>BP200/100000000</f>
        <v>175.4804395</v>
      </c>
      <c r="J37" s="96">
        <f>BV200/100000000</f>
        <v>309.1930064</v>
      </c>
      <c r="K37" s="96">
        <f>CB200/100000000</f>
        <v>4.094789</v>
      </c>
      <c r="L37" s="124">
        <f>CH200/100000000</f>
        <v>22.13683028</v>
      </c>
      <c r="M37" s="125">
        <f>ROUND((CM200+CN200)/100000000,8)-ROUND(CM200/100000000,8)</f>
        <v>34.14544573</v>
      </c>
    </row>
    <row r="38" spans="2:13" ht="15" customHeight="1">
      <c r="B38" s="102"/>
      <c r="C38" s="106"/>
      <c r="D38" s="90" t="s">
        <v>42</v>
      </c>
      <c r="E38" s="91"/>
      <c r="F38" s="92">
        <f t="shared" si="6"/>
        <v>394.8457614</v>
      </c>
      <c r="G38" s="94">
        <f>BE200/100000000</f>
        <v>131.6709934</v>
      </c>
      <c r="H38" s="94">
        <f>BK200/100000000</f>
        <v>171.4611194</v>
      </c>
      <c r="I38" s="120">
        <f>BQ200/100000000</f>
        <v>20.9217229</v>
      </c>
      <c r="J38" s="94">
        <f>BW200/100000000</f>
        <v>62.3098845</v>
      </c>
      <c r="K38" s="94">
        <f>CC200/100000000</f>
        <v>0.6972385</v>
      </c>
      <c r="L38" s="120">
        <f>CI200/100000000</f>
        <v>2.62736884</v>
      </c>
      <c r="M38" s="123">
        <f>ROUND(CO200/100000000,8)</f>
        <v>5.15743386</v>
      </c>
    </row>
    <row r="39" spans="2:13" ht="15" customHeight="1">
      <c r="B39" s="89" t="s">
        <v>40</v>
      </c>
      <c r="C39" s="90"/>
      <c r="D39" s="90"/>
      <c r="E39" s="91"/>
      <c r="F39" s="92">
        <f t="shared" si="6"/>
        <v>263.53714865999996</v>
      </c>
      <c r="G39" s="96">
        <f>BF200/100000000</f>
        <v>91.6530289</v>
      </c>
      <c r="H39" s="96">
        <f>BL200/100000000</f>
        <v>99.3814117</v>
      </c>
      <c r="I39" s="124">
        <f>BR200/100000000</f>
        <v>15.618699</v>
      </c>
      <c r="J39" s="96">
        <f>BX200/100000000</f>
        <v>51.2018158</v>
      </c>
      <c r="K39" s="96">
        <f>CD200/100000000</f>
        <v>0.3689483</v>
      </c>
      <c r="L39" s="124">
        <f>CJ200/100000000</f>
        <v>3.96702922</v>
      </c>
      <c r="M39" s="125">
        <f>ROUND((CM200+CN200+CP200)/100000000,8)-ROUND((CM200+CN200)/100000000,8)</f>
        <v>1.3462157400000052</v>
      </c>
    </row>
    <row r="40" spans="2:13" ht="15" customHeight="1">
      <c r="B40" s="107"/>
      <c r="C40" s="100" t="s">
        <v>43</v>
      </c>
      <c r="D40" s="100"/>
      <c r="E40" s="101"/>
      <c r="F40" s="92">
        <f t="shared" si="6"/>
        <v>38.398532010000004</v>
      </c>
      <c r="G40" s="94">
        <f>BG200/100000000</f>
        <v>12.8671186</v>
      </c>
      <c r="H40" s="94">
        <f>BM200/100000000</f>
        <v>14.8762109</v>
      </c>
      <c r="I40" s="120">
        <f>BS200/100000000</f>
        <v>2.430668</v>
      </c>
      <c r="J40" s="94">
        <f>BY200/100000000</f>
        <v>7.5198975</v>
      </c>
      <c r="K40" s="94">
        <f>CE200/100000000</f>
        <v>0.045203</v>
      </c>
      <c r="L40" s="120">
        <f>CK200/100000000</f>
        <v>0.42761906</v>
      </c>
      <c r="M40" s="123">
        <f>ROUND(CQ200/100000000,8)</f>
        <v>0.23181495</v>
      </c>
    </row>
    <row r="41" spans="2:13" ht="15" customHeight="1">
      <c r="B41" s="6" t="s">
        <v>56</v>
      </c>
      <c r="C41" s="108"/>
      <c r="D41" s="108"/>
      <c r="E41" s="109"/>
      <c r="F41" s="110">
        <f t="shared" si="6"/>
        <v>608.23070503</v>
      </c>
      <c r="G41" s="112">
        <f>BH200/100000000</f>
        <v>204.1986716</v>
      </c>
      <c r="H41" s="112">
        <f>BN200/100000000</f>
        <v>232.6509329</v>
      </c>
      <c r="I41" s="126">
        <f>BT200/100000000</f>
        <v>41.2462718</v>
      </c>
      <c r="J41" s="112">
        <f>BZ200/100000000</f>
        <v>116.8668486</v>
      </c>
      <c r="K41" s="112">
        <f>CF200/100000000</f>
        <v>0.7476568</v>
      </c>
      <c r="L41" s="126">
        <f>CL200/100000000</f>
        <v>8.355074</v>
      </c>
      <c r="M41" s="127">
        <f>ROUND(CR200/100000000,8)</f>
        <v>4.16524933</v>
      </c>
    </row>
    <row r="42" spans="2:9" ht="13.5">
      <c r="B42" s="27" t="s">
        <v>59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60</v>
      </c>
      <c r="C43" s="27"/>
      <c r="D43" s="27"/>
      <c r="E43" s="27"/>
      <c r="F43" s="27"/>
      <c r="G43" s="27"/>
      <c r="H43" s="27"/>
      <c r="I43" s="27"/>
    </row>
    <row r="45" spans="2:17" ht="13.5">
      <c r="B45" s="4" t="s">
        <v>61</v>
      </c>
      <c r="Q45" s="128"/>
    </row>
    <row r="46" spans="16:17" ht="13.5">
      <c r="P46" s="128" t="s">
        <v>58</v>
      </c>
      <c r="Q46" s="128"/>
    </row>
    <row r="47" spans="2:17" ht="13.5">
      <c r="B47" s="72"/>
      <c r="C47" s="73"/>
      <c r="D47" s="73"/>
      <c r="E47" s="74"/>
      <c r="F47" s="176" t="s">
        <v>62</v>
      </c>
      <c r="G47" s="177"/>
      <c r="H47" s="177"/>
      <c r="I47" s="177"/>
      <c r="J47" s="177"/>
      <c r="K47" s="177"/>
      <c r="L47" s="178"/>
      <c r="M47" s="176" t="s">
        <v>63</v>
      </c>
      <c r="N47" s="177"/>
      <c r="O47" s="177"/>
      <c r="P47" s="178"/>
      <c r="Q47" s="129"/>
    </row>
    <row r="48" spans="2:17" ht="22.5">
      <c r="B48" s="76"/>
      <c r="C48" s="77"/>
      <c r="D48" s="77"/>
      <c r="E48" s="78"/>
      <c r="F48" s="79" t="s">
        <v>7</v>
      </c>
      <c r="G48" s="80" t="s">
        <v>8</v>
      </c>
      <c r="H48" s="80" t="s">
        <v>9</v>
      </c>
      <c r="I48" s="80" t="s">
        <v>10</v>
      </c>
      <c r="J48" s="80" t="s">
        <v>11</v>
      </c>
      <c r="K48" s="116" t="s">
        <v>12</v>
      </c>
      <c r="L48" s="130" t="s">
        <v>13</v>
      </c>
      <c r="M48" s="131" t="s">
        <v>64</v>
      </c>
      <c r="N48" s="132" t="s">
        <v>65</v>
      </c>
      <c r="O48" s="133" t="s">
        <v>66</v>
      </c>
      <c r="P48" s="134" t="s">
        <v>14</v>
      </c>
      <c r="Q48" s="129"/>
    </row>
    <row r="49" spans="2:17" ht="15" customHeight="1">
      <c r="B49" s="102" t="s">
        <v>44</v>
      </c>
      <c r="C49" s="135"/>
      <c r="D49" s="135"/>
      <c r="E49" s="136"/>
      <c r="F49" s="137">
        <f aca="true" t="shared" si="7" ref="F49:N49">SUM(F50,F54)</f>
        <v>3298.60307134</v>
      </c>
      <c r="G49" s="85">
        <f t="shared" si="7"/>
        <v>1059.97971561</v>
      </c>
      <c r="H49" s="85">
        <f t="shared" si="7"/>
        <v>1306.44422528</v>
      </c>
      <c r="I49" s="85">
        <f t="shared" si="7"/>
        <v>342.08040183</v>
      </c>
      <c r="J49" s="85">
        <f t="shared" si="7"/>
        <v>558.3222979400001</v>
      </c>
      <c r="K49" s="85">
        <f t="shared" si="7"/>
        <v>3.90272408</v>
      </c>
      <c r="L49" s="87">
        <f>ROUND((DW200+DX200+DZ200)/100000000,8)</f>
        <v>27.8737066</v>
      </c>
      <c r="M49" s="137">
        <f t="shared" si="7"/>
        <v>18.10748389</v>
      </c>
      <c r="N49" s="85">
        <f t="shared" si="7"/>
        <v>3.9421163399999997</v>
      </c>
      <c r="O49" s="138">
        <f>EO200/100000000</f>
        <v>16.30093946</v>
      </c>
      <c r="P49" s="139">
        <f>ROUND((EP200+EQ200+ES200)/100000000,8)</f>
        <v>65.22833112</v>
      </c>
      <c r="Q49" s="140"/>
    </row>
    <row r="50" spans="2:17" ht="15" customHeight="1">
      <c r="B50" s="89" t="s">
        <v>39</v>
      </c>
      <c r="C50" s="90"/>
      <c r="D50" s="90"/>
      <c r="E50" s="91"/>
      <c r="F50" s="141">
        <f aca="true" t="shared" si="8" ref="F50:N50">SUM(F51:F52)</f>
        <v>3077.40165407</v>
      </c>
      <c r="G50" s="94">
        <f t="shared" si="8"/>
        <v>975.3606284</v>
      </c>
      <c r="H50" s="94">
        <f t="shared" si="8"/>
        <v>1225.7653707</v>
      </c>
      <c r="I50" s="94">
        <f t="shared" si="8"/>
        <v>329.68435353</v>
      </c>
      <c r="J50" s="94">
        <f t="shared" si="8"/>
        <v>517.5680819500001</v>
      </c>
      <c r="K50" s="94">
        <f t="shared" si="8"/>
        <v>3.59114261</v>
      </c>
      <c r="L50" s="97">
        <f>ROUND((DW200+DX200)/100000000,8)</f>
        <v>25.43207688</v>
      </c>
      <c r="M50" s="141">
        <f t="shared" si="8"/>
        <v>18.08339673</v>
      </c>
      <c r="N50" s="94">
        <f t="shared" si="8"/>
        <v>3.89313985</v>
      </c>
      <c r="O50" s="179"/>
      <c r="P50" s="123">
        <f>ROUND((EP200+EQ200)/100000000,8)</f>
        <v>64.17449253</v>
      </c>
      <c r="Q50" s="140"/>
    </row>
    <row r="51" spans="2:17" ht="15" customHeight="1">
      <c r="B51" s="99"/>
      <c r="C51" s="100" t="s">
        <v>45</v>
      </c>
      <c r="D51" s="100"/>
      <c r="E51" s="101"/>
      <c r="F51" s="92">
        <f aca="true" t="shared" si="9" ref="F51:F56">SUM(G51:L51)</f>
        <v>1694.09996618</v>
      </c>
      <c r="G51" s="94">
        <f>CS200/100000000</f>
        <v>512.05297272</v>
      </c>
      <c r="H51" s="94">
        <f>CY200/100000000</f>
        <v>673.71379939</v>
      </c>
      <c r="I51" s="94">
        <f>DE200/100000000</f>
        <v>204.02277186</v>
      </c>
      <c r="J51" s="94">
        <f>DK200/100000000</f>
        <v>291.73434422</v>
      </c>
      <c r="K51" s="94">
        <f>DQ200/100000000</f>
        <v>0.64529258</v>
      </c>
      <c r="L51" s="97">
        <f>ROUND(DW200/100000000,8)</f>
        <v>11.93078541</v>
      </c>
      <c r="M51" s="92">
        <f>EC200/100000000</f>
        <v>10.28855356</v>
      </c>
      <c r="N51" s="142">
        <f>EI200/100000000</f>
        <v>2.50715843</v>
      </c>
      <c r="O51" s="180"/>
      <c r="P51" s="97">
        <f>ROUND(EP200/100000000,8)</f>
        <v>39.7564553</v>
      </c>
      <c r="Q51" s="140"/>
    </row>
    <row r="52" spans="2:17" ht="15" customHeight="1">
      <c r="B52" s="102"/>
      <c r="C52" s="103" t="s">
        <v>46</v>
      </c>
      <c r="D52" s="90"/>
      <c r="E52" s="91"/>
      <c r="F52" s="92">
        <f t="shared" si="9"/>
        <v>1383.30168789</v>
      </c>
      <c r="G52" s="94">
        <f>CT200/100000000</f>
        <v>463.30765568</v>
      </c>
      <c r="H52" s="94">
        <f>CZ200/100000000</f>
        <v>552.05157131</v>
      </c>
      <c r="I52" s="94">
        <f>DF200/100000000</f>
        <v>125.66158167</v>
      </c>
      <c r="J52" s="94">
        <f>DL200/100000000</f>
        <v>225.83373773</v>
      </c>
      <c r="K52" s="94">
        <f>DR200/100000000</f>
        <v>2.94585003</v>
      </c>
      <c r="L52" s="97">
        <f>ROUND((DW200+DX200)/100000000,8)-ROUND(DW200/100000000,8)</f>
        <v>13.50129147</v>
      </c>
      <c r="M52" s="92">
        <f>ED200/100000000</f>
        <v>7.79484317</v>
      </c>
      <c r="N52" s="142">
        <f>EJ200/100000000</f>
        <v>1.38598142</v>
      </c>
      <c r="O52" s="180"/>
      <c r="P52" s="97">
        <f>ROUND((EP200+EQ200)/100000000,8)-ROUND(EP200/100000000,8)</f>
        <v>24.418037229999996</v>
      </c>
      <c r="Q52" s="140"/>
    </row>
    <row r="53" spans="2:17" ht="15" customHeight="1">
      <c r="B53" s="102"/>
      <c r="C53" s="106"/>
      <c r="D53" s="90" t="s">
        <v>42</v>
      </c>
      <c r="E53" s="91"/>
      <c r="F53" s="92">
        <f t="shared" si="9"/>
        <v>320.96782401999997</v>
      </c>
      <c r="G53" s="94">
        <f>CU200/100000000</f>
        <v>114.73300523</v>
      </c>
      <c r="H53" s="94">
        <f>DA200/100000000</f>
        <v>137.38223977</v>
      </c>
      <c r="I53" s="94">
        <f>DG200/100000000</f>
        <v>16.77252301</v>
      </c>
      <c r="J53" s="94">
        <f>DM200/100000000</f>
        <v>49.9509533</v>
      </c>
      <c r="K53" s="94">
        <f>DS200/100000000</f>
        <v>0.55788168</v>
      </c>
      <c r="L53" s="97">
        <f>ROUND(DY200/100000000,8)</f>
        <v>1.57122103</v>
      </c>
      <c r="M53" s="92">
        <f>EE200/100000000</f>
        <v>1.0857772</v>
      </c>
      <c r="N53" s="142">
        <f>EK200/100000000</f>
        <v>0.00574496</v>
      </c>
      <c r="O53" s="180"/>
      <c r="P53" s="97">
        <f>ROUND(ER200/100000000,8)</f>
        <v>4.12603621</v>
      </c>
      <c r="Q53" s="140"/>
    </row>
    <row r="54" spans="2:17" ht="15" customHeight="1">
      <c r="B54" s="89" t="s">
        <v>40</v>
      </c>
      <c r="C54" s="90"/>
      <c r="D54" s="90"/>
      <c r="E54" s="91"/>
      <c r="F54" s="92">
        <f t="shared" si="9"/>
        <v>221.20141727</v>
      </c>
      <c r="G54" s="94">
        <f>CV200/100000000</f>
        <v>84.61908721</v>
      </c>
      <c r="H54" s="94">
        <f>DB200/100000000</f>
        <v>80.67885458</v>
      </c>
      <c r="I54" s="94">
        <f>DH200/100000000</f>
        <v>12.3960483</v>
      </c>
      <c r="J54" s="94">
        <f>DN200/100000000</f>
        <v>40.75421599</v>
      </c>
      <c r="K54" s="94">
        <f>DT200/100000000</f>
        <v>0.31158147</v>
      </c>
      <c r="L54" s="97">
        <f>ROUND((DW200+DX200+DZ200)/100000000,8)-ROUND((DW200+DX200)/100000000,8)</f>
        <v>2.441629719999998</v>
      </c>
      <c r="M54" s="92">
        <f>EF200/100000000</f>
        <v>0.02408716</v>
      </c>
      <c r="N54" s="142">
        <f>EL200/100000000</f>
        <v>0.04897649</v>
      </c>
      <c r="O54" s="180"/>
      <c r="P54" s="97">
        <f>ROUND((EP200+EQ200+ES200)/100000000,8)-ROUND((EP200+EQ200)/100000000,8)</f>
        <v>1.0538385900000122</v>
      </c>
      <c r="Q54" s="140"/>
    </row>
    <row r="55" spans="2:17" ht="15" customHeight="1">
      <c r="B55" s="107"/>
      <c r="C55" s="100" t="s">
        <v>43</v>
      </c>
      <c r="D55" s="100"/>
      <c r="E55" s="101"/>
      <c r="F55" s="92">
        <f t="shared" si="9"/>
        <v>29.43809967</v>
      </c>
      <c r="G55" s="94">
        <f>CW200/100000000</f>
        <v>11.36376556</v>
      </c>
      <c r="H55" s="94">
        <f>DC200/100000000</f>
        <v>10.75262887</v>
      </c>
      <c r="I55" s="94">
        <f>DI200/100000000</f>
        <v>1.70832078</v>
      </c>
      <c r="J55" s="94">
        <f>DO200/100000000</f>
        <v>5.31852747</v>
      </c>
      <c r="K55" s="94">
        <f>DU200/100000000</f>
        <v>0.03151115</v>
      </c>
      <c r="L55" s="97">
        <f>ROUND(EA200/100000000,8)</f>
        <v>0.26334584</v>
      </c>
      <c r="M55" s="92">
        <f>EG200/100000000</f>
        <v>0.02248178</v>
      </c>
      <c r="N55" s="142">
        <f>EM200/100000000</f>
        <v>0.0149744</v>
      </c>
      <c r="O55" s="180"/>
      <c r="P55" s="97">
        <f>ROUND(ET200/100000000,8)</f>
        <v>0.16228034</v>
      </c>
      <c r="Q55" s="140"/>
    </row>
    <row r="56" spans="2:17" ht="15" customHeight="1">
      <c r="B56" s="6" t="s">
        <v>56</v>
      </c>
      <c r="C56" s="108"/>
      <c r="D56" s="108"/>
      <c r="E56" s="109"/>
      <c r="F56" s="110">
        <f t="shared" si="9"/>
        <v>481.81643694999997</v>
      </c>
      <c r="G56" s="112">
        <f>CX200/100000000</f>
        <v>181.35348192</v>
      </c>
      <c r="H56" s="112">
        <f>DD200/100000000</f>
        <v>177.40443058</v>
      </c>
      <c r="I56" s="112">
        <f>DJ200/100000000</f>
        <v>30.45030475</v>
      </c>
      <c r="J56" s="112">
        <f>DP200/100000000</f>
        <v>86.87957501</v>
      </c>
      <c r="K56" s="112">
        <f>DV200/100000000</f>
        <v>0.57840571</v>
      </c>
      <c r="L56" s="113">
        <f>ROUND(EB200/100000000,8)</f>
        <v>5.15023898</v>
      </c>
      <c r="M56" s="110">
        <f>EH200/100000000</f>
        <v>2.06499855</v>
      </c>
      <c r="N56" s="143">
        <f>EN200/100000000</f>
        <v>0.42535434</v>
      </c>
      <c r="O56" s="181"/>
      <c r="P56" s="113">
        <f>ROUND(EU200/100000000,8)</f>
        <v>3.02725884</v>
      </c>
      <c r="Q56" s="140"/>
    </row>
    <row r="57" spans="2:16" ht="13.5">
      <c r="B57" s="27" t="s">
        <v>67</v>
      </c>
      <c r="C57" s="27"/>
      <c r="D57" s="27"/>
      <c r="E57" s="27"/>
      <c r="F57" s="27"/>
      <c r="G57" s="27"/>
      <c r="H57" s="27"/>
      <c r="I57" s="27" t="s">
        <v>22</v>
      </c>
      <c r="J57" s="27"/>
      <c r="K57" s="27"/>
      <c r="L57" s="27"/>
      <c r="M57" s="27"/>
      <c r="N57" s="27"/>
      <c r="P57" s="144"/>
    </row>
    <row r="58" spans="2:12" ht="13.5">
      <c r="B58" s="27" t="s">
        <v>68</v>
      </c>
      <c r="C58" s="27"/>
      <c r="D58" s="27"/>
      <c r="E58" s="27"/>
      <c r="F58" s="27"/>
      <c r="G58" s="27"/>
      <c r="H58" s="27"/>
      <c r="I58" s="27" t="s">
        <v>69</v>
      </c>
      <c r="J58" s="27"/>
      <c r="K58" s="27"/>
      <c r="L58" s="27"/>
    </row>
    <row r="59" spans="2:12" ht="13.5">
      <c r="B59" s="29" t="s">
        <v>70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s="4" t="s">
        <v>71</v>
      </c>
    </row>
    <row r="64" ht="13.5">
      <c r="I64" s="51" t="s">
        <v>58</v>
      </c>
    </row>
    <row r="65" spans="5:10" ht="22.5">
      <c r="E65" s="72"/>
      <c r="F65" s="145" t="s">
        <v>72</v>
      </c>
      <c r="G65" s="146" t="s">
        <v>73</v>
      </c>
      <c r="H65" s="147" t="s">
        <v>74</v>
      </c>
      <c r="I65" s="148" t="s">
        <v>75</v>
      </c>
      <c r="J65" s="149"/>
    </row>
    <row r="66" spans="5:10" ht="13.5">
      <c r="E66" s="12" t="s">
        <v>44</v>
      </c>
      <c r="F66" s="84">
        <f>F67</f>
        <v>131.77394965</v>
      </c>
      <c r="G66" s="85">
        <f>SUM(G67:G68)</f>
        <v>1.693878</v>
      </c>
      <c r="H66" s="85">
        <f>SUM(H67:H68)</f>
        <v>147.94178747</v>
      </c>
      <c r="I66" s="87">
        <f>I67</f>
        <v>39.69607924</v>
      </c>
      <c r="J66" s="150"/>
    </row>
    <row r="67" spans="5:10" ht="13.5">
      <c r="E67" s="151" t="s">
        <v>45</v>
      </c>
      <c r="F67" s="92">
        <f>EV200/100000000</f>
        <v>131.77394965</v>
      </c>
      <c r="G67" s="94">
        <f>EW200/100000000</f>
        <v>1.012378</v>
      </c>
      <c r="H67" s="94">
        <f>EY200/100000000</f>
        <v>49.97688747</v>
      </c>
      <c r="I67" s="97">
        <f>ROUND(FA200/100000000,8)</f>
        <v>39.69607924</v>
      </c>
      <c r="J67" s="152"/>
    </row>
    <row r="68" spans="5:10" ht="13.5">
      <c r="E68" s="46" t="s">
        <v>46</v>
      </c>
      <c r="F68" s="153"/>
      <c r="G68" s="112">
        <f>EX200/100000000</f>
        <v>0.6815</v>
      </c>
      <c r="H68" s="112">
        <f>EZ200/100000000</f>
        <v>97.9649</v>
      </c>
      <c r="I68" s="154"/>
      <c r="J68" s="155"/>
    </row>
    <row r="197" spans="5:157" ht="67.5" hidden="1">
      <c r="E197" s="4" t="s">
        <v>76</v>
      </c>
      <c r="F197" s="4" t="s">
        <v>77</v>
      </c>
      <c r="G197" s="4" t="s">
        <v>77</v>
      </c>
      <c r="H197" s="4" t="s">
        <v>78</v>
      </c>
      <c r="I197" s="4" t="s">
        <v>79</v>
      </c>
      <c r="J197" s="4" t="s">
        <v>79</v>
      </c>
      <c r="K197" s="4" t="s">
        <v>80</v>
      </c>
      <c r="L197" s="4" t="s">
        <v>80</v>
      </c>
      <c r="M197" s="156" t="s">
        <v>81</v>
      </c>
      <c r="N197" s="156" t="s">
        <v>81</v>
      </c>
      <c r="O197" s="4" t="s">
        <v>82</v>
      </c>
      <c r="P197" s="157" t="s">
        <v>48</v>
      </c>
      <c r="Q197" s="157" t="s">
        <v>49</v>
      </c>
      <c r="R197" s="157" t="s">
        <v>50</v>
      </c>
      <c r="S197" s="158" t="s">
        <v>83</v>
      </c>
      <c r="T197" s="158" t="s">
        <v>83</v>
      </c>
      <c r="U197" s="158" t="s">
        <v>83</v>
      </c>
      <c r="V197" s="158" t="s">
        <v>83</v>
      </c>
      <c r="W197" s="158" t="s">
        <v>83</v>
      </c>
      <c r="X197" s="158" t="s">
        <v>83</v>
      </c>
      <c r="Y197" s="158" t="s">
        <v>84</v>
      </c>
      <c r="Z197" s="158" t="s">
        <v>84</v>
      </c>
      <c r="AA197" s="158" t="s">
        <v>84</v>
      </c>
      <c r="AB197" s="158" t="s">
        <v>84</v>
      </c>
      <c r="AC197" s="158" t="s">
        <v>84</v>
      </c>
      <c r="AD197" s="158" t="s">
        <v>84</v>
      </c>
      <c r="AE197" s="158" t="s">
        <v>85</v>
      </c>
      <c r="AF197" s="158" t="s">
        <v>85</v>
      </c>
      <c r="AG197" s="158" t="s">
        <v>85</v>
      </c>
      <c r="AH197" s="158" t="s">
        <v>85</v>
      </c>
      <c r="AI197" s="158" t="s">
        <v>85</v>
      </c>
      <c r="AJ197" s="158" t="s">
        <v>85</v>
      </c>
      <c r="AK197" s="158" t="s">
        <v>86</v>
      </c>
      <c r="AL197" s="158" t="s">
        <v>86</v>
      </c>
      <c r="AM197" s="158" t="s">
        <v>86</v>
      </c>
      <c r="AN197" s="158" t="s">
        <v>86</v>
      </c>
      <c r="AO197" s="158" t="s">
        <v>86</v>
      </c>
      <c r="AP197" s="158" t="s">
        <v>86</v>
      </c>
      <c r="AQ197" s="158" t="s">
        <v>87</v>
      </c>
      <c r="AR197" s="158" t="s">
        <v>87</v>
      </c>
      <c r="AS197" s="158" t="s">
        <v>87</v>
      </c>
      <c r="AT197" s="158" t="s">
        <v>87</v>
      </c>
      <c r="AU197" s="158" t="s">
        <v>87</v>
      </c>
      <c r="AV197" s="158" t="s">
        <v>87</v>
      </c>
      <c r="AW197" s="158" t="s">
        <v>88</v>
      </c>
      <c r="AX197" s="158" t="s">
        <v>88</v>
      </c>
      <c r="AY197" s="158" t="s">
        <v>88</v>
      </c>
      <c r="AZ197" s="158" t="s">
        <v>88</v>
      </c>
      <c r="BA197" s="158" t="s">
        <v>88</v>
      </c>
      <c r="BB197" s="158" t="s">
        <v>88</v>
      </c>
      <c r="BC197" s="158" t="s">
        <v>8</v>
      </c>
      <c r="BD197" s="158" t="s">
        <v>8</v>
      </c>
      <c r="BE197" s="158" t="s">
        <v>8</v>
      </c>
      <c r="BF197" s="158" t="s">
        <v>8</v>
      </c>
      <c r="BG197" s="158" t="s">
        <v>8</v>
      </c>
      <c r="BH197" s="158" t="s">
        <v>8</v>
      </c>
      <c r="BI197" s="158" t="s">
        <v>9</v>
      </c>
      <c r="BJ197" s="158" t="s">
        <v>9</v>
      </c>
      <c r="BK197" s="158" t="s">
        <v>9</v>
      </c>
      <c r="BL197" s="158" t="s">
        <v>9</v>
      </c>
      <c r="BM197" s="158" t="s">
        <v>9</v>
      </c>
      <c r="BN197" s="158" t="s">
        <v>9</v>
      </c>
      <c r="BO197" s="158" t="s">
        <v>10</v>
      </c>
      <c r="BP197" s="158" t="s">
        <v>10</v>
      </c>
      <c r="BQ197" s="158" t="s">
        <v>10</v>
      </c>
      <c r="BR197" s="158" t="s">
        <v>10</v>
      </c>
      <c r="BS197" s="158" t="s">
        <v>10</v>
      </c>
      <c r="BT197" s="158" t="s">
        <v>10</v>
      </c>
      <c r="BU197" s="158" t="s">
        <v>11</v>
      </c>
      <c r="BV197" s="158" t="s">
        <v>11</v>
      </c>
      <c r="BW197" s="158" t="s">
        <v>11</v>
      </c>
      <c r="BX197" s="158" t="s">
        <v>11</v>
      </c>
      <c r="BY197" s="158" t="s">
        <v>11</v>
      </c>
      <c r="BZ197" s="158" t="s">
        <v>11</v>
      </c>
      <c r="CA197" s="156" t="s">
        <v>89</v>
      </c>
      <c r="CB197" s="156" t="s">
        <v>89</v>
      </c>
      <c r="CC197" s="156" t="s">
        <v>89</v>
      </c>
      <c r="CD197" s="156" t="s">
        <v>89</v>
      </c>
      <c r="CE197" s="156" t="s">
        <v>89</v>
      </c>
      <c r="CF197" s="156" t="s">
        <v>89</v>
      </c>
      <c r="CG197" s="156" t="s">
        <v>90</v>
      </c>
      <c r="CH197" s="156" t="s">
        <v>90</v>
      </c>
      <c r="CI197" s="156" t="s">
        <v>90</v>
      </c>
      <c r="CJ197" s="156" t="s">
        <v>90</v>
      </c>
      <c r="CK197" s="156" t="s">
        <v>90</v>
      </c>
      <c r="CL197" s="156" t="s">
        <v>90</v>
      </c>
      <c r="CM197" s="156" t="s">
        <v>91</v>
      </c>
      <c r="CN197" s="156" t="s">
        <v>91</v>
      </c>
      <c r="CO197" s="156" t="s">
        <v>91</v>
      </c>
      <c r="CP197" s="156" t="s">
        <v>91</v>
      </c>
      <c r="CQ197" s="156" t="s">
        <v>91</v>
      </c>
      <c r="CR197" s="156" t="s">
        <v>91</v>
      </c>
      <c r="CS197" s="156" t="s">
        <v>92</v>
      </c>
      <c r="CT197" s="156" t="s">
        <v>92</v>
      </c>
      <c r="CU197" s="156" t="s">
        <v>92</v>
      </c>
      <c r="CV197" s="156" t="s">
        <v>92</v>
      </c>
      <c r="CW197" s="156" t="s">
        <v>92</v>
      </c>
      <c r="CX197" s="156" t="s">
        <v>92</v>
      </c>
      <c r="CY197" s="156" t="s">
        <v>93</v>
      </c>
      <c r="CZ197" s="156" t="s">
        <v>93</v>
      </c>
      <c r="DA197" s="156" t="s">
        <v>93</v>
      </c>
      <c r="DB197" s="156" t="s">
        <v>93</v>
      </c>
      <c r="DC197" s="156" t="s">
        <v>93</v>
      </c>
      <c r="DD197" s="156" t="s">
        <v>93</v>
      </c>
      <c r="DE197" s="156" t="s">
        <v>94</v>
      </c>
      <c r="DF197" s="156" t="s">
        <v>94</v>
      </c>
      <c r="DG197" s="156" t="s">
        <v>94</v>
      </c>
      <c r="DH197" s="156" t="s">
        <v>94</v>
      </c>
      <c r="DI197" s="156" t="s">
        <v>94</v>
      </c>
      <c r="DJ197" s="156" t="s">
        <v>94</v>
      </c>
      <c r="DK197" s="156" t="s">
        <v>95</v>
      </c>
      <c r="DL197" s="156" t="s">
        <v>95</v>
      </c>
      <c r="DM197" s="156" t="s">
        <v>95</v>
      </c>
      <c r="DN197" s="156" t="s">
        <v>95</v>
      </c>
      <c r="DO197" s="156" t="s">
        <v>95</v>
      </c>
      <c r="DP197" s="156" t="s">
        <v>95</v>
      </c>
      <c r="DQ197" s="156" t="s">
        <v>96</v>
      </c>
      <c r="DR197" s="156" t="s">
        <v>96</v>
      </c>
      <c r="DS197" s="156" t="s">
        <v>96</v>
      </c>
      <c r="DT197" s="156" t="s">
        <v>96</v>
      </c>
      <c r="DU197" s="156" t="s">
        <v>96</v>
      </c>
      <c r="DV197" s="156" t="s">
        <v>96</v>
      </c>
      <c r="DW197" s="156" t="s">
        <v>97</v>
      </c>
      <c r="DX197" s="156" t="s">
        <v>97</v>
      </c>
      <c r="DY197" s="156" t="s">
        <v>97</v>
      </c>
      <c r="DZ197" s="156" t="s">
        <v>97</v>
      </c>
      <c r="EA197" s="156" t="s">
        <v>97</v>
      </c>
      <c r="EB197" s="156" t="s">
        <v>97</v>
      </c>
      <c r="EC197" s="156" t="s">
        <v>98</v>
      </c>
      <c r="ED197" s="156" t="s">
        <v>98</v>
      </c>
      <c r="EE197" s="156" t="s">
        <v>98</v>
      </c>
      <c r="EF197" s="156" t="s">
        <v>98</v>
      </c>
      <c r="EG197" s="156" t="s">
        <v>98</v>
      </c>
      <c r="EH197" s="156" t="s">
        <v>98</v>
      </c>
      <c r="EI197" s="156" t="s">
        <v>99</v>
      </c>
      <c r="EJ197" s="156" t="s">
        <v>99</v>
      </c>
      <c r="EK197" s="156" t="s">
        <v>99</v>
      </c>
      <c r="EL197" s="156" t="s">
        <v>99</v>
      </c>
      <c r="EM197" s="156" t="s">
        <v>99</v>
      </c>
      <c r="EN197" s="156" t="s">
        <v>99</v>
      </c>
      <c r="EO197" s="156" t="s">
        <v>100</v>
      </c>
      <c r="EP197" s="156" t="s">
        <v>101</v>
      </c>
      <c r="EQ197" s="156" t="s">
        <v>101</v>
      </c>
      <c r="ER197" s="156" t="s">
        <v>101</v>
      </c>
      <c r="ES197" s="156" t="s">
        <v>101</v>
      </c>
      <c r="ET197" s="156" t="s">
        <v>101</v>
      </c>
      <c r="EU197" s="156" t="s">
        <v>101</v>
      </c>
      <c r="EV197" s="4" t="s">
        <v>72</v>
      </c>
      <c r="EW197" s="4" t="s">
        <v>73</v>
      </c>
      <c r="EX197" s="4" t="s">
        <v>73</v>
      </c>
      <c r="EY197" s="156" t="s">
        <v>74</v>
      </c>
      <c r="EZ197" s="156" t="s">
        <v>74</v>
      </c>
      <c r="FA197" s="4" t="s">
        <v>102</v>
      </c>
    </row>
    <row r="198" spans="6:151" ht="13.5" hidden="1">
      <c r="F198" s="4" t="s">
        <v>45</v>
      </c>
      <c r="G198" s="4" t="s">
        <v>46</v>
      </c>
      <c r="H198" s="4" t="s">
        <v>46</v>
      </c>
      <c r="I198" s="4" t="s">
        <v>45</v>
      </c>
      <c r="J198" s="4" t="s">
        <v>46</v>
      </c>
      <c r="K198" s="4" t="s">
        <v>45</v>
      </c>
      <c r="L198" s="4" t="s">
        <v>46</v>
      </c>
      <c r="M198" s="4" t="s">
        <v>45</v>
      </c>
      <c r="N198" s="4" t="s">
        <v>46</v>
      </c>
      <c r="S198" s="157" t="s">
        <v>103</v>
      </c>
      <c r="T198" s="157" t="s">
        <v>104</v>
      </c>
      <c r="U198" s="157" t="s">
        <v>105</v>
      </c>
      <c r="V198" s="71" t="s">
        <v>79</v>
      </c>
      <c r="W198" s="71" t="s">
        <v>106</v>
      </c>
      <c r="X198" s="71" t="s">
        <v>107</v>
      </c>
      <c r="Y198" s="71" t="s">
        <v>108</v>
      </c>
      <c r="Z198" s="71" t="s">
        <v>104</v>
      </c>
      <c r="AA198" s="71" t="s">
        <v>105</v>
      </c>
      <c r="AB198" s="4" t="s">
        <v>79</v>
      </c>
      <c r="AC198" s="4" t="s">
        <v>109</v>
      </c>
      <c r="AD198" s="4" t="s">
        <v>107</v>
      </c>
      <c r="AE198" s="4" t="s">
        <v>108</v>
      </c>
      <c r="AF198" s="4" t="s">
        <v>104</v>
      </c>
      <c r="AG198" s="4" t="s">
        <v>105</v>
      </c>
      <c r="AH198" s="4" t="s">
        <v>79</v>
      </c>
      <c r="AI198" s="4" t="s">
        <v>109</v>
      </c>
      <c r="AJ198" s="4" t="s">
        <v>107</v>
      </c>
      <c r="AK198" s="4" t="s">
        <v>108</v>
      </c>
      <c r="AL198" s="4" t="s">
        <v>104</v>
      </c>
      <c r="AM198" s="4" t="s">
        <v>105</v>
      </c>
      <c r="AN198" s="4" t="s">
        <v>79</v>
      </c>
      <c r="AO198" s="4" t="s">
        <v>109</v>
      </c>
      <c r="AP198" s="4" t="s">
        <v>107</v>
      </c>
      <c r="AQ198" s="4" t="s">
        <v>108</v>
      </c>
      <c r="AR198" s="4" t="s">
        <v>104</v>
      </c>
      <c r="AS198" s="4" t="s">
        <v>105</v>
      </c>
      <c r="AT198" s="4" t="s">
        <v>79</v>
      </c>
      <c r="AU198" s="4" t="s">
        <v>109</v>
      </c>
      <c r="AV198" s="4" t="s">
        <v>107</v>
      </c>
      <c r="AW198" s="4" t="s">
        <v>108</v>
      </c>
      <c r="AX198" s="4" t="s">
        <v>104</v>
      </c>
      <c r="AY198" s="4" t="s">
        <v>105</v>
      </c>
      <c r="AZ198" s="4" t="s">
        <v>79</v>
      </c>
      <c r="BA198" s="4" t="s">
        <v>109</v>
      </c>
      <c r="BB198" s="4" t="s">
        <v>107</v>
      </c>
      <c r="BC198" s="4" t="s">
        <v>108</v>
      </c>
      <c r="BD198" s="4" t="s">
        <v>104</v>
      </c>
      <c r="BE198" s="4" t="s">
        <v>105</v>
      </c>
      <c r="BF198" s="4" t="s">
        <v>79</v>
      </c>
      <c r="BG198" s="4" t="s">
        <v>109</v>
      </c>
      <c r="BH198" s="4" t="s">
        <v>107</v>
      </c>
      <c r="BI198" s="4" t="s">
        <v>108</v>
      </c>
      <c r="BJ198" s="4" t="s">
        <v>104</v>
      </c>
      <c r="BK198" s="4" t="s">
        <v>105</v>
      </c>
      <c r="BL198" s="4" t="s">
        <v>79</v>
      </c>
      <c r="BM198" s="4" t="s">
        <v>109</v>
      </c>
      <c r="BN198" s="4" t="s">
        <v>107</v>
      </c>
      <c r="BO198" s="4" t="s">
        <v>108</v>
      </c>
      <c r="BP198" s="4" t="s">
        <v>104</v>
      </c>
      <c r="BQ198" s="4" t="s">
        <v>105</v>
      </c>
      <c r="BR198" s="4" t="s">
        <v>79</v>
      </c>
      <c r="BS198" s="4" t="s">
        <v>109</v>
      </c>
      <c r="BT198" s="4" t="s">
        <v>107</v>
      </c>
      <c r="BU198" s="4" t="s">
        <v>108</v>
      </c>
      <c r="BV198" s="4" t="s">
        <v>104</v>
      </c>
      <c r="BW198" s="4" t="s">
        <v>105</v>
      </c>
      <c r="BX198" s="4" t="s">
        <v>79</v>
      </c>
      <c r="BY198" s="4" t="s">
        <v>109</v>
      </c>
      <c r="BZ198" s="4" t="s">
        <v>107</v>
      </c>
      <c r="CA198" s="4" t="s">
        <v>108</v>
      </c>
      <c r="CB198" s="4" t="s">
        <v>104</v>
      </c>
      <c r="CC198" s="4" t="s">
        <v>105</v>
      </c>
      <c r="CD198" s="4" t="s">
        <v>79</v>
      </c>
      <c r="CE198" s="4" t="s">
        <v>109</v>
      </c>
      <c r="CF198" s="4" t="s">
        <v>107</v>
      </c>
      <c r="CG198" s="4" t="s">
        <v>108</v>
      </c>
      <c r="CH198" s="4" t="s">
        <v>104</v>
      </c>
      <c r="CI198" s="4" t="s">
        <v>105</v>
      </c>
      <c r="CJ198" s="4" t="s">
        <v>79</v>
      </c>
      <c r="CK198" s="4" t="s">
        <v>109</v>
      </c>
      <c r="CL198" s="4" t="s">
        <v>107</v>
      </c>
      <c r="CM198" s="4" t="s">
        <v>108</v>
      </c>
      <c r="CN198" s="4" t="s">
        <v>104</v>
      </c>
      <c r="CO198" s="4" t="s">
        <v>105</v>
      </c>
      <c r="CP198" s="4" t="s">
        <v>79</v>
      </c>
      <c r="CQ198" s="4" t="s">
        <v>109</v>
      </c>
      <c r="CR198" s="4" t="s">
        <v>107</v>
      </c>
      <c r="CS198" s="4" t="s">
        <v>108</v>
      </c>
      <c r="CT198" s="4" t="s">
        <v>104</v>
      </c>
      <c r="CU198" s="4" t="s">
        <v>105</v>
      </c>
      <c r="CV198" s="4" t="s">
        <v>79</v>
      </c>
      <c r="CW198" s="4" t="s">
        <v>109</v>
      </c>
      <c r="CX198" s="4" t="s">
        <v>107</v>
      </c>
      <c r="CY198" s="4" t="s">
        <v>108</v>
      </c>
      <c r="CZ198" s="4" t="s">
        <v>104</v>
      </c>
      <c r="DA198" s="4" t="s">
        <v>105</v>
      </c>
      <c r="DB198" s="4" t="s">
        <v>79</v>
      </c>
      <c r="DC198" s="4" t="s">
        <v>109</v>
      </c>
      <c r="DD198" s="4" t="s">
        <v>107</v>
      </c>
      <c r="DE198" s="4" t="s">
        <v>108</v>
      </c>
      <c r="DF198" s="4" t="s">
        <v>104</v>
      </c>
      <c r="DG198" s="4" t="s">
        <v>105</v>
      </c>
      <c r="DH198" s="4" t="s">
        <v>79</v>
      </c>
      <c r="DI198" s="4" t="s">
        <v>109</v>
      </c>
      <c r="DJ198" s="4" t="s">
        <v>107</v>
      </c>
      <c r="DK198" s="4" t="s">
        <v>108</v>
      </c>
      <c r="DL198" s="4" t="s">
        <v>104</v>
      </c>
      <c r="DM198" s="4" t="s">
        <v>105</v>
      </c>
      <c r="DN198" s="4" t="s">
        <v>79</v>
      </c>
      <c r="DO198" s="4" t="s">
        <v>109</v>
      </c>
      <c r="DP198" s="4" t="s">
        <v>107</v>
      </c>
      <c r="DQ198" s="4" t="s">
        <v>108</v>
      </c>
      <c r="DR198" s="4" t="s">
        <v>104</v>
      </c>
      <c r="DS198" s="4" t="s">
        <v>105</v>
      </c>
      <c r="DT198" s="4" t="s">
        <v>79</v>
      </c>
      <c r="DU198" s="4" t="s">
        <v>109</v>
      </c>
      <c r="DV198" s="4" t="s">
        <v>107</v>
      </c>
      <c r="DW198" s="4" t="s">
        <v>108</v>
      </c>
      <c r="DX198" s="4" t="s">
        <v>104</v>
      </c>
      <c r="DY198" s="4" t="s">
        <v>105</v>
      </c>
      <c r="DZ198" s="4" t="s">
        <v>79</v>
      </c>
      <c r="EA198" s="4" t="s">
        <v>109</v>
      </c>
      <c r="EB198" s="4" t="s">
        <v>107</v>
      </c>
      <c r="EC198" s="4" t="s">
        <v>108</v>
      </c>
      <c r="ED198" s="4" t="s">
        <v>104</v>
      </c>
      <c r="EE198" s="4" t="s">
        <v>105</v>
      </c>
      <c r="EF198" s="4" t="s">
        <v>79</v>
      </c>
      <c r="EG198" s="4" t="s">
        <v>109</v>
      </c>
      <c r="EH198" s="4" t="s">
        <v>107</v>
      </c>
      <c r="EI198" s="4" t="s">
        <v>108</v>
      </c>
      <c r="EJ198" s="4" t="s">
        <v>104</v>
      </c>
      <c r="EK198" s="4" t="s">
        <v>105</v>
      </c>
      <c r="EL198" s="4" t="s">
        <v>79</v>
      </c>
      <c r="EM198" s="4" t="s">
        <v>109</v>
      </c>
      <c r="EN198" s="4" t="s">
        <v>107</v>
      </c>
      <c r="EO198" s="4" t="s">
        <v>44</v>
      </c>
      <c r="EP198" s="4" t="s">
        <v>108</v>
      </c>
      <c r="EQ198" s="4" t="s">
        <v>104</v>
      </c>
      <c r="ER198" s="4" t="s">
        <v>105</v>
      </c>
      <c r="ES198" s="4" t="s">
        <v>79</v>
      </c>
      <c r="ET198" s="4" t="s">
        <v>109</v>
      </c>
      <c r="EU198" s="4" t="s">
        <v>107</v>
      </c>
    </row>
    <row r="199" spans="6:157" ht="13.5" hidden="1">
      <c r="F199" s="4">
        <v>1</v>
      </c>
      <c r="G199" s="4">
        <v>2</v>
      </c>
      <c r="H199" s="4">
        <v>3</v>
      </c>
      <c r="I199" s="4">
        <v>4</v>
      </c>
      <c r="J199" s="4">
        <v>5</v>
      </c>
      <c r="K199" s="4">
        <v>6</v>
      </c>
      <c r="L199" s="4">
        <v>7</v>
      </c>
      <c r="M199" s="4">
        <v>8</v>
      </c>
      <c r="N199" s="4">
        <v>9</v>
      </c>
      <c r="O199" s="4">
        <v>10</v>
      </c>
      <c r="P199" s="4">
        <v>11</v>
      </c>
      <c r="Q199" s="4">
        <v>12</v>
      </c>
      <c r="R199" s="4">
        <v>13</v>
      </c>
      <c r="S199" s="4">
        <v>14</v>
      </c>
      <c r="T199" s="4">
        <v>15</v>
      </c>
      <c r="U199" s="4">
        <v>16</v>
      </c>
      <c r="V199" s="4">
        <v>17</v>
      </c>
      <c r="W199" s="4">
        <v>18</v>
      </c>
      <c r="X199" s="4">
        <v>19</v>
      </c>
      <c r="Y199" s="4">
        <v>20</v>
      </c>
      <c r="Z199" s="4">
        <v>21</v>
      </c>
      <c r="AA199" s="4">
        <v>22</v>
      </c>
      <c r="AB199" s="4">
        <v>23</v>
      </c>
      <c r="AC199" s="4">
        <v>24</v>
      </c>
      <c r="AD199" s="4">
        <v>25</v>
      </c>
      <c r="AE199" s="4">
        <v>26</v>
      </c>
      <c r="AF199" s="4">
        <v>27</v>
      </c>
      <c r="AG199" s="4">
        <v>28</v>
      </c>
      <c r="AH199" s="4">
        <v>29</v>
      </c>
      <c r="AI199" s="4">
        <v>30</v>
      </c>
      <c r="AJ199" s="4">
        <v>31</v>
      </c>
      <c r="AK199" s="4">
        <v>32</v>
      </c>
      <c r="AL199" s="4">
        <v>33</v>
      </c>
      <c r="AM199" s="4">
        <v>34</v>
      </c>
      <c r="AN199" s="4">
        <v>35</v>
      </c>
      <c r="AO199" s="4">
        <v>36</v>
      </c>
      <c r="AP199" s="4">
        <v>37</v>
      </c>
      <c r="AQ199" s="4">
        <v>38</v>
      </c>
      <c r="AR199" s="4">
        <v>39</v>
      </c>
      <c r="AS199" s="4">
        <v>40</v>
      </c>
      <c r="AT199" s="4">
        <v>41</v>
      </c>
      <c r="AU199" s="4">
        <v>42</v>
      </c>
      <c r="AV199" s="4">
        <v>43</v>
      </c>
      <c r="AW199" s="4">
        <v>44</v>
      </c>
      <c r="AX199" s="4">
        <v>45</v>
      </c>
      <c r="AY199" s="4">
        <v>46</v>
      </c>
      <c r="AZ199" s="4">
        <v>47</v>
      </c>
      <c r="BA199" s="4">
        <v>48</v>
      </c>
      <c r="BB199" s="4">
        <v>49</v>
      </c>
      <c r="BC199" s="4">
        <v>50</v>
      </c>
      <c r="BD199" s="4">
        <v>51</v>
      </c>
      <c r="BE199" s="4">
        <v>52</v>
      </c>
      <c r="BF199" s="4">
        <v>53</v>
      </c>
      <c r="BG199" s="4">
        <v>54</v>
      </c>
      <c r="BH199" s="4">
        <v>55</v>
      </c>
      <c r="BI199" s="4">
        <v>56</v>
      </c>
      <c r="BJ199" s="4">
        <v>57</v>
      </c>
      <c r="BK199" s="4">
        <v>58</v>
      </c>
      <c r="BL199" s="4">
        <v>59</v>
      </c>
      <c r="BM199" s="4">
        <v>60</v>
      </c>
      <c r="BN199" s="4">
        <v>61</v>
      </c>
      <c r="BO199" s="4">
        <v>62</v>
      </c>
      <c r="BP199" s="4">
        <v>63</v>
      </c>
      <c r="BQ199" s="4">
        <v>64</v>
      </c>
      <c r="BR199" s="4">
        <v>65</v>
      </c>
      <c r="BS199" s="4">
        <v>66</v>
      </c>
      <c r="BT199" s="4">
        <v>67</v>
      </c>
      <c r="BU199" s="4">
        <v>68</v>
      </c>
      <c r="BV199" s="4">
        <v>69</v>
      </c>
      <c r="BW199" s="4">
        <v>70</v>
      </c>
      <c r="BX199" s="4">
        <v>71</v>
      </c>
      <c r="BY199" s="4">
        <v>72</v>
      </c>
      <c r="BZ199" s="4">
        <v>73</v>
      </c>
      <c r="CA199" s="4">
        <v>74</v>
      </c>
      <c r="CB199" s="4">
        <v>75</v>
      </c>
      <c r="CC199" s="4">
        <v>76</v>
      </c>
      <c r="CD199" s="4">
        <v>77</v>
      </c>
      <c r="CE199" s="4">
        <v>78</v>
      </c>
      <c r="CF199" s="4">
        <v>79</v>
      </c>
      <c r="CG199" s="4">
        <v>80</v>
      </c>
      <c r="CH199" s="4">
        <v>81</v>
      </c>
      <c r="CI199" s="4">
        <v>82</v>
      </c>
      <c r="CJ199" s="4">
        <v>83</v>
      </c>
      <c r="CK199" s="4">
        <v>84</v>
      </c>
      <c r="CL199" s="4">
        <v>85</v>
      </c>
      <c r="CM199" s="4">
        <v>86</v>
      </c>
      <c r="CN199" s="4">
        <v>87</v>
      </c>
      <c r="CO199" s="4">
        <v>88</v>
      </c>
      <c r="CP199" s="4">
        <v>89</v>
      </c>
      <c r="CQ199" s="4">
        <v>90</v>
      </c>
      <c r="CR199" s="4">
        <v>91</v>
      </c>
      <c r="CS199" s="4">
        <v>92</v>
      </c>
      <c r="CT199" s="4">
        <v>93</v>
      </c>
      <c r="CU199" s="4">
        <v>94</v>
      </c>
      <c r="CV199" s="4">
        <v>95</v>
      </c>
      <c r="CW199" s="4">
        <v>96</v>
      </c>
      <c r="CX199" s="4">
        <v>97</v>
      </c>
      <c r="CY199" s="4">
        <v>98</v>
      </c>
      <c r="CZ199" s="4">
        <v>99</v>
      </c>
      <c r="DA199" s="4">
        <v>100</v>
      </c>
      <c r="DB199" s="4">
        <v>101</v>
      </c>
      <c r="DC199" s="4">
        <v>102</v>
      </c>
      <c r="DD199" s="4">
        <v>103</v>
      </c>
      <c r="DE199" s="4">
        <v>104</v>
      </c>
      <c r="DF199" s="4">
        <v>105</v>
      </c>
      <c r="DG199" s="4">
        <v>106</v>
      </c>
      <c r="DH199" s="4">
        <v>107</v>
      </c>
      <c r="DI199" s="4">
        <v>108</v>
      </c>
      <c r="DJ199" s="4">
        <v>109</v>
      </c>
      <c r="DK199" s="4">
        <v>110</v>
      </c>
      <c r="DL199" s="4">
        <v>111</v>
      </c>
      <c r="DM199" s="4">
        <v>112</v>
      </c>
      <c r="DN199" s="4">
        <v>113</v>
      </c>
      <c r="DO199" s="4">
        <v>114</v>
      </c>
      <c r="DP199" s="4">
        <v>115</v>
      </c>
      <c r="DQ199" s="4">
        <v>116</v>
      </c>
      <c r="DR199" s="4">
        <v>117</v>
      </c>
      <c r="DS199" s="4">
        <v>118</v>
      </c>
      <c r="DT199" s="4">
        <v>119</v>
      </c>
      <c r="DU199" s="4">
        <v>120</v>
      </c>
      <c r="DV199" s="4">
        <v>121</v>
      </c>
      <c r="DW199" s="4">
        <v>122</v>
      </c>
      <c r="DX199" s="4">
        <v>123</v>
      </c>
      <c r="DY199" s="4">
        <v>124</v>
      </c>
      <c r="DZ199" s="4">
        <v>125</v>
      </c>
      <c r="EA199" s="4">
        <v>126</v>
      </c>
      <c r="EB199" s="4">
        <v>127</v>
      </c>
      <c r="EC199" s="4">
        <v>128</v>
      </c>
      <c r="ED199" s="4">
        <v>129</v>
      </c>
      <c r="EE199" s="4">
        <v>130</v>
      </c>
      <c r="EF199" s="4">
        <v>131</v>
      </c>
      <c r="EG199" s="4">
        <v>132</v>
      </c>
      <c r="EH199" s="4">
        <v>133</v>
      </c>
      <c r="EI199" s="4">
        <v>134</v>
      </c>
      <c r="EJ199" s="4">
        <v>135</v>
      </c>
      <c r="EK199" s="4">
        <v>136</v>
      </c>
      <c r="EL199" s="4">
        <v>137</v>
      </c>
      <c r="EM199" s="4">
        <v>138</v>
      </c>
      <c r="EN199" s="4">
        <v>139</v>
      </c>
      <c r="EO199" s="4">
        <v>140</v>
      </c>
      <c r="EP199" s="4">
        <v>141</v>
      </c>
      <c r="EQ199" s="4">
        <v>142</v>
      </c>
      <c r="ER199" s="4">
        <v>143</v>
      </c>
      <c r="ES199" s="4">
        <v>144</v>
      </c>
      <c r="ET199" s="4">
        <v>145</v>
      </c>
      <c r="EU199" s="4">
        <v>146</v>
      </c>
      <c r="EV199" s="4">
        <v>147</v>
      </c>
      <c r="EW199" s="4">
        <v>148</v>
      </c>
      <c r="EX199" s="4">
        <v>149</v>
      </c>
      <c r="EY199" s="4">
        <v>150</v>
      </c>
      <c r="EZ199" s="4">
        <v>151</v>
      </c>
      <c r="FA199" s="4">
        <v>152</v>
      </c>
    </row>
    <row r="200" spans="5:157" ht="13.5" customHeight="1" hidden="1">
      <c r="E200" s="159">
        <v>201109</v>
      </c>
      <c r="F200" s="159">
        <v>19440636</v>
      </c>
      <c r="G200" s="159">
        <v>14850840</v>
      </c>
      <c r="H200" s="159">
        <v>2509329</v>
      </c>
      <c r="I200" s="159">
        <v>272996</v>
      </c>
      <c r="J200" s="159">
        <v>301312</v>
      </c>
      <c r="K200" s="159">
        <v>71756</v>
      </c>
      <c r="L200" s="159">
        <v>9439</v>
      </c>
      <c r="M200" s="159">
        <v>922788</v>
      </c>
      <c r="N200" s="159">
        <v>693249</v>
      </c>
      <c r="O200" s="159">
        <v>276542.552179121</v>
      </c>
      <c r="P200" s="159">
        <v>5451658106</v>
      </c>
      <c r="Q200" s="159">
        <v>181260077</v>
      </c>
      <c r="R200" s="159">
        <v>5632918183</v>
      </c>
      <c r="S200" s="160">
        <v>131844</v>
      </c>
      <c r="T200" s="160">
        <v>135352</v>
      </c>
      <c r="U200" s="160">
        <v>35144</v>
      </c>
      <c r="V200" s="160">
        <v>17314</v>
      </c>
      <c r="W200" s="160">
        <v>2397</v>
      </c>
      <c r="X200" s="160">
        <v>38279</v>
      </c>
      <c r="Y200" s="160">
        <v>8223821</v>
      </c>
      <c r="Z200" s="160">
        <v>7246224</v>
      </c>
      <c r="AA200" s="160">
        <v>2007505</v>
      </c>
      <c r="AB200" s="160">
        <v>667892</v>
      </c>
      <c r="AC200" s="160">
        <v>96403</v>
      </c>
      <c r="AD200" s="160">
        <v>1619289</v>
      </c>
      <c r="AE200" s="160">
        <v>2191781</v>
      </c>
      <c r="AF200" s="160">
        <v>1577073</v>
      </c>
      <c r="AG200" s="160">
        <v>232478</v>
      </c>
      <c r="AH200" s="160">
        <v>108869</v>
      </c>
      <c r="AI200" s="160">
        <v>19414</v>
      </c>
      <c r="AJ200" s="160">
        <v>295360</v>
      </c>
      <c r="AK200" s="160">
        <v>1278924</v>
      </c>
      <c r="AL200" s="160">
        <v>1443843</v>
      </c>
      <c r="AM200" s="160">
        <v>235383</v>
      </c>
      <c r="AN200" s="160">
        <v>232006</v>
      </c>
      <c r="AO200" s="160">
        <v>26304</v>
      </c>
      <c r="AP200" s="160">
        <v>494535</v>
      </c>
      <c r="AQ200" s="160">
        <v>12221375</v>
      </c>
      <c r="AR200" s="160">
        <v>11381910</v>
      </c>
      <c r="AS200" s="160">
        <v>3316678</v>
      </c>
      <c r="AT200" s="160">
        <v>1227925</v>
      </c>
      <c r="AU200" s="160">
        <v>165399</v>
      </c>
      <c r="AV200" s="160">
        <v>2813590</v>
      </c>
      <c r="AW200" s="160">
        <v>4543828</v>
      </c>
      <c r="AX200" s="160">
        <v>2941594</v>
      </c>
      <c r="AY200" s="160">
        <v>355750</v>
      </c>
      <c r="AZ200" s="160">
        <v>240158</v>
      </c>
      <c r="BA200" s="160">
        <v>40501</v>
      </c>
      <c r="BB200" s="160">
        <v>644773</v>
      </c>
      <c r="BC200" s="160">
        <v>60379318380</v>
      </c>
      <c r="BD200" s="160">
        <v>54559106740</v>
      </c>
      <c r="BE200" s="160">
        <v>13167099340</v>
      </c>
      <c r="BF200" s="160">
        <v>9165302890</v>
      </c>
      <c r="BG200" s="160">
        <v>1286711860</v>
      </c>
      <c r="BH200" s="160">
        <v>20419867160</v>
      </c>
      <c r="BI200" s="160">
        <v>93333600740</v>
      </c>
      <c r="BJ200" s="160">
        <v>73968591460</v>
      </c>
      <c r="BK200" s="160">
        <v>17146111940</v>
      </c>
      <c r="BL200" s="160">
        <v>9938141170</v>
      </c>
      <c r="BM200" s="160">
        <v>1487621090</v>
      </c>
      <c r="BN200" s="160">
        <v>23265093290</v>
      </c>
      <c r="BO200" s="160">
        <v>28985750950</v>
      </c>
      <c r="BP200" s="160">
        <v>17548043950</v>
      </c>
      <c r="BQ200" s="160">
        <v>2092172290</v>
      </c>
      <c r="BR200" s="160">
        <v>1561869900</v>
      </c>
      <c r="BS200" s="160">
        <v>243066800</v>
      </c>
      <c r="BT200" s="160">
        <v>4124627180</v>
      </c>
      <c r="BU200" s="160">
        <v>41228987170</v>
      </c>
      <c r="BV200" s="160">
        <v>30919300640</v>
      </c>
      <c r="BW200" s="160">
        <v>6230988450</v>
      </c>
      <c r="BX200" s="160">
        <v>5120181580</v>
      </c>
      <c r="BY200" s="160">
        <v>751989750</v>
      </c>
      <c r="BZ200" s="160">
        <v>11686684860</v>
      </c>
      <c r="CA200" s="160">
        <v>91748000</v>
      </c>
      <c r="CB200" s="160">
        <v>409478900</v>
      </c>
      <c r="CC200" s="160">
        <v>69723850</v>
      </c>
      <c r="CD200" s="160">
        <v>36894830</v>
      </c>
      <c r="CE200" s="160">
        <v>4520300</v>
      </c>
      <c r="CF200" s="160">
        <v>74765680</v>
      </c>
      <c r="CG200" s="160">
        <v>1943044982</v>
      </c>
      <c r="CH200" s="160">
        <v>2213683028</v>
      </c>
      <c r="CI200" s="160">
        <v>262736884</v>
      </c>
      <c r="CJ200" s="160">
        <v>396702922</v>
      </c>
      <c r="CK200" s="160">
        <v>42761906</v>
      </c>
      <c r="CL200" s="160">
        <v>835507400</v>
      </c>
      <c r="CM200" s="161">
        <v>5679336177.49941</v>
      </c>
      <c r="CN200" s="161">
        <v>3414544572.17536</v>
      </c>
      <c r="CO200" s="161">
        <v>515743386.284939</v>
      </c>
      <c r="CP200" s="161">
        <v>134621574.586413</v>
      </c>
      <c r="CQ200" s="161">
        <v>23181495.4594257</v>
      </c>
      <c r="CR200" s="161">
        <v>416524932.987078</v>
      </c>
      <c r="CS200" s="160">
        <v>51205297272</v>
      </c>
      <c r="CT200" s="160">
        <v>46330765568</v>
      </c>
      <c r="CU200" s="160">
        <v>11473300523</v>
      </c>
      <c r="CV200" s="160">
        <v>8461908721</v>
      </c>
      <c r="CW200" s="160">
        <v>1136376556</v>
      </c>
      <c r="CX200" s="160">
        <v>18135348192</v>
      </c>
      <c r="CY200" s="160">
        <v>67371379939</v>
      </c>
      <c r="CZ200" s="160">
        <v>55205157131</v>
      </c>
      <c r="DA200" s="160">
        <v>13738223977</v>
      </c>
      <c r="DB200" s="160">
        <v>8067885458</v>
      </c>
      <c r="DC200" s="160">
        <v>1075262887</v>
      </c>
      <c r="DD200" s="160">
        <v>17740443058</v>
      </c>
      <c r="DE200" s="160">
        <v>20402277186</v>
      </c>
      <c r="DF200" s="160">
        <v>12566158167</v>
      </c>
      <c r="DG200" s="160">
        <v>1677252301</v>
      </c>
      <c r="DH200" s="160">
        <v>1239604830</v>
      </c>
      <c r="DI200" s="160">
        <v>170832078</v>
      </c>
      <c r="DJ200" s="160">
        <v>3045030475</v>
      </c>
      <c r="DK200" s="160">
        <v>29173434422</v>
      </c>
      <c r="DL200" s="160">
        <v>22583373773</v>
      </c>
      <c r="DM200" s="160">
        <v>4995095330</v>
      </c>
      <c r="DN200" s="160">
        <v>4075421599</v>
      </c>
      <c r="DO200" s="160">
        <v>531852747</v>
      </c>
      <c r="DP200" s="160">
        <v>8687957501</v>
      </c>
      <c r="DQ200" s="160">
        <v>64529258</v>
      </c>
      <c r="DR200" s="160">
        <v>294585003</v>
      </c>
      <c r="DS200" s="160">
        <v>55788168</v>
      </c>
      <c r="DT200" s="160">
        <v>31158147</v>
      </c>
      <c r="DU200" s="160">
        <v>3151115</v>
      </c>
      <c r="DV200" s="160">
        <v>57840571</v>
      </c>
      <c r="DW200" s="161">
        <v>1193078541.38814</v>
      </c>
      <c r="DX200" s="161">
        <v>1350129147.02607</v>
      </c>
      <c r="DY200" s="161">
        <v>157122102.621726</v>
      </c>
      <c r="DZ200" s="161">
        <v>244162971.585779</v>
      </c>
      <c r="EA200" s="161">
        <v>26334584.0039975</v>
      </c>
      <c r="EB200" s="161">
        <v>515023897.833612</v>
      </c>
      <c r="EC200" s="159">
        <v>1028855356</v>
      </c>
      <c r="ED200" s="159">
        <v>779484317</v>
      </c>
      <c r="EE200" s="159">
        <v>108577720</v>
      </c>
      <c r="EF200" s="159">
        <v>2408716</v>
      </c>
      <c r="EG200" s="159">
        <v>2248178</v>
      </c>
      <c r="EH200" s="159">
        <v>206499855</v>
      </c>
      <c r="EI200" s="159">
        <v>250715843</v>
      </c>
      <c r="EJ200" s="159">
        <v>138598142</v>
      </c>
      <c r="EK200" s="159">
        <v>574496</v>
      </c>
      <c r="EL200" s="159">
        <v>4897649</v>
      </c>
      <c r="EM200" s="159">
        <v>1497440</v>
      </c>
      <c r="EN200" s="159">
        <v>42535434</v>
      </c>
      <c r="EO200" s="159">
        <v>1630093946</v>
      </c>
      <c r="EP200" s="161">
        <v>3975645530.42081</v>
      </c>
      <c r="EQ200" s="161">
        <v>2441803722.94533</v>
      </c>
      <c r="ER200" s="161">
        <v>412603621.271598</v>
      </c>
      <c r="ES200" s="161">
        <v>105383858.633856</v>
      </c>
      <c r="ET200" s="161">
        <v>16228033.7278621</v>
      </c>
      <c r="EU200" s="161">
        <v>302725884.166096</v>
      </c>
      <c r="EV200" s="159">
        <v>13177394965</v>
      </c>
      <c r="EW200" s="159">
        <v>101237800</v>
      </c>
      <c r="EX200" s="159">
        <v>68150000</v>
      </c>
      <c r="EY200" s="159">
        <v>4997688747</v>
      </c>
      <c r="EZ200" s="159">
        <v>9796490000</v>
      </c>
      <c r="FA200" s="159">
        <v>3969607924</v>
      </c>
    </row>
  </sheetData>
  <sheetProtection/>
  <mergeCells count="15">
    <mergeCell ref="O50:O56"/>
    <mergeCell ref="B1:P1"/>
    <mergeCell ref="E12:F12"/>
    <mergeCell ref="G12:H12"/>
    <mergeCell ref="I12:J12"/>
    <mergeCell ref="K12:L12"/>
    <mergeCell ref="E13:F13"/>
    <mergeCell ref="G13:H13"/>
    <mergeCell ref="I13:J13"/>
    <mergeCell ref="K13:L13"/>
    <mergeCell ref="F18:I18"/>
    <mergeCell ref="J18:M18"/>
    <mergeCell ref="F32:F33"/>
    <mergeCell ref="F47:L47"/>
    <mergeCell ref="M47:P4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A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5" width="8.57421875" style="4" customWidth="1"/>
    <col min="6" max="15" width="10.57421875" style="4" customWidth="1"/>
    <col min="16" max="16" width="10.57421875" style="49" customWidth="1"/>
    <col min="17" max="17" width="12.57421875" style="49" customWidth="1"/>
    <col min="18" max="20" width="12.57421875" style="49" hidden="1" customWidth="1"/>
    <col min="21" max="27" width="0" style="71" hidden="1" customWidth="1"/>
    <col min="28" max="157" width="0" style="4" hidden="1" customWidth="1"/>
    <col min="158" max="16384" width="9.00390625" style="4" customWidth="1"/>
  </cols>
  <sheetData>
    <row r="1" spans="2:16" ht="17.25">
      <c r="B1" s="182" t="str">
        <f>"協会管掌健康保険事業月報（一般被保険者分）【"&amp;TEXT(DATE(LEFT(E200,4),MID(E200,5,2),1),"[$-411]ggge""年""m""月""")&amp;"】　総括表２（速報値）"</f>
        <v>協会管掌健康保険事業月報（一般被保険者分）【平成23年10月】　総括表２（速報値）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ht="28.5" customHeight="1">
      <c r="M2" s="4" t="s">
        <v>36</v>
      </c>
    </row>
    <row r="3" ht="13.5">
      <c r="B3" s="4" t="s">
        <v>37</v>
      </c>
    </row>
    <row r="5" spans="5:11" ht="13.5">
      <c r="E5" s="50"/>
      <c r="F5" s="50"/>
      <c r="G5" s="50"/>
      <c r="H5" s="50"/>
      <c r="I5" s="50"/>
      <c r="J5" s="50"/>
      <c r="K5" s="51" t="s">
        <v>38</v>
      </c>
    </row>
    <row r="6" spans="5:11" ht="24">
      <c r="E6" s="12"/>
      <c r="F6" s="52" t="s">
        <v>7</v>
      </c>
      <c r="G6" s="53" t="s">
        <v>39</v>
      </c>
      <c r="H6" s="54"/>
      <c r="I6" s="52" t="s">
        <v>40</v>
      </c>
      <c r="J6" s="52"/>
      <c r="K6" s="55" t="s">
        <v>41</v>
      </c>
    </row>
    <row r="7" spans="5:11" ht="24">
      <c r="E7" s="46"/>
      <c r="F7" s="56"/>
      <c r="G7" s="57"/>
      <c r="H7" s="7" t="s">
        <v>42</v>
      </c>
      <c r="I7" s="56"/>
      <c r="J7" s="7" t="s">
        <v>43</v>
      </c>
      <c r="K7" s="8"/>
    </row>
    <row r="8" spans="5:11" ht="13.5">
      <c r="E8" s="58" t="s">
        <v>44</v>
      </c>
      <c r="F8" s="59">
        <f>SUM(F9,F10)</f>
        <v>3488.1065</v>
      </c>
      <c r="G8" s="60">
        <f>SUM(G9:G10)</f>
        <v>3430.5227</v>
      </c>
      <c r="H8" s="61">
        <f>H10</f>
        <v>254.4659</v>
      </c>
      <c r="I8" s="60">
        <f>SUM(I9:I10)</f>
        <v>57.5838</v>
      </c>
      <c r="J8" s="60">
        <f>SUM(J9:J10)</f>
        <v>8.177</v>
      </c>
      <c r="K8" s="60">
        <f>SUM(K9:K10)</f>
        <v>162.1215</v>
      </c>
    </row>
    <row r="9" spans="5:11" ht="13.5">
      <c r="E9" s="62" t="s">
        <v>45</v>
      </c>
      <c r="F9" s="63">
        <f>SUM(G9,I9)</f>
        <v>1971.0853</v>
      </c>
      <c r="G9" s="61">
        <f>F200/10000</f>
        <v>1943.6368</v>
      </c>
      <c r="H9" s="64"/>
      <c r="I9" s="63">
        <f>I200/10000</f>
        <v>27.4485</v>
      </c>
      <c r="J9" s="65">
        <f>K200/10000</f>
        <v>7.2241</v>
      </c>
      <c r="K9" s="65">
        <f>M200/10000</f>
        <v>92.7349</v>
      </c>
    </row>
    <row r="10" spans="5:11" ht="13.5">
      <c r="E10" s="8" t="s">
        <v>46</v>
      </c>
      <c r="F10" s="66">
        <f>SUM(G10,I10)</f>
        <v>1517.0212</v>
      </c>
      <c r="G10" s="67">
        <f>G200/10000</f>
        <v>1486.8859</v>
      </c>
      <c r="H10" s="68">
        <f>H200/10000</f>
        <v>254.4659</v>
      </c>
      <c r="I10" s="69">
        <f>J200/10000</f>
        <v>30.1353</v>
      </c>
      <c r="J10" s="68">
        <f>L200/10000</f>
        <v>0.9529</v>
      </c>
      <c r="K10" s="68">
        <f>N200/10000</f>
        <v>69.3866</v>
      </c>
    </row>
    <row r="11" ht="13.5">
      <c r="G11" s="70"/>
    </row>
    <row r="12" spans="5:12" ht="13.5">
      <c r="E12" s="183" t="s">
        <v>47</v>
      </c>
      <c r="F12" s="184"/>
      <c r="G12" s="183" t="s">
        <v>48</v>
      </c>
      <c r="H12" s="184"/>
      <c r="I12" s="183" t="s">
        <v>49</v>
      </c>
      <c r="J12" s="184"/>
      <c r="K12" s="183" t="s">
        <v>50</v>
      </c>
      <c r="L12" s="184"/>
    </row>
    <row r="13" spans="5:12" ht="13.5">
      <c r="E13" s="185">
        <f>O200</f>
        <v>276259.483950288</v>
      </c>
      <c r="F13" s="186"/>
      <c r="G13" s="185">
        <f>P200/100000</f>
        <v>54453.10078</v>
      </c>
      <c r="H13" s="186"/>
      <c r="I13" s="185">
        <f>Q200/100000</f>
        <v>791.56809</v>
      </c>
      <c r="J13" s="186"/>
      <c r="K13" s="185">
        <f>R200/100000</f>
        <v>55244.66887</v>
      </c>
      <c r="L13" s="186"/>
    </row>
    <row r="16" ht="13.5">
      <c r="B16" s="4" t="s">
        <v>51</v>
      </c>
    </row>
    <row r="17" spans="9:13" ht="13.5">
      <c r="I17" s="51" t="s">
        <v>52</v>
      </c>
      <c r="M17" s="51" t="s">
        <v>53</v>
      </c>
    </row>
    <row r="18" spans="2:14" ht="13.5">
      <c r="B18" s="72"/>
      <c r="C18" s="73"/>
      <c r="D18" s="73"/>
      <c r="E18" s="74"/>
      <c r="F18" s="171" t="s">
        <v>54</v>
      </c>
      <c r="G18" s="172"/>
      <c r="H18" s="172"/>
      <c r="I18" s="173"/>
      <c r="J18" s="171" t="s">
        <v>55</v>
      </c>
      <c r="K18" s="172"/>
      <c r="L18" s="172"/>
      <c r="M18" s="173"/>
      <c r="N18" s="75"/>
    </row>
    <row r="19" spans="2:14" ht="13.5">
      <c r="B19" s="76"/>
      <c r="C19" s="77"/>
      <c r="D19" s="77"/>
      <c r="E19" s="78"/>
      <c r="F19" s="79" t="s">
        <v>7</v>
      </c>
      <c r="G19" s="80" t="s">
        <v>8</v>
      </c>
      <c r="H19" s="80" t="s">
        <v>9</v>
      </c>
      <c r="I19" s="81" t="s">
        <v>10</v>
      </c>
      <c r="J19" s="79" t="s">
        <v>7</v>
      </c>
      <c r="K19" s="80" t="s">
        <v>8</v>
      </c>
      <c r="L19" s="80" t="s">
        <v>9</v>
      </c>
      <c r="M19" s="81" t="s">
        <v>10</v>
      </c>
      <c r="N19" s="75"/>
    </row>
    <row r="20" spans="2:22" ht="15" customHeight="1">
      <c r="B20" s="5" t="s">
        <v>44</v>
      </c>
      <c r="C20" s="82"/>
      <c r="D20" s="82"/>
      <c r="E20" s="83"/>
      <c r="F20" s="84">
        <f aca="true" t="shared" si="0" ref="F20:M20">SUM(F21,F25)</f>
        <v>2159.8301</v>
      </c>
      <c r="G20" s="85">
        <f t="shared" si="0"/>
        <v>28.956699999999998</v>
      </c>
      <c r="H20" s="85">
        <f t="shared" si="0"/>
        <v>1727.547</v>
      </c>
      <c r="I20" s="86">
        <f t="shared" si="0"/>
        <v>403.32640000000004</v>
      </c>
      <c r="J20" s="84">
        <f t="shared" si="0"/>
        <v>3814.6664</v>
      </c>
      <c r="K20" s="85">
        <f t="shared" si="0"/>
        <v>304.80100000000004</v>
      </c>
      <c r="L20" s="85">
        <f t="shared" si="0"/>
        <v>2692.4312</v>
      </c>
      <c r="M20" s="87">
        <f t="shared" si="0"/>
        <v>817.4342</v>
      </c>
      <c r="N20" s="88"/>
      <c r="U20" s="49"/>
      <c r="V20" s="49"/>
    </row>
    <row r="21" spans="2:22" ht="15" customHeight="1">
      <c r="B21" s="89" t="s">
        <v>39</v>
      </c>
      <c r="C21" s="90"/>
      <c r="D21" s="90"/>
      <c r="E21" s="91"/>
      <c r="F21" s="92">
        <f aca="true" t="shared" si="1" ref="F21:M21">SUM(F22:F23)</f>
        <v>2078.5711</v>
      </c>
      <c r="G21" s="93">
        <f t="shared" si="1"/>
        <v>27.1852</v>
      </c>
      <c r="H21" s="94">
        <f t="shared" si="1"/>
        <v>1659.5264</v>
      </c>
      <c r="I21" s="93">
        <f t="shared" si="1"/>
        <v>391.8595</v>
      </c>
      <c r="J21" s="95">
        <f t="shared" si="1"/>
        <v>3638.1184000000003</v>
      </c>
      <c r="K21" s="96">
        <f t="shared" si="1"/>
        <v>280.62440000000004</v>
      </c>
      <c r="L21" s="96">
        <f t="shared" si="1"/>
        <v>2565.7769</v>
      </c>
      <c r="M21" s="97">
        <f t="shared" si="1"/>
        <v>791.7171000000001</v>
      </c>
      <c r="N21" s="88"/>
      <c r="U21" s="98"/>
      <c r="V21" s="98"/>
    </row>
    <row r="22" spans="2:22" ht="15" customHeight="1">
      <c r="B22" s="99"/>
      <c r="C22" s="100" t="s">
        <v>45</v>
      </c>
      <c r="D22" s="100"/>
      <c r="E22" s="101"/>
      <c r="F22" s="92">
        <f aca="true" t="shared" si="2" ref="F22:F27">SUM(G22:I22)</f>
        <v>1104.404</v>
      </c>
      <c r="G22" s="94">
        <f>S200/10000</f>
        <v>13.3144</v>
      </c>
      <c r="H22" s="94">
        <f>Y200/10000</f>
        <v>863.9316</v>
      </c>
      <c r="I22" s="97">
        <f>AE200/10000</f>
        <v>227.158</v>
      </c>
      <c r="J22" s="92">
        <f aca="true" t="shared" si="3" ref="J22:J27">SUM(K22:M22)</f>
        <v>1901.7119</v>
      </c>
      <c r="K22" s="94">
        <f>AK200/10000</f>
        <v>130.9797</v>
      </c>
      <c r="L22" s="94">
        <f>AQ200/10000</f>
        <v>1289.9177</v>
      </c>
      <c r="M22" s="97">
        <f>AW200/10000</f>
        <v>480.8145</v>
      </c>
      <c r="N22" s="88"/>
      <c r="U22" s="98"/>
      <c r="V22" s="98"/>
    </row>
    <row r="23" spans="2:22" ht="15" customHeight="1">
      <c r="B23" s="102"/>
      <c r="C23" s="103" t="s">
        <v>46</v>
      </c>
      <c r="D23" s="90"/>
      <c r="E23" s="91"/>
      <c r="F23" s="92">
        <f t="shared" si="2"/>
        <v>974.1671</v>
      </c>
      <c r="G23" s="96">
        <f>T200/10000</f>
        <v>13.8708</v>
      </c>
      <c r="H23" s="96">
        <f>Z200/10000</f>
        <v>795.5948</v>
      </c>
      <c r="I23" s="104">
        <f>AF200/10000</f>
        <v>164.7015</v>
      </c>
      <c r="J23" s="92">
        <f t="shared" si="3"/>
        <v>1736.4065</v>
      </c>
      <c r="K23" s="96">
        <f>AL200/10000</f>
        <v>149.6447</v>
      </c>
      <c r="L23" s="96">
        <f>AR200/10000</f>
        <v>1275.8592</v>
      </c>
      <c r="M23" s="104">
        <f>AX200/10000</f>
        <v>310.9026</v>
      </c>
      <c r="N23" s="88"/>
      <c r="T23" s="105"/>
      <c r="U23" s="105"/>
      <c r="V23" s="49"/>
    </row>
    <row r="24" spans="2:22" ht="15" customHeight="1">
      <c r="B24" s="102"/>
      <c r="C24" s="106"/>
      <c r="D24" s="90" t="s">
        <v>42</v>
      </c>
      <c r="E24" s="91"/>
      <c r="F24" s="92">
        <f t="shared" si="2"/>
        <v>252.6648</v>
      </c>
      <c r="G24" s="96">
        <f>U200/10000</f>
        <v>3.7326</v>
      </c>
      <c r="H24" s="94">
        <f>AA200/10000</f>
        <v>223.1604</v>
      </c>
      <c r="I24" s="97">
        <f>AG200/10000</f>
        <v>25.7718</v>
      </c>
      <c r="J24" s="92">
        <f t="shared" si="3"/>
        <v>455.8092</v>
      </c>
      <c r="K24" s="94">
        <f>AM200/10000</f>
        <v>25.032</v>
      </c>
      <c r="L24" s="94">
        <f>AS200/10000</f>
        <v>391.108</v>
      </c>
      <c r="M24" s="97">
        <f>AY200/10000</f>
        <v>39.6692</v>
      </c>
      <c r="N24" s="88"/>
      <c r="U24" s="98"/>
      <c r="V24" s="98"/>
    </row>
    <row r="25" spans="2:22" ht="15" customHeight="1">
      <c r="B25" s="89" t="s">
        <v>40</v>
      </c>
      <c r="C25" s="90"/>
      <c r="D25" s="90"/>
      <c r="E25" s="91"/>
      <c r="F25" s="92">
        <f t="shared" si="2"/>
        <v>81.259</v>
      </c>
      <c r="G25" s="96">
        <f>V200/10000</f>
        <v>1.7715</v>
      </c>
      <c r="H25" s="96">
        <f>AB200/10000</f>
        <v>68.0206</v>
      </c>
      <c r="I25" s="104">
        <f>AH200/10000</f>
        <v>11.4669</v>
      </c>
      <c r="J25" s="92">
        <f t="shared" si="3"/>
        <v>176.548</v>
      </c>
      <c r="K25" s="96">
        <f>AN200/10000</f>
        <v>24.1766</v>
      </c>
      <c r="L25" s="94">
        <f>AT200/10000</f>
        <v>126.6543</v>
      </c>
      <c r="M25" s="104">
        <f>AZ200/10000</f>
        <v>25.7171</v>
      </c>
      <c r="N25" s="88"/>
      <c r="U25" s="105"/>
      <c r="V25" s="105"/>
    </row>
    <row r="26" spans="2:22" ht="15" customHeight="1">
      <c r="B26" s="107"/>
      <c r="C26" s="100" t="s">
        <v>43</v>
      </c>
      <c r="D26" s="100"/>
      <c r="E26" s="101"/>
      <c r="F26" s="92">
        <f t="shared" si="2"/>
        <v>12.0907</v>
      </c>
      <c r="G26" s="94">
        <f>W200/10000</f>
        <v>0.2412</v>
      </c>
      <c r="H26" s="94">
        <f>AC200/10000</f>
        <v>9.8632</v>
      </c>
      <c r="I26" s="97">
        <f>AI200/10000</f>
        <v>1.9863</v>
      </c>
      <c r="J26" s="92">
        <f t="shared" si="3"/>
        <v>24.002699999999997</v>
      </c>
      <c r="K26" s="94">
        <f>AO200/10000</f>
        <v>2.6925</v>
      </c>
      <c r="L26" s="96">
        <f>AU200/10000</f>
        <v>17.0915</v>
      </c>
      <c r="M26" s="97">
        <f>BA200/10000</f>
        <v>4.2187</v>
      </c>
      <c r="N26" s="88"/>
      <c r="U26" s="98"/>
      <c r="V26" s="98"/>
    </row>
    <row r="27" spans="2:22" ht="15" customHeight="1">
      <c r="B27" s="6" t="s">
        <v>56</v>
      </c>
      <c r="C27" s="108"/>
      <c r="D27" s="108"/>
      <c r="E27" s="109"/>
      <c r="F27" s="110">
        <f t="shared" si="2"/>
        <v>200.481</v>
      </c>
      <c r="G27" s="111">
        <f>X200/10000</f>
        <v>3.96</v>
      </c>
      <c r="H27" s="112">
        <f>AD200/10000</f>
        <v>165.5007</v>
      </c>
      <c r="I27" s="113">
        <f>AJ200/10000</f>
        <v>31.0203</v>
      </c>
      <c r="J27" s="110">
        <f t="shared" si="3"/>
        <v>411.0206</v>
      </c>
      <c r="K27" s="112">
        <f>AP200/10000</f>
        <v>51.6288</v>
      </c>
      <c r="L27" s="112">
        <f>AV200/10000</f>
        <v>290.7022</v>
      </c>
      <c r="M27" s="113">
        <f>BB200/10000</f>
        <v>68.6896</v>
      </c>
      <c r="N27" s="88"/>
      <c r="U27" s="98"/>
      <c r="V27" s="98"/>
    </row>
    <row r="30" ht="13.5">
      <c r="B30" s="4" t="s">
        <v>57</v>
      </c>
    </row>
    <row r="31" ht="13.5">
      <c r="M31" s="51" t="s">
        <v>58</v>
      </c>
    </row>
    <row r="32" spans="2:14" ht="13.5">
      <c r="B32" s="72"/>
      <c r="C32" s="73"/>
      <c r="D32" s="73"/>
      <c r="E32" s="74"/>
      <c r="F32" s="174" t="s">
        <v>7</v>
      </c>
      <c r="G32" s="73"/>
      <c r="H32" s="73"/>
      <c r="I32" s="73"/>
      <c r="J32" s="73"/>
      <c r="K32" s="73"/>
      <c r="L32" s="114"/>
      <c r="M32" s="115"/>
      <c r="N32" s="75"/>
    </row>
    <row r="33" spans="2:14" ht="22.5">
      <c r="B33" s="76"/>
      <c r="C33" s="77"/>
      <c r="D33" s="77"/>
      <c r="E33" s="78"/>
      <c r="F33" s="175"/>
      <c r="G33" s="80" t="s">
        <v>8</v>
      </c>
      <c r="H33" s="80" t="s">
        <v>9</v>
      </c>
      <c r="I33" s="80" t="s">
        <v>10</v>
      </c>
      <c r="J33" s="80" t="s">
        <v>11</v>
      </c>
      <c r="K33" s="116" t="s">
        <v>12</v>
      </c>
      <c r="L33" s="117" t="s">
        <v>13</v>
      </c>
      <c r="M33" s="118" t="s">
        <v>14</v>
      </c>
      <c r="N33" s="75"/>
    </row>
    <row r="34" spans="2:14" ht="15" customHeight="1">
      <c r="B34" s="5" t="s">
        <v>44</v>
      </c>
      <c r="C34" s="82"/>
      <c r="D34" s="82"/>
      <c r="E34" s="83"/>
      <c r="F34" s="84">
        <f aca="true" t="shared" si="4" ref="F34:L34">SUM(F35,F39)</f>
        <v>4638.826304100001</v>
      </c>
      <c r="G34" s="85">
        <f t="shared" si="4"/>
        <v>1278.5285554</v>
      </c>
      <c r="H34" s="85">
        <f t="shared" si="4"/>
        <v>1867.9707303</v>
      </c>
      <c r="I34" s="85">
        <f t="shared" si="4"/>
        <v>512.028638</v>
      </c>
      <c r="J34" s="85">
        <f t="shared" si="4"/>
        <v>837.2114665</v>
      </c>
      <c r="K34" s="85">
        <f t="shared" si="4"/>
        <v>5.3063135</v>
      </c>
      <c r="L34" s="85">
        <f t="shared" si="4"/>
        <v>46.90971742000001</v>
      </c>
      <c r="M34" s="87">
        <f>ROUND((CM200+CN200+CP200)/100000000,8)</f>
        <v>90.87088298</v>
      </c>
      <c r="N34" s="88"/>
    </row>
    <row r="35" spans="2:13" ht="15" customHeight="1">
      <c r="B35" s="89" t="s">
        <v>39</v>
      </c>
      <c r="C35" s="90"/>
      <c r="D35" s="90"/>
      <c r="E35" s="91"/>
      <c r="F35" s="119">
        <f aca="true" t="shared" si="5" ref="F35:L35">SUM(F36:F37)</f>
        <v>4366.4050775900005</v>
      </c>
      <c r="G35" s="120">
        <f t="shared" si="5"/>
        <v>1182.4341832999999</v>
      </c>
      <c r="H35" s="120">
        <f t="shared" si="5"/>
        <v>1766.5574907</v>
      </c>
      <c r="I35" s="120">
        <f t="shared" si="5"/>
        <v>495.0558678</v>
      </c>
      <c r="J35" s="94">
        <f t="shared" si="5"/>
        <v>785.0644685</v>
      </c>
      <c r="K35" s="121">
        <f t="shared" si="5"/>
        <v>4.954719</v>
      </c>
      <c r="L35" s="121">
        <f t="shared" si="5"/>
        <v>42.796327520000006</v>
      </c>
      <c r="M35" s="122">
        <f>ROUND((CM200+CN200)/100000000,8)</f>
        <v>89.54202077</v>
      </c>
    </row>
    <row r="36" spans="2:13" ht="15" customHeight="1">
      <c r="B36" s="99"/>
      <c r="C36" s="100" t="s">
        <v>45</v>
      </c>
      <c r="D36" s="100"/>
      <c r="E36" s="101"/>
      <c r="F36" s="92">
        <f aca="true" t="shared" si="6" ref="F36:F41">SUM(G36:M36)</f>
        <v>2402.17424885</v>
      </c>
      <c r="G36" s="94">
        <f>BC200/100000000</f>
        <v>615.5470875</v>
      </c>
      <c r="H36" s="94">
        <f>BI200/100000000</f>
        <v>964.3764292</v>
      </c>
      <c r="I36" s="120">
        <f>BO200/100000000</f>
        <v>309.0491037</v>
      </c>
      <c r="J36" s="94">
        <f>BU200/100000000</f>
        <v>436.4387531</v>
      </c>
      <c r="K36" s="94">
        <f>CA200/100000000</f>
        <v>0.898682</v>
      </c>
      <c r="L36" s="120">
        <f>CG200/100000000</f>
        <v>19.89229058</v>
      </c>
      <c r="M36" s="123">
        <f>ROUND(CM200/100000000,8)</f>
        <v>55.97190277</v>
      </c>
    </row>
    <row r="37" spans="2:13" ht="15" customHeight="1">
      <c r="B37" s="102"/>
      <c r="C37" s="103" t="s">
        <v>46</v>
      </c>
      <c r="D37" s="90"/>
      <c r="E37" s="91"/>
      <c r="F37" s="92">
        <f t="shared" si="6"/>
        <v>1964.2308287400003</v>
      </c>
      <c r="G37" s="96">
        <f>BD200/100000000</f>
        <v>566.8870958</v>
      </c>
      <c r="H37" s="96">
        <f>BJ200/100000000</f>
        <v>802.1810615</v>
      </c>
      <c r="I37" s="124">
        <f>BP200/100000000</f>
        <v>186.0067641</v>
      </c>
      <c r="J37" s="96">
        <f>BV200/100000000</f>
        <v>348.6257154</v>
      </c>
      <c r="K37" s="96">
        <f>CB200/100000000</f>
        <v>4.056037</v>
      </c>
      <c r="L37" s="124">
        <f>CH200/100000000</f>
        <v>22.90403694</v>
      </c>
      <c r="M37" s="125">
        <f>ROUND((CM200+CN200)/100000000,8)-ROUND(CM200/100000000,8)</f>
        <v>33.570117999999994</v>
      </c>
    </row>
    <row r="38" spans="2:13" ht="15" customHeight="1">
      <c r="B38" s="102"/>
      <c r="C38" s="106"/>
      <c r="D38" s="90" t="s">
        <v>42</v>
      </c>
      <c r="E38" s="91"/>
      <c r="F38" s="92">
        <f t="shared" si="6"/>
        <v>452.68796382</v>
      </c>
      <c r="G38" s="94">
        <f>BE200/100000000</f>
        <v>141.3982016</v>
      </c>
      <c r="H38" s="94">
        <f>BK200/100000000</f>
        <v>200.158731</v>
      </c>
      <c r="I38" s="120">
        <f>BQ200/100000000</f>
        <v>23.378615</v>
      </c>
      <c r="J38" s="94">
        <f>BW200/100000000</f>
        <v>79.095146</v>
      </c>
      <c r="K38" s="94">
        <f>CC200/100000000</f>
        <v>0.7100865</v>
      </c>
      <c r="L38" s="120">
        <f>CI200/100000000</f>
        <v>2.80986704</v>
      </c>
      <c r="M38" s="123">
        <f>ROUND(CO200/100000000,8)</f>
        <v>5.13731668</v>
      </c>
    </row>
    <row r="39" spans="2:13" ht="15" customHeight="1">
      <c r="B39" s="89" t="s">
        <v>40</v>
      </c>
      <c r="C39" s="90"/>
      <c r="D39" s="90"/>
      <c r="E39" s="91"/>
      <c r="F39" s="92">
        <f t="shared" si="6"/>
        <v>272.42122651</v>
      </c>
      <c r="G39" s="96">
        <f>BF200/100000000</f>
        <v>96.0943721</v>
      </c>
      <c r="H39" s="96">
        <f>BL200/100000000</f>
        <v>101.4132396</v>
      </c>
      <c r="I39" s="124">
        <f>BR200/100000000</f>
        <v>16.9727702</v>
      </c>
      <c r="J39" s="96">
        <f>BX200/100000000</f>
        <v>52.146998</v>
      </c>
      <c r="K39" s="96">
        <f>CD200/100000000</f>
        <v>0.3515945</v>
      </c>
      <c r="L39" s="124">
        <f>CJ200/100000000</f>
        <v>4.1133899</v>
      </c>
      <c r="M39" s="125">
        <f>ROUND((CM200+CN200+CP200)/100000000,8)-ROUND((CM200+CN200)/100000000,8)</f>
        <v>1.3288622100000111</v>
      </c>
    </row>
    <row r="40" spans="2:13" ht="15" customHeight="1">
      <c r="B40" s="107"/>
      <c r="C40" s="100" t="s">
        <v>43</v>
      </c>
      <c r="D40" s="100"/>
      <c r="E40" s="101"/>
      <c r="F40" s="92">
        <f t="shared" si="6"/>
        <v>39.44127865</v>
      </c>
      <c r="G40" s="94">
        <f>BG200/100000000</f>
        <v>13.2625315</v>
      </c>
      <c r="H40" s="94">
        <f>BM200/100000000</f>
        <v>15.2234215</v>
      </c>
      <c r="I40" s="120">
        <f>BS200/100000000</f>
        <v>2.5858588</v>
      </c>
      <c r="J40" s="94">
        <f>BY200/100000000</f>
        <v>7.6533653</v>
      </c>
      <c r="K40" s="94">
        <f>CE200/100000000</f>
        <v>0.0499005</v>
      </c>
      <c r="L40" s="120">
        <f>CK200/100000000</f>
        <v>0.43615842</v>
      </c>
      <c r="M40" s="123">
        <f>ROUND(CQ200/100000000,8)</f>
        <v>0.23004263</v>
      </c>
    </row>
    <row r="41" spans="2:13" ht="15" customHeight="1">
      <c r="B41" s="6" t="s">
        <v>56</v>
      </c>
      <c r="C41" s="108"/>
      <c r="D41" s="108"/>
      <c r="E41" s="109"/>
      <c r="F41" s="110">
        <f t="shared" si="6"/>
        <v>630.9637544400001</v>
      </c>
      <c r="G41" s="112">
        <f>BH200/100000000</f>
        <v>215.2774431</v>
      </c>
      <c r="H41" s="112">
        <f>BN200/100000000</f>
        <v>238.1947473</v>
      </c>
      <c r="I41" s="126">
        <f>BT200/100000000</f>
        <v>44.3943059</v>
      </c>
      <c r="J41" s="112">
        <f>BZ200/100000000</f>
        <v>119.5676832</v>
      </c>
      <c r="K41" s="112">
        <f>CF200/100000000</f>
        <v>0.7264555</v>
      </c>
      <c r="L41" s="126">
        <f>CL200/100000000</f>
        <v>8.68845304</v>
      </c>
      <c r="M41" s="127">
        <f>ROUND(CR200/100000000,8)</f>
        <v>4.1146664</v>
      </c>
    </row>
    <row r="42" spans="2:9" ht="13.5">
      <c r="B42" s="27" t="s">
        <v>59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60</v>
      </c>
      <c r="C43" s="27"/>
      <c r="D43" s="27"/>
      <c r="E43" s="27"/>
      <c r="F43" s="27"/>
      <c r="G43" s="27"/>
      <c r="H43" s="27"/>
      <c r="I43" s="27"/>
    </row>
    <row r="45" spans="2:17" ht="13.5">
      <c r="B45" s="4" t="s">
        <v>61</v>
      </c>
      <c r="Q45" s="128"/>
    </row>
    <row r="46" spans="16:17" ht="13.5">
      <c r="P46" s="128" t="s">
        <v>58</v>
      </c>
      <c r="Q46" s="128"/>
    </row>
    <row r="47" spans="2:17" ht="13.5">
      <c r="B47" s="72"/>
      <c r="C47" s="73"/>
      <c r="D47" s="73"/>
      <c r="E47" s="74"/>
      <c r="F47" s="176" t="s">
        <v>62</v>
      </c>
      <c r="G47" s="177"/>
      <c r="H47" s="177"/>
      <c r="I47" s="177"/>
      <c r="J47" s="177"/>
      <c r="K47" s="177"/>
      <c r="L47" s="178"/>
      <c r="M47" s="176" t="s">
        <v>63</v>
      </c>
      <c r="N47" s="177"/>
      <c r="O47" s="177"/>
      <c r="P47" s="178"/>
      <c r="Q47" s="129"/>
    </row>
    <row r="48" spans="2:17" ht="22.5">
      <c r="B48" s="76"/>
      <c r="C48" s="77"/>
      <c r="D48" s="77"/>
      <c r="E48" s="78"/>
      <c r="F48" s="79" t="s">
        <v>7</v>
      </c>
      <c r="G48" s="80" t="s">
        <v>8</v>
      </c>
      <c r="H48" s="80" t="s">
        <v>9</v>
      </c>
      <c r="I48" s="80" t="s">
        <v>10</v>
      </c>
      <c r="J48" s="80" t="s">
        <v>11</v>
      </c>
      <c r="K48" s="116" t="s">
        <v>12</v>
      </c>
      <c r="L48" s="130" t="s">
        <v>13</v>
      </c>
      <c r="M48" s="131" t="s">
        <v>64</v>
      </c>
      <c r="N48" s="132" t="s">
        <v>65</v>
      </c>
      <c r="O48" s="133" t="s">
        <v>66</v>
      </c>
      <c r="P48" s="134" t="s">
        <v>14</v>
      </c>
      <c r="Q48" s="129"/>
    </row>
    <row r="49" spans="2:17" ht="15" customHeight="1">
      <c r="B49" s="102" t="s">
        <v>44</v>
      </c>
      <c r="C49" s="135"/>
      <c r="D49" s="135"/>
      <c r="E49" s="136"/>
      <c r="F49" s="137">
        <f aca="true" t="shared" si="7" ref="F49:N49">SUM(F50,F54)</f>
        <v>3473.1936386</v>
      </c>
      <c r="G49" s="85">
        <f t="shared" si="7"/>
        <v>1093.84412516</v>
      </c>
      <c r="H49" s="85">
        <f t="shared" si="7"/>
        <v>1376.37679684</v>
      </c>
      <c r="I49" s="85">
        <f t="shared" si="7"/>
        <v>364.45600218</v>
      </c>
      <c r="J49" s="85">
        <f t="shared" si="7"/>
        <v>605.931511</v>
      </c>
      <c r="K49" s="85">
        <f t="shared" si="7"/>
        <v>3.8510164199999997</v>
      </c>
      <c r="L49" s="87">
        <f>ROUND((DW200+DX200+DZ200)/100000000,8)</f>
        <v>28.734187</v>
      </c>
      <c r="M49" s="137">
        <f t="shared" si="7"/>
        <v>19.480532869999998</v>
      </c>
      <c r="N49" s="85">
        <f t="shared" si="7"/>
        <v>3.92039799</v>
      </c>
      <c r="O49" s="138">
        <f>EO200/100000000</f>
        <v>17.26857779</v>
      </c>
      <c r="P49" s="139">
        <f>ROUND((EP200+EQ200+ES200)/100000000,8)</f>
        <v>64.23479366</v>
      </c>
      <c r="Q49" s="140"/>
    </row>
    <row r="50" spans="2:17" ht="15" customHeight="1">
      <c r="B50" s="89" t="s">
        <v>39</v>
      </c>
      <c r="C50" s="90"/>
      <c r="D50" s="90"/>
      <c r="E50" s="91"/>
      <c r="F50" s="141">
        <f aca="true" t="shared" si="8" ref="F50:N50">SUM(F51:F52)</f>
        <v>3244.1885943300003</v>
      </c>
      <c r="G50" s="94">
        <f t="shared" si="8"/>
        <v>1004.9617106200001</v>
      </c>
      <c r="H50" s="94">
        <f t="shared" si="8"/>
        <v>1294.09741832</v>
      </c>
      <c r="I50" s="94">
        <f t="shared" si="8"/>
        <v>350.96282535</v>
      </c>
      <c r="J50" s="94">
        <f t="shared" si="8"/>
        <v>564.41139589</v>
      </c>
      <c r="K50" s="94">
        <f t="shared" si="8"/>
        <v>3.5523393199999997</v>
      </c>
      <c r="L50" s="97">
        <f>ROUND((DW200+DX200)/100000000,8)</f>
        <v>26.20290483</v>
      </c>
      <c r="M50" s="141">
        <f t="shared" si="8"/>
        <v>19.45528829</v>
      </c>
      <c r="N50" s="94">
        <f t="shared" si="8"/>
        <v>3.8631357</v>
      </c>
      <c r="O50" s="179"/>
      <c r="P50" s="123">
        <f>ROUND((EP200+EQ200)/100000000,8)</f>
        <v>63.1946631</v>
      </c>
      <c r="Q50" s="140"/>
    </row>
    <row r="51" spans="2:17" ht="15" customHeight="1">
      <c r="B51" s="99"/>
      <c r="C51" s="100" t="s">
        <v>45</v>
      </c>
      <c r="D51" s="100"/>
      <c r="E51" s="101"/>
      <c r="F51" s="92">
        <f aca="true" t="shared" si="9" ref="F51:F56">SUM(G51:L51)</f>
        <v>1757.7695744100001</v>
      </c>
      <c r="G51" s="94">
        <f>CS200/100000000</f>
        <v>522.83581245</v>
      </c>
      <c r="H51" s="94">
        <f>CY200/100000000</f>
        <v>695.46765176</v>
      </c>
      <c r="I51" s="94">
        <f>DE200/100000000</f>
        <v>217.6638343</v>
      </c>
      <c r="J51" s="94">
        <f>DK200/100000000</f>
        <v>308.93900835</v>
      </c>
      <c r="K51" s="94">
        <f>DQ200/100000000</f>
        <v>0.63268057</v>
      </c>
      <c r="L51" s="97">
        <f>ROUND(DW200/100000000,8)</f>
        <v>12.23058698</v>
      </c>
      <c r="M51" s="92">
        <f>EC200/100000000</f>
        <v>10.8393311</v>
      </c>
      <c r="N51" s="142">
        <f>EI200/100000000</f>
        <v>2.50385937</v>
      </c>
      <c r="O51" s="180"/>
      <c r="P51" s="97">
        <f>ROUND(EP200/100000000,8)</f>
        <v>39.18087339</v>
      </c>
      <c r="Q51" s="140"/>
    </row>
    <row r="52" spans="2:17" ht="15" customHeight="1">
      <c r="B52" s="102"/>
      <c r="C52" s="103" t="s">
        <v>46</v>
      </c>
      <c r="D52" s="90"/>
      <c r="E52" s="91"/>
      <c r="F52" s="92">
        <f t="shared" si="9"/>
        <v>1486.4190199200002</v>
      </c>
      <c r="G52" s="94">
        <f>CT200/100000000</f>
        <v>482.12589817</v>
      </c>
      <c r="H52" s="94">
        <f>CZ200/100000000</f>
        <v>598.62976656</v>
      </c>
      <c r="I52" s="94">
        <f>DF200/100000000</f>
        <v>133.29899105</v>
      </c>
      <c r="J52" s="94">
        <f>DL200/100000000</f>
        <v>255.47238754</v>
      </c>
      <c r="K52" s="94">
        <f>DR200/100000000</f>
        <v>2.91965875</v>
      </c>
      <c r="L52" s="97">
        <f>ROUND((DW200+DX200)/100000000,8)-ROUND(DW200/100000000,8)</f>
        <v>13.972317850000001</v>
      </c>
      <c r="M52" s="92">
        <f>ED200/100000000</f>
        <v>8.61595719</v>
      </c>
      <c r="N52" s="142">
        <f>EJ200/100000000</f>
        <v>1.35927633</v>
      </c>
      <c r="O52" s="180"/>
      <c r="P52" s="97">
        <f>ROUND((EP200+EQ200)/100000000,8)-ROUND(EP200/100000000,8)</f>
        <v>24.013789709999998</v>
      </c>
      <c r="Q52" s="140"/>
    </row>
    <row r="53" spans="2:17" ht="15" customHeight="1">
      <c r="B53" s="102"/>
      <c r="C53" s="106"/>
      <c r="D53" s="90" t="s">
        <v>42</v>
      </c>
      <c r="E53" s="91"/>
      <c r="F53" s="92">
        <f t="shared" si="9"/>
        <v>368.07128068000003</v>
      </c>
      <c r="G53" s="94">
        <f>CU200/100000000</f>
        <v>123.31919236</v>
      </c>
      <c r="H53" s="94">
        <f>DA200/100000000</f>
        <v>160.36768905</v>
      </c>
      <c r="I53" s="94">
        <f>DG200/100000000</f>
        <v>18.73725664</v>
      </c>
      <c r="J53" s="94">
        <f>DM200/100000000</f>
        <v>63.3981208</v>
      </c>
      <c r="K53" s="94">
        <f>DS200/100000000</f>
        <v>0.5680694</v>
      </c>
      <c r="L53" s="97">
        <f>ROUND(DY200/100000000,8)</f>
        <v>1.68095243</v>
      </c>
      <c r="M53" s="92">
        <f>EE200/100000000</f>
        <v>1.16634699</v>
      </c>
      <c r="N53" s="142">
        <f>EK200/100000000</f>
        <v>0.00750096</v>
      </c>
      <c r="O53" s="180"/>
      <c r="P53" s="97">
        <f>ROUND(ER200/100000000,8)</f>
        <v>4.11003797</v>
      </c>
      <c r="Q53" s="140"/>
    </row>
    <row r="54" spans="2:17" ht="15" customHeight="1">
      <c r="B54" s="89" t="s">
        <v>40</v>
      </c>
      <c r="C54" s="90"/>
      <c r="D54" s="90"/>
      <c r="E54" s="91"/>
      <c r="F54" s="92">
        <f t="shared" si="9"/>
        <v>229.00504426999998</v>
      </c>
      <c r="G54" s="94">
        <f>CV200/100000000</f>
        <v>88.88241454</v>
      </c>
      <c r="H54" s="94">
        <f>DB200/100000000</f>
        <v>82.27937852</v>
      </c>
      <c r="I54" s="94">
        <f>DH200/100000000</f>
        <v>13.49317683</v>
      </c>
      <c r="J54" s="94">
        <f>DN200/100000000</f>
        <v>41.52011511</v>
      </c>
      <c r="K54" s="94">
        <f>DT200/100000000</f>
        <v>0.2986771</v>
      </c>
      <c r="L54" s="97">
        <f>ROUND((DW200+DX200+DZ200)/100000000,8)-ROUND((DW200+DX200)/100000000,8)</f>
        <v>2.5312821699999972</v>
      </c>
      <c r="M54" s="92">
        <f>EF200/100000000</f>
        <v>0.02524458</v>
      </c>
      <c r="N54" s="142">
        <f>EL200/100000000</f>
        <v>0.05726229</v>
      </c>
      <c r="O54" s="180"/>
      <c r="P54" s="97">
        <f>ROUND((EP200+EQ200+ES200)/100000000,8)-ROUND((EP200+EQ200)/100000000,8)</f>
        <v>1.0401305599999944</v>
      </c>
      <c r="Q54" s="140"/>
    </row>
    <row r="55" spans="2:17" ht="15" customHeight="1">
      <c r="B55" s="107"/>
      <c r="C55" s="100" t="s">
        <v>43</v>
      </c>
      <c r="D55" s="100"/>
      <c r="E55" s="101"/>
      <c r="F55" s="92">
        <f t="shared" si="9"/>
        <v>30.286436610000003</v>
      </c>
      <c r="G55" s="94">
        <f>CW200/100000000</f>
        <v>11.74435858</v>
      </c>
      <c r="H55" s="94">
        <f>DC200/100000000</f>
        <v>10.99142773</v>
      </c>
      <c r="I55" s="94">
        <f>DI200/100000000</f>
        <v>1.82518528</v>
      </c>
      <c r="J55" s="94">
        <f>DO200/100000000</f>
        <v>5.41988637</v>
      </c>
      <c r="K55" s="94">
        <f>DU200/100000000</f>
        <v>0.0374325</v>
      </c>
      <c r="L55" s="97">
        <f>ROUND(EA200/100000000,8)</f>
        <v>0.26814615</v>
      </c>
      <c r="M55" s="92">
        <f>EG200/100000000</f>
        <v>0.02030104</v>
      </c>
      <c r="N55" s="142">
        <f>EM200/100000000</f>
        <v>0.0197694</v>
      </c>
      <c r="O55" s="180"/>
      <c r="P55" s="97">
        <f>ROUND(ET200/100000000,8)</f>
        <v>0.1610392</v>
      </c>
      <c r="Q55" s="140"/>
    </row>
    <row r="56" spans="2:17" ht="15" customHeight="1">
      <c r="B56" s="6" t="s">
        <v>56</v>
      </c>
      <c r="C56" s="108"/>
      <c r="D56" s="108"/>
      <c r="E56" s="109"/>
      <c r="F56" s="110">
        <f t="shared" si="9"/>
        <v>500.70650102</v>
      </c>
      <c r="G56" s="112">
        <f>CX200/100000000</f>
        <v>191.55880383</v>
      </c>
      <c r="H56" s="112">
        <f>DD200/100000000</f>
        <v>181.53542371</v>
      </c>
      <c r="I56" s="112">
        <f>DJ200/100000000</f>
        <v>32.81440215</v>
      </c>
      <c r="J56" s="112">
        <f>DP200/100000000</f>
        <v>88.88030544</v>
      </c>
      <c r="K56" s="112">
        <f>DV200/100000000</f>
        <v>0.56300142</v>
      </c>
      <c r="L56" s="113">
        <f>ROUND(EB200/100000000,8)</f>
        <v>5.35456447</v>
      </c>
      <c r="M56" s="110">
        <f>EH200/100000000</f>
        <v>2.02418116</v>
      </c>
      <c r="N56" s="143">
        <f>EN200/100000000</f>
        <v>0.44650899</v>
      </c>
      <c r="O56" s="181"/>
      <c r="P56" s="113">
        <f>ROUND(EU200/100000000,8)</f>
        <v>2.9902858</v>
      </c>
      <c r="Q56" s="140"/>
    </row>
    <row r="57" spans="2:16" ht="13.5">
      <c r="B57" s="27" t="s">
        <v>67</v>
      </c>
      <c r="C57" s="27"/>
      <c r="D57" s="27"/>
      <c r="E57" s="27"/>
      <c r="F57" s="27"/>
      <c r="G57" s="27"/>
      <c r="H57" s="27"/>
      <c r="I57" s="27" t="s">
        <v>22</v>
      </c>
      <c r="J57" s="27"/>
      <c r="K57" s="27"/>
      <c r="L57" s="27"/>
      <c r="M57" s="27"/>
      <c r="N57" s="27"/>
      <c r="P57" s="144"/>
    </row>
    <row r="58" spans="2:12" ht="13.5">
      <c r="B58" s="27" t="s">
        <v>68</v>
      </c>
      <c r="C58" s="27"/>
      <c r="D58" s="27"/>
      <c r="E58" s="27"/>
      <c r="F58" s="27"/>
      <c r="G58" s="27"/>
      <c r="H58" s="27"/>
      <c r="I58" s="27" t="s">
        <v>69</v>
      </c>
      <c r="J58" s="27"/>
      <c r="K58" s="27"/>
      <c r="L58" s="27"/>
    </row>
    <row r="59" spans="2:12" ht="13.5">
      <c r="B59" s="29" t="s">
        <v>70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s="4" t="s">
        <v>71</v>
      </c>
    </row>
    <row r="64" ht="13.5">
      <c r="I64" s="51" t="s">
        <v>58</v>
      </c>
    </row>
    <row r="65" spans="5:10" ht="22.5">
      <c r="E65" s="72"/>
      <c r="F65" s="145" t="s">
        <v>72</v>
      </c>
      <c r="G65" s="146" t="s">
        <v>73</v>
      </c>
      <c r="H65" s="147" t="s">
        <v>74</v>
      </c>
      <c r="I65" s="148" t="s">
        <v>75</v>
      </c>
      <c r="J65" s="149"/>
    </row>
    <row r="66" spans="5:10" ht="13.5">
      <c r="E66" s="12" t="s">
        <v>44</v>
      </c>
      <c r="F66" s="84">
        <f>F67</f>
        <v>138.32583149</v>
      </c>
      <c r="G66" s="85">
        <f>SUM(G67:G68)</f>
        <v>1.6892178</v>
      </c>
      <c r="H66" s="85">
        <f>SUM(H67:H68)</f>
        <v>148.7428802</v>
      </c>
      <c r="I66" s="87">
        <f>I67</f>
        <v>41.1231549</v>
      </c>
      <c r="J66" s="150"/>
    </row>
    <row r="67" spans="5:10" ht="13.5">
      <c r="E67" s="151" t="s">
        <v>45</v>
      </c>
      <c r="F67" s="92">
        <f>EV200/100000000</f>
        <v>138.32583149</v>
      </c>
      <c r="G67" s="94">
        <f>EW200/100000000</f>
        <v>0.9607178</v>
      </c>
      <c r="H67" s="94">
        <f>EY200/100000000</f>
        <v>50.4469802</v>
      </c>
      <c r="I67" s="97">
        <f>ROUND(FA200/100000000,8)</f>
        <v>41.1231549</v>
      </c>
      <c r="J67" s="152"/>
    </row>
    <row r="68" spans="5:10" ht="13.5">
      <c r="E68" s="46" t="s">
        <v>46</v>
      </c>
      <c r="F68" s="153"/>
      <c r="G68" s="112">
        <f>EX200/100000000</f>
        <v>0.7285</v>
      </c>
      <c r="H68" s="112">
        <f>EZ200/100000000</f>
        <v>98.2959</v>
      </c>
      <c r="I68" s="154"/>
      <c r="J68" s="155"/>
    </row>
    <row r="197" spans="5:157" ht="67.5" hidden="1">
      <c r="E197" s="4" t="s">
        <v>76</v>
      </c>
      <c r="F197" s="4" t="s">
        <v>77</v>
      </c>
      <c r="G197" s="4" t="s">
        <v>77</v>
      </c>
      <c r="H197" s="4" t="s">
        <v>78</v>
      </c>
      <c r="I197" s="4" t="s">
        <v>79</v>
      </c>
      <c r="J197" s="4" t="s">
        <v>79</v>
      </c>
      <c r="K197" s="4" t="s">
        <v>80</v>
      </c>
      <c r="L197" s="4" t="s">
        <v>80</v>
      </c>
      <c r="M197" s="156" t="s">
        <v>81</v>
      </c>
      <c r="N197" s="156" t="s">
        <v>81</v>
      </c>
      <c r="O197" s="4" t="s">
        <v>82</v>
      </c>
      <c r="P197" s="157" t="s">
        <v>48</v>
      </c>
      <c r="Q197" s="157" t="s">
        <v>49</v>
      </c>
      <c r="R197" s="157" t="s">
        <v>50</v>
      </c>
      <c r="S197" s="158" t="s">
        <v>83</v>
      </c>
      <c r="T197" s="158" t="s">
        <v>83</v>
      </c>
      <c r="U197" s="158" t="s">
        <v>83</v>
      </c>
      <c r="V197" s="158" t="s">
        <v>83</v>
      </c>
      <c r="W197" s="158" t="s">
        <v>83</v>
      </c>
      <c r="X197" s="158" t="s">
        <v>83</v>
      </c>
      <c r="Y197" s="158" t="s">
        <v>84</v>
      </c>
      <c r="Z197" s="158" t="s">
        <v>84</v>
      </c>
      <c r="AA197" s="158" t="s">
        <v>84</v>
      </c>
      <c r="AB197" s="158" t="s">
        <v>84</v>
      </c>
      <c r="AC197" s="158" t="s">
        <v>84</v>
      </c>
      <c r="AD197" s="158" t="s">
        <v>84</v>
      </c>
      <c r="AE197" s="158" t="s">
        <v>85</v>
      </c>
      <c r="AF197" s="158" t="s">
        <v>85</v>
      </c>
      <c r="AG197" s="158" t="s">
        <v>85</v>
      </c>
      <c r="AH197" s="158" t="s">
        <v>85</v>
      </c>
      <c r="AI197" s="158" t="s">
        <v>85</v>
      </c>
      <c r="AJ197" s="158" t="s">
        <v>85</v>
      </c>
      <c r="AK197" s="158" t="s">
        <v>86</v>
      </c>
      <c r="AL197" s="158" t="s">
        <v>86</v>
      </c>
      <c r="AM197" s="158" t="s">
        <v>86</v>
      </c>
      <c r="AN197" s="158" t="s">
        <v>86</v>
      </c>
      <c r="AO197" s="158" t="s">
        <v>86</v>
      </c>
      <c r="AP197" s="158" t="s">
        <v>86</v>
      </c>
      <c r="AQ197" s="158" t="s">
        <v>87</v>
      </c>
      <c r="AR197" s="158" t="s">
        <v>87</v>
      </c>
      <c r="AS197" s="158" t="s">
        <v>87</v>
      </c>
      <c r="AT197" s="158" t="s">
        <v>87</v>
      </c>
      <c r="AU197" s="158" t="s">
        <v>87</v>
      </c>
      <c r="AV197" s="158" t="s">
        <v>87</v>
      </c>
      <c r="AW197" s="158" t="s">
        <v>88</v>
      </c>
      <c r="AX197" s="158" t="s">
        <v>88</v>
      </c>
      <c r="AY197" s="158" t="s">
        <v>88</v>
      </c>
      <c r="AZ197" s="158" t="s">
        <v>88</v>
      </c>
      <c r="BA197" s="158" t="s">
        <v>88</v>
      </c>
      <c r="BB197" s="158" t="s">
        <v>88</v>
      </c>
      <c r="BC197" s="158" t="s">
        <v>8</v>
      </c>
      <c r="BD197" s="158" t="s">
        <v>8</v>
      </c>
      <c r="BE197" s="158" t="s">
        <v>8</v>
      </c>
      <c r="BF197" s="158" t="s">
        <v>8</v>
      </c>
      <c r="BG197" s="158" t="s">
        <v>8</v>
      </c>
      <c r="BH197" s="158" t="s">
        <v>8</v>
      </c>
      <c r="BI197" s="158" t="s">
        <v>9</v>
      </c>
      <c r="BJ197" s="158" t="s">
        <v>9</v>
      </c>
      <c r="BK197" s="158" t="s">
        <v>9</v>
      </c>
      <c r="BL197" s="158" t="s">
        <v>9</v>
      </c>
      <c r="BM197" s="158" t="s">
        <v>9</v>
      </c>
      <c r="BN197" s="158" t="s">
        <v>9</v>
      </c>
      <c r="BO197" s="158" t="s">
        <v>10</v>
      </c>
      <c r="BP197" s="158" t="s">
        <v>10</v>
      </c>
      <c r="BQ197" s="158" t="s">
        <v>10</v>
      </c>
      <c r="BR197" s="158" t="s">
        <v>10</v>
      </c>
      <c r="BS197" s="158" t="s">
        <v>10</v>
      </c>
      <c r="BT197" s="158" t="s">
        <v>10</v>
      </c>
      <c r="BU197" s="158" t="s">
        <v>11</v>
      </c>
      <c r="BV197" s="158" t="s">
        <v>11</v>
      </c>
      <c r="BW197" s="158" t="s">
        <v>11</v>
      </c>
      <c r="BX197" s="158" t="s">
        <v>11</v>
      </c>
      <c r="BY197" s="158" t="s">
        <v>11</v>
      </c>
      <c r="BZ197" s="158" t="s">
        <v>11</v>
      </c>
      <c r="CA197" s="156" t="s">
        <v>89</v>
      </c>
      <c r="CB197" s="156" t="s">
        <v>89</v>
      </c>
      <c r="CC197" s="156" t="s">
        <v>89</v>
      </c>
      <c r="CD197" s="156" t="s">
        <v>89</v>
      </c>
      <c r="CE197" s="156" t="s">
        <v>89</v>
      </c>
      <c r="CF197" s="156" t="s">
        <v>89</v>
      </c>
      <c r="CG197" s="156" t="s">
        <v>90</v>
      </c>
      <c r="CH197" s="156" t="s">
        <v>90</v>
      </c>
      <c r="CI197" s="156" t="s">
        <v>90</v>
      </c>
      <c r="CJ197" s="156" t="s">
        <v>90</v>
      </c>
      <c r="CK197" s="156" t="s">
        <v>90</v>
      </c>
      <c r="CL197" s="156" t="s">
        <v>90</v>
      </c>
      <c r="CM197" s="156" t="s">
        <v>91</v>
      </c>
      <c r="CN197" s="156" t="s">
        <v>91</v>
      </c>
      <c r="CO197" s="156" t="s">
        <v>91</v>
      </c>
      <c r="CP197" s="156" t="s">
        <v>91</v>
      </c>
      <c r="CQ197" s="156" t="s">
        <v>91</v>
      </c>
      <c r="CR197" s="156" t="s">
        <v>91</v>
      </c>
      <c r="CS197" s="156" t="s">
        <v>92</v>
      </c>
      <c r="CT197" s="156" t="s">
        <v>92</v>
      </c>
      <c r="CU197" s="156" t="s">
        <v>92</v>
      </c>
      <c r="CV197" s="156" t="s">
        <v>92</v>
      </c>
      <c r="CW197" s="156" t="s">
        <v>92</v>
      </c>
      <c r="CX197" s="156" t="s">
        <v>92</v>
      </c>
      <c r="CY197" s="156" t="s">
        <v>93</v>
      </c>
      <c r="CZ197" s="156" t="s">
        <v>93</v>
      </c>
      <c r="DA197" s="156" t="s">
        <v>93</v>
      </c>
      <c r="DB197" s="156" t="s">
        <v>93</v>
      </c>
      <c r="DC197" s="156" t="s">
        <v>93</v>
      </c>
      <c r="DD197" s="156" t="s">
        <v>93</v>
      </c>
      <c r="DE197" s="156" t="s">
        <v>94</v>
      </c>
      <c r="DF197" s="156" t="s">
        <v>94</v>
      </c>
      <c r="DG197" s="156" t="s">
        <v>94</v>
      </c>
      <c r="DH197" s="156" t="s">
        <v>94</v>
      </c>
      <c r="DI197" s="156" t="s">
        <v>94</v>
      </c>
      <c r="DJ197" s="156" t="s">
        <v>94</v>
      </c>
      <c r="DK197" s="156" t="s">
        <v>95</v>
      </c>
      <c r="DL197" s="156" t="s">
        <v>95</v>
      </c>
      <c r="DM197" s="156" t="s">
        <v>95</v>
      </c>
      <c r="DN197" s="156" t="s">
        <v>95</v>
      </c>
      <c r="DO197" s="156" t="s">
        <v>95</v>
      </c>
      <c r="DP197" s="156" t="s">
        <v>95</v>
      </c>
      <c r="DQ197" s="156" t="s">
        <v>96</v>
      </c>
      <c r="DR197" s="156" t="s">
        <v>96</v>
      </c>
      <c r="DS197" s="156" t="s">
        <v>96</v>
      </c>
      <c r="DT197" s="156" t="s">
        <v>96</v>
      </c>
      <c r="DU197" s="156" t="s">
        <v>96</v>
      </c>
      <c r="DV197" s="156" t="s">
        <v>96</v>
      </c>
      <c r="DW197" s="156" t="s">
        <v>97</v>
      </c>
      <c r="DX197" s="156" t="s">
        <v>97</v>
      </c>
      <c r="DY197" s="156" t="s">
        <v>97</v>
      </c>
      <c r="DZ197" s="156" t="s">
        <v>97</v>
      </c>
      <c r="EA197" s="156" t="s">
        <v>97</v>
      </c>
      <c r="EB197" s="156" t="s">
        <v>97</v>
      </c>
      <c r="EC197" s="156" t="s">
        <v>98</v>
      </c>
      <c r="ED197" s="156" t="s">
        <v>98</v>
      </c>
      <c r="EE197" s="156" t="s">
        <v>98</v>
      </c>
      <c r="EF197" s="156" t="s">
        <v>98</v>
      </c>
      <c r="EG197" s="156" t="s">
        <v>98</v>
      </c>
      <c r="EH197" s="156" t="s">
        <v>98</v>
      </c>
      <c r="EI197" s="156" t="s">
        <v>99</v>
      </c>
      <c r="EJ197" s="156" t="s">
        <v>99</v>
      </c>
      <c r="EK197" s="156" t="s">
        <v>99</v>
      </c>
      <c r="EL197" s="156" t="s">
        <v>99</v>
      </c>
      <c r="EM197" s="156" t="s">
        <v>99</v>
      </c>
      <c r="EN197" s="156" t="s">
        <v>99</v>
      </c>
      <c r="EO197" s="156" t="s">
        <v>100</v>
      </c>
      <c r="EP197" s="156" t="s">
        <v>101</v>
      </c>
      <c r="EQ197" s="156" t="s">
        <v>101</v>
      </c>
      <c r="ER197" s="156" t="s">
        <v>101</v>
      </c>
      <c r="ES197" s="156" t="s">
        <v>101</v>
      </c>
      <c r="ET197" s="156" t="s">
        <v>101</v>
      </c>
      <c r="EU197" s="156" t="s">
        <v>101</v>
      </c>
      <c r="EV197" s="4" t="s">
        <v>72</v>
      </c>
      <c r="EW197" s="4" t="s">
        <v>73</v>
      </c>
      <c r="EX197" s="4" t="s">
        <v>73</v>
      </c>
      <c r="EY197" s="156" t="s">
        <v>74</v>
      </c>
      <c r="EZ197" s="156" t="s">
        <v>74</v>
      </c>
      <c r="FA197" s="4" t="s">
        <v>102</v>
      </c>
    </row>
    <row r="198" spans="6:151" ht="13.5" hidden="1">
      <c r="F198" s="4" t="s">
        <v>45</v>
      </c>
      <c r="G198" s="4" t="s">
        <v>46</v>
      </c>
      <c r="H198" s="4" t="s">
        <v>46</v>
      </c>
      <c r="I198" s="4" t="s">
        <v>45</v>
      </c>
      <c r="J198" s="4" t="s">
        <v>46</v>
      </c>
      <c r="K198" s="4" t="s">
        <v>45</v>
      </c>
      <c r="L198" s="4" t="s">
        <v>46</v>
      </c>
      <c r="M198" s="4" t="s">
        <v>45</v>
      </c>
      <c r="N198" s="4" t="s">
        <v>46</v>
      </c>
      <c r="S198" s="157" t="s">
        <v>103</v>
      </c>
      <c r="T198" s="157" t="s">
        <v>104</v>
      </c>
      <c r="U198" s="157" t="s">
        <v>105</v>
      </c>
      <c r="V198" s="71" t="s">
        <v>79</v>
      </c>
      <c r="W198" s="71" t="s">
        <v>106</v>
      </c>
      <c r="X198" s="71" t="s">
        <v>107</v>
      </c>
      <c r="Y198" s="71" t="s">
        <v>108</v>
      </c>
      <c r="Z198" s="71" t="s">
        <v>104</v>
      </c>
      <c r="AA198" s="71" t="s">
        <v>105</v>
      </c>
      <c r="AB198" s="4" t="s">
        <v>79</v>
      </c>
      <c r="AC198" s="4" t="s">
        <v>109</v>
      </c>
      <c r="AD198" s="4" t="s">
        <v>107</v>
      </c>
      <c r="AE198" s="4" t="s">
        <v>108</v>
      </c>
      <c r="AF198" s="4" t="s">
        <v>104</v>
      </c>
      <c r="AG198" s="4" t="s">
        <v>105</v>
      </c>
      <c r="AH198" s="4" t="s">
        <v>79</v>
      </c>
      <c r="AI198" s="4" t="s">
        <v>109</v>
      </c>
      <c r="AJ198" s="4" t="s">
        <v>107</v>
      </c>
      <c r="AK198" s="4" t="s">
        <v>108</v>
      </c>
      <c r="AL198" s="4" t="s">
        <v>104</v>
      </c>
      <c r="AM198" s="4" t="s">
        <v>105</v>
      </c>
      <c r="AN198" s="4" t="s">
        <v>79</v>
      </c>
      <c r="AO198" s="4" t="s">
        <v>109</v>
      </c>
      <c r="AP198" s="4" t="s">
        <v>107</v>
      </c>
      <c r="AQ198" s="4" t="s">
        <v>108</v>
      </c>
      <c r="AR198" s="4" t="s">
        <v>104</v>
      </c>
      <c r="AS198" s="4" t="s">
        <v>105</v>
      </c>
      <c r="AT198" s="4" t="s">
        <v>79</v>
      </c>
      <c r="AU198" s="4" t="s">
        <v>109</v>
      </c>
      <c r="AV198" s="4" t="s">
        <v>107</v>
      </c>
      <c r="AW198" s="4" t="s">
        <v>108</v>
      </c>
      <c r="AX198" s="4" t="s">
        <v>104</v>
      </c>
      <c r="AY198" s="4" t="s">
        <v>105</v>
      </c>
      <c r="AZ198" s="4" t="s">
        <v>79</v>
      </c>
      <c r="BA198" s="4" t="s">
        <v>109</v>
      </c>
      <c r="BB198" s="4" t="s">
        <v>107</v>
      </c>
      <c r="BC198" s="4" t="s">
        <v>108</v>
      </c>
      <c r="BD198" s="4" t="s">
        <v>104</v>
      </c>
      <c r="BE198" s="4" t="s">
        <v>105</v>
      </c>
      <c r="BF198" s="4" t="s">
        <v>79</v>
      </c>
      <c r="BG198" s="4" t="s">
        <v>109</v>
      </c>
      <c r="BH198" s="4" t="s">
        <v>107</v>
      </c>
      <c r="BI198" s="4" t="s">
        <v>108</v>
      </c>
      <c r="BJ198" s="4" t="s">
        <v>104</v>
      </c>
      <c r="BK198" s="4" t="s">
        <v>105</v>
      </c>
      <c r="BL198" s="4" t="s">
        <v>79</v>
      </c>
      <c r="BM198" s="4" t="s">
        <v>109</v>
      </c>
      <c r="BN198" s="4" t="s">
        <v>107</v>
      </c>
      <c r="BO198" s="4" t="s">
        <v>108</v>
      </c>
      <c r="BP198" s="4" t="s">
        <v>104</v>
      </c>
      <c r="BQ198" s="4" t="s">
        <v>105</v>
      </c>
      <c r="BR198" s="4" t="s">
        <v>79</v>
      </c>
      <c r="BS198" s="4" t="s">
        <v>109</v>
      </c>
      <c r="BT198" s="4" t="s">
        <v>107</v>
      </c>
      <c r="BU198" s="4" t="s">
        <v>108</v>
      </c>
      <c r="BV198" s="4" t="s">
        <v>104</v>
      </c>
      <c r="BW198" s="4" t="s">
        <v>105</v>
      </c>
      <c r="BX198" s="4" t="s">
        <v>79</v>
      </c>
      <c r="BY198" s="4" t="s">
        <v>109</v>
      </c>
      <c r="BZ198" s="4" t="s">
        <v>107</v>
      </c>
      <c r="CA198" s="4" t="s">
        <v>108</v>
      </c>
      <c r="CB198" s="4" t="s">
        <v>104</v>
      </c>
      <c r="CC198" s="4" t="s">
        <v>105</v>
      </c>
      <c r="CD198" s="4" t="s">
        <v>79</v>
      </c>
      <c r="CE198" s="4" t="s">
        <v>109</v>
      </c>
      <c r="CF198" s="4" t="s">
        <v>107</v>
      </c>
      <c r="CG198" s="4" t="s">
        <v>108</v>
      </c>
      <c r="CH198" s="4" t="s">
        <v>104</v>
      </c>
      <c r="CI198" s="4" t="s">
        <v>105</v>
      </c>
      <c r="CJ198" s="4" t="s">
        <v>79</v>
      </c>
      <c r="CK198" s="4" t="s">
        <v>109</v>
      </c>
      <c r="CL198" s="4" t="s">
        <v>107</v>
      </c>
      <c r="CM198" s="4" t="s">
        <v>108</v>
      </c>
      <c r="CN198" s="4" t="s">
        <v>104</v>
      </c>
      <c r="CO198" s="4" t="s">
        <v>105</v>
      </c>
      <c r="CP198" s="4" t="s">
        <v>79</v>
      </c>
      <c r="CQ198" s="4" t="s">
        <v>109</v>
      </c>
      <c r="CR198" s="4" t="s">
        <v>107</v>
      </c>
      <c r="CS198" s="4" t="s">
        <v>108</v>
      </c>
      <c r="CT198" s="4" t="s">
        <v>104</v>
      </c>
      <c r="CU198" s="4" t="s">
        <v>105</v>
      </c>
      <c r="CV198" s="4" t="s">
        <v>79</v>
      </c>
      <c r="CW198" s="4" t="s">
        <v>109</v>
      </c>
      <c r="CX198" s="4" t="s">
        <v>107</v>
      </c>
      <c r="CY198" s="4" t="s">
        <v>108</v>
      </c>
      <c r="CZ198" s="4" t="s">
        <v>104</v>
      </c>
      <c r="DA198" s="4" t="s">
        <v>105</v>
      </c>
      <c r="DB198" s="4" t="s">
        <v>79</v>
      </c>
      <c r="DC198" s="4" t="s">
        <v>109</v>
      </c>
      <c r="DD198" s="4" t="s">
        <v>107</v>
      </c>
      <c r="DE198" s="4" t="s">
        <v>108</v>
      </c>
      <c r="DF198" s="4" t="s">
        <v>104</v>
      </c>
      <c r="DG198" s="4" t="s">
        <v>105</v>
      </c>
      <c r="DH198" s="4" t="s">
        <v>79</v>
      </c>
      <c r="DI198" s="4" t="s">
        <v>109</v>
      </c>
      <c r="DJ198" s="4" t="s">
        <v>107</v>
      </c>
      <c r="DK198" s="4" t="s">
        <v>108</v>
      </c>
      <c r="DL198" s="4" t="s">
        <v>104</v>
      </c>
      <c r="DM198" s="4" t="s">
        <v>105</v>
      </c>
      <c r="DN198" s="4" t="s">
        <v>79</v>
      </c>
      <c r="DO198" s="4" t="s">
        <v>109</v>
      </c>
      <c r="DP198" s="4" t="s">
        <v>107</v>
      </c>
      <c r="DQ198" s="4" t="s">
        <v>108</v>
      </c>
      <c r="DR198" s="4" t="s">
        <v>104</v>
      </c>
      <c r="DS198" s="4" t="s">
        <v>105</v>
      </c>
      <c r="DT198" s="4" t="s">
        <v>79</v>
      </c>
      <c r="DU198" s="4" t="s">
        <v>109</v>
      </c>
      <c r="DV198" s="4" t="s">
        <v>107</v>
      </c>
      <c r="DW198" s="4" t="s">
        <v>108</v>
      </c>
      <c r="DX198" s="4" t="s">
        <v>104</v>
      </c>
      <c r="DY198" s="4" t="s">
        <v>105</v>
      </c>
      <c r="DZ198" s="4" t="s">
        <v>79</v>
      </c>
      <c r="EA198" s="4" t="s">
        <v>109</v>
      </c>
      <c r="EB198" s="4" t="s">
        <v>107</v>
      </c>
      <c r="EC198" s="4" t="s">
        <v>108</v>
      </c>
      <c r="ED198" s="4" t="s">
        <v>104</v>
      </c>
      <c r="EE198" s="4" t="s">
        <v>105</v>
      </c>
      <c r="EF198" s="4" t="s">
        <v>79</v>
      </c>
      <c r="EG198" s="4" t="s">
        <v>109</v>
      </c>
      <c r="EH198" s="4" t="s">
        <v>107</v>
      </c>
      <c r="EI198" s="4" t="s">
        <v>108</v>
      </c>
      <c r="EJ198" s="4" t="s">
        <v>104</v>
      </c>
      <c r="EK198" s="4" t="s">
        <v>105</v>
      </c>
      <c r="EL198" s="4" t="s">
        <v>79</v>
      </c>
      <c r="EM198" s="4" t="s">
        <v>109</v>
      </c>
      <c r="EN198" s="4" t="s">
        <v>107</v>
      </c>
      <c r="EO198" s="4" t="s">
        <v>44</v>
      </c>
      <c r="EP198" s="4" t="s">
        <v>108</v>
      </c>
      <c r="EQ198" s="4" t="s">
        <v>104</v>
      </c>
      <c r="ER198" s="4" t="s">
        <v>105</v>
      </c>
      <c r="ES198" s="4" t="s">
        <v>79</v>
      </c>
      <c r="ET198" s="4" t="s">
        <v>109</v>
      </c>
      <c r="EU198" s="4" t="s">
        <v>107</v>
      </c>
    </row>
    <row r="199" spans="6:157" ht="13.5" hidden="1">
      <c r="F199" s="4">
        <v>1</v>
      </c>
      <c r="G199" s="4">
        <v>2</v>
      </c>
      <c r="H199" s="4">
        <v>3</v>
      </c>
      <c r="I199" s="4">
        <v>4</v>
      </c>
      <c r="J199" s="4">
        <v>5</v>
      </c>
      <c r="K199" s="4">
        <v>6</v>
      </c>
      <c r="L199" s="4">
        <v>7</v>
      </c>
      <c r="M199" s="4">
        <v>8</v>
      </c>
      <c r="N199" s="4">
        <v>9</v>
      </c>
      <c r="O199" s="4">
        <v>10</v>
      </c>
      <c r="P199" s="4">
        <v>11</v>
      </c>
      <c r="Q199" s="4">
        <v>12</v>
      </c>
      <c r="R199" s="4">
        <v>13</v>
      </c>
      <c r="S199" s="4">
        <v>14</v>
      </c>
      <c r="T199" s="4">
        <v>15</v>
      </c>
      <c r="U199" s="4">
        <v>16</v>
      </c>
      <c r="V199" s="4">
        <v>17</v>
      </c>
      <c r="W199" s="4">
        <v>18</v>
      </c>
      <c r="X199" s="4">
        <v>19</v>
      </c>
      <c r="Y199" s="4">
        <v>20</v>
      </c>
      <c r="Z199" s="4">
        <v>21</v>
      </c>
      <c r="AA199" s="4">
        <v>22</v>
      </c>
      <c r="AB199" s="4">
        <v>23</v>
      </c>
      <c r="AC199" s="4">
        <v>24</v>
      </c>
      <c r="AD199" s="4">
        <v>25</v>
      </c>
      <c r="AE199" s="4">
        <v>26</v>
      </c>
      <c r="AF199" s="4">
        <v>27</v>
      </c>
      <c r="AG199" s="4">
        <v>28</v>
      </c>
      <c r="AH199" s="4">
        <v>29</v>
      </c>
      <c r="AI199" s="4">
        <v>30</v>
      </c>
      <c r="AJ199" s="4">
        <v>31</v>
      </c>
      <c r="AK199" s="4">
        <v>32</v>
      </c>
      <c r="AL199" s="4">
        <v>33</v>
      </c>
      <c r="AM199" s="4">
        <v>34</v>
      </c>
      <c r="AN199" s="4">
        <v>35</v>
      </c>
      <c r="AO199" s="4">
        <v>36</v>
      </c>
      <c r="AP199" s="4">
        <v>37</v>
      </c>
      <c r="AQ199" s="4">
        <v>38</v>
      </c>
      <c r="AR199" s="4">
        <v>39</v>
      </c>
      <c r="AS199" s="4">
        <v>40</v>
      </c>
      <c r="AT199" s="4">
        <v>41</v>
      </c>
      <c r="AU199" s="4">
        <v>42</v>
      </c>
      <c r="AV199" s="4">
        <v>43</v>
      </c>
      <c r="AW199" s="4">
        <v>44</v>
      </c>
      <c r="AX199" s="4">
        <v>45</v>
      </c>
      <c r="AY199" s="4">
        <v>46</v>
      </c>
      <c r="AZ199" s="4">
        <v>47</v>
      </c>
      <c r="BA199" s="4">
        <v>48</v>
      </c>
      <c r="BB199" s="4">
        <v>49</v>
      </c>
      <c r="BC199" s="4">
        <v>50</v>
      </c>
      <c r="BD199" s="4">
        <v>51</v>
      </c>
      <c r="BE199" s="4">
        <v>52</v>
      </c>
      <c r="BF199" s="4">
        <v>53</v>
      </c>
      <c r="BG199" s="4">
        <v>54</v>
      </c>
      <c r="BH199" s="4">
        <v>55</v>
      </c>
      <c r="BI199" s="4">
        <v>56</v>
      </c>
      <c r="BJ199" s="4">
        <v>57</v>
      </c>
      <c r="BK199" s="4">
        <v>58</v>
      </c>
      <c r="BL199" s="4">
        <v>59</v>
      </c>
      <c r="BM199" s="4">
        <v>60</v>
      </c>
      <c r="BN199" s="4">
        <v>61</v>
      </c>
      <c r="BO199" s="4">
        <v>62</v>
      </c>
      <c r="BP199" s="4">
        <v>63</v>
      </c>
      <c r="BQ199" s="4">
        <v>64</v>
      </c>
      <c r="BR199" s="4">
        <v>65</v>
      </c>
      <c r="BS199" s="4">
        <v>66</v>
      </c>
      <c r="BT199" s="4">
        <v>67</v>
      </c>
      <c r="BU199" s="4">
        <v>68</v>
      </c>
      <c r="BV199" s="4">
        <v>69</v>
      </c>
      <c r="BW199" s="4">
        <v>70</v>
      </c>
      <c r="BX199" s="4">
        <v>71</v>
      </c>
      <c r="BY199" s="4">
        <v>72</v>
      </c>
      <c r="BZ199" s="4">
        <v>73</v>
      </c>
      <c r="CA199" s="4">
        <v>74</v>
      </c>
      <c r="CB199" s="4">
        <v>75</v>
      </c>
      <c r="CC199" s="4">
        <v>76</v>
      </c>
      <c r="CD199" s="4">
        <v>77</v>
      </c>
      <c r="CE199" s="4">
        <v>78</v>
      </c>
      <c r="CF199" s="4">
        <v>79</v>
      </c>
      <c r="CG199" s="4">
        <v>80</v>
      </c>
      <c r="CH199" s="4">
        <v>81</v>
      </c>
      <c r="CI199" s="4">
        <v>82</v>
      </c>
      <c r="CJ199" s="4">
        <v>83</v>
      </c>
      <c r="CK199" s="4">
        <v>84</v>
      </c>
      <c r="CL199" s="4">
        <v>85</v>
      </c>
      <c r="CM199" s="4">
        <v>86</v>
      </c>
      <c r="CN199" s="4">
        <v>87</v>
      </c>
      <c r="CO199" s="4">
        <v>88</v>
      </c>
      <c r="CP199" s="4">
        <v>89</v>
      </c>
      <c r="CQ199" s="4">
        <v>90</v>
      </c>
      <c r="CR199" s="4">
        <v>91</v>
      </c>
      <c r="CS199" s="4">
        <v>92</v>
      </c>
      <c r="CT199" s="4">
        <v>93</v>
      </c>
      <c r="CU199" s="4">
        <v>94</v>
      </c>
      <c r="CV199" s="4">
        <v>95</v>
      </c>
      <c r="CW199" s="4">
        <v>96</v>
      </c>
      <c r="CX199" s="4">
        <v>97</v>
      </c>
      <c r="CY199" s="4">
        <v>98</v>
      </c>
      <c r="CZ199" s="4">
        <v>99</v>
      </c>
      <c r="DA199" s="4">
        <v>100</v>
      </c>
      <c r="DB199" s="4">
        <v>101</v>
      </c>
      <c r="DC199" s="4">
        <v>102</v>
      </c>
      <c r="DD199" s="4">
        <v>103</v>
      </c>
      <c r="DE199" s="4">
        <v>104</v>
      </c>
      <c r="DF199" s="4">
        <v>105</v>
      </c>
      <c r="DG199" s="4">
        <v>106</v>
      </c>
      <c r="DH199" s="4">
        <v>107</v>
      </c>
      <c r="DI199" s="4">
        <v>108</v>
      </c>
      <c r="DJ199" s="4">
        <v>109</v>
      </c>
      <c r="DK199" s="4">
        <v>110</v>
      </c>
      <c r="DL199" s="4">
        <v>111</v>
      </c>
      <c r="DM199" s="4">
        <v>112</v>
      </c>
      <c r="DN199" s="4">
        <v>113</v>
      </c>
      <c r="DO199" s="4">
        <v>114</v>
      </c>
      <c r="DP199" s="4">
        <v>115</v>
      </c>
      <c r="DQ199" s="4">
        <v>116</v>
      </c>
      <c r="DR199" s="4">
        <v>117</v>
      </c>
      <c r="DS199" s="4">
        <v>118</v>
      </c>
      <c r="DT199" s="4">
        <v>119</v>
      </c>
      <c r="DU199" s="4">
        <v>120</v>
      </c>
      <c r="DV199" s="4">
        <v>121</v>
      </c>
      <c r="DW199" s="4">
        <v>122</v>
      </c>
      <c r="DX199" s="4">
        <v>123</v>
      </c>
      <c r="DY199" s="4">
        <v>124</v>
      </c>
      <c r="DZ199" s="4">
        <v>125</v>
      </c>
      <c r="EA199" s="4">
        <v>126</v>
      </c>
      <c r="EB199" s="4">
        <v>127</v>
      </c>
      <c r="EC199" s="4">
        <v>128</v>
      </c>
      <c r="ED199" s="4">
        <v>129</v>
      </c>
      <c r="EE199" s="4">
        <v>130</v>
      </c>
      <c r="EF199" s="4">
        <v>131</v>
      </c>
      <c r="EG199" s="4">
        <v>132</v>
      </c>
      <c r="EH199" s="4">
        <v>133</v>
      </c>
      <c r="EI199" s="4">
        <v>134</v>
      </c>
      <c r="EJ199" s="4">
        <v>135</v>
      </c>
      <c r="EK199" s="4">
        <v>136</v>
      </c>
      <c r="EL199" s="4">
        <v>137</v>
      </c>
      <c r="EM199" s="4">
        <v>138</v>
      </c>
      <c r="EN199" s="4">
        <v>139</v>
      </c>
      <c r="EO199" s="4">
        <v>140</v>
      </c>
      <c r="EP199" s="4">
        <v>141</v>
      </c>
      <c r="EQ199" s="4">
        <v>142</v>
      </c>
      <c r="ER199" s="4">
        <v>143</v>
      </c>
      <c r="ES199" s="4">
        <v>144</v>
      </c>
      <c r="ET199" s="4">
        <v>145</v>
      </c>
      <c r="EU199" s="4">
        <v>146</v>
      </c>
      <c r="EV199" s="4">
        <v>147</v>
      </c>
      <c r="EW199" s="4">
        <v>148</v>
      </c>
      <c r="EX199" s="4">
        <v>149</v>
      </c>
      <c r="EY199" s="4">
        <v>150</v>
      </c>
      <c r="EZ199" s="4">
        <v>151</v>
      </c>
      <c r="FA199" s="4">
        <v>152</v>
      </c>
    </row>
    <row r="200" spans="5:157" ht="13.5" customHeight="1" hidden="1">
      <c r="E200" s="159">
        <v>201110</v>
      </c>
      <c r="F200" s="159">
        <v>19436368</v>
      </c>
      <c r="G200" s="159">
        <v>14868859</v>
      </c>
      <c r="H200" s="159">
        <v>2544659</v>
      </c>
      <c r="I200" s="159">
        <v>274485</v>
      </c>
      <c r="J200" s="159">
        <v>301353</v>
      </c>
      <c r="K200" s="159">
        <v>72241</v>
      </c>
      <c r="L200" s="159">
        <v>9529</v>
      </c>
      <c r="M200" s="159">
        <v>927349</v>
      </c>
      <c r="N200" s="159">
        <v>693866</v>
      </c>
      <c r="O200" s="159">
        <v>276259.483950288</v>
      </c>
      <c r="P200" s="159">
        <v>5445310078</v>
      </c>
      <c r="Q200" s="159">
        <v>79156809</v>
      </c>
      <c r="R200" s="159">
        <v>5524466887</v>
      </c>
      <c r="S200" s="160">
        <v>133144</v>
      </c>
      <c r="T200" s="160">
        <v>138708</v>
      </c>
      <c r="U200" s="160">
        <v>37326</v>
      </c>
      <c r="V200" s="160">
        <v>17715</v>
      </c>
      <c r="W200" s="160">
        <v>2412</v>
      </c>
      <c r="X200" s="160">
        <v>39600</v>
      </c>
      <c r="Y200" s="160">
        <v>8639316</v>
      </c>
      <c r="Z200" s="160">
        <v>7955948</v>
      </c>
      <c r="AA200" s="160">
        <v>2231604</v>
      </c>
      <c r="AB200" s="160">
        <v>680206</v>
      </c>
      <c r="AC200" s="160">
        <v>98632</v>
      </c>
      <c r="AD200" s="160">
        <v>1655007</v>
      </c>
      <c r="AE200" s="160">
        <v>2271580</v>
      </c>
      <c r="AF200" s="160">
        <v>1647015</v>
      </c>
      <c r="AG200" s="160">
        <v>257718</v>
      </c>
      <c r="AH200" s="160">
        <v>114669</v>
      </c>
      <c r="AI200" s="160">
        <v>19863</v>
      </c>
      <c r="AJ200" s="160">
        <v>310203</v>
      </c>
      <c r="AK200" s="160">
        <v>1309797</v>
      </c>
      <c r="AL200" s="160">
        <v>1496447</v>
      </c>
      <c r="AM200" s="160">
        <v>250320</v>
      </c>
      <c r="AN200" s="160">
        <v>241766</v>
      </c>
      <c r="AO200" s="160">
        <v>26925</v>
      </c>
      <c r="AP200" s="160">
        <v>516288</v>
      </c>
      <c r="AQ200" s="160">
        <v>12899177</v>
      </c>
      <c r="AR200" s="160">
        <v>12758592</v>
      </c>
      <c r="AS200" s="160">
        <v>3911080</v>
      </c>
      <c r="AT200" s="160">
        <v>1266543</v>
      </c>
      <c r="AU200" s="160">
        <v>170915</v>
      </c>
      <c r="AV200" s="160">
        <v>2907022</v>
      </c>
      <c r="AW200" s="160">
        <v>4808145</v>
      </c>
      <c r="AX200" s="160">
        <v>3109026</v>
      </c>
      <c r="AY200" s="160">
        <v>396692</v>
      </c>
      <c r="AZ200" s="160">
        <v>257171</v>
      </c>
      <c r="BA200" s="160">
        <v>42187</v>
      </c>
      <c r="BB200" s="160">
        <v>686896</v>
      </c>
      <c r="BC200" s="160">
        <v>61554708750</v>
      </c>
      <c r="BD200" s="160">
        <v>56688709580</v>
      </c>
      <c r="BE200" s="160">
        <v>14139820160</v>
      </c>
      <c r="BF200" s="160">
        <v>9609437210</v>
      </c>
      <c r="BG200" s="160">
        <v>1326253150</v>
      </c>
      <c r="BH200" s="160">
        <v>21527744310</v>
      </c>
      <c r="BI200" s="160">
        <v>96437642920</v>
      </c>
      <c r="BJ200" s="160">
        <v>80218106150</v>
      </c>
      <c r="BK200" s="160">
        <v>20015873100</v>
      </c>
      <c r="BL200" s="160">
        <v>10141323960</v>
      </c>
      <c r="BM200" s="160">
        <v>1522342150</v>
      </c>
      <c r="BN200" s="160">
        <v>23819474730</v>
      </c>
      <c r="BO200" s="160">
        <v>30904910370</v>
      </c>
      <c r="BP200" s="160">
        <v>18600676410</v>
      </c>
      <c r="BQ200" s="160">
        <v>2337861500</v>
      </c>
      <c r="BR200" s="160">
        <v>1697277020</v>
      </c>
      <c r="BS200" s="160">
        <v>258585880</v>
      </c>
      <c r="BT200" s="160">
        <v>4439430590</v>
      </c>
      <c r="BU200" s="160">
        <v>43643875310</v>
      </c>
      <c r="BV200" s="160">
        <v>34862571540</v>
      </c>
      <c r="BW200" s="160">
        <v>7909514600</v>
      </c>
      <c r="BX200" s="160">
        <v>5214699800</v>
      </c>
      <c r="BY200" s="160">
        <v>765336530</v>
      </c>
      <c r="BZ200" s="160">
        <v>11956768320</v>
      </c>
      <c r="CA200" s="160">
        <v>89868200</v>
      </c>
      <c r="CB200" s="160">
        <v>405603700</v>
      </c>
      <c r="CC200" s="160">
        <v>71008650</v>
      </c>
      <c r="CD200" s="160">
        <v>35159450</v>
      </c>
      <c r="CE200" s="160">
        <v>4990050</v>
      </c>
      <c r="CF200" s="160">
        <v>72645550</v>
      </c>
      <c r="CG200" s="160">
        <v>1989229058</v>
      </c>
      <c r="CH200" s="160">
        <v>2290403694</v>
      </c>
      <c r="CI200" s="160">
        <v>280986704</v>
      </c>
      <c r="CJ200" s="160">
        <v>411338990</v>
      </c>
      <c r="CK200" s="160">
        <v>43615842</v>
      </c>
      <c r="CL200" s="160">
        <v>868845304</v>
      </c>
      <c r="CM200" s="161">
        <v>5597190277.4198</v>
      </c>
      <c r="CN200" s="161">
        <v>3357011799.78161</v>
      </c>
      <c r="CO200" s="161">
        <v>513731667.815945</v>
      </c>
      <c r="CP200" s="161">
        <v>132886220.903686</v>
      </c>
      <c r="CQ200" s="161">
        <v>23004263.3909188</v>
      </c>
      <c r="CR200" s="161">
        <v>411466640.09633</v>
      </c>
      <c r="CS200" s="160">
        <v>52283581245</v>
      </c>
      <c r="CT200" s="160">
        <v>48212589817</v>
      </c>
      <c r="CU200" s="160">
        <v>12331919236</v>
      </c>
      <c r="CV200" s="160">
        <v>8888241454</v>
      </c>
      <c r="CW200" s="160">
        <v>1174435858</v>
      </c>
      <c r="CX200" s="160">
        <v>19155880383</v>
      </c>
      <c r="CY200" s="160">
        <v>69546765176</v>
      </c>
      <c r="CZ200" s="160">
        <v>59862976656</v>
      </c>
      <c r="DA200" s="160">
        <v>16036768905</v>
      </c>
      <c r="DB200" s="160">
        <v>8227937852</v>
      </c>
      <c r="DC200" s="160">
        <v>1099142773</v>
      </c>
      <c r="DD200" s="160">
        <v>18153542371</v>
      </c>
      <c r="DE200" s="160">
        <v>21766383430</v>
      </c>
      <c r="DF200" s="160">
        <v>13329899105</v>
      </c>
      <c r="DG200" s="160">
        <v>1873725664</v>
      </c>
      <c r="DH200" s="160">
        <v>1349317683</v>
      </c>
      <c r="DI200" s="160">
        <v>182518528</v>
      </c>
      <c r="DJ200" s="160">
        <v>3281440215</v>
      </c>
      <c r="DK200" s="160">
        <v>30893900835</v>
      </c>
      <c r="DL200" s="160">
        <v>25547238754</v>
      </c>
      <c r="DM200" s="160">
        <v>6339812080</v>
      </c>
      <c r="DN200" s="160">
        <v>4152011511</v>
      </c>
      <c r="DO200" s="160">
        <v>541988637</v>
      </c>
      <c r="DP200" s="160">
        <v>8888030544</v>
      </c>
      <c r="DQ200" s="160">
        <v>63268057</v>
      </c>
      <c r="DR200" s="160">
        <v>291965875</v>
      </c>
      <c r="DS200" s="160">
        <v>56806940</v>
      </c>
      <c r="DT200" s="160">
        <v>29867710</v>
      </c>
      <c r="DU200" s="160">
        <v>3743250</v>
      </c>
      <c r="DV200" s="160">
        <v>56300142</v>
      </c>
      <c r="DW200" s="161">
        <v>1223058697.74827</v>
      </c>
      <c r="DX200" s="161">
        <v>1397231784.8843</v>
      </c>
      <c r="DY200" s="161">
        <v>168095242.885878</v>
      </c>
      <c r="DZ200" s="161">
        <v>253128217.367422</v>
      </c>
      <c r="EA200" s="161">
        <v>26814615.1091465</v>
      </c>
      <c r="EB200" s="161">
        <v>535456446.944377</v>
      </c>
      <c r="EC200" s="159">
        <v>1083933110</v>
      </c>
      <c r="ED200" s="159">
        <v>861595719</v>
      </c>
      <c r="EE200" s="159">
        <v>116634699</v>
      </c>
      <c r="EF200" s="159">
        <v>2524458</v>
      </c>
      <c r="EG200" s="159">
        <v>2030104</v>
      </c>
      <c r="EH200" s="159">
        <v>202418116</v>
      </c>
      <c r="EI200" s="159">
        <v>250385937</v>
      </c>
      <c r="EJ200" s="159">
        <v>135927633</v>
      </c>
      <c r="EK200" s="159">
        <v>750096</v>
      </c>
      <c r="EL200" s="159">
        <v>5726229</v>
      </c>
      <c r="EM200" s="159">
        <v>1976940</v>
      </c>
      <c r="EN200" s="159">
        <v>44650899</v>
      </c>
      <c r="EO200" s="159">
        <v>1726857779</v>
      </c>
      <c r="EP200" s="161">
        <v>3918087339.18002</v>
      </c>
      <c r="EQ200" s="161">
        <v>2401378970.44968</v>
      </c>
      <c r="ER200" s="161">
        <v>411003796.724159</v>
      </c>
      <c r="ES200" s="161">
        <v>104013056.370282</v>
      </c>
      <c r="ET200" s="161">
        <v>16103920.4185838</v>
      </c>
      <c r="EU200" s="161">
        <v>299028579.804216</v>
      </c>
      <c r="EV200" s="159">
        <v>13832583149</v>
      </c>
      <c r="EW200" s="159">
        <v>96071780</v>
      </c>
      <c r="EX200" s="159">
        <v>72850000</v>
      </c>
      <c r="EY200" s="159">
        <v>5044698020</v>
      </c>
      <c r="EZ200" s="159">
        <v>9829590000</v>
      </c>
      <c r="FA200" s="159">
        <v>4112315490</v>
      </c>
    </row>
  </sheetData>
  <sheetProtection/>
  <mergeCells count="15">
    <mergeCell ref="O50:O56"/>
    <mergeCell ref="B1:P1"/>
    <mergeCell ref="E12:F12"/>
    <mergeCell ref="G12:H12"/>
    <mergeCell ref="I12:J12"/>
    <mergeCell ref="K12:L12"/>
    <mergeCell ref="E13:F13"/>
    <mergeCell ref="G13:H13"/>
    <mergeCell ref="I13:J13"/>
    <mergeCell ref="K13:L13"/>
    <mergeCell ref="F18:I18"/>
    <mergeCell ref="J18:M18"/>
    <mergeCell ref="F32:F33"/>
    <mergeCell ref="F47:L47"/>
    <mergeCell ref="M47:P4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FA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4" customWidth="1"/>
    <col min="2" max="4" width="2.8515625" style="4" customWidth="1"/>
    <col min="5" max="5" width="8.57421875" style="4" customWidth="1"/>
    <col min="6" max="15" width="10.57421875" style="4" customWidth="1"/>
    <col min="16" max="16" width="10.57421875" style="49" customWidth="1"/>
    <col min="17" max="17" width="12.57421875" style="49" customWidth="1"/>
    <col min="18" max="20" width="12.57421875" style="49" hidden="1" customWidth="1"/>
    <col min="21" max="27" width="0" style="71" hidden="1" customWidth="1"/>
    <col min="28" max="157" width="0" style="4" hidden="1" customWidth="1"/>
    <col min="158" max="16384" width="9.00390625" style="4" customWidth="1"/>
  </cols>
  <sheetData>
    <row r="1" spans="2:16" ht="17.25">
      <c r="B1" s="182" t="str">
        <f>"協会管掌健康保険事業月報（一般被保険者分）【"&amp;TEXT(DATE(LEFT(E200,4),MID(E200,5,2),1),"[$-411]ggge""年""m""月""")&amp;"】　総括表２（速報値）"</f>
        <v>協会管掌健康保険事業月報（一般被保険者分）【平成23年11月】　総括表２（速報値）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ht="28.5" customHeight="1">
      <c r="M2" s="4" t="s">
        <v>36</v>
      </c>
    </row>
    <row r="3" ht="13.5">
      <c r="B3" s="4" t="s">
        <v>37</v>
      </c>
    </row>
    <row r="5" spans="5:11" ht="13.5">
      <c r="E5" s="50"/>
      <c r="F5" s="50"/>
      <c r="G5" s="50"/>
      <c r="H5" s="50"/>
      <c r="I5" s="50"/>
      <c r="J5" s="50"/>
      <c r="K5" s="51" t="s">
        <v>38</v>
      </c>
    </row>
    <row r="6" spans="5:11" ht="24">
      <c r="E6" s="12"/>
      <c r="F6" s="52" t="s">
        <v>7</v>
      </c>
      <c r="G6" s="53" t="s">
        <v>39</v>
      </c>
      <c r="H6" s="54"/>
      <c r="I6" s="52" t="s">
        <v>40</v>
      </c>
      <c r="J6" s="52"/>
      <c r="K6" s="55" t="s">
        <v>41</v>
      </c>
    </row>
    <row r="7" spans="5:11" ht="24">
      <c r="E7" s="46"/>
      <c r="F7" s="56"/>
      <c r="G7" s="57"/>
      <c r="H7" s="7" t="s">
        <v>42</v>
      </c>
      <c r="I7" s="56"/>
      <c r="J7" s="7" t="s">
        <v>43</v>
      </c>
      <c r="K7" s="8"/>
    </row>
    <row r="8" spans="5:11" ht="13.5">
      <c r="E8" s="58" t="s">
        <v>44</v>
      </c>
      <c r="F8" s="59">
        <f>SUM(F9,F10)</f>
        <v>3490.9992</v>
      </c>
      <c r="G8" s="60">
        <f>SUM(G9:G10)</f>
        <v>3433.0825999999997</v>
      </c>
      <c r="H8" s="61">
        <f>H10</f>
        <v>257.853</v>
      </c>
      <c r="I8" s="60">
        <f>SUM(I9:I10)</f>
        <v>57.9166</v>
      </c>
      <c r="J8" s="60">
        <f>SUM(J9:J10)</f>
        <v>8.2584</v>
      </c>
      <c r="K8" s="60">
        <f>SUM(K9:K10)</f>
        <v>163.5086</v>
      </c>
    </row>
    <row r="9" spans="5:11" ht="13.5">
      <c r="E9" s="62" t="s">
        <v>45</v>
      </c>
      <c r="F9" s="63">
        <f>SUM(G9,I9)</f>
        <v>1971.7971</v>
      </c>
      <c r="G9" s="61">
        <f>F200/10000</f>
        <v>1944.113</v>
      </c>
      <c r="H9" s="64"/>
      <c r="I9" s="63">
        <f>I200/10000</f>
        <v>27.6841</v>
      </c>
      <c r="J9" s="65">
        <f>K200/10000</f>
        <v>7.2906</v>
      </c>
      <c r="K9" s="65">
        <f>M200/10000</f>
        <v>93.7882</v>
      </c>
    </row>
    <row r="10" spans="5:11" ht="13.5">
      <c r="E10" s="8" t="s">
        <v>46</v>
      </c>
      <c r="F10" s="66">
        <f>SUM(G10,I10)</f>
        <v>1519.2021</v>
      </c>
      <c r="G10" s="67">
        <f>G200/10000</f>
        <v>1488.9696</v>
      </c>
      <c r="H10" s="68">
        <f>H200/10000</f>
        <v>257.853</v>
      </c>
      <c r="I10" s="69">
        <f>J200/10000</f>
        <v>30.2325</v>
      </c>
      <c r="J10" s="68">
        <f>L200/10000</f>
        <v>0.9678</v>
      </c>
      <c r="K10" s="68">
        <f>N200/10000</f>
        <v>69.7204</v>
      </c>
    </row>
    <row r="11" ht="13.5">
      <c r="G11" s="70"/>
    </row>
    <row r="12" spans="5:12" ht="13.5">
      <c r="E12" s="183" t="s">
        <v>47</v>
      </c>
      <c r="F12" s="184"/>
      <c r="G12" s="183" t="s">
        <v>48</v>
      </c>
      <c r="H12" s="184"/>
      <c r="I12" s="183" t="s">
        <v>49</v>
      </c>
      <c r="J12" s="184"/>
      <c r="K12" s="183" t="s">
        <v>50</v>
      </c>
      <c r="L12" s="184"/>
    </row>
    <row r="13" spans="5:12" ht="13.5">
      <c r="E13" s="185">
        <f>O200</f>
        <v>275980.068436047</v>
      </c>
      <c r="F13" s="186"/>
      <c r="G13" s="185">
        <f>P200/100000</f>
        <v>54417.66986</v>
      </c>
      <c r="H13" s="186"/>
      <c r="I13" s="185">
        <f>Q200/100000</f>
        <v>546.30759</v>
      </c>
      <c r="J13" s="186"/>
      <c r="K13" s="185">
        <f>R200/100000</f>
        <v>54963.97745</v>
      </c>
      <c r="L13" s="186"/>
    </row>
    <row r="16" ht="13.5">
      <c r="B16" s="4" t="s">
        <v>51</v>
      </c>
    </row>
    <row r="17" spans="9:13" ht="13.5">
      <c r="I17" s="51" t="s">
        <v>52</v>
      </c>
      <c r="M17" s="51" t="s">
        <v>53</v>
      </c>
    </row>
    <row r="18" spans="2:14" ht="13.5">
      <c r="B18" s="72"/>
      <c r="C18" s="73"/>
      <c r="D18" s="73"/>
      <c r="E18" s="74"/>
      <c r="F18" s="171" t="s">
        <v>54</v>
      </c>
      <c r="G18" s="172"/>
      <c r="H18" s="172"/>
      <c r="I18" s="173"/>
      <c r="J18" s="171" t="s">
        <v>55</v>
      </c>
      <c r="K18" s="172"/>
      <c r="L18" s="172"/>
      <c r="M18" s="173"/>
      <c r="N18" s="75"/>
    </row>
    <row r="19" spans="2:14" ht="13.5">
      <c r="B19" s="76"/>
      <c r="C19" s="77"/>
      <c r="D19" s="77"/>
      <c r="E19" s="78"/>
      <c r="F19" s="79" t="s">
        <v>7</v>
      </c>
      <c r="G19" s="80" t="s">
        <v>8</v>
      </c>
      <c r="H19" s="80" t="s">
        <v>9</v>
      </c>
      <c r="I19" s="81" t="s">
        <v>10</v>
      </c>
      <c r="J19" s="79" t="s">
        <v>7</v>
      </c>
      <c r="K19" s="80" t="s">
        <v>8</v>
      </c>
      <c r="L19" s="80" t="s">
        <v>9</v>
      </c>
      <c r="M19" s="81" t="s">
        <v>10</v>
      </c>
      <c r="N19" s="75"/>
    </row>
    <row r="20" spans="2:22" ht="15" customHeight="1">
      <c r="B20" s="5" t="s">
        <v>44</v>
      </c>
      <c r="C20" s="82"/>
      <c r="D20" s="82"/>
      <c r="E20" s="83"/>
      <c r="F20" s="84">
        <f aca="true" t="shared" si="0" ref="F20:M20">SUM(F21,F25)</f>
        <v>2133.8411</v>
      </c>
      <c r="G20" s="85">
        <f t="shared" si="0"/>
        <v>28.7929</v>
      </c>
      <c r="H20" s="85">
        <f t="shared" si="0"/>
        <v>1700.6911999999998</v>
      </c>
      <c r="I20" s="86">
        <f t="shared" si="0"/>
        <v>404.35699999999997</v>
      </c>
      <c r="J20" s="84">
        <f t="shared" si="0"/>
        <v>3759.1956</v>
      </c>
      <c r="K20" s="85">
        <f t="shared" si="0"/>
        <v>299.42629999999997</v>
      </c>
      <c r="L20" s="85">
        <f t="shared" si="0"/>
        <v>2643.9307</v>
      </c>
      <c r="M20" s="87">
        <f t="shared" si="0"/>
        <v>815.8386</v>
      </c>
      <c r="N20" s="88"/>
      <c r="U20" s="49"/>
      <c r="V20" s="49"/>
    </row>
    <row r="21" spans="2:22" ht="15" customHeight="1">
      <c r="B21" s="89" t="s">
        <v>39</v>
      </c>
      <c r="C21" s="90"/>
      <c r="D21" s="90"/>
      <c r="E21" s="91"/>
      <c r="F21" s="92">
        <f aca="true" t="shared" si="1" ref="F21:M21">SUM(F22:F23)</f>
        <v>2052.2172</v>
      </c>
      <c r="G21" s="93">
        <f t="shared" si="1"/>
        <v>26.9637</v>
      </c>
      <c r="H21" s="94">
        <f t="shared" si="1"/>
        <v>1632.6291999999999</v>
      </c>
      <c r="I21" s="93">
        <f t="shared" si="1"/>
        <v>392.62429999999995</v>
      </c>
      <c r="J21" s="95">
        <f t="shared" si="1"/>
        <v>3582.6537</v>
      </c>
      <c r="K21" s="96">
        <f t="shared" si="1"/>
        <v>274.99559999999997</v>
      </c>
      <c r="L21" s="96">
        <f t="shared" si="1"/>
        <v>2518.3043</v>
      </c>
      <c r="M21" s="97">
        <f t="shared" si="1"/>
        <v>789.3538000000001</v>
      </c>
      <c r="N21" s="88"/>
      <c r="U21" s="98"/>
      <c r="V21" s="98"/>
    </row>
    <row r="22" spans="2:22" ht="15" customHeight="1">
      <c r="B22" s="99"/>
      <c r="C22" s="100" t="s">
        <v>45</v>
      </c>
      <c r="D22" s="100"/>
      <c r="E22" s="101"/>
      <c r="F22" s="92">
        <f aca="true" t="shared" si="2" ref="F22:F27">SUM(G22:I22)</f>
        <v>1097.432</v>
      </c>
      <c r="G22" s="94">
        <f>S200/10000</f>
        <v>13.2686</v>
      </c>
      <c r="H22" s="94">
        <f>Y200/10000</f>
        <v>857.3272</v>
      </c>
      <c r="I22" s="97">
        <f>AE200/10000</f>
        <v>226.8362</v>
      </c>
      <c r="J22" s="92">
        <f aca="true" t="shared" si="3" ref="J22:J27">SUM(K22:M22)</f>
        <v>1874.9315000000001</v>
      </c>
      <c r="K22" s="94">
        <f>AK200/10000</f>
        <v>128.6962</v>
      </c>
      <c r="L22" s="94">
        <f>AQ200/10000</f>
        <v>1270.6543</v>
      </c>
      <c r="M22" s="97">
        <f>AW200/10000</f>
        <v>475.581</v>
      </c>
      <c r="N22" s="88"/>
      <c r="U22" s="98"/>
      <c r="V22" s="98"/>
    </row>
    <row r="23" spans="2:22" ht="15" customHeight="1">
      <c r="B23" s="102"/>
      <c r="C23" s="103" t="s">
        <v>46</v>
      </c>
      <c r="D23" s="90"/>
      <c r="E23" s="91"/>
      <c r="F23" s="92">
        <f t="shared" si="2"/>
        <v>954.7852</v>
      </c>
      <c r="G23" s="96">
        <f>T200/10000</f>
        <v>13.6951</v>
      </c>
      <c r="H23" s="96">
        <f>Z200/10000</f>
        <v>775.302</v>
      </c>
      <c r="I23" s="104">
        <f>AF200/10000</f>
        <v>165.7881</v>
      </c>
      <c r="J23" s="92">
        <f t="shared" si="3"/>
        <v>1707.7222</v>
      </c>
      <c r="K23" s="96">
        <f>AL200/10000</f>
        <v>146.2994</v>
      </c>
      <c r="L23" s="96">
        <f>AR200/10000</f>
        <v>1247.65</v>
      </c>
      <c r="M23" s="104">
        <f>AX200/10000</f>
        <v>313.7728</v>
      </c>
      <c r="N23" s="88"/>
      <c r="T23" s="105"/>
      <c r="U23" s="105"/>
      <c r="V23" s="49"/>
    </row>
    <row r="24" spans="2:22" ht="15" customHeight="1">
      <c r="B24" s="102"/>
      <c r="C24" s="106"/>
      <c r="D24" s="90" t="s">
        <v>42</v>
      </c>
      <c r="E24" s="91"/>
      <c r="F24" s="92">
        <f t="shared" si="2"/>
        <v>255.6066</v>
      </c>
      <c r="G24" s="96">
        <f>U200/10000</f>
        <v>3.7567</v>
      </c>
      <c r="H24" s="94">
        <f>AA200/10000</f>
        <v>225.0908</v>
      </c>
      <c r="I24" s="97">
        <f>AG200/10000</f>
        <v>26.7591</v>
      </c>
      <c r="J24" s="92">
        <f t="shared" si="3"/>
        <v>461.7853</v>
      </c>
      <c r="K24" s="94">
        <f>AM200/10000</f>
        <v>25.1893</v>
      </c>
      <c r="L24" s="94">
        <f>AS200/10000</f>
        <v>394.896</v>
      </c>
      <c r="M24" s="97">
        <f>AY200/10000</f>
        <v>41.7</v>
      </c>
      <c r="N24" s="88"/>
      <c r="U24" s="98"/>
      <c r="V24" s="98"/>
    </row>
    <row r="25" spans="2:22" ht="15" customHeight="1">
      <c r="B25" s="89" t="s">
        <v>40</v>
      </c>
      <c r="C25" s="90"/>
      <c r="D25" s="90"/>
      <c r="E25" s="91"/>
      <c r="F25" s="92">
        <f t="shared" si="2"/>
        <v>81.62389999999999</v>
      </c>
      <c r="G25" s="96">
        <f>V200/10000</f>
        <v>1.8292</v>
      </c>
      <c r="H25" s="96">
        <f>AB200/10000</f>
        <v>68.062</v>
      </c>
      <c r="I25" s="104">
        <f>AH200/10000</f>
        <v>11.7327</v>
      </c>
      <c r="J25" s="92">
        <f t="shared" si="3"/>
        <v>176.5419</v>
      </c>
      <c r="K25" s="96">
        <f>AN200/10000</f>
        <v>24.4307</v>
      </c>
      <c r="L25" s="94">
        <f>AT200/10000</f>
        <v>125.6264</v>
      </c>
      <c r="M25" s="104">
        <f>AZ200/10000</f>
        <v>26.4848</v>
      </c>
      <c r="N25" s="88"/>
      <c r="U25" s="105"/>
      <c r="V25" s="105"/>
    </row>
    <row r="26" spans="2:22" ht="15" customHeight="1">
      <c r="B26" s="107"/>
      <c r="C26" s="100" t="s">
        <v>43</v>
      </c>
      <c r="D26" s="100"/>
      <c r="E26" s="101"/>
      <c r="F26" s="92">
        <f t="shared" si="2"/>
        <v>12.1327</v>
      </c>
      <c r="G26" s="94">
        <f>W200/10000</f>
        <v>0.2462</v>
      </c>
      <c r="H26" s="94">
        <f>AC200/10000</f>
        <v>9.8724</v>
      </c>
      <c r="I26" s="97">
        <f>AI200/10000</f>
        <v>2.0141</v>
      </c>
      <c r="J26" s="92">
        <f t="shared" si="3"/>
        <v>24.067400000000003</v>
      </c>
      <c r="K26" s="94">
        <f>AO200/10000</f>
        <v>2.7221</v>
      </c>
      <c r="L26" s="96">
        <f>AU200/10000</f>
        <v>17.0622</v>
      </c>
      <c r="M26" s="97">
        <f>BA200/10000</f>
        <v>4.2831</v>
      </c>
      <c r="N26" s="88"/>
      <c r="U26" s="98"/>
      <c r="V26" s="98"/>
    </row>
    <row r="27" spans="2:22" ht="15" customHeight="1">
      <c r="B27" s="6" t="s">
        <v>56</v>
      </c>
      <c r="C27" s="108"/>
      <c r="D27" s="108"/>
      <c r="E27" s="109"/>
      <c r="F27" s="110">
        <f t="shared" si="2"/>
        <v>201.7872</v>
      </c>
      <c r="G27" s="111">
        <f>X200/10000</f>
        <v>4.0396</v>
      </c>
      <c r="H27" s="112">
        <f>AD200/10000</f>
        <v>166.0795</v>
      </c>
      <c r="I27" s="113">
        <f>AJ200/10000</f>
        <v>31.6681</v>
      </c>
      <c r="J27" s="110">
        <f t="shared" si="3"/>
        <v>411.7912</v>
      </c>
      <c r="K27" s="112">
        <f>AP200/10000</f>
        <v>51.8249</v>
      </c>
      <c r="L27" s="112">
        <f>AV200/10000</f>
        <v>289.4754</v>
      </c>
      <c r="M27" s="113">
        <f>BB200/10000</f>
        <v>70.4909</v>
      </c>
      <c r="N27" s="88"/>
      <c r="U27" s="98"/>
      <c r="V27" s="98"/>
    </row>
    <row r="30" ht="13.5">
      <c r="B30" s="4" t="s">
        <v>57</v>
      </c>
    </row>
    <row r="31" ht="13.5">
      <c r="M31" s="51" t="s">
        <v>58</v>
      </c>
    </row>
    <row r="32" spans="2:14" ht="13.5">
      <c r="B32" s="72"/>
      <c r="C32" s="73"/>
      <c r="D32" s="73"/>
      <c r="E32" s="74"/>
      <c r="F32" s="174" t="s">
        <v>7</v>
      </c>
      <c r="G32" s="73"/>
      <c r="H32" s="73"/>
      <c r="I32" s="73"/>
      <c r="J32" s="73"/>
      <c r="K32" s="73"/>
      <c r="L32" s="114"/>
      <c r="M32" s="115"/>
      <c r="N32" s="75"/>
    </row>
    <row r="33" spans="2:14" ht="22.5">
      <c r="B33" s="76"/>
      <c r="C33" s="77"/>
      <c r="D33" s="77"/>
      <c r="E33" s="78"/>
      <c r="F33" s="175"/>
      <c r="G33" s="80" t="s">
        <v>8</v>
      </c>
      <c r="H33" s="80" t="s">
        <v>9</v>
      </c>
      <c r="I33" s="80" t="s">
        <v>10</v>
      </c>
      <c r="J33" s="80" t="s">
        <v>11</v>
      </c>
      <c r="K33" s="116" t="s">
        <v>12</v>
      </c>
      <c r="L33" s="117" t="s">
        <v>13</v>
      </c>
      <c r="M33" s="118" t="s">
        <v>14</v>
      </c>
      <c r="N33" s="75"/>
    </row>
    <row r="34" spans="2:14" ht="15" customHeight="1">
      <c r="B34" s="5" t="s">
        <v>44</v>
      </c>
      <c r="C34" s="82"/>
      <c r="D34" s="82"/>
      <c r="E34" s="83"/>
      <c r="F34" s="84">
        <f aca="true" t="shared" si="4" ref="F34:L34">SUM(F35,F39)</f>
        <v>4629.73435514</v>
      </c>
      <c r="G34" s="85">
        <f t="shared" si="4"/>
        <v>1284.7962750000002</v>
      </c>
      <c r="H34" s="85">
        <f t="shared" si="4"/>
        <v>1853.8924200000001</v>
      </c>
      <c r="I34" s="85">
        <f t="shared" si="4"/>
        <v>508.67187739999997</v>
      </c>
      <c r="J34" s="85">
        <f t="shared" si="4"/>
        <v>835.0740896000001</v>
      </c>
      <c r="K34" s="85">
        <f t="shared" si="4"/>
        <v>5.436332</v>
      </c>
      <c r="L34" s="85">
        <f t="shared" si="4"/>
        <v>46.2142262</v>
      </c>
      <c r="M34" s="87">
        <f>ROUND((CM200+CN200+CP200)/100000000,8)</f>
        <v>95.64913494</v>
      </c>
      <c r="N34" s="88"/>
    </row>
    <row r="35" spans="2:13" ht="15" customHeight="1">
      <c r="B35" s="89" t="s">
        <v>39</v>
      </c>
      <c r="C35" s="90"/>
      <c r="D35" s="90"/>
      <c r="E35" s="91"/>
      <c r="F35" s="119">
        <f aca="true" t="shared" si="5" ref="F35:L35">SUM(F36:F37)</f>
        <v>4353.1225110899995</v>
      </c>
      <c r="G35" s="120">
        <f t="shared" si="5"/>
        <v>1186.0591013</v>
      </c>
      <c r="H35" s="120">
        <f t="shared" si="5"/>
        <v>1752.3033146</v>
      </c>
      <c r="I35" s="120">
        <f t="shared" si="5"/>
        <v>491.29316989999995</v>
      </c>
      <c r="J35" s="94">
        <f t="shared" si="5"/>
        <v>782.0813281000001</v>
      </c>
      <c r="K35" s="121">
        <f t="shared" si="5"/>
        <v>5.096362</v>
      </c>
      <c r="L35" s="121">
        <f t="shared" si="5"/>
        <v>42.04525676</v>
      </c>
      <c r="M35" s="122">
        <f>ROUND((CM200+CN200)/100000000,8)</f>
        <v>94.24397843</v>
      </c>
    </row>
    <row r="36" spans="2:13" ht="15" customHeight="1">
      <c r="B36" s="99"/>
      <c r="C36" s="100" t="s">
        <v>45</v>
      </c>
      <c r="D36" s="100"/>
      <c r="E36" s="101"/>
      <c r="F36" s="92">
        <f aca="true" t="shared" si="6" ref="F36:F41">SUM(G36:M36)</f>
        <v>2401.07471029</v>
      </c>
      <c r="G36" s="94">
        <f>BC200/100000000</f>
        <v>621.2790767</v>
      </c>
      <c r="H36" s="94">
        <f>BI200/100000000</f>
        <v>960.1427432</v>
      </c>
      <c r="I36" s="120">
        <f>BO200/100000000</f>
        <v>304.0301565</v>
      </c>
      <c r="J36" s="94">
        <f>BU200/100000000</f>
        <v>435.9216483</v>
      </c>
      <c r="K36" s="94">
        <f>CA200/100000000</f>
        <v>0.9455565</v>
      </c>
      <c r="L36" s="120">
        <f>CG200/100000000</f>
        <v>19.58966998</v>
      </c>
      <c r="M36" s="123">
        <f>ROUND(CM200/100000000,8)</f>
        <v>59.16585911</v>
      </c>
    </row>
    <row r="37" spans="2:13" ht="15" customHeight="1">
      <c r="B37" s="102"/>
      <c r="C37" s="103" t="s">
        <v>46</v>
      </c>
      <c r="D37" s="90"/>
      <c r="E37" s="91"/>
      <c r="F37" s="92">
        <f t="shared" si="6"/>
        <v>1952.0478008</v>
      </c>
      <c r="G37" s="96">
        <f>BD200/100000000</f>
        <v>564.7800246</v>
      </c>
      <c r="H37" s="96">
        <f>BJ200/100000000</f>
        <v>792.1605714</v>
      </c>
      <c r="I37" s="124">
        <f>BP200/100000000</f>
        <v>187.2630134</v>
      </c>
      <c r="J37" s="96">
        <f>BV200/100000000</f>
        <v>346.1596798</v>
      </c>
      <c r="K37" s="96">
        <f>CB200/100000000</f>
        <v>4.1508055</v>
      </c>
      <c r="L37" s="124">
        <f>CH200/100000000</f>
        <v>22.45558678</v>
      </c>
      <c r="M37" s="125">
        <f>ROUND((CM200+CN200)/100000000,8)-ROUND(CM200/100000000,8)</f>
        <v>35.07811932</v>
      </c>
    </row>
    <row r="38" spans="2:13" ht="15" customHeight="1">
      <c r="B38" s="102"/>
      <c r="C38" s="106"/>
      <c r="D38" s="90" t="s">
        <v>42</v>
      </c>
      <c r="E38" s="91"/>
      <c r="F38" s="92">
        <f t="shared" si="6"/>
        <v>461.84916703</v>
      </c>
      <c r="G38" s="94">
        <f>BE200/100000000</f>
        <v>144.1496693</v>
      </c>
      <c r="H38" s="94">
        <f>BK200/100000000</f>
        <v>202.8810169</v>
      </c>
      <c r="I38" s="120">
        <f>BQ200/100000000</f>
        <v>24.5891142</v>
      </c>
      <c r="J38" s="94">
        <f>BW200/100000000</f>
        <v>81.1986093</v>
      </c>
      <c r="K38" s="94">
        <f>CC200/100000000</f>
        <v>0.76314</v>
      </c>
      <c r="L38" s="120">
        <f>CI200/100000000</f>
        <v>2.83419884</v>
      </c>
      <c r="M38" s="123">
        <f>ROUND(CO200/100000000,8)</f>
        <v>5.43341849</v>
      </c>
    </row>
    <row r="39" spans="2:13" ht="15" customHeight="1">
      <c r="B39" s="89" t="s">
        <v>40</v>
      </c>
      <c r="C39" s="90"/>
      <c r="D39" s="90"/>
      <c r="E39" s="91"/>
      <c r="F39" s="92">
        <f t="shared" si="6"/>
        <v>276.61184405</v>
      </c>
      <c r="G39" s="96">
        <f>BF200/100000000</f>
        <v>98.7371737</v>
      </c>
      <c r="H39" s="96">
        <f>BL200/100000000</f>
        <v>101.5891054</v>
      </c>
      <c r="I39" s="124">
        <f>BR200/100000000</f>
        <v>17.3787075</v>
      </c>
      <c r="J39" s="96">
        <f>BX200/100000000</f>
        <v>52.9927615</v>
      </c>
      <c r="K39" s="96">
        <f>CD200/100000000</f>
        <v>0.33997</v>
      </c>
      <c r="L39" s="124">
        <f>CJ200/100000000</f>
        <v>4.16896944</v>
      </c>
      <c r="M39" s="125">
        <f>ROUND((CM200+CN200+CP200)/100000000,8)-ROUND((CM200+CN200)/100000000,8)</f>
        <v>1.4051565099999976</v>
      </c>
    </row>
    <row r="40" spans="2:13" ht="15" customHeight="1">
      <c r="B40" s="107"/>
      <c r="C40" s="100" t="s">
        <v>43</v>
      </c>
      <c r="D40" s="100"/>
      <c r="E40" s="101"/>
      <c r="F40" s="92">
        <f t="shared" si="6"/>
        <v>39.63338795</v>
      </c>
      <c r="G40" s="94">
        <f>BG200/100000000</f>
        <v>13.3032914</v>
      </c>
      <c r="H40" s="94">
        <f>BM200/100000000</f>
        <v>15.229771</v>
      </c>
      <c r="I40" s="120">
        <f>BS200/100000000</f>
        <v>2.5843895</v>
      </c>
      <c r="J40" s="94">
        <f>BY200/100000000</f>
        <v>7.7916293</v>
      </c>
      <c r="K40" s="94">
        <f>CE200/100000000</f>
        <v>0.039332</v>
      </c>
      <c r="L40" s="120">
        <f>CK200/100000000</f>
        <v>0.43975328</v>
      </c>
      <c r="M40" s="123">
        <f>ROUND(CQ200/100000000,8)</f>
        <v>0.24522147</v>
      </c>
    </row>
    <row r="41" spans="2:13" ht="15" customHeight="1">
      <c r="B41" s="6" t="s">
        <v>56</v>
      </c>
      <c r="C41" s="108"/>
      <c r="D41" s="108"/>
      <c r="E41" s="109"/>
      <c r="F41" s="110">
        <f t="shared" si="6"/>
        <v>641.9814984799999</v>
      </c>
      <c r="G41" s="112">
        <f>BH200/100000000</f>
        <v>222.1421337</v>
      </c>
      <c r="H41" s="112">
        <f>BN200/100000000</f>
        <v>239.2217819</v>
      </c>
      <c r="I41" s="126">
        <f>BT200/100000000</f>
        <v>45.2936306</v>
      </c>
      <c r="J41" s="112">
        <f>BZ200/100000000</f>
        <v>121.5140024</v>
      </c>
      <c r="K41" s="112">
        <f>CF200/100000000</f>
        <v>0.713183</v>
      </c>
      <c r="L41" s="126">
        <f>CL200/100000000</f>
        <v>8.72864556</v>
      </c>
      <c r="M41" s="127">
        <f>ROUND(CR200/100000000,8)</f>
        <v>4.36812132</v>
      </c>
    </row>
    <row r="42" spans="2:9" ht="13.5">
      <c r="B42" s="27" t="s">
        <v>59</v>
      </c>
      <c r="C42" s="27"/>
      <c r="D42" s="27"/>
      <c r="E42" s="27"/>
      <c r="F42" s="27"/>
      <c r="G42" s="27"/>
      <c r="H42" s="27"/>
      <c r="I42" s="27"/>
    </row>
    <row r="43" spans="2:9" ht="13.5">
      <c r="B43" s="27" t="s">
        <v>60</v>
      </c>
      <c r="C43" s="27"/>
      <c r="D43" s="27"/>
      <c r="E43" s="27"/>
      <c r="F43" s="27"/>
      <c r="G43" s="27"/>
      <c r="H43" s="27"/>
      <c r="I43" s="27"/>
    </row>
    <row r="45" spans="2:17" ht="13.5">
      <c r="B45" s="4" t="s">
        <v>61</v>
      </c>
      <c r="Q45" s="128"/>
    </row>
    <row r="46" spans="16:17" ht="13.5">
      <c r="P46" s="128" t="s">
        <v>58</v>
      </c>
      <c r="Q46" s="128"/>
    </row>
    <row r="47" spans="2:17" ht="13.5">
      <c r="B47" s="72"/>
      <c r="C47" s="73"/>
      <c r="D47" s="73"/>
      <c r="E47" s="74"/>
      <c r="F47" s="176" t="s">
        <v>62</v>
      </c>
      <c r="G47" s="177"/>
      <c r="H47" s="177"/>
      <c r="I47" s="177"/>
      <c r="J47" s="177"/>
      <c r="K47" s="177"/>
      <c r="L47" s="178"/>
      <c r="M47" s="176" t="s">
        <v>63</v>
      </c>
      <c r="N47" s="177"/>
      <c r="O47" s="177"/>
      <c r="P47" s="178"/>
      <c r="Q47" s="129"/>
    </row>
    <row r="48" spans="2:17" ht="22.5">
      <c r="B48" s="76"/>
      <c r="C48" s="77"/>
      <c r="D48" s="77"/>
      <c r="E48" s="78"/>
      <c r="F48" s="79" t="s">
        <v>7</v>
      </c>
      <c r="G48" s="80" t="s">
        <v>8</v>
      </c>
      <c r="H48" s="80" t="s">
        <v>9</v>
      </c>
      <c r="I48" s="80" t="s">
        <v>10</v>
      </c>
      <c r="J48" s="80" t="s">
        <v>11</v>
      </c>
      <c r="K48" s="116" t="s">
        <v>12</v>
      </c>
      <c r="L48" s="130" t="s">
        <v>13</v>
      </c>
      <c r="M48" s="131" t="s">
        <v>64</v>
      </c>
      <c r="N48" s="132" t="s">
        <v>65</v>
      </c>
      <c r="O48" s="133" t="s">
        <v>66</v>
      </c>
      <c r="P48" s="134" t="s">
        <v>14</v>
      </c>
      <c r="Q48" s="129"/>
    </row>
    <row r="49" spans="2:17" ht="15" customHeight="1">
      <c r="B49" s="102" t="s">
        <v>44</v>
      </c>
      <c r="C49" s="135"/>
      <c r="D49" s="135"/>
      <c r="E49" s="136"/>
      <c r="F49" s="137">
        <f aca="true" t="shared" si="7" ref="F49:N49">SUM(F50,F54)</f>
        <v>3468.9821496799996</v>
      </c>
      <c r="G49" s="85">
        <f t="shared" si="7"/>
        <v>1101.56809018</v>
      </c>
      <c r="H49" s="85">
        <f t="shared" si="7"/>
        <v>1367.8016793000002</v>
      </c>
      <c r="I49" s="85">
        <f t="shared" si="7"/>
        <v>362.53788634</v>
      </c>
      <c r="J49" s="85">
        <f t="shared" si="7"/>
        <v>604.7984911</v>
      </c>
      <c r="K49" s="85">
        <f t="shared" si="7"/>
        <v>3.9441169400000002</v>
      </c>
      <c r="L49" s="87">
        <f>ROUND((DW200+DX200+DZ200)/100000000,8)</f>
        <v>28.33188582</v>
      </c>
      <c r="M49" s="137">
        <f t="shared" si="7"/>
        <v>20.34360194</v>
      </c>
      <c r="N49" s="85">
        <f t="shared" si="7"/>
        <v>4.3687679600000004</v>
      </c>
      <c r="O49" s="138">
        <f>EO200/100000000</f>
        <v>18.11582932</v>
      </c>
      <c r="P49" s="139">
        <f>ROUND((EP200+EQ200+ES200)/100000000,8)</f>
        <v>67.61741029</v>
      </c>
      <c r="Q49" s="140"/>
    </row>
    <row r="50" spans="2:17" ht="15" customHeight="1">
      <c r="B50" s="89" t="s">
        <v>39</v>
      </c>
      <c r="C50" s="90"/>
      <c r="D50" s="90"/>
      <c r="E50" s="91"/>
      <c r="F50" s="141">
        <f aca="true" t="shared" si="8" ref="F50:N50">SUM(F51:F52)</f>
        <v>3236.1932163599995</v>
      </c>
      <c r="G50" s="94">
        <f t="shared" si="8"/>
        <v>1010.21463909</v>
      </c>
      <c r="H50" s="94">
        <f t="shared" si="8"/>
        <v>1285.2714636800001</v>
      </c>
      <c r="I50" s="94">
        <f t="shared" si="8"/>
        <v>348.70739547</v>
      </c>
      <c r="J50" s="94">
        <f t="shared" si="8"/>
        <v>562.57941296</v>
      </c>
      <c r="K50" s="94">
        <f t="shared" si="8"/>
        <v>3.65622529</v>
      </c>
      <c r="L50" s="97">
        <f>ROUND((DW200+DX200)/100000000,8)</f>
        <v>25.76407987</v>
      </c>
      <c r="M50" s="141">
        <f t="shared" si="8"/>
        <v>20.325928089999998</v>
      </c>
      <c r="N50" s="94">
        <f t="shared" si="8"/>
        <v>4.31372843</v>
      </c>
      <c r="O50" s="179"/>
      <c r="P50" s="123">
        <f>ROUND((EP200+EQ200)/100000000,8)</f>
        <v>66.51770216</v>
      </c>
      <c r="Q50" s="140"/>
    </row>
    <row r="51" spans="2:17" ht="15" customHeight="1">
      <c r="B51" s="99"/>
      <c r="C51" s="100" t="s">
        <v>45</v>
      </c>
      <c r="D51" s="100"/>
      <c r="E51" s="101"/>
      <c r="F51" s="92">
        <f aca="true" t="shared" si="9" ref="F51:F56">SUM(G51:L51)</f>
        <v>1757.3520869299998</v>
      </c>
      <c r="G51" s="94">
        <f>CS200/100000000</f>
        <v>528.76608897</v>
      </c>
      <c r="H51" s="94">
        <f>CY200/100000000</f>
        <v>693.03625944</v>
      </c>
      <c r="I51" s="94">
        <f>DE200/100000000</f>
        <v>214.26836401</v>
      </c>
      <c r="J51" s="94">
        <f>DK200/100000000</f>
        <v>308.55711148</v>
      </c>
      <c r="K51" s="94">
        <f>DQ200/100000000</f>
        <v>0.66671616</v>
      </c>
      <c r="L51" s="97">
        <f>ROUND(DW200/100000000,8)</f>
        <v>12.05754687</v>
      </c>
      <c r="M51" s="92">
        <f>EC200/100000000</f>
        <v>11.0903878</v>
      </c>
      <c r="N51" s="142">
        <f>EI200/100000000</f>
        <v>2.73965095</v>
      </c>
      <c r="O51" s="180"/>
      <c r="P51" s="97">
        <f>ROUND(EP200/100000000,8)</f>
        <v>41.4185239</v>
      </c>
      <c r="Q51" s="140"/>
    </row>
    <row r="52" spans="2:17" ht="15" customHeight="1">
      <c r="B52" s="102"/>
      <c r="C52" s="103" t="s">
        <v>46</v>
      </c>
      <c r="D52" s="90"/>
      <c r="E52" s="91"/>
      <c r="F52" s="92">
        <f t="shared" si="9"/>
        <v>1478.84112943</v>
      </c>
      <c r="G52" s="94">
        <f>CT200/100000000</f>
        <v>481.44855012</v>
      </c>
      <c r="H52" s="94">
        <f>CZ200/100000000</f>
        <v>592.23520424</v>
      </c>
      <c r="I52" s="94">
        <f>DF200/100000000</f>
        <v>134.43903146</v>
      </c>
      <c r="J52" s="94">
        <f>DL200/100000000</f>
        <v>254.02230148</v>
      </c>
      <c r="K52" s="94">
        <f>DR200/100000000</f>
        <v>2.98950913</v>
      </c>
      <c r="L52" s="97">
        <f>ROUND((DW200+DX200)/100000000,8)-ROUND(DW200/100000000,8)</f>
        <v>13.706533</v>
      </c>
      <c r="M52" s="92">
        <f>ED200/100000000</f>
        <v>9.23554029</v>
      </c>
      <c r="N52" s="142">
        <f>EJ200/100000000</f>
        <v>1.57407748</v>
      </c>
      <c r="O52" s="180"/>
      <c r="P52" s="97">
        <f>ROUND((EP200+EQ200)/100000000,8)-ROUND(EP200/100000000,8)</f>
        <v>25.099178260000002</v>
      </c>
      <c r="Q52" s="140"/>
    </row>
    <row r="53" spans="2:17" ht="15" customHeight="1">
      <c r="B53" s="102"/>
      <c r="C53" s="106"/>
      <c r="D53" s="90" t="s">
        <v>42</v>
      </c>
      <c r="E53" s="91"/>
      <c r="F53" s="92">
        <f t="shared" si="9"/>
        <v>375.57569328</v>
      </c>
      <c r="G53" s="94">
        <f>CU200/100000000</f>
        <v>125.91262969</v>
      </c>
      <c r="H53" s="94">
        <f>DA200/100000000</f>
        <v>162.55622642</v>
      </c>
      <c r="I53" s="94">
        <f>DG200/100000000</f>
        <v>19.7208232</v>
      </c>
      <c r="J53" s="94">
        <f>DM200/100000000</f>
        <v>65.07894162</v>
      </c>
      <c r="K53" s="94">
        <f>DS200/100000000</f>
        <v>0.61067173</v>
      </c>
      <c r="L53" s="97">
        <f>ROUND(DY200/100000000,8)</f>
        <v>1.69640062</v>
      </c>
      <c r="M53" s="92">
        <f>EE200/100000000</f>
        <v>1.21658785</v>
      </c>
      <c r="N53" s="142">
        <f>EK200/100000000</f>
        <v>0.010736</v>
      </c>
      <c r="O53" s="180"/>
      <c r="P53" s="97">
        <f>ROUND(ER200/100000000,8)</f>
        <v>4.34696071</v>
      </c>
      <c r="Q53" s="140"/>
    </row>
    <row r="54" spans="2:17" ht="15" customHeight="1">
      <c r="B54" s="89" t="s">
        <v>40</v>
      </c>
      <c r="C54" s="90"/>
      <c r="D54" s="90"/>
      <c r="E54" s="91"/>
      <c r="F54" s="92">
        <f t="shared" si="9"/>
        <v>232.78893332</v>
      </c>
      <c r="G54" s="94">
        <f>CV200/100000000</f>
        <v>91.35345109</v>
      </c>
      <c r="H54" s="94">
        <f>DB200/100000000</f>
        <v>82.53021562</v>
      </c>
      <c r="I54" s="94">
        <f>DH200/100000000</f>
        <v>13.83049087</v>
      </c>
      <c r="J54" s="94">
        <f>DN200/100000000</f>
        <v>42.21907814</v>
      </c>
      <c r="K54" s="94">
        <f>DT200/100000000</f>
        <v>0.28789165</v>
      </c>
      <c r="L54" s="97">
        <f>ROUND((DW200+DX200+DZ200)/100000000,8)-ROUND((DW200+DX200)/100000000,8)</f>
        <v>2.5678059500000003</v>
      </c>
      <c r="M54" s="92">
        <f>EF200/100000000</f>
        <v>0.01767385</v>
      </c>
      <c r="N54" s="142">
        <f>EL200/100000000</f>
        <v>0.05503953</v>
      </c>
      <c r="O54" s="180"/>
      <c r="P54" s="97">
        <f>ROUND((EP200+EQ200+ES200)/100000000,8)-ROUND((EP200+EQ200)/100000000,8)</f>
        <v>1.0997081299999962</v>
      </c>
      <c r="Q54" s="140"/>
    </row>
    <row r="55" spans="2:17" ht="15" customHeight="1">
      <c r="B55" s="107"/>
      <c r="C55" s="100" t="s">
        <v>43</v>
      </c>
      <c r="D55" s="100"/>
      <c r="E55" s="101"/>
      <c r="F55" s="92">
        <f t="shared" si="9"/>
        <v>30.458784119999997</v>
      </c>
      <c r="G55" s="94">
        <f>CW200/100000000</f>
        <v>11.77929789</v>
      </c>
      <c r="H55" s="94">
        <f>DC200/100000000</f>
        <v>11.02898299</v>
      </c>
      <c r="I55" s="94">
        <f>DI200/100000000</f>
        <v>1.82641087</v>
      </c>
      <c r="J55" s="94">
        <f>DO200/100000000</f>
        <v>5.52377602</v>
      </c>
      <c r="K55" s="94">
        <f>DU200/100000000</f>
        <v>0.02911985</v>
      </c>
      <c r="L55" s="97">
        <f>ROUND(EA200/100000000,8)</f>
        <v>0.2711965</v>
      </c>
      <c r="M55" s="92">
        <f>EG200/100000000</f>
        <v>0.01055865</v>
      </c>
      <c r="N55" s="142">
        <f>EM200/100000000</f>
        <v>0.01570537</v>
      </c>
      <c r="O55" s="180"/>
      <c r="P55" s="97">
        <f>ROUND(ET200/100000000,8)</f>
        <v>0.17167684</v>
      </c>
      <c r="Q55" s="140"/>
    </row>
    <row r="56" spans="2:17" ht="15" customHeight="1">
      <c r="B56" s="6" t="s">
        <v>56</v>
      </c>
      <c r="C56" s="108"/>
      <c r="D56" s="108"/>
      <c r="E56" s="109"/>
      <c r="F56" s="110">
        <f t="shared" si="9"/>
        <v>510.18756487999997</v>
      </c>
      <c r="G56" s="112">
        <f>CX200/100000000</f>
        <v>197.86116014</v>
      </c>
      <c r="H56" s="112">
        <f>DD200/100000000</f>
        <v>182.49735912</v>
      </c>
      <c r="I56" s="112">
        <f>DJ200/100000000</f>
        <v>33.51101864</v>
      </c>
      <c r="J56" s="112">
        <f>DP200/100000000</f>
        <v>90.38217905</v>
      </c>
      <c r="K56" s="112">
        <f>DV200/100000000</f>
        <v>0.5515667</v>
      </c>
      <c r="L56" s="113">
        <f>ROUND(EB200/100000000,8)</f>
        <v>5.38428123</v>
      </c>
      <c r="M56" s="110">
        <f>EH200/100000000</f>
        <v>2.04103893</v>
      </c>
      <c r="N56" s="143">
        <f>EN200/100000000</f>
        <v>0.49773197</v>
      </c>
      <c r="O56" s="181"/>
      <c r="P56" s="113">
        <f>ROUND(EU200/100000000,8)</f>
        <v>3.17399946</v>
      </c>
      <c r="Q56" s="140"/>
    </row>
    <row r="57" spans="2:16" ht="13.5">
      <c r="B57" s="27" t="s">
        <v>67</v>
      </c>
      <c r="C57" s="27"/>
      <c r="D57" s="27"/>
      <c r="E57" s="27"/>
      <c r="F57" s="27"/>
      <c r="G57" s="27"/>
      <c r="H57" s="27"/>
      <c r="I57" s="27" t="s">
        <v>22</v>
      </c>
      <c r="J57" s="27"/>
      <c r="K57" s="27"/>
      <c r="L57" s="27"/>
      <c r="M57" s="27"/>
      <c r="N57" s="27"/>
      <c r="P57" s="144"/>
    </row>
    <row r="58" spans="2:12" ht="13.5">
      <c r="B58" s="27" t="s">
        <v>68</v>
      </c>
      <c r="C58" s="27"/>
      <c r="D58" s="27"/>
      <c r="E58" s="27"/>
      <c r="F58" s="27"/>
      <c r="G58" s="27"/>
      <c r="H58" s="27"/>
      <c r="I58" s="27" t="s">
        <v>69</v>
      </c>
      <c r="J58" s="27"/>
      <c r="K58" s="27"/>
      <c r="L58" s="27"/>
    </row>
    <row r="59" spans="2:12" ht="13.5">
      <c r="B59" s="29" t="s">
        <v>70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ht="13.5">
      <c r="B60" s="29"/>
    </row>
    <row r="61" ht="13.5">
      <c r="B61" s="28"/>
    </row>
    <row r="62" ht="13.5">
      <c r="B62" s="4" t="s">
        <v>71</v>
      </c>
    </row>
    <row r="64" ht="13.5">
      <c r="I64" s="51" t="s">
        <v>58</v>
      </c>
    </row>
    <row r="65" spans="5:10" ht="22.5">
      <c r="E65" s="72"/>
      <c r="F65" s="145" t="s">
        <v>72</v>
      </c>
      <c r="G65" s="146" t="s">
        <v>73</v>
      </c>
      <c r="H65" s="147" t="s">
        <v>74</v>
      </c>
      <c r="I65" s="148" t="s">
        <v>75</v>
      </c>
      <c r="J65" s="149"/>
    </row>
    <row r="66" spans="5:10" ht="13.5">
      <c r="E66" s="12" t="s">
        <v>44</v>
      </c>
      <c r="F66" s="84">
        <f>F67</f>
        <v>134.62016058</v>
      </c>
      <c r="G66" s="85">
        <f>SUM(G67:G68)</f>
        <v>1.7321300000000002</v>
      </c>
      <c r="H66" s="85">
        <f>SUM(H67:H68)</f>
        <v>145.2391</v>
      </c>
      <c r="I66" s="87">
        <f>I67</f>
        <v>42.50677946</v>
      </c>
      <c r="J66" s="150"/>
    </row>
    <row r="67" spans="5:10" ht="13.5">
      <c r="E67" s="151" t="s">
        <v>45</v>
      </c>
      <c r="F67" s="92">
        <f>EV200/100000000</f>
        <v>134.62016058</v>
      </c>
      <c r="G67" s="94">
        <f>EW200/100000000</f>
        <v>1.04363</v>
      </c>
      <c r="H67" s="94">
        <f>EY200/100000000</f>
        <v>49.9362</v>
      </c>
      <c r="I67" s="97">
        <f>ROUND(FA200/100000000,8)</f>
        <v>42.50677946</v>
      </c>
      <c r="J67" s="152"/>
    </row>
    <row r="68" spans="5:10" ht="13.5">
      <c r="E68" s="46" t="s">
        <v>46</v>
      </c>
      <c r="F68" s="153"/>
      <c r="G68" s="112">
        <f>EX200/100000000</f>
        <v>0.6885</v>
      </c>
      <c r="H68" s="112">
        <f>EZ200/100000000</f>
        <v>95.3029</v>
      </c>
      <c r="I68" s="154"/>
      <c r="J68" s="155"/>
    </row>
    <row r="197" spans="5:157" ht="67.5" hidden="1">
      <c r="E197" s="4" t="s">
        <v>76</v>
      </c>
      <c r="F197" s="4" t="s">
        <v>77</v>
      </c>
      <c r="G197" s="4" t="s">
        <v>77</v>
      </c>
      <c r="H197" s="4" t="s">
        <v>78</v>
      </c>
      <c r="I197" s="4" t="s">
        <v>79</v>
      </c>
      <c r="J197" s="4" t="s">
        <v>79</v>
      </c>
      <c r="K197" s="4" t="s">
        <v>80</v>
      </c>
      <c r="L197" s="4" t="s">
        <v>80</v>
      </c>
      <c r="M197" s="156" t="s">
        <v>81</v>
      </c>
      <c r="N197" s="156" t="s">
        <v>81</v>
      </c>
      <c r="O197" s="4" t="s">
        <v>82</v>
      </c>
      <c r="P197" s="157" t="s">
        <v>48</v>
      </c>
      <c r="Q197" s="157" t="s">
        <v>49</v>
      </c>
      <c r="R197" s="157" t="s">
        <v>50</v>
      </c>
      <c r="S197" s="158" t="s">
        <v>83</v>
      </c>
      <c r="T197" s="158" t="s">
        <v>83</v>
      </c>
      <c r="U197" s="158" t="s">
        <v>83</v>
      </c>
      <c r="V197" s="158" t="s">
        <v>83</v>
      </c>
      <c r="W197" s="158" t="s">
        <v>83</v>
      </c>
      <c r="X197" s="158" t="s">
        <v>83</v>
      </c>
      <c r="Y197" s="158" t="s">
        <v>84</v>
      </c>
      <c r="Z197" s="158" t="s">
        <v>84</v>
      </c>
      <c r="AA197" s="158" t="s">
        <v>84</v>
      </c>
      <c r="AB197" s="158" t="s">
        <v>84</v>
      </c>
      <c r="AC197" s="158" t="s">
        <v>84</v>
      </c>
      <c r="AD197" s="158" t="s">
        <v>84</v>
      </c>
      <c r="AE197" s="158" t="s">
        <v>85</v>
      </c>
      <c r="AF197" s="158" t="s">
        <v>85</v>
      </c>
      <c r="AG197" s="158" t="s">
        <v>85</v>
      </c>
      <c r="AH197" s="158" t="s">
        <v>85</v>
      </c>
      <c r="AI197" s="158" t="s">
        <v>85</v>
      </c>
      <c r="AJ197" s="158" t="s">
        <v>85</v>
      </c>
      <c r="AK197" s="158" t="s">
        <v>86</v>
      </c>
      <c r="AL197" s="158" t="s">
        <v>86</v>
      </c>
      <c r="AM197" s="158" t="s">
        <v>86</v>
      </c>
      <c r="AN197" s="158" t="s">
        <v>86</v>
      </c>
      <c r="AO197" s="158" t="s">
        <v>86</v>
      </c>
      <c r="AP197" s="158" t="s">
        <v>86</v>
      </c>
      <c r="AQ197" s="158" t="s">
        <v>87</v>
      </c>
      <c r="AR197" s="158" t="s">
        <v>87</v>
      </c>
      <c r="AS197" s="158" t="s">
        <v>87</v>
      </c>
      <c r="AT197" s="158" t="s">
        <v>87</v>
      </c>
      <c r="AU197" s="158" t="s">
        <v>87</v>
      </c>
      <c r="AV197" s="158" t="s">
        <v>87</v>
      </c>
      <c r="AW197" s="158" t="s">
        <v>88</v>
      </c>
      <c r="AX197" s="158" t="s">
        <v>88</v>
      </c>
      <c r="AY197" s="158" t="s">
        <v>88</v>
      </c>
      <c r="AZ197" s="158" t="s">
        <v>88</v>
      </c>
      <c r="BA197" s="158" t="s">
        <v>88</v>
      </c>
      <c r="BB197" s="158" t="s">
        <v>88</v>
      </c>
      <c r="BC197" s="158" t="s">
        <v>8</v>
      </c>
      <c r="BD197" s="158" t="s">
        <v>8</v>
      </c>
      <c r="BE197" s="158" t="s">
        <v>8</v>
      </c>
      <c r="BF197" s="158" t="s">
        <v>8</v>
      </c>
      <c r="BG197" s="158" t="s">
        <v>8</v>
      </c>
      <c r="BH197" s="158" t="s">
        <v>8</v>
      </c>
      <c r="BI197" s="158" t="s">
        <v>9</v>
      </c>
      <c r="BJ197" s="158" t="s">
        <v>9</v>
      </c>
      <c r="BK197" s="158" t="s">
        <v>9</v>
      </c>
      <c r="BL197" s="158" t="s">
        <v>9</v>
      </c>
      <c r="BM197" s="158" t="s">
        <v>9</v>
      </c>
      <c r="BN197" s="158" t="s">
        <v>9</v>
      </c>
      <c r="BO197" s="158" t="s">
        <v>10</v>
      </c>
      <c r="BP197" s="158" t="s">
        <v>10</v>
      </c>
      <c r="BQ197" s="158" t="s">
        <v>10</v>
      </c>
      <c r="BR197" s="158" t="s">
        <v>10</v>
      </c>
      <c r="BS197" s="158" t="s">
        <v>10</v>
      </c>
      <c r="BT197" s="158" t="s">
        <v>10</v>
      </c>
      <c r="BU197" s="158" t="s">
        <v>11</v>
      </c>
      <c r="BV197" s="158" t="s">
        <v>11</v>
      </c>
      <c r="BW197" s="158" t="s">
        <v>11</v>
      </c>
      <c r="BX197" s="158" t="s">
        <v>11</v>
      </c>
      <c r="BY197" s="158" t="s">
        <v>11</v>
      </c>
      <c r="BZ197" s="158" t="s">
        <v>11</v>
      </c>
      <c r="CA197" s="156" t="s">
        <v>89</v>
      </c>
      <c r="CB197" s="156" t="s">
        <v>89</v>
      </c>
      <c r="CC197" s="156" t="s">
        <v>89</v>
      </c>
      <c r="CD197" s="156" t="s">
        <v>89</v>
      </c>
      <c r="CE197" s="156" t="s">
        <v>89</v>
      </c>
      <c r="CF197" s="156" t="s">
        <v>89</v>
      </c>
      <c r="CG197" s="156" t="s">
        <v>90</v>
      </c>
      <c r="CH197" s="156" t="s">
        <v>90</v>
      </c>
      <c r="CI197" s="156" t="s">
        <v>90</v>
      </c>
      <c r="CJ197" s="156" t="s">
        <v>90</v>
      </c>
      <c r="CK197" s="156" t="s">
        <v>90</v>
      </c>
      <c r="CL197" s="156" t="s">
        <v>90</v>
      </c>
      <c r="CM197" s="156" t="s">
        <v>91</v>
      </c>
      <c r="CN197" s="156" t="s">
        <v>91</v>
      </c>
      <c r="CO197" s="156" t="s">
        <v>91</v>
      </c>
      <c r="CP197" s="156" t="s">
        <v>91</v>
      </c>
      <c r="CQ197" s="156" t="s">
        <v>91</v>
      </c>
      <c r="CR197" s="156" t="s">
        <v>91</v>
      </c>
      <c r="CS197" s="156" t="s">
        <v>92</v>
      </c>
      <c r="CT197" s="156" t="s">
        <v>92</v>
      </c>
      <c r="CU197" s="156" t="s">
        <v>92</v>
      </c>
      <c r="CV197" s="156" t="s">
        <v>92</v>
      </c>
      <c r="CW197" s="156" t="s">
        <v>92</v>
      </c>
      <c r="CX197" s="156" t="s">
        <v>92</v>
      </c>
      <c r="CY197" s="156" t="s">
        <v>93</v>
      </c>
      <c r="CZ197" s="156" t="s">
        <v>93</v>
      </c>
      <c r="DA197" s="156" t="s">
        <v>93</v>
      </c>
      <c r="DB197" s="156" t="s">
        <v>93</v>
      </c>
      <c r="DC197" s="156" t="s">
        <v>93</v>
      </c>
      <c r="DD197" s="156" t="s">
        <v>93</v>
      </c>
      <c r="DE197" s="156" t="s">
        <v>94</v>
      </c>
      <c r="DF197" s="156" t="s">
        <v>94</v>
      </c>
      <c r="DG197" s="156" t="s">
        <v>94</v>
      </c>
      <c r="DH197" s="156" t="s">
        <v>94</v>
      </c>
      <c r="DI197" s="156" t="s">
        <v>94</v>
      </c>
      <c r="DJ197" s="156" t="s">
        <v>94</v>
      </c>
      <c r="DK197" s="156" t="s">
        <v>95</v>
      </c>
      <c r="DL197" s="156" t="s">
        <v>95</v>
      </c>
      <c r="DM197" s="156" t="s">
        <v>95</v>
      </c>
      <c r="DN197" s="156" t="s">
        <v>95</v>
      </c>
      <c r="DO197" s="156" t="s">
        <v>95</v>
      </c>
      <c r="DP197" s="156" t="s">
        <v>95</v>
      </c>
      <c r="DQ197" s="156" t="s">
        <v>96</v>
      </c>
      <c r="DR197" s="156" t="s">
        <v>96</v>
      </c>
      <c r="DS197" s="156" t="s">
        <v>96</v>
      </c>
      <c r="DT197" s="156" t="s">
        <v>96</v>
      </c>
      <c r="DU197" s="156" t="s">
        <v>96</v>
      </c>
      <c r="DV197" s="156" t="s">
        <v>96</v>
      </c>
      <c r="DW197" s="156" t="s">
        <v>97</v>
      </c>
      <c r="DX197" s="156" t="s">
        <v>97</v>
      </c>
      <c r="DY197" s="156" t="s">
        <v>97</v>
      </c>
      <c r="DZ197" s="156" t="s">
        <v>97</v>
      </c>
      <c r="EA197" s="156" t="s">
        <v>97</v>
      </c>
      <c r="EB197" s="156" t="s">
        <v>97</v>
      </c>
      <c r="EC197" s="156" t="s">
        <v>98</v>
      </c>
      <c r="ED197" s="156" t="s">
        <v>98</v>
      </c>
      <c r="EE197" s="156" t="s">
        <v>98</v>
      </c>
      <c r="EF197" s="156" t="s">
        <v>98</v>
      </c>
      <c r="EG197" s="156" t="s">
        <v>98</v>
      </c>
      <c r="EH197" s="156" t="s">
        <v>98</v>
      </c>
      <c r="EI197" s="156" t="s">
        <v>99</v>
      </c>
      <c r="EJ197" s="156" t="s">
        <v>99</v>
      </c>
      <c r="EK197" s="156" t="s">
        <v>99</v>
      </c>
      <c r="EL197" s="156" t="s">
        <v>99</v>
      </c>
      <c r="EM197" s="156" t="s">
        <v>99</v>
      </c>
      <c r="EN197" s="156" t="s">
        <v>99</v>
      </c>
      <c r="EO197" s="156" t="s">
        <v>100</v>
      </c>
      <c r="EP197" s="156" t="s">
        <v>101</v>
      </c>
      <c r="EQ197" s="156" t="s">
        <v>101</v>
      </c>
      <c r="ER197" s="156" t="s">
        <v>101</v>
      </c>
      <c r="ES197" s="156" t="s">
        <v>101</v>
      </c>
      <c r="ET197" s="156" t="s">
        <v>101</v>
      </c>
      <c r="EU197" s="156" t="s">
        <v>101</v>
      </c>
      <c r="EV197" s="4" t="s">
        <v>72</v>
      </c>
      <c r="EW197" s="4" t="s">
        <v>73</v>
      </c>
      <c r="EX197" s="4" t="s">
        <v>73</v>
      </c>
      <c r="EY197" s="156" t="s">
        <v>74</v>
      </c>
      <c r="EZ197" s="156" t="s">
        <v>74</v>
      </c>
      <c r="FA197" s="4" t="s">
        <v>102</v>
      </c>
    </row>
    <row r="198" spans="6:151" ht="13.5" hidden="1">
      <c r="F198" s="4" t="s">
        <v>45</v>
      </c>
      <c r="G198" s="4" t="s">
        <v>46</v>
      </c>
      <c r="H198" s="4" t="s">
        <v>46</v>
      </c>
      <c r="I198" s="4" t="s">
        <v>45</v>
      </c>
      <c r="J198" s="4" t="s">
        <v>46</v>
      </c>
      <c r="K198" s="4" t="s">
        <v>45</v>
      </c>
      <c r="L198" s="4" t="s">
        <v>46</v>
      </c>
      <c r="M198" s="4" t="s">
        <v>45</v>
      </c>
      <c r="N198" s="4" t="s">
        <v>46</v>
      </c>
      <c r="S198" s="157" t="s">
        <v>103</v>
      </c>
      <c r="T198" s="157" t="s">
        <v>104</v>
      </c>
      <c r="U198" s="157" t="s">
        <v>105</v>
      </c>
      <c r="V198" s="71" t="s">
        <v>79</v>
      </c>
      <c r="W198" s="71" t="s">
        <v>106</v>
      </c>
      <c r="X198" s="71" t="s">
        <v>107</v>
      </c>
      <c r="Y198" s="71" t="s">
        <v>108</v>
      </c>
      <c r="Z198" s="71" t="s">
        <v>104</v>
      </c>
      <c r="AA198" s="71" t="s">
        <v>105</v>
      </c>
      <c r="AB198" s="4" t="s">
        <v>79</v>
      </c>
      <c r="AC198" s="4" t="s">
        <v>109</v>
      </c>
      <c r="AD198" s="4" t="s">
        <v>107</v>
      </c>
      <c r="AE198" s="4" t="s">
        <v>108</v>
      </c>
      <c r="AF198" s="4" t="s">
        <v>104</v>
      </c>
      <c r="AG198" s="4" t="s">
        <v>105</v>
      </c>
      <c r="AH198" s="4" t="s">
        <v>79</v>
      </c>
      <c r="AI198" s="4" t="s">
        <v>109</v>
      </c>
      <c r="AJ198" s="4" t="s">
        <v>107</v>
      </c>
      <c r="AK198" s="4" t="s">
        <v>108</v>
      </c>
      <c r="AL198" s="4" t="s">
        <v>104</v>
      </c>
      <c r="AM198" s="4" t="s">
        <v>105</v>
      </c>
      <c r="AN198" s="4" t="s">
        <v>79</v>
      </c>
      <c r="AO198" s="4" t="s">
        <v>109</v>
      </c>
      <c r="AP198" s="4" t="s">
        <v>107</v>
      </c>
      <c r="AQ198" s="4" t="s">
        <v>108</v>
      </c>
      <c r="AR198" s="4" t="s">
        <v>104</v>
      </c>
      <c r="AS198" s="4" t="s">
        <v>105</v>
      </c>
      <c r="AT198" s="4" t="s">
        <v>79</v>
      </c>
      <c r="AU198" s="4" t="s">
        <v>109</v>
      </c>
      <c r="AV198" s="4" t="s">
        <v>107</v>
      </c>
      <c r="AW198" s="4" t="s">
        <v>108</v>
      </c>
      <c r="AX198" s="4" t="s">
        <v>104</v>
      </c>
      <c r="AY198" s="4" t="s">
        <v>105</v>
      </c>
      <c r="AZ198" s="4" t="s">
        <v>79</v>
      </c>
      <c r="BA198" s="4" t="s">
        <v>109</v>
      </c>
      <c r="BB198" s="4" t="s">
        <v>107</v>
      </c>
      <c r="BC198" s="4" t="s">
        <v>108</v>
      </c>
      <c r="BD198" s="4" t="s">
        <v>104</v>
      </c>
      <c r="BE198" s="4" t="s">
        <v>105</v>
      </c>
      <c r="BF198" s="4" t="s">
        <v>79</v>
      </c>
      <c r="BG198" s="4" t="s">
        <v>109</v>
      </c>
      <c r="BH198" s="4" t="s">
        <v>107</v>
      </c>
      <c r="BI198" s="4" t="s">
        <v>108</v>
      </c>
      <c r="BJ198" s="4" t="s">
        <v>104</v>
      </c>
      <c r="BK198" s="4" t="s">
        <v>105</v>
      </c>
      <c r="BL198" s="4" t="s">
        <v>79</v>
      </c>
      <c r="BM198" s="4" t="s">
        <v>109</v>
      </c>
      <c r="BN198" s="4" t="s">
        <v>107</v>
      </c>
      <c r="BO198" s="4" t="s">
        <v>108</v>
      </c>
      <c r="BP198" s="4" t="s">
        <v>104</v>
      </c>
      <c r="BQ198" s="4" t="s">
        <v>105</v>
      </c>
      <c r="BR198" s="4" t="s">
        <v>79</v>
      </c>
      <c r="BS198" s="4" t="s">
        <v>109</v>
      </c>
      <c r="BT198" s="4" t="s">
        <v>107</v>
      </c>
      <c r="BU198" s="4" t="s">
        <v>108</v>
      </c>
      <c r="BV198" s="4" t="s">
        <v>104</v>
      </c>
      <c r="BW198" s="4" t="s">
        <v>105</v>
      </c>
      <c r="BX198" s="4" t="s">
        <v>79</v>
      </c>
      <c r="BY198" s="4" t="s">
        <v>109</v>
      </c>
      <c r="BZ198" s="4" t="s">
        <v>107</v>
      </c>
      <c r="CA198" s="4" t="s">
        <v>108</v>
      </c>
      <c r="CB198" s="4" t="s">
        <v>104</v>
      </c>
      <c r="CC198" s="4" t="s">
        <v>105</v>
      </c>
      <c r="CD198" s="4" t="s">
        <v>79</v>
      </c>
      <c r="CE198" s="4" t="s">
        <v>109</v>
      </c>
      <c r="CF198" s="4" t="s">
        <v>107</v>
      </c>
      <c r="CG198" s="4" t="s">
        <v>108</v>
      </c>
      <c r="CH198" s="4" t="s">
        <v>104</v>
      </c>
      <c r="CI198" s="4" t="s">
        <v>105</v>
      </c>
      <c r="CJ198" s="4" t="s">
        <v>79</v>
      </c>
      <c r="CK198" s="4" t="s">
        <v>109</v>
      </c>
      <c r="CL198" s="4" t="s">
        <v>107</v>
      </c>
      <c r="CM198" s="4" t="s">
        <v>108</v>
      </c>
      <c r="CN198" s="4" t="s">
        <v>104</v>
      </c>
      <c r="CO198" s="4" t="s">
        <v>105</v>
      </c>
      <c r="CP198" s="4" t="s">
        <v>79</v>
      </c>
      <c r="CQ198" s="4" t="s">
        <v>109</v>
      </c>
      <c r="CR198" s="4" t="s">
        <v>107</v>
      </c>
      <c r="CS198" s="4" t="s">
        <v>108</v>
      </c>
      <c r="CT198" s="4" t="s">
        <v>104</v>
      </c>
      <c r="CU198" s="4" t="s">
        <v>105</v>
      </c>
      <c r="CV198" s="4" t="s">
        <v>79</v>
      </c>
      <c r="CW198" s="4" t="s">
        <v>109</v>
      </c>
      <c r="CX198" s="4" t="s">
        <v>107</v>
      </c>
      <c r="CY198" s="4" t="s">
        <v>108</v>
      </c>
      <c r="CZ198" s="4" t="s">
        <v>104</v>
      </c>
      <c r="DA198" s="4" t="s">
        <v>105</v>
      </c>
      <c r="DB198" s="4" t="s">
        <v>79</v>
      </c>
      <c r="DC198" s="4" t="s">
        <v>109</v>
      </c>
      <c r="DD198" s="4" t="s">
        <v>107</v>
      </c>
      <c r="DE198" s="4" t="s">
        <v>108</v>
      </c>
      <c r="DF198" s="4" t="s">
        <v>104</v>
      </c>
      <c r="DG198" s="4" t="s">
        <v>105</v>
      </c>
      <c r="DH198" s="4" t="s">
        <v>79</v>
      </c>
      <c r="DI198" s="4" t="s">
        <v>109</v>
      </c>
      <c r="DJ198" s="4" t="s">
        <v>107</v>
      </c>
      <c r="DK198" s="4" t="s">
        <v>108</v>
      </c>
      <c r="DL198" s="4" t="s">
        <v>104</v>
      </c>
      <c r="DM198" s="4" t="s">
        <v>105</v>
      </c>
      <c r="DN198" s="4" t="s">
        <v>79</v>
      </c>
      <c r="DO198" s="4" t="s">
        <v>109</v>
      </c>
      <c r="DP198" s="4" t="s">
        <v>107</v>
      </c>
      <c r="DQ198" s="4" t="s">
        <v>108</v>
      </c>
      <c r="DR198" s="4" t="s">
        <v>104</v>
      </c>
      <c r="DS198" s="4" t="s">
        <v>105</v>
      </c>
      <c r="DT198" s="4" t="s">
        <v>79</v>
      </c>
      <c r="DU198" s="4" t="s">
        <v>109</v>
      </c>
      <c r="DV198" s="4" t="s">
        <v>107</v>
      </c>
      <c r="DW198" s="4" t="s">
        <v>108</v>
      </c>
      <c r="DX198" s="4" t="s">
        <v>104</v>
      </c>
      <c r="DY198" s="4" t="s">
        <v>105</v>
      </c>
      <c r="DZ198" s="4" t="s">
        <v>79</v>
      </c>
      <c r="EA198" s="4" t="s">
        <v>109</v>
      </c>
      <c r="EB198" s="4" t="s">
        <v>107</v>
      </c>
      <c r="EC198" s="4" t="s">
        <v>108</v>
      </c>
      <c r="ED198" s="4" t="s">
        <v>104</v>
      </c>
      <c r="EE198" s="4" t="s">
        <v>105</v>
      </c>
      <c r="EF198" s="4" t="s">
        <v>79</v>
      </c>
      <c r="EG198" s="4" t="s">
        <v>109</v>
      </c>
      <c r="EH198" s="4" t="s">
        <v>107</v>
      </c>
      <c r="EI198" s="4" t="s">
        <v>108</v>
      </c>
      <c r="EJ198" s="4" t="s">
        <v>104</v>
      </c>
      <c r="EK198" s="4" t="s">
        <v>105</v>
      </c>
      <c r="EL198" s="4" t="s">
        <v>79</v>
      </c>
      <c r="EM198" s="4" t="s">
        <v>109</v>
      </c>
      <c r="EN198" s="4" t="s">
        <v>107</v>
      </c>
      <c r="EO198" s="4" t="s">
        <v>44</v>
      </c>
      <c r="EP198" s="4" t="s">
        <v>108</v>
      </c>
      <c r="EQ198" s="4" t="s">
        <v>104</v>
      </c>
      <c r="ER198" s="4" t="s">
        <v>105</v>
      </c>
      <c r="ES198" s="4" t="s">
        <v>79</v>
      </c>
      <c r="ET198" s="4" t="s">
        <v>109</v>
      </c>
      <c r="EU198" s="4" t="s">
        <v>107</v>
      </c>
    </row>
    <row r="199" spans="6:157" ht="13.5" hidden="1">
      <c r="F199" s="4">
        <v>1</v>
      </c>
      <c r="G199" s="4">
        <v>2</v>
      </c>
      <c r="H199" s="4">
        <v>3</v>
      </c>
      <c r="I199" s="4">
        <v>4</v>
      </c>
      <c r="J199" s="4">
        <v>5</v>
      </c>
      <c r="K199" s="4">
        <v>6</v>
      </c>
      <c r="L199" s="4">
        <v>7</v>
      </c>
      <c r="M199" s="4">
        <v>8</v>
      </c>
      <c r="N199" s="4">
        <v>9</v>
      </c>
      <c r="O199" s="4">
        <v>10</v>
      </c>
      <c r="P199" s="4">
        <v>11</v>
      </c>
      <c r="Q199" s="4">
        <v>12</v>
      </c>
      <c r="R199" s="4">
        <v>13</v>
      </c>
      <c r="S199" s="4">
        <v>14</v>
      </c>
      <c r="T199" s="4">
        <v>15</v>
      </c>
      <c r="U199" s="4">
        <v>16</v>
      </c>
      <c r="V199" s="4">
        <v>17</v>
      </c>
      <c r="W199" s="4">
        <v>18</v>
      </c>
      <c r="X199" s="4">
        <v>19</v>
      </c>
      <c r="Y199" s="4">
        <v>20</v>
      </c>
      <c r="Z199" s="4">
        <v>21</v>
      </c>
      <c r="AA199" s="4">
        <v>22</v>
      </c>
      <c r="AB199" s="4">
        <v>23</v>
      </c>
      <c r="AC199" s="4">
        <v>24</v>
      </c>
      <c r="AD199" s="4">
        <v>25</v>
      </c>
      <c r="AE199" s="4">
        <v>26</v>
      </c>
      <c r="AF199" s="4">
        <v>27</v>
      </c>
      <c r="AG199" s="4">
        <v>28</v>
      </c>
      <c r="AH199" s="4">
        <v>29</v>
      </c>
      <c r="AI199" s="4">
        <v>30</v>
      </c>
      <c r="AJ199" s="4">
        <v>31</v>
      </c>
      <c r="AK199" s="4">
        <v>32</v>
      </c>
      <c r="AL199" s="4">
        <v>33</v>
      </c>
      <c r="AM199" s="4">
        <v>34</v>
      </c>
      <c r="AN199" s="4">
        <v>35</v>
      </c>
      <c r="AO199" s="4">
        <v>36</v>
      </c>
      <c r="AP199" s="4">
        <v>37</v>
      </c>
      <c r="AQ199" s="4">
        <v>38</v>
      </c>
      <c r="AR199" s="4">
        <v>39</v>
      </c>
      <c r="AS199" s="4">
        <v>40</v>
      </c>
      <c r="AT199" s="4">
        <v>41</v>
      </c>
      <c r="AU199" s="4">
        <v>42</v>
      </c>
      <c r="AV199" s="4">
        <v>43</v>
      </c>
      <c r="AW199" s="4">
        <v>44</v>
      </c>
      <c r="AX199" s="4">
        <v>45</v>
      </c>
      <c r="AY199" s="4">
        <v>46</v>
      </c>
      <c r="AZ199" s="4">
        <v>47</v>
      </c>
      <c r="BA199" s="4">
        <v>48</v>
      </c>
      <c r="BB199" s="4">
        <v>49</v>
      </c>
      <c r="BC199" s="4">
        <v>50</v>
      </c>
      <c r="BD199" s="4">
        <v>51</v>
      </c>
      <c r="BE199" s="4">
        <v>52</v>
      </c>
      <c r="BF199" s="4">
        <v>53</v>
      </c>
      <c r="BG199" s="4">
        <v>54</v>
      </c>
      <c r="BH199" s="4">
        <v>55</v>
      </c>
      <c r="BI199" s="4">
        <v>56</v>
      </c>
      <c r="BJ199" s="4">
        <v>57</v>
      </c>
      <c r="BK199" s="4">
        <v>58</v>
      </c>
      <c r="BL199" s="4">
        <v>59</v>
      </c>
      <c r="BM199" s="4">
        <v>60</v>
      </c>
      <c r="BN199" s="4">
        <v>61</v>
      </c>
      <c r="BO199" s="4">
        <v>62</v>
      </c>
      <c r="BP199" s="4">
        <v>63</v>
      </c>
      <c r="BQ199" s="4">
        <v>64</v>
      </c>
      <c r="BR199" s="4">
        <v>65</v>
      </c>
      <c r="BS199" s="4">
        <v>66</v>
      </c>
      <c r="BT199" s="4">
        <v>67</v>
      </c>
      <c r="BU199" s="4">
        <v>68</v>
      </c>
      <c r="BV199" s="4">
        <v>69</v>
      </c>
      <c r="BW199" s="4">
        <v>70</v>
      </c>
      <c r="BX199" s="4">
        <v>71</v>
      </c>
      <c r="BY199" s="4">
        <v>72</v>
      </c>
      <c r="BZ199" s="4">
        <v>73</v>
      </c>
      <c r="CA199" s="4">
        <v>74</v>
      </c>
      <c r="CB199" s="4">
        <v>75</v>
      </c>
      <c r="CC199" s="4">
        <v>76</v>
      </c>
      <c r="CD199" s="4">
        <v>77</v>
      </c>
      <c r="CE199" s="4">
        <v>78</v>
      </c>
      <c r="CF199" s="4">
        <v>79</v>
      </c>
      <c r="CG199" s="4">
        <v>80</v>
      </c>
      <c r="CH199" s="4">
        <v>81</v>
      </c>
      <c r="CI199" s="4">
        <v>82</v>
      </c>
      <c r="CJ199" s="4">
        <v>83</v>
      </c>
      <c r="CK199" s="4">
        <v>84</v>
      </c>
      <c r="CL199" s="4">
        <v>85</v>
      </c>
      <c r="CM199" s="4">
        <v>86</v>
      </c>
      <c r="CN199" s="4">
        <v>87</v>
      </c>
      <c r="CO199" s="4">
        <v>88</v>
      </c>
      <c r="CP199" s="4">
        <v>89</v>
      </c>
      <c r="CQ199" s="4">
        <v>90</v>
      </c>
      <c r="CR199" s="4">
        <v>91</v>
      </c>
      <c r="CS199" s="4">
        <v>92</v>
      </c>
      <c r="CT199" s="4">
        <v>93</v>
      </c>
      <c r="CU199" s="4">
        <v>94</v>
      </c>
      <c r="CV199" s="4">
        <v>95</v>
      </c>
      <c r="CW199" s="4">
        <v>96</v>
      </c>
      <c r="CX199" s="4">
        <v>97</v>
      </c>
      <c r="CY199" s="4">
        <v>98</v>
      </c>
      <c r="CZ199" s="4">
        <v>99</v>
      </c>
      <c r="DA199" s="4">
        <v>100</v>
      </c>
      <c r="DB199" s="4">
        <v>101</v>
      </c>
      <c r="DC199" s="4">
        <v>102</v>
      </c>
      <c r="DD199" s="4">
        <v>103</v>
      </c>
      <c r="DE199" s="4">
        <v>104</v>
      </c>
      <c r="DF199" s="4">
        <v>105</v>
      </c>
      <c r="DG199" s="4">
        <v>106</v>
      </c>
      <c r="DH199" s="4">
        <v>107</v>
      </c>
      <c r="DI199" s="4">
        <v>108</v>
      </c>
      <c r="DJ199" s="4">
        <v>109</v>
      </c>
      <c r="DK199" s="4">
        <v>110</v>
      </c>
      <c r="DL199" s="4">
        <v>111</v>
      </c>
      <c r="DM199" s="4">
        <v>112</v>
      </c>
      <c r="DN199" s="4">
        <v>113</v>
      </c>
      <c r="DO199" s="4">
        <v>114</v>
      </c>
      <c r="DP199" s="4">
        <v>115</v>
      </c>
      <c r="DQ199" s="4">
        <v>116</v>
      </c>
      <c r="DR199" s="4">
        <v>117</v>
      </c>
      <c r="DS199" s="4">
        <v>118</v>
      </c>
      <c r="DT199" s="4">
        <v>119</v>
      </c>
      <c r="DU199" s="4">
        <v>120</v>
      </c>
      <c r="DV199" s="4">
        <v>121</v>
      </c>
      <c r="DW199" s="4">
        <v>122</v>
      </c>
      <c r="DX199" s="4">
        <v>123</v>
      </c>
      <c r="DY199" s="4">
        <v>124</v>
      </c>
      <c r="DZ199" s="4">
        <v>125</v>
      </c>
      <c r="EA199" s="4">
        <v>126</v>
      </c>
      <c r="EB199" s="4">
        <v>127</v>
      </c>
      <c r="EC199" s="4">
        <v>128</v>
      </c>
      <c r="ED199" s="4">
        <v>129</v>
      </c>
      <c r="EE199" s="4">
        <v>130</v>
      </c>
      <c r="EF199" s="4">
        <v>131</v>
      </c>
      <c r="EG199" s="4">
        <v>132</v>
      </c>
      <c r="EH199" s="4">
        <v>133</v>
      </c>
      <c r="EI199" s="4">
        <v>134</v>
      </c>
      <c r="EJ199" s="4">
        <v>135</v>
      </c>
      <c r="EK199" s="4">
        <v>136</v>
      </c>
      <c r="EL199" s="4">
        <v>137</v>
      </c>
      <c r="EM199" s="4">
        <v>138</v>
      </c>
      <c r="EN199" s="4">
        <v>139</v>
      </c>
      <c r="EO199" s="4">
        <v>140</v>
      </c>
      <c r="EP199" s="4">
        <v>141</v>
      </c>
      <c r="EQ199" s="4">
        <v>142</v>
      </c>
      <c r="ER199" s="4">
        <v>143</v>
      </c>
      <c r="ES199" s="4">
        <v>144</v>
      </c>
      <c r="ET199" s="4">
        <v>145</v>
      </c>
      <c r="EU199" s="4">
        <v>146</v>
      </c>
      <c r="EV199" s="4">
        <v>147</v>
      </c>
      <c r="EW199" s="4">
        <v>148</v>
      </c>
      <c r="EX199" s="4">
        <v>149</v>
      </c>
      <c r="EY199" s="4">
        <v>150</v>
      </c>
      <c r="EZ199" s="4">
        <v>151</v>
      </c>
      <c r="FA199" s="4">
        <v>152</v>
      </c>
    </row>
    <row r="200" spans="5:157" ht="13.5" customHeight="1" hidden="1">
      <c r="E200" s="159">
        <v>201111</v>
      </c>
      <c r="F200" s="159">
        <v>19441130</v>
      </c>
      <c r="G200" s="159">
        <v>14889696</v>
      </c>
      <c r="H200" s="159">
        <v>2578530</v>
      </c>
      <c r="I200" s="159">
        <v>276841</v>
      </c>
      <c r="J200" s="159">
        <v>302325</v>
      </c>
      <c r="K200" s="159">
        <v>72906</v>
      </c>
      <c r="L200" s="159">
        <v>9678</v>
      </c>
      <c r="M200" s="159">
        <v>937882</v>
      </c>
      <c r="N200" s="159">
        <v>697204</v>
      </c>
      <c r="O200" s="159">
        <v>275980.068436047</v>
      </c>
      <c r="P200" s="159">
        <v>5441766986</v>
      </c>
      <c r="Q200" s="159">
        <v>54630759</v>
      </c>
      <c r="R200" s="159">
        <v>5496397745</v>
      </c>
      <c r="S200" s="160">
        <v>132686</v>
      </c>
      <c r="T200" s="160">
        <v>136951</v>
      </c>
      <c r="U200" s="160">
        <v>37567</v>
      </c>
      <c r="V200" s="160">
        <v>18292</v>
      </c>
      <c r="W200" s="160">
        <v>2462</v>
      </c>
      <c r="X200" s="160">
        <v>40396</v>
      </c>
      <c r="Y200" s="160">
        <v>8573272</v>
      </c>
      <c r="Z200" s="160">
        <v>7753020</v>
      </c>
      <c r="AA200" s="160">
        <v>2250908</v>
      </c>
      <c r="AB200" s="160">
        <v>680620</v>
      </c>
      <c r="AC200" s="160">
        <v>98724</v>
      </c>
      <c r="AD200" s="160">
        <v>1660795</v>
      </c>
      <c r="AE200" s="160">
        <v>2268362</v>
      </c>
      <c r="AF200" s="160">
        <v>1657881</v>
      </c>
      <c r="AG200" s="160">
        <v>267591</v>
      </c>
      <c r="AH200" s="160">
        <v>117327</v>
      </c>
      <c r="AI200" s="160">
        <v>20141</v>
      </c>
      <c r="AJ200" s="160">
        <v>316681</v>
      </c>
      <c r="AK200" s="160">
        <v>1286962</v>
      </c>
      <c r="AL200" s="160">
        <v>1462994</v>
      </c>
      <c r="AM200" s="160">
        <v>251893</v>
      </c>
      <c r="AN200" s="160">
        <v>244307</v>
      </c>
      <c r="AO200" s="160">
        <v>27221</v>
      </c>
      <c r="AP200" s="160">
        <v>518249</v>
      </c>
      <c r="AQ200" s="160">
        <v>12706543</v>
      </c>
      <c r="AR200" s="160">
        <v>12476500</v>
      </c>
      <c r="AS200" s="160">
        <v>3948960</v>
      </c>
      <c r="AT200" s="160">
        <v>1256264</v>
      </c>
      <c r="AU200" s="160">
        <v>170622</v>
      </c>
      <c r="AV200" s="160">
        <v>2894754</v>
      </c>
      <c r="AW200" s="160">
        <v>4755810</v>
      </c>
      <c r="AX200" s="160">
        <v>3137728</v>
      </c>
      <c r="AY200" s="160">
        <v>417000</v>
      </c>
      <c r="AZ200" s="160">
        <v>264848</v>
      </c>
      <c r="BA200" s="160">
        <v>42831</v>
      </c>
      <c r="BB200" s="160">
        <v>704909</v>
      </c>
      <c r="BC200" s="160">
        <v>62127907670</v>
      </c>
      <c r="BD200" s="160">
        <v>56478002460</v>
      </c>
      <c r="BE200" s="160">
        <v>14414966930</v>
      </c>
      <c r="BF200" s="160">
        <v>9873717370</v>
      </c>
      <c r="BG200" s="160">
        <v>1330329140</v>
      </c>
      <c r="BH200" s="160">
        <v>22214213370</v>
      </c>
      <c r="BI200" s="160">
        <v>96014274320</v>
      </c>
      <c r="BJ200" s="160">
        <v>79216057140</v>
      </c>
      <c r="BK200" s="160">
        <v>20288101690</v>
      </c>
      <c r="BL200" s="160">
        <v>10158910540</v>
      </c>
      <c r="BM200" s="160">
        <v>1522977100</v>
      </c>
      <c r="BN200" s="160">
        <v>23922178190</v>
      </c>
      <c r="BO200" s="160">
        <v>30403015650</v>
      </c>
      <c r="BP200" s="160">
        <v>18726301340</v>
      </c>
      <c r="BQ200" s="160">
        <v>2458911420</v>
      </c>
      <c r="BR200" s="160">
        <v>1737870750</v>
      </c>
      <c r="BS200" s="160">
        <v>258438950</v>
      </c>
      <c r="BT200" s="160">
        <v>4529363060</v>
      </c>
      <c r="BU200" s="160">
        <v>43592164830</v>
      </c>
      <c r="BV200" s="160">
        <v>34615967980</v>
      </c>
      <c r="BW200" s="160">
        <v>8119860930</v>
      </c>
      <c r="BX200" s="160">
        <v>5299276150</v>
      </c>
      <c r="BY200" s="160">
        <v>779162930</v>
      </c>
      <c r="BZ200" s="160">
        <v>12151400240</v>
      </c>
      <c r="CA200" s="160">
        <v>94555650</v>
      </c>
      <c r="CB200" s="160">
        <v>415080550</v>
      </c>
      <c r="CC200" s="160">
        <v>76314000</v>
      </c>
      <c r="CD200" s="160">
        <v>33997000</v>
      </c>
      <c r="CE200" s="160">
        <v>3933200</v>
      </c>
      <c r="CF200" s="160">
        <v>71318300</v>
      </c>
      <c r="CG200" s="160">
        <v>1958966998</v>
      </c>
      <c r="CH200" s="160">
        <v>2245558678</v>
      </c>
      <c r="CI200" s="160">
        <v>283419884</v>
      </c>
      <c r="CJ200" s="160">
        <v>416896944</v>
      </c>
      <c r="CK200" s="160">
        <v>43975328</v>
      </c>
      <c r="CL200" s="160">
        <v>872864556</v>
      </c>
      <c r="CM200" s="161">
        <v>5916585911.3442</v>
      </c>
      <c r="CN200" s="161">
        <v>3507811931.47775</v>
      </c>
      <c r="CO200" s="161">
        <v>543341848.629282</v>
      </c>
      <c r="CP200" s="161">
        <v>140515651.577002</v>
      </c>
      <c r="CQ200" s="161">
        <v>24522147.2332703</v>
      </c>
      <c r="CR200" s="161">
        <v>436812132.275527</v>
      </c>
      <c r="CS200" s="160">
        <v>52876608897</v>
      </c>
      <c r="CT200" s="160">
        <v>48144855012</v>
      </c>
      <c r="CU200" s="160">
        <v>12591262969</v>
      </c>
      <c r="CV200" s="160">
        <v>9135345109</v>
      </c>
      <c r="CW200" s="160">
        <v>1177929789</v>
      </c>
      <c r="CX200" s="160">
        <v>19786116014</v>
      </c>
      <c r="CY200" s="160">
        <v>69303625944</v>
      </c>
      <c r="CZ200" s="160">
        <v>59223520424</v>
      </c>
      <c r="DA200" s="160">
        <v>16255622642</v>
      </c>
      <c r="DB200" s="160">
        <v>8253021562</v>
      </c>
      <c r="DC200" s="160">
        <v>1102898299</v>
      </c>
      <c r="DD200" s="160">
        <v>18249735912</v>
      </c>
      <c r="DE200" s="160">
        <v>21426836401</v>
      </c>
      <c r="DF200" s="160">
        <v>13443903146</v>
      </c>
      <c r="DG200" s="160">
        <v>1972082320</v>
      </c>
      <c r="DH200" s="160">
        <v>1383049087</v>
      </c>
      <c r="DI200" s="160">
        <v>182641087</v>
      </c>
      <c r="DJ200" s="160">
        <v>3351101864</v>
      </c>
      <c r="DK200" s="160">
        <v>30855711148</v>
      </c>
      <c r="DL200" s="160">
        <v>25402230148</v>
      </c>
      <c r="DM200" s="160">
        <v>6507894162</v>
      </c>
      <c r="DN200" s="160">
        <v>4221907814</v>
      </c>
      <c r="DO200" s="160">
        <v>552377602</v>
      </c>
      <c r="DP200" s="160">
        <v>9038217905</v>
      </c>
      <c r="DQ200" s="160">
        <v>66671616</v>
      </c>
      <c r="DR200" s="160">
        <v>298950913</v>
      </c>
      <c r="DS200" s="160">
        <v>61067173</v>
      </c>
      <c r="DT200" s="160">
        <v>28789165</v>
      </c>
      <c r="DU200" s="160">
        <v>2911985</v>
      </c>
      <c r="DV200" s="160">
        <v>55156670</v>
      </c>
      <c r="DW200" s="161">
        <v>1205754687.01392</v>
      </c>
      <c r="DX200" s="161">
        <v>1370653300.23592</v>
      </c>
      <c r="DY200" s="161">
        <v>169640061.9355</v>
      </c>
      <c r="DZ200" s="161">
        <v>256780594.750148</v>
      </c>
      <c r="EA200" s="161">
        <v>27119650.4199251</v>
      </c>
      <c r="EB200" s="161">
        <v>538428123.460447</v>
      </c>
      <c r="EC200" s="159">
        <v>1109038780</v>
      </c>
      <c r="ED200" s="159">
        <v>923554029</v>
      </c>
      <c r="EE200" s="159">
        <v>121658785</v>
      </c>
      <c r="EF200" s="159">
        <v>1767385</v>
      </c>
      <c r="EG200" s="159">
        <v>1055865</v>
      </c>
      <c r="EH200" s="159">
        <v>204103893</v>
      </c>
      <c r="EI200" s="159">
        <v>273965095</v>
      </c>
      <c r="EJ200" s="159">
        <v>157407748</v>
      </c>
      <c r="EK200" s="159">
        <v>1073600</v>
      </c>
      <c r="EL200" s="159">
        <v>5503953</v>
      </c>
      <c r="EM200" s="159">
        <v>1570537</v>
      </c>
      <c r="EN200" s="159">
        <v>49773197</v>
      </c>
      <c r="EO200" s="159">
        <v>1811582932</v>
      </c>
      <c r="EP200" s="161">
        <v>4141852390.01848</v>
      </c>
      <c r="EQ200" s="161">
        <v>2509917825.62928</v>
      </c>
      <c r="ER200" s="161">
        <v>434696071.004686</v>
      </c>
      <c r="ES200" s="161">
        <v>109970813.352229</v>
      </c>
      <c r="ET200" s="161">
        <v>17167683.6253528</v>
      </c>
      <c r="EU200" s="161">
        <v>317399946.314646</v>
      </c>
      <c r="EV200" s="159">
        <v>13462016058</v>
      </c>
      <c r="EW200" s="159">
        <v>104363000</v>
      </c>
      <c r="EX200" s="159">
        <v>68850000</v>
      </c>
      <c r="EY200" s="159">
        <v>4993620000</v>
      </c>
      <c r="EZ200" s="159">
        <v>9530290000</v>
      </c>
      <c r="FA200" s="159">
        <v>4250677946</v>
      </c>
    </row>
  </sheetData>
  <sheetProtection/>
  <mergeCells count="15">
    <mergeCell ref="O50:O56"/>
    <mergeCell ref="B1:P1"/>
    <mergeCell ref="E12:F12"/>
    <mergeCell ref="G12:H12"/>
    <mergeCell ref="I12:J12"/>
    <mergeCell ref="K12:L12"/>
    <mergeCell ref="E13:F13"/>
    <mergeCell ref="G13:H13"/>
    <mergeCell ref="I13:J13"/>
    <mergeCell ref="K13:L13"/>
    <mergeCell ref="F18:I18"/>
    <mergeCell ref="J18:M18"/>
    <mergeCell ref="F32:F33"/>
    <mergeCell ref="F47:L47"/>
    <mergeCell ref="M47:P47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0" r:id="rId1"/>
  <headerFooter alignWithMargins="0"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保険局調査課</dc:creator>
  <cp:keywords/>
  <dc:description/>
  <cp:lastModifiedBy>厚生労働省ネットワークシステム</cp:lastModifiedBy>
  <dcterms:created xsi:type="dcterms:W3CDTF">2012-08-01T04:34:46Z</dcterms:created>
  <dcterms:modified xsi:type="dcterms:W3CDTF">2012-08-01T05:12:01Z</dcterms:modified>
  <cp:category/>
  <cp:version/>
  <cp:contentType/>
  <cp:contentStatus/>
</cp:coreProperties>
</file>