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bookViews>
  <sheets>
    <sheet name="作業手順" sheetId="15" r:id="rId1"/>
    <sheet name="推計結果" sheetId="17" r:id="rId2"/>
    <sheet name="計算シート" sheetId="16"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1" i="15" l="1"/>
  <c r="H61" i="15"/>
  <c r="G61" i="15"/>
  <c r="F61" i="15"/>
  <c r="E61" i="15"/>
  <c r="D61" i="15"/>
  <c r="C61" i="15"/>
  <c r="B61" i="15"/>
  <c r="H57" i="15"/>
  <c r="G57" i="15"/>
  <c r="F57" i="15"/>
  <c r="E57" i="15"/>
  <c r="M7" i="16" l="1"/>
  <c r="P3" i="17" s="1"/>
  <c r="H7" i="16"/>
  <c r="K3" i="17" s="1"/>
  <c r="C6" i="16"/>
  <c r="D6" i="16"/>
  <c r="E6" i="16"/>
  <c r="D3" i="16"/>
  <c r="E3" i="16"/>
  <c r="D4" i="16"/>
  <c r="E4" i="16"/>
  <c r="D5" i="16"/>
  <c r="E5" i="16"/>
  <c r="C4" i="16"/>
  <c r="C5" i="16"/>
  <c r="C3" i="16"/>
  <c r="B6" i="16"/>
  <c r="B4" i="16"/>
  <c r="B5" i="16"/>
  <c r="B3" i="16"/>
  <c r="I12" i="16"/>
  <c r="H12" i="16"/>
  <c r="G12" i="16"/>
  <c r="C12" i="16"/>
  <c r="D12" i="16"/>
  <c r="C7" i="16" l="1"/>
  <c r="F3" i="17" s="1"/>
  <c r="B7" i="16"/>
  <c r="C16" i="16" s="1"/>
  <c r="D16" i="16" s="1"/>
  <c r="K7" i="16"/>
  <c r="N3" i="17" s="1"/>
  <c r="D7" i="16"/>
  <c r="J7" i="16"/>
  <c r="M3" i="17" s="1"/>
  <c r="L7" i="16"/>
  <c r="O3" i="17" s="1"/>
  <c r="C17" i="16"/>
  <c r="E17" i="16" s="1"/>
  <c r="E7" i="16"/>
  <c r="I7" i="16"/>
  <c r="L3" i="17" s="1"/>
  <c r="E12" i="16"/>
  <c r="K12" i="16"/>
  <c r="M12" i="16"/>
  <c r="F12" i="16"/>
  <c r="J12" i="16"/>
  <c r="L12" i="16"/>
  <c r="F17" i="16" l="1"/>
  <c r="G17" i="16" s="1"/>
  <c r="H17" i="16" s="1"/>
  <c r="I17" i="16" s="1"/>
  <c r="J17" i="16" s="1"/>
  <c r="K17" i="16" s="1"/>
  <c r="L17" i="16" s="1"/>
  <c r="M17" i="16" s="1"/>
  <c r="N17" i="16" s="1"/>
  <c r="F5" i="17"/>
  <c r="F6" i="17" s="1"/>
  <c r="E16" i="16"/>
  <c r="F16" i="16" s="1"/>
  <c r="G7" i="17"/>
  <c r="H7" i="17"/>
  <c r="F7" i="16"/>
  <c r="I3" i="17" s="1"/>
  <c r="H3" i="17"/>
  <c r="C18" i="16"/>
  <c r="F18" i="16" s="1"/>
  <c r="G18" i="16" s="1"/>
  <c r="H18" i="16" s="1"/>
  <c r="I18" i="16" s="1"/>
  <c r="J18" i="16" s="1"/>
  <c r="K18" i="16" s="1"/>
  <c r="L18" i="16" s="1"/>
  <c r="M18" i="16" s="1"/>
  <c r="N18" i="16" s="1"/>
  <c r="G3" i="17"/>
  <c r="G7" i="16"/>
  <c r="J3" i="17" s="1"/>
  <c r="G5" i="17" l="1"/>
  <c r="G6" i="17" s="1"/>
  <c r="I7" i="17"/>
  <c r="I8" i="17" s="1"/>
  <c r="H5" i="17"/>
  <c r="H6" i="17" s="1"/>
  <c r="G16" i="16"/>
  <c r="H8" i="17"/>
  <c r="G8" i="17"/>
  <c r="H9" i="17"/>
  <c r="H10" i="17" s="1"/>
  <c r="H16" i="16" l="1"/>
  <c r="I5" i="17"/>
  <c r="I6" i="17" s="1"/>
  <c r="J7" i="17"/>
  <c r="J8" i="17" s="1"/>
  <c r="I9" i="17"/>
  <c r="I10" i="17" s="1"/>
  <c r="K7" i="17" l="1"/>
  <c r="K8" i="17" s="1"/>
  <c r="I16" i="16"/>
  <c r="J5" i="17"/>
  <c r="J6" i="17" s="1"/>
  <c r="J9" i="17"/>
  <c r="J10" i="17" s="1"/>
  <c r="J16" i="16" l="1"/>
  <c r="K5" i="17"/>
  <c r="K6" i="17" s="1"/>
  <c r="L7" i="17"/>
  <c r="L8" i="17" s="1"/>
  <c r="K9" i="17"/>
  <c r="K10" i="17" s="1"/>
  <c r="M7" i="17" l="1"/>
  <c r="M8" i="17" s="1"/>
  <c r="K16" i="16"/>
  <c r="L5" i="17"/>
  <c r="L6" i="17" s="1"/>
  <c r="L9" i="17"/>
  <c r="L10" i="17" s="1"/>
  <c r="L16" i="16" l="1"/>
  <c r="M5" i="17"/>
  <c r="M6" i="17" s="1"/>
  <c r="N7" i="17"/>
  <c r="N8" i="17" s="1"/>
  <c r="M9" i="17"/>
  <c r="M10" i="17" s="1"/>
  <c r="P7" i="17" l="1"/>
  <c r="P8" i="17" s="1"/>
  <c r="O7" i="17"/>
  <c r="O8" i="17" s="1"/>
  <c r="M16" i="16"/>
  <c r="N5" i="17"/>
  <c r="N6" i="17" s="1"/>
  <c r="N9" i="17"/>
  <c r="N10" i="17" s="1"/>
  <c r="N16" i="16" l="1"/>
  <c r="P5" i="17" s="1"/>
  <c r="P6" i="17" s="1"/>
  <c r="O5" i="17"/>
  <c r="O6" i="17" s="1"/>
  <c r="P9" i="17"/>
  <c r="P10" i="17" s="1"/>
  <c r="O9" i="17"/>
  <c r="O10" i="17" s="1"/>
</calcChain>
</file>

<file path=xl/sharedStrings.xml><?xml version="1.0" encoding="utf-8"?>
<sst xmlns="http://schemas.openxmlformats.org/spreadsheetml/2006/main" count="157" uniqueCount="99">
  <si>
    <t>H27</t>
  </si>
  <si>
    <t>H27</t>
    <phoneticPr fontId="2"/>
  </si>
  <si>
    <t>介護予防訪問介護</t>
    <rPh sb="0" eb="2">
      <t>カイゴ</t>
    </rPh>
    <rPh sb="2" eb="4">
      <t>ヨボウ</t>
    </rPh>
    <rPh sb="4" eb="6">
      <t>ホウモン</t>
    </rPh>
    <rPh sb="6" eb="8">
      <t>カイゴ</t>
    </rPh>
    <phoneticPr fontId="2"/>
  </si>
  <si>
    <t>介護予防通所介護</t>
    <rPh sb="0" eb="2">
      <t>カイゴ</t>
    </rPh>
    <rPh sb="2" eb="4">
      <t>ヨボウ</t>
    </rPh>
    <rPh sb="4" eb="6">
      <t>ツウショ</t>
    </rPh>
    <rPh sb="6" eb="8">
      <t>カイゴ</t>
    </rPh>
    <phoneticPr fontId="2"/>
  </si>
  <si>
    <t>H28</t>
  </si>
  <si>
    <t>H28</t>
    <phoneticPr fontId="2"/>
  </si>
  <si>
    <t>H29</t>
  </si>
  <si>
    <t>H29</t>
    <phoneticPr fontId="2"/>
  </si>
  <si>
    <t>H27移行</t>
    <rPh sb="3" eb="5">
      <t>イコウ</t>
    </rPh>
    <phoneticPr fontId="2"/>
  </si>
  <si>
    <t>H28移行</t>
    <rPh sb="3" eb="5">
      <t>イコウ</t>
    </rPh>
    <phoneticPr fontId="2"/>
  </si>
  <si>
    <t>H30</t>
  </si>
  <si>
    <t>H31</t>
  </si>
  <si>
    <t>H32</t>
  </si>
  <si>
    <t>H33</t>
  </si>
  <si>
    <t>H34</t>
  </si>
  <si>
    <t>H35</t>
  </si>
  <si>
    <t>H36</t>
  </si>
  <si>
    <t>H37</t>
  </si>
  <si>
    <t>-</t>
    <phoneticPr fontId="2"/>
  </si>
  <si>
    <t>H25</t>
    <phoneticPr fontId="2"/>
  </si>
  <si>
    <t>H26</t>
    <phoneticPr fontId="2"/>
  </si>
  <si>
    <t>H23</t>
    <phoneticPr fontId="2"/>
  </si>
  <si>
    <t>H24</t>
    <phoneticPr fontId="2"/>
  </si>
  <si>
    <t>H27上限</t>
    <rPh sb="3" eb="5">
      <t>ジョウゲン</t>
    </rPh>
    <phoneticPr fontId="2"/>
  </si>
  <si>
    <t>H28上限</t>
    <rPh sb="3" eb="5">
      <t>ジョウゲン</t>
    </rPh>
    <phoneticPr fontId="2"/>
  </si>
  <si>
    <t>H29上限</t>
    <rPh sb="3" eb="5">
      <t>ジョウゲン</t>
    </rPh>
    <phoneticPr fontId="2"/>
  </si>
  <si>
    <t>H30上限</t>
    <rPh sb="3" eb="5">
      <t>ジョウゲン</t>
    </rPh>
    <phoneticPr fontId="2"/>
  </si>
  <si>
    <t>H31上限</t>
    <rPh sb="3" eb="5">
      <t>ジョウゲン</t>
    </rPh>
    <phoneticPr fontId="2"/>
  </si>
  <si>
    <t>H32上限</t>
    <rPh sb="3" eb="5">
      <t>ジョウゲン</t>
    </rPh>
    <phoneticPr fontId="2"/>
  </si>
  <si>
    <t>H33上限</t>
    <rPh sb="3" eb="5">
      <t>ジョウゲン</t>
    </rPh>
    <phoneticPr fontId="2"/>
  </si>
  <si>
    <t>H34上限</t>
    <rPh sb="3" eb="5">
      <t>ジョウゲン</t>
    </rPh>
    <phoneticPr fontId="2"/>
  </si>
  <si>
    <t>H35上限</t>
    <rPh sb="3" eb="5">
      <t>ジョウゲン</t>
    </rPh>
    <phoneticPr fontId="2"/>
  </si>
  <si>
    <t>H36上限</t>
    <rPh sb="3" eb="5">
      <t>ジョウゲン</t>
    </rPh>
    <phoneticPr fontId="2"/>
  </si>
  <si>
    <t>H37上限</t>
    <rPh sb="3" eb="5">
      <t>ジョウゲン</t>
    </rPh>
    <phoneticPr fontId="2"/>
  </si>
  <si>
    <t>介護予防支援</t>
    <rPh sb="0" eb="2">
      <t>カイゴ</t>
    </rPh>
    <rPh sb="2" eb="4">
      <t>ヨボウ</t>
    </rPh>
    <rPh sb="4" eb="6">
      <t>シエン</t>
    </rPh>
    <phoneticPr fontId="2"/>
  </si>
  <si>
    <t>総合事業上限簡易推計ＷＳ</t>
    <rPh sb="0" eb="2">
      <t>ソウゴウ</t>
    </rPh>
    <rPh sb="2" eb="4">
      <t>ジギョウ</t>
    </rPh>
    <rPh sb="4" eb="6">
      <t>ジョウゲン</t>
    </rPh>
    <rPh sb="6" eb="8">
      <t>カンイ</t>
    </rPh>
    <rPh sb="8" eb="10">
      <t>スイケイ</t>
    </rPh>
    <phoneticPr fontId="2"/>
  </si>
  <si>
    <t>【用意するもの】</t>
    <rPh sb="1" eb="3">
      <t>ヨウイ</t>
    </rPh>
    <phoneticPr fontId="2"/>
  </si>
  <si>
    <t>【作業手順】</t>
    <rPh sb="1" eb="3">
      <t>サギョウ</t>
    </rPh>
    <rPh sb="3" eb="5">
      <t>テジュン</t>
    </rPh>
    <phoneticPr fontId="2"/>
  </si>
  <si>
    <t>総合事業費</t>
    <rPh sb="0" eb="2">
      <t>ソウゴウ</t>
    </rPh>
    <rPh sb="2" eb="5">
      <t>ジギョウヒ</t>
    </rPh>
    <phoneticPr fontId="2"/>
  </si>
  <si>
    <t>H32</t>
    <phoneticPr fontId="2"/>
  </si>
  <si>
    <t>H37</t>
    <phoneticPr fontId="2"/>
  </si>
  <si>
    <t>※H32はI67のセル、H37はK67のセルを参照。</t>
    <rPh sb="23" eb="25">
      <t>サンショウ</t>
    </rPh>
    <phoneticPr fontId="2"/>
  </si>
  <si>
    <t>H26</t>
    <phoneticPr fontId="2"/>
  </si>
  <si>
    <t>（単位：千円）</t>
    <rPh sb="1" eb="3">
      <t>タンイ</t>
    </rPh>
    <rPh sb="4" eb="6">
      <t>センエン</t>
    </rPh>
    <phoneticPr fontId="2"/>
  </si>
  <si>
    <t>④H26の給付費実績を入力する。</t>
    <rPh sb="5" eb="7">
      <t>キュウフ</t>
    </rPh>
    <rPh sb="7" eb="8">
      <t>ヒ</t>
    </rPh>
    <rPh sb="8" eb="10">
      <t>ジッセキ</t>
    </rPh>
    <rPh sb="11" eb="13">
      <t>ニュウリョク</t>
    </rPh>
    <phoneticPr fontId="2"/>
  </si>
  <si>
    <t>③第6期計画WSのE2a（平成32年度、平成37年度の第１号被保険者の保険料推計に必要な数値の入力）から</t>
    <rPh sb="1" eb="2">
      <t>ダイ</t>
    </rPh>
    <rPh sb="3" eb="4">
      <t>キ</t>
    </rPh>
    <rPh sb="4" eb="6">
      <t>ケイカク</t>
    </rPh>
    <phoneticPr fontId="2"/>
  </si>
  <si>
    <t>②第6期計画WSのD3（介護サービス給付費等の推計値）から総合事業への移行対象事業費を入力する。</t>
    <rPh sb="1" eb="2">
      <t>ダイ</t>
    </rPh>
    <rPh sb="3" eb="4">
      <t>キ</t>
    </rPh>
    <rPh sb="4" eb="6">
      <t>ケイカク</t>
    </rPh>
    <rPh sb="29" eb="31">
      <t>ソウゴウ</t>
    </rPh>
    <rPh sb="31" eb="33">
      <t>ジギョウ</t>
    </rPh>
    <rPh sb="35" eb="37">
      <t>イコウ</t>
    </rPh>
    <rPh sb="37" eb="39">
      <t>タイショウ</t>
    </rPh>
    <rPh sb="39" eb="42">
      <t>ジギョウヒ</t>
    </rPh>
    <rPh sb="43" eb="45">
      <t>ニュウリョク</t>
    </rPh>
    <phoneticPr fontId="2"/>
  </si>
  <si>
    <t>①第6期計画WSのD2(報酬改定率入力）シートの「平成２７年４月改定率」の列に次の数値を入力する。</t>
    <rPh sb="1" eb="2">
      <t>ダイ</t>
    </rPh>
    <rPh sb="3" eb="4">
      <t>キ</t>
    </rPh>
    <rPh sb="4" eb="6">
      <t>ケイカク</t>
    </rPh>
    <rPh sb="12" eb="14">
      <t>ホウシュウ</t>
    </rPh>
    <rPh sb="14" eb="16">
      <t>カイテイ</t>
    </rPh>
    <rPh sb="16" eb="17">
      <t>リツ</t>
    </rPh>
    <rPh sb="17" eb="19">
      <t>ニュウリョク</t>
    </rPh>
    <rPh sb="39" eb="40">
      <t>ツギ</t>
    </rPh>
    <rPh sb="41" eb="43">
      <t>スウチ</t>
    </rPh>
    <rPh sb="44" eb="46">
      <t>ニュウリョク</t>
    </rPh>
    <phoneticPr fontId="2"/>
  </si>
  <si>
    <t>　H32、H37の総合事業費用を入力する。</t>
    <rPh sb="9" eb="11">
      <t>ソウゴウ</t>
    </rPh>
    <rPh sb="11" eb="13">
      <t>ジギョウ</t>
    </rPh>
    <rPh sb="13" eb="15">
      <t>ヒヨウ</t>
    </rPh>
    <rPh sb="16" eb="18">
      <t>ニュウリョク</t>
    </rPh>
    <phoneticPr fontId="2"/>
  </si>
  <si>
    <t>【留意事項】</t>
    <rPh sb="1" eb="3">
      <t>リュウイ</t>
    </rPh>
    <rPh sb="3" eb="5">
      <t>ジコウ</t>
    </rPh>
    <phoneticPr fontId="2"/>
  </si>
  <si>
    <t>　○簡易推計であるため総合事業上限に係る「選択可能な計算式」や総合事業移行後も提供される介護予防支援などは考慮していない。</t>
    <rPh sb="2" eb="4">
      <t>カンイ</t>
    </rPh>
    <rPh sb="4" eb="6">
      <t>スイケイ</t>
    </rPh>
    <rPh sb="11" eb="13">
      <t>ソウゴウ</t>
    </rPh>
    <rPh sb="13" eb="15">
      <t>ジギョウ</t>
    </rPh>
    <rPh sb="15" eb="17">
      <t>ジョウゲン</t>
    </rPh>
    <rPh sb="18" eb="19">
      <t>カカ</t>
    </rPh>
    <rPh sb="21" eb="23">
      <t>センタク</t>
    </rPh>
    <rPh sb="23" eb="25">
      <t>カノウ</t>
    </rPh>
    <rPh sb="26" eb="28">
      <t>ケイサン</t>
    </rPh>
    <rPh sb="28" eb="29">
      <t>シキ</t>
    </rPh>
    <rPh sb="31" eb="33">
      <t>ソウゴウ</t>
    </rPh>
    <rPh sb="33" eb="35">
      <t>ジギョウ</t>
    </rPh>
    <rPh sb="35" eb="37">
      <t>イコウ</t>
    </rPh>
    <rPh sb="37" eb="38">
      <t>ゴ</t>
    </rPh>
    <rPh sb="39" eb="41">
      <t>テイキョウ</t>
    </rPh>
    <rPh sb="44" eb="46">
      <t>カイゴ</t>
    </rPh>
    <rPh sb="46" eb="48">
      <t>ヨボウ</t>
    </rPh>
    <rPh sb="48" eb="50">
      <t>シエン</t>
    </rPh>
    <rPh sb="53" eb="55">
      <t>コウリョ</t>
    </rPh>
    <phoneticPr fontId="2"/>
  </si>
  <si>
    <t>年度</t>
    <rPh sb="0" eb="2">
      <t>ネンド</t>
    </rPh>
    <phoneticPr fontId="2"/>
  </si>
  <si>
    <t>後期高齢者人口</t>
    <rPh sb="0" eb="2">
      <t>コウキ</t>
    </rPh>
    <rPh sb="2" eb="4">
      <t>コウレイ</t>
    </rPh>
    <rPh sb="4" eb="5">
      <t>シャ</t>
    </rPh>
    <rPh sb="5" eb="7">
      <t>ジンコウ</t>
    </rPh>
    <phoneticPr fontId="2"/>
  </si>
  <si>
    <t>伸び率</t>
    <rPh sb="0" eb="1">
      <t>ノ</t>
    </rPh>
    <rPh sb="2" eb="3">
      <t>リツ</t>
    </rPh>
    <phoneticPr fontId="2"/>
  </si>
  <si>
    <t>（単位：人）</t>
    <rPh sb="1" eb="3">
      <t>タンイ</t>
    </rPh>
    <rPh sb="4" eb="5">
      <t>ニン</t>
    </rPh>
    <phoneticPr fontId="2"/>
  </si>
  <si>
    <t>⑤H23～H37の後期高齢者人口(推計)を入力する。</t>
    <rPh sb="9" eb="11">
      <t>コウキ</t>
    </rPh>
    <rPh sb="11" eb="14">
      <t>コウレイシャ</t>
    </rPh>
    <rPh sb="14" eb="16">
      <t>ジンコウ</t>
    </rPh>
    <rPh sb="17" eb="19">
      <t>スイケイ</t>
    </rPh>
    <rPh sb="21" eb="23">
      <t>ニュウリョク</t>
    </rPh>
    <phoneticPr fontId="2"/>
  </si>
  <si>
    <t>　○介護予防訪問介護、介護予防通所介護、介護予防支援の推計値と後期高齢者伸び率から総合事業費と上限額推計を比較するもので、</t>
    <rPh sb="2" eb="4">
      <t>カイゴ</t>
    </rPh>
    <rPh sb="4" eb="6">
      <t>ヨボウ</t>
    </rPh>
    <rPh sb="6" eb="8">
      <t>ホウモン</t>
    </rPh>
    <rPh sb="8" eb="10">
      <t>カイゴ</t>
    </rPh>
    <rPh sb="11" eb="13">
      <t>カイゴ</t>
    </rPh>
    <rPh sb="13" eb="15">
      <t>ヨボウ</t>
    </rPh>
    <rPh sb="15" eb="17">
      <t>ツウショ</t>
    </rPh>
    <rPh sb="17" eb="19">
      <t>カイゴ</t>
    </rPh>
    <rPh sb="20" eb="22">
      <t>カイゴ</t>
    </rPh>
    <rPh sb="22" eb="24">
      <t>ヨボウ</t>
    </rPh>
    <rPh sb="24" eb="26">
      <t>シエン</t>
    </rPh>
    <rPh sb="27" eb="30">
      <t>スイケイチ</t>
    </rPh>
    <rPh sb="31" eb="33">
      <t>コウキ</t>
    </rPh>
    <rPh sb="33" eb="36">
      <t>コウレイシャ</t>
    </rPh>
    <rPh sb="36" eb="37">
      <t>ノ</t>
    </rPh>
    <rPh sb="38" eb="39">
      <t>リツ</t>
    </rPh>
    <rPh sb="41" eb="43">
      <t>ソウゴウ</t>
    </rPh>
    <rPh sb="43" eb="46">
      <t>ジギョウヒ</t>
    </rPh>
    <rPh sb="47" eb="50">
      <t>ジョウゲンガク</t>
    </rPh>
    <rPh sb="50" eb="52">
      <t>スイケイ</t>
    </rPh>
    <rPh sb="53" eb="55">
      <t>ヒカク</t>
    </rPh>
    <phoneticPr fontId="2"/>
  </si>
  <si>
    <t>　　上限計算は通常の計算式、10％バッファ付きを計算条件としている。</t>
    <rPh sb="2" eb="4">
      <t>ジョウゲン</t>
    </rPh>
    <rPh sb="4" eb="6">
      <t>ケイサン</t>
    </rPh>
    <rPh sb="7" eb="9">
      <t>ツウジョウ</t>
    </rPh>
    <rPh sb="10" eb="12">
      <t>ケイサン</t>
    </rPh>
    <rPh sb="12" eb="13">
      <t>シキ</t>
    </rPh>
    <rPh sb="21" eb="22">
      <t>ツ</t>
    </rPh>
    <rPh sb="24" eb="26">
      <t>ケイサン</t>
    </rPh>
    <rPh sb="26" eb="28">
      <t>ジョウケン</t>
    </rPh>
    <phoneticPr fontId="2"/>
  </si>
  <si>
    <t>⑥手順完了。</t>
    <rPh sb="1" eb="3">
      <t>テジュン</t>
    </rPh>
    <rPh sb="3" eb="5">
      <t>カンリョウ</t>
    </rPh>
    <phoneticPr fontId="2"/>
  </si>
  <si>
    <t>　「推計結果」のシートに推計値が出ています。</t>
    <rPh sb="2" eb="4">
      <t>スイケイ</t>
    </rPh>
    <rPh sb="4" eb="6">
      <t>ケッカ</t>
    </rPh>
    <rPh sb="12" eb="14">
      <t>スイケイ</t>
    </rPh>
    <rPh sb="14" eb="15">
      <t>アタイ</t>
    </rPh>
    <rPh sb="16" eb="17">
      <t>デ</t>
    </rPh>
    <phoneticPr fontId="2"/>
  </si>
  <si>
    <t>　第6期計画策定に用いた推計値を入力する。</t>
    <rPh sb="1" eb="2">
      <t>ダイ</t>
    </rPh>
    <rPh sb="3" eb="4">
      <t>キ</t>
    </rPh>
    <rPh sb="4" eb="6">
      <t>ケイカク</t>
    </rPh>
    <rPh sb="6" eb="8">
      <t>サクテイ</t>
    </rPh>
    <rPh sb="9" eb="10">
      <t>モチ</t>
    </rPh>
    <rPh sb="12" eb="15">
      <t>スイケイチ</t>
    </rPh>
    <rPh sb="16" eb="18">
      <t>ニュウリョク</t>
    </rPh>
    <phoneticPr fontId="2"/>
  </si>
  <si>
    <t>⑤H26～H29の介護予防事業費を入力する。</t>
    <rPh sb="9" eb="11">
      <t>カイゴ</t>
    </rPh>
    <rPh sb="11" eb="13">
      <t>ヨボウ</t>
    </rPh>
    <rPh sb="13" eb="16">
      <t>ジギョウヒ</t>
    </rPh>
    <rPh sb="17" eb="19">
      <t>ニュウリョク</t>
    </rPh>
    <phoneticPr fontId="2"/>
  </si>
  <si>
    <t>介護予防事業費</t>
    <rPh sb="0" eb="2">
      <t>カイゴ</t>
    </rPh>
    <rPh sb="2" eb="4">
      <t>ヨボウ</t>
    </rPh>
    <rPh sb="4" eb="6">
      <t>ジギョウ</t>
    </rPh>
    <rPh sb="6" eb="7">
      <t>ヒ</t>
    </rPh>
    <phoneticPr fontId="2"/>
  </si>
  <si>
    <t>H26(実績)</t>
    <rPh sb="4" eb="6">
      <t>ジッセキ</t>
    </rPh>
    <phoneticPr fontId="2"/>
  </si>
  <si>
    <t>　H26は実績。H27～H29は第6期計画策定に用いた推計値を入力する。</t>
    <rPh sb="5" eb="7">
      <t>ジッセキ</t>
    </rPh>
    <rPh sb="16" eb="17">
      <t>ダイ</t>
    </rPh>
    <rPh sb="18" eb="19">
      <t>キ</t>
    </rPh>
    <rPh sb="19" eb="21">
      <t>ケイカク</t>
    </rPh>
    <rPh sb="21" eb="23">
      <t>サクテイ</t>
    </rPh>
    <rPh sb="24" eb="25">
      <t>モチ</t>
    </rPh>
    <rPh sb="27" eb="30">
      <t>スイケイチ</t>
    </rPh>
    <rPh sb="31" eb="33">
      <t>ニュウリョク</t>
    </rPh>
    <phoneticPr fontId="2"/>
  </si>
  <si>
    <t>A）総合事業費の計算</t>
    <rPh sb="2" eb="4">
      <t>ソウゴウ</t>
    </rPh>
    <rPh sb="4" eb="7">
      <t>ジギョウヒ</t>
    </rPh>
    <rPh sb="8" eb="10">
      <t>ケイサン</t>
    </rPh>
    <phoneticPr fontId="2"/>
  </si>
  <si>
    <t>予防訪問</t>
    <rPh sb="0" eb="2">
      <t>ヨボウ</t>
    </rPh>
    <rPh sb="2" eb="4">
      <t>ホウモン</t>
    </rPh>
    <phoneticPr fontId="2"/>
  </si>
  <si>
    <t>予防通所</t>
    <rPh sb="0" eb="2">
      <t>ヨボウ</t>
    </rPh>
    <rPh sb="2" eb="4">
      <t>ツウショ</t>
    </rPh>
    <phoneticPr fontId="2"/>
  </si>
  <si>
    <t>予防支援</t>
    <rPh sb="0" eb="2">
      <t>ヨボウ</t>
    </rPh>
    <rPh sb="2" eb="4">
      <t>シエン</t>
    </rPh>
    <phoneticPr fontId="2"/>
  </si>
  <si>
    <t>予防事業</t>
    <rPh sb="0" eb="2">
      <t>ヨボウ</t>
    </rPh>
    <rPh sb="2" eb="4">
      <t>ジギョウ</t>
    </rPh>
    <phoneticPr fontId="2"/>
  </si>
  <si>
    <t>計</t>
    <rPh sb="0" eb="1">
      <t>ケイ</t>
    </rPh>
    <phoneticPr fontId="2"/>
  </si>
  <si>
    <t>伸びの均等化</t>
    <rPh sb="0" eb="1">
      <t>ノ</t>
    </rPh>
    <rPh sb="3" eb="6">
      <t>キントウカ</t>
    </rPh>
    <phoneticPr fontId="2"/>
  </si>
  <si>
    <t>Ｂ）伸び率の計算</t>
    <rPh sb="2" eb="3">
      <t>ノ</t>
    </rPh>
    <rPh sb="4" eb="5">
      <t>リツ</t>
    </rPh>
    <rPh sb="6" eb="8">
      <t>ケイサン</t>
    </rPh>
    <phoneticPr fontId="2"/>
  </si>
  <si>
    <t>C）総合事業上限額の計算（基準の計算式）</t>
    <rPh sb="2" eb="4">
      <t>ソウゴウ</t>
    </rPh>
    <rPh sb="4" eb="6">
      <t>ジギョウ</t>
    </rPh>
    <rPh sb="6" eb="9">
      <t>ジョウゲンガク</t>
    </rPh>
    <rPh sb="10" eb="12">
      <t>ケイサン</t>
    </rPh>
    <rPh sb="13" eb="15">
      <t>キジュン</t>
    </rPh>
    <rPh sb="16" eb="18">
      <t>ケイサン</t>
    </rPh>
    <rPh sb="18" eb="19">
      <t>シキ</t>
    </rPh>
    <phoneticPr fontId="2"/>
  </si>
  <si>
    <t>前年実績</t>
    <rPh sb="0" eb="2">
      <t>ゼンネン</t>
    </rPh>
    <rPh sb="2" eb="4">
      <t>ジッセキ</t>
    </rPh>
    <phoneticPr fontId="2"/>
  </si>
  <si>
    <t>H27移行（H26実績）</t>
    <rPh sb="3" eb="5">
      <t>イコウ</t>
    </rPh>
    <rPh sb="9" eb="11">
      <t>ジッセキ</t>
    </rPh>
    <phoneticPr fontId="2"/>
  </si>
  <si>
    <t>H28移行（H27実績）</t>
    <rPh sb="3" eb="5">
      <t>イコウ</t>
    </rPh>
    <rPh sb="9" eb="11">
      <t>ジッセキ</t>
    </rPh>
    <phoneticPr fontId="2"/>
  </si>
  <si>
    <t>H29移行（H28実績）</t>
    <rPh sb="3" eb="5">
      <t>イコウ</t>
    </rPh>
    <rPh sb="9" eb="11">
      <t>ジッセキ</t>
    </rPh>
    <phoneticPr fontId="2"/>
  </si>
  <si>
    <t>【推計結果】</t>
    <rPh sb="1" eb="3">
      <t>スイケイ</t>
    </rPh>
    <rPh sb="3" eb="5">
      <t>ケッカ</t>
    </rPh>
    <phoneticPr fontId="2"/>
  </si>
  <si>
    <t>総合事業上限額</t>
    <rPh sb="0" eb="2">
      <t>ソウゴウ</t>
    </rPh>
    <rPh sb="2" eb="4">
      <t>ジギョウ</t>
    </rPh>
    <rPh sb="4" eb="7">
      <t>ジョウゲンガク</t>
    </rPh>
    <phoneticPr fontId="2"/>
  </si>
  <si>
    <t>H29移行</t>
    <rPh sb="3" eb="5">
      <t>イコウ</t>
    </rPh>
    <phoneticPr fontId="2"/>
  </si>
  <si>
    <t>上限額</t>
    <rPh sb="0" eb="3">
      <t>ジョウゲンガク</t>
    </rPh>
    <phoneticPr fontId="2"/>
  </si>
  <si>
    <t>(B1)</t>
    <phoneticPr fontId="2"/>
  </si>
  <si>
    <t>(B2)</t>
  </si>
  <si>
    <t>(B3)</t>
  </si>
  <si>
    <t>総合事業所要額(A)</t>
    <rPh sb="0" eb="2">
      <t>ソウゴウ</t>
    </rPh>
    <rPh sb="2" eb="4">
      <t>ジギョウ</t>
    </rPh>
    <rPh sb="4" eb="6">
      <t>ショヨウ</t>
    </rPh>
    <rPh sb="6" eb="7">
      <t>ガク</t>
    </rPh>
    <phoneticPr fontId="2"/>
  </si>
  <si>
    <t>余剰額</t>
    <rPh sb="0" eb="2">
      <t>ヨジョウ</t>
    </rPh>
    <rPh sb="2" eb="3">
      <t>ガク</t>
    </rPh>
    <phoneticPr fontId="2"/>
  </si>
  <si>
    <t>(C1=B1-A)</t>
    <phoneticPr fontId="2"/>
  </si>
  <si>
    <t>(C3=B3-A)</t>
  </si>
  <si>
    <t>(C2=B2-A)</t>
  </si>
  <si>
    <t>　※総合事業への移行をD3で見込んでいる場合には、移行額を介護予防給付に引き戻して入力する。C3シートでの調整。</t>
    <rPh sb="2" eb="4">
      <t>ソウゴウ</t>
    </rPh>
    <rPh sb="4" eb="6">
      <t>ジギョウ</t>
    </rPh>
    <rPh sb="8" eb="10">
      <t>イコウ</t>
    </rPh>
    <rPh sb="14" eb="16">
      <t>ミコ</t>
    </rPh>
    <rPh sb="20" eb="22">
      <t>バアイ</t>
    </rPh>
    <rPh sb="25" eb="27">
      <t>イコウ</t>
    </rPh>
    <rPh sb="27" eb="28">
      <t>ガク</t>
    </rPh>
    <rPh sb="29" eb="31">
      <t>カイゴ</t>
    </rPh>
    <rPh sb="31" eb="33">
      <t>ヨボウ</t>
    </rPh>
    <rPh sb="33" eb="35">
      <t>キュウフ</t>
    </rPh>
    <rPh sb="36" eb="37">
      <t>ヒ</t>
    </rPh>
    <rPh sb="38" eb="39">
      <t>モド</t>
    </rPh>
    <rPh sb="41" eb="43">
      <t>ニュウリョク</t>
    </rPh>
    <rPh sb="53" eb="55">
      <t>チョウセイ</t>
    </rPh>
    <phoneticPr fontId="2"/>
  </si>
  <si>
    <t>総合事業所要額</t>
    <rPh sb="0" eb="2">
      <t>ソウゴウ</t>
    </rPh>
    <rPh sb="2" eb="4">
      <t>ジギョウ</t>
    </rPh>
    <rPh sb="4" eb="6">
      <t>ショヨウ</t>
    </rPh>
    <rPh sb="6" eb="7">
      <t>ガク</t>
    </rPh>
    <phoneticPr fontId="2"/>
  </si>
  <si>
    <t>H27移行上限</t>
    <rPh sb="3" eb="5">
      <t>イコウ</t>
    </rPh>
    <rPh sb="5" eb="7">
      <t>ジョウゲン</t>
    </rPh>
    <phoneticPr fontId="2"/>
  </si>
  <si>
    <t>H28移行上限</t>
    <rPh sb="3" eb="5">
      <t>イコウ</t>
    </rPh>
    <rPh sb="5" eb="7">
      <t>ジョウゲン</t>
    </rPh>
    <phoneticPr fontId="2"/>
  </si>
  <si>
    <t>H29移行上限</t>
    <rPh sb="3" eb="5">
      <t>イコウ</t>
    </rPh>
    <rPh sb="5" eb="7">
      <t>ジョウゲン</t>
    </rPh>
    <phoneticPr fontId="2"/>
  </si>
  <si>
    <t>　○第６期計画WS　○H23～H36後期高齢者人口(推計)　○H26～H29介護予防事業事業費</t>
    <rPh sb="2" eb="3">
      <t>ダイ</t>
    </rPh>
    <rPh sb="4" eb="5">
      <t>キ</t>
    </rPh>
    <rPh sb="5" eb="7">
      <t>ケイカク</t>
    </rPh>
    <phoneticPr fontId="2"/>
  </si>
  <si>
    <t xml:space="preserve"> 手順にそって必要な数値を入力します。　　　　　　　　のセルが数値入力が必要な箇所です。</t>
    <rPh sb="1" eb="2">
      <t>テ</t>
    </rPh>
    <rPh sb="2" eb="3">
      <t>ジュン</t>
    </rPh>
    <rPh sb="7" eb="9">
      <t>ヒツヨウ</t>
    </rPh>
    <rPh sb="10" eb="12">
      <t>スウチ</t>
    </rPh>
    <rPh sb="13" eb="15">
      <t>ニュウリョク</t>
    </rPh>
    <rPh sb="31" eb="33">
      <t>スウチ</t>
    </rPh>
    <rPh sb="33" eb="35">
      <t>ニュウリョク</t>
    </rPh>
    <rPh sb="36" eb="38">
      <t>ヒツヨウ</t>
    </rPh>
    <rPh sb="39" eb="41">
      <t>カショ</t>
    </rPh>
    <phoneticPr fontId="2"/>
  </si>
  <si>
    <t>(単位：千円）</t>
    <rPh sb="1" eb="3">
      <t>タンイ</t>
    </rPh>
    <rPh sb="4" eb="6">
      <t>センエン</t>
    </rPh>
    <phoneticPr fontId="2"/>
  </si>
  <si>
    <t>　　※平成29年度の実績額を10％バッファと同額と仮定して試算しているため、実際の上限はこの試算以下となる。</t>
    <rPh sb="10" eb="13">
      <t>ジッセキガク</t>
    </rPh>
    <rPh sb="22" eb="24">
      <t>ドウガク</t>
    </rPh>
    <rPh sb="29" eb="31">
      <t>シサン</t>
    </rPh>
    <rPh sb="38" eb="40">
      <t>ジッサイ</t>
    </rPh>
    <rPh sb="41" eb="43">
      <t>ジョウゲン</t>
    </rPh>
    <rPh sb="46" eb="48">
      <t>シサン</t>
    </rPh>
    <rPh sb="48" eb="50">
      <t>イカ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</si>
</sst>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0_ "/>
  </numFmts>
  <fonts count="1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theme="1"/>
      <name val="メイリオ"/>
      <family val="3"/>
      <charset val="128"/>
    </font>
    <font>
      <sz val="9"/>
      <color theme="1"/>
      <name val="メイリオ"/>
      <family val="3"/>
      <charset val="128"/>
    </font>
    <font>
      <sz val="16"/>
      <color theme="1"/>
      <name val="メイリオ"/>
      <family val="3"/>
      <charset val="128"/>
    </font>
    <font>
      <sz val="10"/>
      <color theme="1"/>
      <name val="メイリオ"/>
      <family val="3"/>
      <charset val="128"/>
    </font>
    <font>
      <sz val="8"/>
      <color theme="1"/>
      <name val="メイリオ"/>
      <family val="3"/>
      <charset val="128"/>
    </font>
    <font>
      <b/>
      <sz val="11"/>
      <color theme="1"/>
      <name val="メイリオ"/>
      <family val="3"/>
      <charset val="128"/>
    </font>
    <font>
      <sz val="10"/>
      <name val="メイリオ"/>
      <family val="3"/>
      <charset val="128"/>
    </font>
  </fonts>
  <fills count="8">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0"/>
        <bgColor indexed="64"/>
      </patternFill>
    </fill>
    <fill>
      <patternFill patternType="solid">
        <fgColor theme="2" tint="-0.499984740745262"/>
        <bgColor indexed="64"/>
      </patternFill>
    </fill>
    <fill>
      <patternFill patternType="solid">
        <fgColor theme="8"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auto="1"/>
      </left>
      <right style="thin">
        <color auto="1"/>
      </right>
      <top style="thin">
        <color auto="1"/>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xf numFmtId="0" fontId="3" fillId="0" borderId="0">
      <alignment vertical="center"/>
    </xf>
    <xf numFmtId="38" fontId="3" fillId="0" borderId="0" applyFont="0" applyFill="0" applyBorder="0" applyAlignment="0" applyProtection="0">
      <alignment vertical="center"/>
    </xf>
    <xf numFmtId="0" fontId="4" fillId="0" borderId="0">
      <alignment vertical="center"/>
    </xf>
  </cellStyleXfs>
  <cellXfs count="72">
    <xf numFmtId="0" fontId="0" fillId="0" borderId="0" xfId="0">
      <alignment vertical="center"/>
    </xf>
    <xf numFmtId="0" fontId="5" fillId="0" borderId="0" xfId="0" applyFont="1">
      <alignment vertical="center"/>
    </xf>
    <xf numFmtId="0" fontId="5" fillId="4" borderId="1" xfId="0" applyFont="1" applyFill="1" applyBorder="1">
      <alignment vertical="center"/>
    </xf>
    <xf numFmtId="0" fontId="5" fillId="3" borderId="3" xfId="0" applyFont="1" applyFill="1" applyBorder="1">
      <alignment vertical="center"/>
    </xf>
    <xf numFmtId="0" fontId="5" fillId="3" borderId="4" xfId="0" applyFont="1" applyFill="1" applyBorder="1">
      <alignment vertical="center"/>
    </xf>
    <xf numFmtId="0" fontId="5" fillId="3" borderId="5" xfId="0" applyFont="1" applyFill="1" applyBorder="1">
      <alignment vertical="center"/>
    </xf>
    <xf numFmtId="0" fontId="5" fillId="3" borderId="6" xfId="0" applyFont="1" applyFill="1" applyBorder="1">
      <alignment vertical="center"/>
    </xf>
    <xf numFmtId="0" fontId="5" fillId="3" borderId="10" xfId="0" applyFont="1" applyFill="1" applyBorder="1">
      <alignment vertical="center"/>
    </xf>
    <xf numFmtId="0" fontId="5" fillId="3" borderId="12" xfId="0" applyFont="1" applyFill="1" applyBorder="1">
      <alignment vertical="center"/>
    </xf>
    <xf numFmtId="0" fontId="5" fillId="3" borderId="3" xfId="0" applyFont="1" applyFill="1" applyBorder="1" applyAlignment="1">
      <alignment horizontal="center" vertical="center"/>
    </xf>
    <xf numFmtId="38" fontId="5" fillId="0" borderId="1" xfId="1" applyFont="1" applyBorder="1">
      <alignment vertical="center"/>
    </xf>
    <xf numFmtId="0" fontId="5" fillId="3" borderId="18" xfId="0" applyFont="1" applyFill="1" applyBorder="1">
      <alignment vertical="center"/>
    </xf>
    <xf numFmtId="38" fontId="5" fillId="0" borderId="11" xfId="1" applyFont="1" applyBorder="1">
      <alignment vertical="center"/>
    </xf>
    <xf numFmtId="38" fontId="5" fillId="0" borderId="7" xfId="1" applyFont="1" applyBorder="1" applyAlignment="1">
      <alignment vertical="center" shrinkToFit="1"/>
    </xf>
    <xf numFmtId="38" fontId="5" fillId="0" borderId="8" xfId="1" applyFont="1" applyBorder="1" applyAlignment="1">
      <alignment vertical="center" shrinkToFit="1"/>
    </xf>
    <xf numFmtId="38" fontId="5" fillId="0" borderId="1" xfId="1" applyFont="1" applyBorder="1" applyAlignment="1">
      <alignment vertical="center" shrinkToFit="1"/>
    </xf>
    <xf numFmtId="38" fontId="5" fillId="0" borderId="11" xfId="1" applyFont="1" applyBorder="1" applyAlignment="1">
      <alignment vertical="center" shrinkToFit="1"/>
    </xf>
    <xf numFmtId="38" fontId="5" fillId="0" borderId="9" xfId="1" applyFont="1" applyBorder="1" applyAlignment="1">
      <alignment vertical="center" shrinkToFit="1"/>
    </xf>
    <xf numFmtId="38" fontId="5" fillId="0" borderId="13" xfId="1" applyFont="1" applyBorder="1" applyAlignment="1">
      <alignment vertical="center" shrinkToFit="1"/>
    </xf>
    <xf numFmtId="38" fontId="5" fillId="0" borderId="4" xfId="1" applyFont="1" applyBorder="1" applyAlignment="1">
      <alignment vertical="center" shrinkToFit="1"/>
    </xf>
    <xf numFmtId="38" fontId="5" fillId="0" borderId="5" xfId="1" applyFont="1" applyBorder="1" applyAlignment="1">
      <alignment vertical="center" shrinkToFit="1"/>
    </xf>
    <xf numFmtId="177" fontId="5" fillId="0" borderId="19" xfId="0" applyNumberFormat="1" applyFont="1" applyBorder="1">
      <alignment vertical="center"/>
    </xf>
    <xf numFmtId="38" fontId="5" fillId="0" borderId="1" xfId="1" applyFont="1" applyBorder="1" applyAlignment="1">
      <alignment horizontal="center" vertical="center"/>
    </xf>
    <xf numFmtId="38" fontId="5" fillId="0" borderId="14" xfId="1" applyFont="1" applyBorder="1">
      <alignment vertical="center"/>
    </xf>
    <xf numFmtId="0" fontId="5" fillId="0" borderId="14" xfId="0" applyFont="1" applyBorder="1" applyAlignment="1">
      <alignment horizontal="center" vertical="center"/>
    </xf>
    <xf numFmtId="38" fontId="5" fillId="0" borderId="15" xfId="1" applyFont="1" applyBorder="1">
      <alignment vertical="center"/>
    </xf>
    <xf numFmtId="0" fontId="5" fillId="3" borderId="22" xfId="0" applyFont="1" applyFill="1" applyBorder="1">
      <alignment vertical="center"/>
    </xf>
    <xf numFmtId="0" fontId="5" fillId="3" borderId="16" xfId="0" applyFont="1" applyFill="1" applyBorder="1">
      <alignment vertical="center"/>
    </xf>
    <xf numFmtId="0" fontId="5" fillId="5" borderId="0" xfId="0" applyFont="1" applyFill="1">
      <alignment vertical="center"/>
    </xf>
    <xf numFmtId="38" fontId="5" fillId="5" borderId="1" xfId="0" applyNumberFormat="1" applyFont="1" applyFill="1" applyBorder="1">
      <alignment vertical="center"/>
    </xf>
    <xf numFmtId="0" fontId="5" fillId="5" borderId="21" xfId="0" applyFont="1" applyFill="1" applyBorder="1" applyAlignment="1">
      <alignment horizontal="left" vertical="center"/>
    </xf>
    <xf numFmtId="0" fontId="5" fillId="5" borderId="20" xfId="0" applyFont="1" applyFill="1" applyBorder="1" applyAlignment="1">
      <alignment horizontal="left" vertical="center"/>
    </xf>
    <xf numFmtId="176" fontId="5" fillId="5" borderId="1" xfId="1" applyNumberFormat="1" applyFont="1" applyFill="1" applyBorder="1" applyAlignment="1">
      <alignment vertical="center" shrinkToFit="1"/>
    </xf>
    <xf numFmtId="176" fontId="6" fillId="5" borderId="1" xfId="1" applyNumberFormat="1" applyFont="1" applyFill="1" applyBorder="1" applyAlignment="1">
      <alignment vertical="center" shrinkToFit="1"/>
    </xf>
    <xf numFmtId="0" fontId="5" fillId="4" borderId="1" xfId="0" applyFont="1" applyFill="1" applyBorder="1" applyAlignment="1">
      <alignment horizontal="left" vertical="center"/>
    </xf>
    <xf numFmtId="0" fontId="7" fillId="5" borderId="0" xfId="0" applyFont="1" applyFill="1">
      <alignment vertical="center"/>
    </xf>
    <xf numFmtId="0" fontId="8" fillId="5" borderId="0" xfId="0" applyFont="1" applyFill="1">
      <alignment vertical="center"/>
    </xf>
    <xf numFmtId="0" fontId="10" fillId="5" borderId="0" xfId="0" applyFont="1" applyFill="1">
      <alignment vertical="center"/>
    </xf>
    <xf numFmtId="0" fontId="9" fillId="5" borderId="0" xfId="0" applyFont="1" applyFill="1" applyAlignment="1">
      <alignment horizontal="right" vertical="center"/>
    </xf>
    <xf numFmtId="0" fontId="5" fillId="5" borderId="0" xfId="0" applyFont="1" applyFill="1" applyAlignment="1">
      <alignment horizontal="right" vertical="center"/>
    </xf>
    <xf numFmtId="0" fontId="0" fillId="5" borderId="0" xfId="0" applyFill="1">
      <alignment vertical="center"/>
    </xf>
    <xf numFmtId="0" fontId="8" fillId="5" borderId="1" xfId="0" applyFont="1" applyFill="1" applyBorder="1" applyAlignment="1">
      <alignment horizontal="center" vertical="center"/>
    </xf>
    <xf numFmtId="0" fontId="8" fillId="5" borderId="20" xfId="0" applyFont="1" applyFill="1" applyBorder="1" applyAlignment="1">
      <alignment horizontal="center" vertical="center"/>
    </xf>
    <xf numFmtId="10" fontId="8" fillId="5" borderId="1" xfId="2" applyNumberFormat="1" applyFont="1" applyFill="1" applyBorder="1">
      <alignment vertical="center"/>
    </xf>
    <xf numFmtId="0" fontId="8" fillId="5" borderId="0" xfId="0" applyFont="1" applyFill="1" applyAlignment="1">
      <alignment vertical="center" shrinkToFi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shrinkToFit="1"/>
    </xf>
    <xf numFmtId="0" fontId="5" fillId="2" borderId="1" xfId="0" applyFont="1" applyFill="1" applyBorder="1" applyAlignment="1">
      <alignment vertical="center" shrinkToFit="1"/>
    </xf>
    <xf numFmtId="0" fontId="5" fillId="2" borderId="20" xfId="0" applyFont="1" applyFill="1" applyBorder="1" applyAlignment="1">
      <alignment horizontal="center" vertical="center"/>
    </xf>
    <xf numFmtId="176" fontId="5" fillId="6" borderId="1" xfId="1" applyNumberFormat="1" applyFont="1" applyFill="1" applyBorder="1" applyAlignment="1">
      <alignment vertical="center" shrinkToFit="1"/>
    </xf>
    <xf numFmtId="38" fontId="5" fillId="7" borderId="1" xfId="1" applyFont="1" applyFill="1" applyBorder="1" applyProtection="1">
      <alignment vertical="center"/>
      <protection locked="0"/>
    </xf>
    <xf numFmtId="38" fontId="11" fillId="7" borderId="1" xfId="5" applyFont="1" applyFill="1" applyBorder="1" applyProtection="1">
      <alignment vertical="center"/>
      <protection locked="0"/>
    </xf>
    <xf numFmtId="38" fontId="11" fillId="7" borderId="0" xfId="5" applyFont="1" applyFill="1" applyProtection="1">
      <alignment vertical="center"/>
      <protection locked="0"/>
    </xf>
    <xf numFmtId="38" fontId="8" fillId="7" borderId="1" xfId="0" applyNumberFormat="1" applyFont="1" applyFill="1" applyBorder="1" applyProtection="1">
      <alignment vertical="center"/>
      <protection locked="0"/>
    </xf>
    <xf numFmtId="38" fontId="5" fillId="0" borderId="24" xfId="1" applyFont="1" applyBorder="1">
      <alignment vertical="center"/>
    </xf>
    <xf numFmtId="38" fontId="5" fillId="0" borderId="25" xfId="1" applyFont="1" applyBorder="1">
      <alignment vertical="center"/>
    </xf>
    <xf numFmtId="0" fontId="5" fillId="2" borderId="21" xfId="0" applyFont="1" applyFill="1" applyBorder="1" applyAlignment="1">
      <alignment horizontal="left" vertical="center"/>
    </xf>
    <xf numFmtId="0" fontId="5" fillId="2" borderId="20" xfId="0" applyFont="1" applyFill="1" applyBorder="1" applyAlignment="1">
      <alignment horizontal="left" vertical="center"/>
    </xf>
    <xf numFmtId="0" fontId="5" fillId="2" borderId="21" xfId="0" applyFont="1" applyFill="1" applyBorder="1" applyAlignment="1">
      <alignment horizontal="center" vertical="center"/>
    </xf>
    <xf numFmtId="0" fontId="5" fillId="2" borderId="20" xfId="0" applyFont="1" applyFill="1" applyBorder="1" applyAlignment="1">
      <alignment horizontal="center" vertical="center"/>
    </xf>
    <xf numFmtId="0" fontId="5" fillId="4" borderId="1" xfId="0" applyFont="1" applyFill="1" applyBorder="1" applyAlignment="1">
      <alignment horizontal="left" vertical="center"/>
    </xf>
    <xf numFmtId="0" fontId="5" fillId="4" borderId="7" xfId="0" applyFont="1" applyFill="1" applyBorder="1" applyAlignment="1">
      <alignment horizontal="left" vertical="center"/>
    </xf>
    <xf numFmtId="0" fontId="5" fillId="4" borderId="9" xfId="0" applyFont="1" applyFill="1" applyBorder="1" applyAlignment="1">
      <alignment horizontal="left" vertical="center"/>
    </xf>
    <xf numFmtId="0" fontId="5" fillId="0" borderId="0" xfId="0" applyFont="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2" xfId="0" applyFont="1" applyFill="1" applyBorder="1" applyAlignment="1">
      <alignment horizontal="center" vertical="center"/>
    </xf>
  </cellXfs>
  <cellStyles count="7">
    <cellStyle name="パーセント" xfId="2" builtinId="5"/>
    <cellStyle name="桁区切り" xfId="1" builtinId="6"/>
    <cellStyle name="桁区切り 2" xfId="5"/>
    <cellStyle name="標準" xfId="0" builtinId="0"/>
    <cellStyle name="標準 2" xfId="3"/>
    <cellStyle name="標準 3" xfId="4"/>
    <cellStyle name="標準 3 2" xfId="6"/>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総合事業所要額と上限額の簡易推計</a:t>
            </a:r>
          </a:p>
        </c:rich>
      </c:tx>
      <c:layout/>
      <c:overlay val="0"/>
      <c:spPr>
        <a:noFill/>
        <a:ln>
          <a:noFill/>
        </a:ln>
        <a:effectLst/>
      </c:spPr>
    </c:title>
    <c:autoTitleDeleted val="0"/>
    <c:plotArea>
      <c:layout/>
      <c:barChart>
        <c:barDir val="col"/>
        <c:grouping val="clustered"/>
        <c:varyColors val="0"/>
        <c:ser>
          <c:idx val="2"/>
          <c:order val="1"/>
          <c:tx>
            <c:strRef>
              <c:f>推計結果!$E$5</c:f>
              <c:strCache>
                <c:ptCount val="1"/>
                <c:pt idx="0">
                  <c:v>H27移行上限</c:v>
                </c:pt>
              </c:strCache>
            </c:strRef>
          </c:tx>
          <c:spPr>
            <a:solidFill>
              <a:schemeClr val="accent3"/>
            </a:solidFill>
            <a:ln>
              <a:noFill/>
            </a:ln>
            <a:effectLst/>
          </c:spPr>
          <c:invertIfNegative val="0"/>
          <c:cat>
            <c:strRef>
              <c:f>推計結果!$F$2:$P$2</c:f>
              <c:strCache>
                <c:ptCount val="11"/>
                <c:pt idx="0">
                  <c:v>H27</c:v>
                </c:pt>
                <c:pt idx="1">
                  <c:v>H28</c:v>
                </c:pt>
                <c:pt idx="2">
                  <c:v>H29</c:v>
                </c:pt>
                <c:pt idx="3">
                  <c:v>H30</c:v>
                </c:pt>
                <c:pt idx="4">
                  <c:v>H31</c:v>
                </c:pt>
                <c:pt idx="5">
                  <c:v>H32</c:v>
                </c:pt>
                <c:pt idx="6">
                  <c:v>H33</c:v>
                </c:pt>
                <c:pt idx="7">
                  <c:v>H34</c:v>
                </c:pt>
                <c:pt idx="8">
                  <c:v>H35</c:v>
                </c:pt>
                <c:pt idx="9">
                  <c:v>H36</c:v>
                </c:pt>
                <c:pt idx="10">
                  <c:v>H37</c:v>
                </c:pt>
              </c:strCache>
            </c:strRef>
          </c:cat>
          <c:val>
            <c:numRef>
              <c:f>推計結果!$F$5:$P$5</c:f>
              <c:numCache>
                <c:formatCode>#,##0;"△ "#,##0</c:formatCode>
                <c:ptCount val="11"/>
                <c:pt idx="0">
                  <c:v>533925</c:v>
                </c:pt>
                <c:pt idx="1">
                  <c:v>550209</c:v>
                </c:pt>
                <c:pt idx="2">
                  <c:v>568806</c:v>
                </c:pt>
                <c:pt idx="3">
                  <c:v>590932</c:v>
                </c:pt>
                <c:pt idx="4">
                  <c:v>613919</c:v>
                </c:pt>
                <c:pt idx="5">
                  <c:v>636142</c:v>
                </c:pt>
                <c:pt idx="6">
                  <c:v>652999</c:v>
                </c:pt>
                <c:pt idx="7">
                  <c:v>663185</c:v>
                </c:pt>
                <c:pt idx="8">
                  <c:v>675188</c:v>
                </c:pt>
                <c:pt idx="9">
                  <c:v>694093</c:v>
                </c:pt>
                <c:pt idx="10">
                  <c:v>720676</c:v>
                </c:pt>
              </c:numCache>
            </c:numRef>
          </c:val>
        </c:ser>
        <c:ser>
          <c:idx val="4"/>
          <c:order val="2"/>
          <c:tx>
            <c:strRef>
              <c:f>推計結果!$E$7</c:f>
              <c:strCache>
                <c:ptCount val="1"/>
                <c:pt idx="0">
                  <c:v>H28移行上限</c:v>
                </c:pt>
              </c:strCache>
            </c:strRef>
          </c:tx>
          <c:spPr>
            <a:solidFill>
              <a:schemeClr val="accent5"/>
            </a:solidFill>
            <a:ln>
              <a:noFill/>
            </a:ln>
            <a:effectLst/>
          </c:spPr>
          <c:invertIfNegative val="0"/>
          <c:cat>
            <c:strRef>
              <c:f>推計結果!$F$2:$P$2</c:f>
              <c:strCache>
                <c:ptCount val="11"/>
                <c:pt idx="0">
                  <c:v>H27</c:v>
                </c:pt>
                <c:pt idx="1">
                  <c:v>H28</c:v>
                </c:pt>
                <c:pt idx="2">
                  <c:v>H29</c:v>
                </c:pt>
                <c:pt idx="3">
                  <c:v>H30</c:v>
                </c:pt>
                <c:pt idx="4">
                  <c:v>H31</c:v>
                </c:pt>
                <c:pt idx="5">
                  <c:v>H32</c:v>
                </c:pt>
                <c:pt idx="6">
                  <c:v>H33</c:v>
                </c:pt>
                <c:pt idx="7">
                  <c:v>H34</c:v>
                </c:pt>
                <c:pt idx="8">
                  <c:v>H35</c:v>
                </c:pt>
                <c:pt idx="9">
                  <c:v>H36</c:v>
                </c:pt>
                <c:pt idx="10">
                  <c:v>H37</c:v>
                </c:pt>
              </c:strCache>
            </c:strRef>
          </c:cat>
          <c:val>
            <c:numRef>
              <c:f>推計結果!$F$7:$P$7</c:f>
              <c:numCache>
                <c:formatCode>#,##0;"△ "#,##0</c:formatCode>
                <c:ptCount val="11"/>
                <c:pt idx="1">
                  <c:v>544209</c:v>
                </c:pt>
                <c:pt idx="2">
                  <c:v>562603</c:v>
                </c:pt>
                <c:pt idx="3">
                  <c:v>584488</c:v>
                </c:pt>
                <c:pt idx="4">
                  <c:v>607224</c:v>
                </c:pt>
                <c:pt idx="5">
                  <c:v>629205</c:v>
                </c:pt>
                <c:pt idx="6">
                  <c:v>645878</c:v>
                </c:pt>
                <c:pt idx="7">
                  <c:v>655953</c:v>
                </c:pt>
                <c:pt idx="8">
                  <c:v>667825</c:v>
                </c:pt>
                <c:pt idx="9">
                  <c:v>686524</c:v>
                </c:pt>
                <c:pt idx="10">
                  <c:v>712817</c:v>
                </c:pt>
              </c:numCache>
            </c:numRef>
          </c:val>
        </c:ser>
        <c:ser>
          <c:idx val="6"/>
          <c:order val="3"/>
          <c:tx>
            <c:strRef>
              <c:f>推計結果!$E$9</c:f>
              <c:strCache>
                <c:ptCount val="1"/>
                <c:pt idx="0">
                  <c:v>H29移行上限</c:v>
                </c:pt>
              </c:strCache>
            </c:strRef>
          </c:tx>
          <c:spPr>
            <a:solidFill>
              <a:schemeClr val="accent1">
                <a:lumMod val="60000"/>
              </a:schemeClr>
            </a:solidFill>
            <a:ln>
              <a:noFill/>
            </a:ln>
            <a:effectLst/>
          </c:spPr>
          <c:invertIfNegative val="0"/>
          <c:cat>
            <c:strRef>
              <c:f>推計結果!$F$2:$P$2</c:f>
              <c:strCache>
                <c:ptCount val="11"/>
                <c:pt idx="0">
                  <c:v>H27</c:v>
                </c:pt>
                <c:pt idx="1">
                  <c:v>H28</c:v>
                </c:pt>
                <c:pt idx="2">
                  <c:v>H29</c:v>
                </c:pt>
                <c:pt idx="3">
                  <c:v>H30</c:v>
                </c:pt>
                <c:pt idx="4">
                  <c:v>H31</c:v>
                </c:pt>
                <c:pt idx="5">
                  <c:v>H32</c:v>
                </c:pt>
                <c:pt idx="6">
                  <c:v>H33</c:v>
                </c:pt>
                <c:pt idx="7">
                  <c:v>H34</c:v>
                </c:pt>
                <c:pt idx="8">
                  <c:v>H35</c:v>
                </c:pt>
                <c:pt idx="9">
                  <c:v>H36</c:v>
                </c:pt>
                <c:pt idx="10">
                  <c:v>H37</c:v>
                </c:pt>
              </c:strCache>
            </c:strRef>
          </c:cat>
          <c:val>
            <c:numRef>
              <c:f>推計結果!$F$9:$P$9</c:f>
              <c:numCache>
                <c:formatCode>#,##0;"△ "#,##0</c:formatCode>
                <c:ptCount val="11"/>
                <c:pt idx="2">
                  <c:v>550158</c:v>
                </c:pt>
                <c:pt idx="3">
                  <c:v>571559</c:v>
                </c:pt>
                <c:pt idx="4">
                  <c:v>593792</c:v>
                </c:pt>
                <c:pt idx="5">
                  <c:v>615287</c:v>
                </c:pt>
                <c:pt idx="6">
                  <c:v>631592</c:v>
                </c:pt>
                <c:pt idx="7">
                  <c:v>641444</c:v>
                </c:pt>
                <c:pt idx="8">
                  <c:v>653054</c:v>
                </c:pt>
                <c:pt idx="9">
                  <c:v>671339</c:v>
                </c:pt>
                <c:pt idx="10">
                  <c:v>697051</c:v>
                </c:pt>
              </c:numCache>
            </c:numRef>
          </c:val>
        </c:ser>
        <c:dLbls>
          <c:showLegendKey val="0"/>
          <c:showVal val="0"/>
          <c:showCatName val="0"/>
          <c:showSerName val="0"/>
          <c:showPercent val="0"/>
          <c:showBubbleSize val="0"/>
        </c:dLbls>
        <c:gapWidth val="219"/>
        <c:axId val="84943616"/>
        <c:axId val="84945152"/>
        <c:extLst>
          <c:ext xmlns:c15="http://schemas.microsoft.com/office/drawing/2012/chart" uri="{02D57815-91ED-43cb-92C2-25804820EDAC}">
            <c15:filteredBarSeries>
              <c15:ser>
                <c:idx val="1"/>
                <c:order val="1"/>
                <c:tx>
                  <c:strRef>
                    <c:extLst>
                      <c:ext uri="{02D57815-91ED-43cb-92C2-25804820EDAC}">
                        <c15:formulaRef>
                          <c15:sqref>推計結果!$E$4</c15:sqref>
                        </c15:formulaRef>
                      </c:ext>
                    </c:extLst>
                    <c:strCache>
                      <c:ptCount val="1"/>
                    </c:strCache>
                  </c:strRef>
                </c:tx>
                <c:spPr>
                  <a:solidFill>
                    <a:schemeClr val="accent2"/>
                  </a:solidFill>
                  <a:ln>
                    <a:noFill/>
                  </a:ln>
                  <a:effectLst/>
                </c:spPr>
                <c:invertIfNegative val="0"/>
                <c:cat>
                  <c:strRef>
                    <c:extLst>
                      <c:ext uri="{02D57815-91ED-43cb-92C2-25804820EDAC}">
                        <c15:formulaRef>
                          <c15:sqref>推計結果!$F$2:$P$2</c15:sqref>
                        </c15:formulaRef>
                      </c:ext>
                    </c:extLst>
                    <c:strCache>
                      <c:ptCount val="11"/>
                      <c:pt idx="0">
                        <c:v>H27</c:v>
                      </c:pt>
                      <c:pt idx="1">
                        <c:v>H28</c:v>
                      </c:pt>
                      <c:pt idx="2">
                        <c:v>H29</c:v>
                      </c:pt>
                      <c:pt idx="3">
                        <c:v>H30</c:v>
                      </c:pt>
                      <c:pt idx="4">
                        <c:v>H31</c:v>
                      </c:pt>
                      <c:pt idx="5">
                        <c:v>H32</c:v>
                      </c:pt>
                      <c:pt idx="6">
                        <c:v>H33</c:v>
                      </c:pt>
                      <c:pt idx="7">
                        <c:v>H34</c:v>
                      </c:pt>
                      <c:pt idx="8">
                        <c:v>H35</c:v>
                      </c:pt>
                      <c:pt idx="9">
                        <c:v>H36</c:v>
                      </c:pt>
                      <c:pt idx="10">
                        <c:v>H37</c:v>
                      </c:pt>
                    </c:strCache>
                  </c:strRef>
                </c:cat>
                <c:val>
                  <c:numRef>
                    <c:extLst>
                      <c:ext uri="{02D57815-91ED-43cb-92C2-25804820EDAC}">
                        <c15:formulaRef>
                          <c15:sqref>推計結果!$F$4:$P$4</c15:sqref>
                        </c15:formulaRef>
                      </c:ext>
                    </c:extLst>
                    <c:numCache>
                      <c:formatCode>General</c:formatCode>
                      <c:ptCount val="11"/>
                    </c:numCache>
                  </c:numRef>
                </c:val>
              </c15:ser>
            </c15:filteredBarSeries>
            <c15:filteredBarSeries>
              <c15:ser>
                <c:idx val="3"/>
                <c:order val="3"/>
                <c:tx>
                  <c:strRef>
                    <c:extLst xmlns:c15="http://schemas.microsoft.com/office/drawing/2012/chart">
                      <c:ext xmlns:c15="http://schemas.microsoft.com/office/drawing/2012/chart" uri="{02D57815-91ED-43cb-92C2-25804820EDAC}">
                        <c15:formulaRef>
                          <c15:sqref>推計結果!$E$6</c15:sqref>
                        </c15:formulaRef>
                      </c:ext>
                    </c:extLst>
                    <c:strCache>
                      <c:ptCount val="1"/>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推計結果!$F$2:$P$2</c15:sqref>
                        </c15:formulaRef>
                      </c:ext>
                    </c:extLst>
                    <c:strCache>
                      <c:ptCount val="11"/>
                      <c:pt idx="0">
                        <c:v>H27</c:v>
                      </c:pt>
                      <c:pt idx="1">
                        <c:v>H28</c:v>
                      </c:pt>
                      <c:pt idx="2">
                        <c:v>H29</c:v>
                      </c:pt>
                      <c:pt idx="3">
                        <c:v>H30</c:v>
                      </c:pt>
                      <c:pt idx="4">
                        <c:v>H31</c:v>
                      </c:pt>
                      <c:pt idx="5">
                        <c:v>H32</c:v>
                      </c:pt>
                      <c:pt idx="6">
                        <c:v>H33</c:v>
                      </c:pt>
                      <c:pt idx="7">
                        <c:v>H34</c:v>
                      </c:pt>
                      <c:pt idx="8">
                        <c:v>H35</c:v>
                      </c:pt>
                      <c:pt idx="9">
                        <c:v>H36</c:v>
                      </c:pt>
                      <c:pt idx="10">
                        <c:v>H37</c:v>
                      </c:pt>
                    </c:strCache>
                  </c:strRef>
                </c:cat>
                <c:val>
                  <c:numRef>
                    <c:extLst xmlns:c15="http://schemas.microsoft.com/office/drawing/2012/chart">
                      <c:ext xmlns:c15="http://schemas.microsoft.com/office/drawing/2012/chart" uri="{02D57815-91ED-43cb-92C2-25804820EDAC}">
                        <c15:formulaRef>
                          <c15:sqref>推計結果!$F$6:$P$6</c15:sqref>
                        </c15:formulaRef>
                      </c:ext>
                    </c:extLst>
                    <c:numCache>
                      <c:formatCode>#,##0;"△ "#,##0</c:formatCode>
                      <c:ptCount val="11"/>
                      <c:pt idx="0">
                        <c:v>39189</c:v>
                      </c:pt>
                      <c:pt idx="1">
                        <c:v>49798</c:v>
                      </c:pt>
                      <c:pt idx="2">
                        <c:v>44751</c:v>
                      </c:pt>
                      <c:pt idx="3">
                        <c:v>28145.333333333372</c:v>
                      </c:pt>
                      <c:pt idx="4">
                        <c:v>8269.6666666666279</c:v>
                      </c:pt>
                      <c:pt idx="5">
                        <c:v>-12221</c:v>
                      </c:pt>
                      <c:pt idx="6">
                        <c:v>-14162.199999999953</c:v>
                      </c:pt>
                      <c:pt idx="7">
                        <c:v>-19650.400000000023</c:v>
                      </c:pt>
                      <c:pt idx="8">
                        <c:v>-23670.599999999977</c:v>
                      </c:pt>
                      <c:pt idx="9">
                        <c:v>-20840.800000000047</c:v>
                      </c:pt>
                      <c:pt idx="10">
                        <c:v>-10666</c:v>
                      </c:pt>
                    </c:numCache>
                  </c:numRef>
                </c:val>
              </c15:ser>
            </c15:filteredBarSeries>
          </c:ext>
        </c:extLst>
      </c:barChart>
      <c:lineChart>
        <c:grouping val="standard"/>
        <c:varyColors val="0"/>
        <c:ser>
          <c:idx val="0"/>
          <c:order val="0"/>
          <c:tx>
            <c:strRef>
              <c:f>推計結果!$E$3</c:f>
              <c:strCache>
                <c:ptCount val="1"/>
                <c:pt idx="0">
                  <c:v>総合事業所要額</c:v>
                </c:pt>
              </c:strCache>
            </c:strRef>
          </c:tx>
          <c:spPr>
            <a:ln w="28575" cap="rnd">
              <a:solidFill>
                <a:schemeClr val="tx1"/>
              </a:solidFill>
              <a:round/>
            </a:ln>
            <a:effectLst/>
          </c:spPr>
          <c:marker>
            <c:symbol val="none"/>
          </c:marker>
          <c:cat>
            <c:strRef>
              <c:f>推計結果!$F$2:$P$2</c:f>
              <c:strCache>
                <c:ptCount val="11"/>
                <c:pt idx="0">
                  <c:v>H27</c:v>
                </c:pt>
                <c:pt idx="1">
                  <c:v>H28</c:v>
                </c:pt>
                <c:pt idx="2">
                  <c:v>H29</c:v>
                </c:pt>
                <c:pt idx="3">
                  <c:v>H30</c:v>
                </c:pt>
                <c:pt idx="4">
                  <c:v>H31</c:v>
                </c:pt>
                <c:pt idx="5">
                  <c:v>H32</c:v>
                </c:pt>
                <c:pt idx="6">
                  <c:v>H33</c:v>
                </c:pt>
                <c:pt idx="7">
                  <c:v>H34</c:v>
                </c:pt>
                <c:pt idx="8">
                  <c:v>H35</c:v>
                </c:pt>
                <c:pt idx="9">
                  <c:v>H36</c:v>
                </c:pt>
                <c:pt idx="10">
                  <c:v>H37</c:v>
                </c:pt>
              </c:strCache>
            </c:strRef>
          </c:cat>
          <c:val>
            <c:numRef>
              <c:f>推計結果!$F$3:$P$3</c:f>
              <c:numCache>
                <c:formatCode>#,##0_);[Red]\(#,##0\)</c:formatCode>
                <c:ptCount val="11"/>
                <c:pt idx="0">
                  <c:v>494736</c:v>
                </c:pt>
                <c:pt idx="1">
                  <c:v>500144</c:v>
                </c:pt>
                <c:pt idx="2">
                  <c:v>523889</c:v>
                </c:pt>
                <c:pt idx="3">
                  <c:v>562670.66666666663</c:v>
                </c:pt>
                <c:pt idx="4">
                  <c:v>601452.33333333337</c:v>
                </c:pt>
                <c:pt idx="5">
                  <c:v>640234</c:v>
                </c:pt>
                <c:pt idx="6">
                  <c:v>655991.19999999995</c:v>
                </c:pt>
                <c:pt idx="7">
                  <c:v>671748.4</c:v>
                </c:pt>
                <c:pt idx="8">
                  <c:v>687505.6</c:v>
                </c:pt>
                <c:pt idx="9">
                  <c:v>703262.8</c:v>
                </c:pt>
                <c:pt idx="10">
                  <c:v>719020</c:v>
                </c:pt>
              </c:numCache>
            </c:numRef>
          </c:val>
          <c:smooth val="0"/>
        </c:ser>
        <c:dLbls>
          <c:showLegendKey val="0"/>
          <c:showVal val="0"/>
          <c:showCatName val="0"/>
          <c:showSerName val="0"/>
          <c:showPercent val="0"/>
          <c:showBubbleSize val="0"/>
        </c:dLbls>
        <c:marker val="1"/>
        <c:smooth val="0"/>
        <c:axId val="84943616"/>
        <c:axId val="84945152"/>
        <c:extLst>
          <c:ext xmlns:c15="http://schemas.microsoft.com/office/drawing/2012/chart" uri="{02D57815-91ED-43cb-92C2-25804820EDAC}">
            <c15:filteredLineSeries>
              <c15:ser>
                <c:idx val="5"/>
                <c:order val="5"/>
                <c:tx>
                  <c:strRef>
                    <c:extLst>
                      <c:ext uri="{02D57815-91ED-43cb-92C2-25804820EDAC}">
                        <c15:formulaRef>
                          <c15:sqref>推計結果!$E$8</c15:sqref>
                        </c15:formulaRef>
                      </c:ext>
                    </c:extLst>
                    <c:strCache>
                      <c:ptCount val="1"/>
                    </c:strCache>
                  </c:strRef>
                </c:tx>
                <c:spPr>
                  <a:ln w="28575" cap="rnd">
                    <a:solidFill>
                      <a:schemeClr val="accent6"/>
                    </a:solidFill>
                    <a:round/>
                  </a:ln>
                  <a:effectLst/>
                </c:spPr>
                <c:marker>
                  <c:symbol val="none"/>
                </c:marker>
                <c:cat>
                  <c:strRef>
                    <c:extLst>
                      <c:ext uri="{02D57815-91ED-43cb-92C2-25804820EDAC}">
                        <c15:formulaRef>
                          <c15:sqref>推計結果!$F$2:$P$2</c15:sqref>
                        </c15:formulaRef>
                      </c:ext>
                    </c:extLst>
                    <c:strCache>
                      <c:ptCount val="11"/>
                      <c:pt idx="0">
                        <c:v>H27</c:v>
                      </c:pt>
                      <c:pt idx="1">
                        <c:v>H28</c:v>
                      </c:pt>
                      <c:pt idx="2">
                        <c:v>H29</c:v>
                      </c:pt>
                      <c:pt idx="3">
                        <c:v>H30</c:v>
                      </c:pt>
                      <c:pt idx="4">
                        <c:v>H31</c:v>
                      </c:pt>
                      <c:pt idx="5">
                        <c:v>H32</c:v>
                      </c:pt>
                      <c:pt idx="6">
                        <c:v>H33</c:v>
                      </c:pt>
                      <c:pt idx="7">
                        <c:v>H34</c:v>
                      </c:pt>
                      <c:pt idx="8">
                        <c:v>H35</c:v>
                      </c:pt>
                      <c:pt idx="9">
                        <c:v>H36</c:v>
                      </c:pt>
                      <c:pt idx="10">
                        <c:v>H37</c:v>
                      </c:pt>
                    </c:strCache>
                  </c:strRef>
                </c:cat>
                <c:val>
                  <c:numRef>
                    <c:extLst>
                      <c:ext uri="{02D57815-91ED-43cb-92C2-25804820EDAC}">
                        <c15:formulaRef>
                          <c15:sqref>推計結果!$F$8:$P$8</c15:sqref>
                        </c15:formulaRef>
                      </c:ext>
                    </c:extLst>
                    <c:numCache>
                      <c:formatCode>#,##0;"△ "#,##0</c:formatCode>
                      <c:ptCount val="11"/>
                      <c:pt idx="1">
                        <c:v>44065</c:v>
                      </c:pt>
                      <c:pt idx="2">
                        <c:v>38823</c:v>
                      </c:pt>
                      <c:pt idx="3">
                        <c:v>21986.333333333372</c:v>
                      </c:pt>
                      <c:pt idx="4">
                        <c:v>1913.6666666666279</c:v>
                      </c:pt>
                      <c:pt idx="5">
                        <c:v>-18768</c:v>
                      </c:pt>
                      <c:pt idx="6">
                        <c:v>-20853.199999999953</c:v>
                      </c:pt>
                      <c:pt idx="7">
                        <c:v>-26448.400000000023</c:v>
                      </c:pt>
                      <c:pt idx="8">
                        <c:v>-30590.599999999977</c:v>
                      </c:pt>
                      <c:pt idx="9">
                        <c:v>-27954.800000000047</c:v>
                      </c:pt>
                      <c:pt idx="10">
                        <c:v>-18051</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推計結果!$E$10</c15:sqref>
                        </c15:formulaRef>
                      </c:ext>
                    </c:extLst>
                    <c:strCache>
                      <c:ptCount val="1"/>
                    </c:strCache>
                  </c:strRef>
                </c:tx>
                <c:spPr>
                  <a:ln w="28575" cap="rnd">
                    <a:solidFill>
                      <a:schemeClr val="accent2">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推計結果!$F$2:$P$2</c15:sqref>
                        </c15:formulaRef>
                      </c:ext>
                    </c:extLst>
                    <c:strCache>
                      <c:ptCount val="11"/>
                      <c:pt idx="0">
                        <c:v>H27</c:v>
                      </c:pt>
                      <c:pt idx="1">
                        <c:v>H28</c:v>
                      </c:pt>
                      <c:pt idx="2">
                        <c:v>H29</c:v>
                      </c:pt>
                      <c:pt idx="3">
                        <c:v>H30</c:v>
                      </c:pt>
                      <c:pt idx="4">
                        <c:v>H31</c:v>
                      </c:pt>
                      <c:pt idx="5">
                        <c:v>H32</c:v>
                      </c:pt>
                      <c:pt idx="6">
                        <c:v>H33</c:v>
                      </c:pt>
                      <c:pt idx="7">
                        <c:v>H34</c:v>
                      </c:pt>
                      <c:pt idx="8">
                        <c:v>H35</c:v>
                      </c:pt>
                      <c:pt idx="9">
                        <c:v>H36</c:v>
                      </c:pt>
                      <c:pt idx="10">
                        <c:v>H37</c:v>
                      </c:pt>
                    </c:strCache>
                  </c:strRef>
                </c:cat>
                <c:val>
                  <c:numRef>
                    <c:extLst xmlns:c15="http://schemas.microsoft.com/office/drawing/2012/chart">
                      <c:ext xmlns:c15="http://schemas.microsoft.com/office/drawing/2012/chart" uri="{02D57815-91ED-43cb-92C2-25804820EDAC}">
                        <c15:formulaRef>
                          <c15:sqref>推計結果!$F$10:$P$10</c15:sqref>
                        </c15:formulaRef>
                      </c:ext>
                    </c:extLst>
                    <c:numCache>
                      <c:formatCode>#,##0;"△ "#,##0</c:formatCode>
                      <c:ptCount val="11"/>
                      <c:pt idx="2">
                        <c:v>26269</c:v>
                      </c:pt>
                      <c:pt idx="3">
                        <c:v>8943.3333333333721</c:v>
                      </c:pt>
                      <c:pt idx="4">
                        <c:v>-11547.333333333372</c:v>
                      </c:pt>
                      <c:pt idx="5">
                        <c:v>-32632</c:v>
                      </c:pt>
                      <c:pt idx="6">
                        <c:v>-35022.199999999953</c:v>
                      </c:pt>
                      <c:pt idx="7">
                        <c:v>-40844.400000000023</c:v>
                      </c:pt>
                      <c:pt idx="8">
                        <c:v>-45245.599999999977</c:v>
                      </c:pt>
                      <c:pt idx="9">
                        <c:v>-43019.800000000047</c:v>
                      </c:pt>
                      <c:pt idx="10">
                        <c:v>-33688</c:v>
                      </c:pt>
                    </c:numCache>
                  </c:numRef>
                </c:val>
                <c:smooth val="0"/>
              </c15:ser>
            </c15:filteredLineSeries>
          </c:ext>
        </c:extLst>
      </c:lineChart>
      <c:catAx>
        <c:axId val="84943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4945152"/>
        <c:crosses val="autoZero"/>
        <c:auto val="1"/>
        <c:lblAlgn val="ctr"/>
        <c:lblOffset val="100"/>
        <c:noMultiLvlLbl val="0"/>
      </c:catAx>
      <c:valAx>
        <c:axId val="84945152"/>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49436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http://www.mhlw.go.jp/file/06-Seisakujouhou-12600000-Seisakutoukatsukan/0000087546.pptx"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15</xdr:row>
      <xdr:rowOff>9525</xdr:rowOff>
    </xdr:from>
    <xdr:to>
      <xdr:col>10</xdr:col>
      <xdr:colOff>619125</xdr:colOff>
      <xdr:row>16</xdr:row>
      <xdr:rowOff>123825</xdr:rowOff>
    </xdr:to>
    <xdr:sp macro="" textlink="">
      <xdr:nvSpPr>
        <xdr:cNvPr id="2" name="テキスト ボックス 1"/>
        <xdr:cNvSpPr txBox="1"/>
      </xdr:nvSpPr>
      <xdr:spPr>
        <a:xfrm>
          <a:off x="1" y="2228850"/>
          <a:ext cx="7477124" cy="352425"/>
        </a:xfrm>
        <a:prstGeom prst="rect">
          <a:avLst/>
        </a:prstGeom>
        <a:solidFill>
          <a:schemeClr val="bg1">
            <a:lumMod val="85000"/>
          </a:schemeClr>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介護予防訪問介護：</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0.9500</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　介護予防通所介護：</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0.7800</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　介護予防支援：</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1.0400</a:t>
          </a:r>
        </a:p>
      </xdr:txBody>
    </xdr:sp>
    <xdr:clientData/>
  </xdr:twoCellAnchor>
  <xdr:twoCellAnchor>
    <xdr:from>
      <xdr:col>0</xdr:col>
      <xdr:colOff>0</xdr:colOff>
      <xdr:row>16</xdr:row>
      <xdr:rowOff>228599</xdr:rowOff>
    </xdr:from>
    <xdr:to>
      <xdr:col>10</xdr:col>
      <xdr:colOff>609600</xdr:colOff>
      <xdr:row>21</xdr:row>
      <xdr:rowOff>190499</xdr:rowOff>
    </xdr:to>
    <xdr:sp macro="" textlink="">
      <xdr:nvSpPr>
        <xdr:cNvPr id="3" name="テキスト ボックス 2">
          <a:hlinkClick xmlns:r="http://schemas.openxmlformats.org/officeDocument/2006/relationships" r:id="rId1"/>
        </xdr:cNvPr>
        <xdr:cNvSpPr txBox="1"/>
      </xdr:nvSpPr>
      <xdr:spPr>
        <a:xfrm>
          <a:off x="0" y="3876674"/>
          <a:ext cx="8972550"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※H27.4</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改定率を介護予防訪問介護△</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5</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％、介護予防通所介護△</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22</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％、介護予防支援</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+4</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％としたもの。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改定率根拠は「第</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111</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回市町村職員を対象とするセミナー」資料</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32</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頁（下記リンク先</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pptx</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ファイルの</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4</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枚目）。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http://www.mhlw.go.jp/file/06-Seisakujouhou-12600000-Seisakutoukatsukan/0000087546.pptx</a:t>
          </a:r>
        </a:p>
        <a:p>
          <a:endParaRPr kumimoji="1" lang="ja-JP" altLang="en-US"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352425</xdr:colOff>
      <xdr:row>12</xdr:row>
      <xdr:rowOff>9525</xdr:rowOff>
    </xdr:from>
    <xdr:to>
      <xdr:col>4</xdr:col>
      <xdr:colOff>533400</xdr:colOff>
      <xdr:row>12</xdr:row>
      <xdr:rowOff>228600</xdr:rowOff>
    </xdr:to>
    <xdr:sp macro="" textlink="">
      <xdr:nvSpPr>
        <xdr:cNvPr id="6" name="正方形/長方形 5"/>
        <xdr:cNvSpPr/>
      </xdr:nvSpPr>
      <xdr:spPr>
        <a:xfrm>
          <a:off x="2714625" y="2705100"/>
          <a:ext cx="1038225" cy="219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10</xdr:row>
      <xdr:rowOff>85725</xdr:rowOff>
    </xdr:from>
    <xdr:to>
      <xdr:col>15</xdr:col>
      <xdr:colOff>333375</xdr:colOff>
      <xdr:row>31</xdr:row>
      <xdr:rowOff>38100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14289</xdr:colOff>
      <xdr:row>7</xdr:row>
      <xdr:rowOff>52387</xdr:rowOff>
    </xdr:from>
    <xdr:to>
      <xdr:col>6</xdr:col>
      <xdr:colOff>666751</xdr:colOff>
      <xdr:row>7</xdr:row>
      <xdr:rowOff>152399</xdr:rowOff>
    </xdr:to>
    <xdr:sp macro="" textlink="">
      <xdr:nvSpPr>
        <xdr:cNvPr id="2" name="左大かっこ 1"/>
        <xdr:cNvSpPr/>
      </xdr:nvSpPr>
      <xdr:spPr>
        <a:xfrm rot="16200000">
          <a:off x="4062414" y="1138237"/>
          <a:ext cx="100012" cy="133826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4764</xdr:colOff>
      <xdr:row>7</xdr:row>
      <xdr:rowOff>52387</xdr:rowOff>
    </xdr:from>
    <xdr:to>
      <xdr:col>11</xdr:col>
      <xdr:colOff>676278</xdr:colOff>
      <xdr:row>7</xdr:row>
      <xdr:rowOff>152397</xdr:rowOff>
    </xdr:to>
    <xdr:sp macro="" textlink="">
      <xdr:nvSpPr>
        <xdr:cNvPr id="3" name="左大かっこ 2"/>
        <xdr:cNvSpPr/>
      </xdr:nvSpPr>
      <xdr:spPr>
        <a:xfrm rot="16200000">
          <a:off x="6805616" y="442910"/>
          <a:ext cx="100010" cy="2728914"/>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tabSelected="1" topLeftCell="A49" workbookViewId="0">
      <selection activeCell="H49" sqref="H49"/>
    </sheetView>
  </sheetViews>
  <sheetFormatPr defaultRowHeight="18.75"/>
  <cols>
    <col min="1" max="2" width="9.875" style="28" bestFit="1" customWidth="1"/>
    <col min="3" max="10" width="11.25" style="28" customWidth="1"/>
    <col min="11" max="16384" width="9" style="28"/>
  </cols>
  <sheetData>
    <row r="1" spans="1:1" ht="24.75">
      <c r="A1" s="35" t="s">
        <v>35</v>
      </c>
    </row>
    <row r="3" spans="1:1">
      <c r="A3" s="28" t="s">
        <v>49</v>
      </c>
    </row>
    <row r="4" spans="1:1">
      <c r="A4" s="36" t="s">
        <v>56</v>
      </c>
    </row>
    <row r="5" spans="1:1">
      <c r="A5" s="36" t="s">
        <v>57</v>
      </c>
    </row>
    <row r="6" spans="1:1">
      <c r="A6" s="36" t="s">
        <v>50</v>
      </c>
    </row>
    <row r="7" spans="1:1">
      <c r="A7" s="36" t="s">
        <v>98</v>
      </c>
    </row>
    <row r="9" spans="1:1">
      <c r="A9" s="28" t="s">
        <v>36</v>
      </c>
    </row>
    <row r="10" spans="1:1">
      <c r="A10" s="28" t="s">
        <v>95</v>
      </c>
    </row>
    <row r="12" spans="1:1">
      <c r="A12" s="28" t="s">
        <v>37</v>
      </c>
    </row>
    <row r="13" spans="1:1">
      <c r="A13" s="28" t="s">
        <v>96</v>
      </c>
    </row>
    <row r="15" spans="1:1" s="37" customFormat="1">
      <c r="A15" s="37" t="s">
        <v>47</v>
      </c>
    </row>
    <row r="23" spans="1:5" s="37" customFormat="1">
      <c r="A23" s="37" t="s">
        <v>46</v>
      </c>
    </row>
    <row r="24" spans="1:5" s="37" customFormat="1">
      <c r="A24" s="28" t="s">
        <v>90</v>
      </c>
    </row>
    <row r="25" spans="1:5">
      <c r="E25" s="38" t="s">
        <v>43</v>
      </c>
    </row>
    <row r="26" spans="1:5">
      <c r="A26" s="58"/>
      <c r="B26" s="59"/>
      <c r="C26" s="45" t="s">
        <v>1</v>
      </c>
      <c r="D26" s="45" t="s">
        <v>5</v>
      </c>
      <c r="E26" s="45" t="s">
        <v>7</v>
      </c>
    </row>
    <row r="27" spans="1:5">
      <c r="A27" s="56" t="s">
        <v>2</v>
      </c>
      <c r="B27" s="57"/>
      <c r="C27" s="50">
        <v>99965</v>
      </c>
      <c r="D27" s="50">
        <v>99453</v>
      </c>
      <c r="E27" s="50">
        <v>99605</v>
      </c>
    </row>
    <row r="28" spans="1:5">
      <c r="A28" s="56" t="s">
        <v>3</v>
      </c>
      <c r="B28" s="57"/>
      <c r="C28" s="50">
        <v>270441</v>
      </c>
      <c r="D28" s="50">
        <v>269590</v>
      </c>
      <c r="E28" s="50">
        <v>292929</v>
      </c>
    </row>
    <row r="29" spans="1:5">
      <c r="A29" s="56" t="s">
        <v>34</v>
      </c>
      <c r="B29" s="57"/>
      <c r="C29" s="50">
        <v>75530</v>
      </c>
      <c r="D29" s="50">
        <v>80935</v>
      </c>
      <c r="E29" s="50">
        <v>79633</v>
      </c>
    </row>
    <row r="31" spans="1:5" s="37" customFormat="1">
      <c r="A31" s="37" t="s">
        <v>45</v>
      </c>
    </row>
    <row r="32" spans="1:5" s="37" customFormat="1">
      <c r="A32" s="37" t="s">
        <v>48</v>
      </c>
    </row>
    <row r="33" spans="1:8">
      <c r="D33" s="38" t="s">
        <v>43</v>
      </c>
      <c r="E33" s="39"/>
    </row>
    <row r="34" spans="1:8">
      <c r="A34" s="58"/>
      <c r="B34" s="59"/>
      <c r="C34" s="45" t="s">
        <v>39</v>
      </c>
      <c r="D34" s="45" t="s">
        <v>40</v>
      </c>
    </row>
    <row r="35" spans="1:8">
      <c r="A35" s="56" t="s">
        <v>38</v>
      </c>
      <c r="B35" s="57"/>
      <c r="C35" s="50">
        <v>640234</v>
      </c>
      <c r="D35" s="50">
        <v>719020</v>
      </c>
    </row>
    <row r="36" spans="1:8">
      <c r="A36" s="28" t="s">
        <v>41</v>
      </c>
    </row>
    <row r="38" spans="1:8" s="37" customFormat="1">
      <c r="A38" s="37" t="s">
        <v>44</v>
      </c>
    </row>
    <row r="39" spans="1:8">
      <c r="C39" s="38" t="s">
        <v>43</v>
      </c>
    </row>
    <row r="40" spans="1:8">
      <c r="A40" s="58"/>
      <c r="B40" s="59"/>
      <c r="C40" s="45" t="s">
        <v>42</v>
      </c>
    </row>
    <row r="41" spans="1:8">
      <c r="A41" s="56" t="s">
        <v>2</v>
      </c>
      <c r="B41" s="57"/>
      <c r="C41" s="50">
        <v>92074</v>
      </c>
    </row>
    <row r="42" spans="1:8">
      <c r="A42" s="56" t="s">
        <v>3</v>
      </c>
      <c r="B42" s="57"/>
      <c r="C42" s="50">
        <v>285201</v>
      </c>
    </row>
    <row r="43" spans="1:8">
      <c r="A43" s="56" t="s">
        <v>34</v>
      </c>
      <c r="B43" s="57"/>
      <c r="C43" s="50">
        <v>68739</v>
      </c>
    </row>
    <row r="45" spans="1:8" s="37" customFormat="1">
      <c r="A45" s="37" t="s">
        <v>61</v>
      </c>
      <c r="H45" s="38"/>
    </row>
    <row r="46" spans="1:8" s="37" customFormat="1">
      <c r="A46" s="28" t="s">
        <v>64</v>
      </c>
      <c r="H46" s="38"/>
    </row>
    <row r="47" spans="1:8">
      <c r="C47" s="38"/>
      <c r="F47" s="38" t="s">
        <v>43</v>
      </c>
    </row>
    <row r="48" spans="1:8">
      <c r="A48" s="58"/>
      <c r="B48" s="59"/>
      <c r="C48" s="46" t="s">
        <v>63</v>
      </c>
      <c r="D48" s="45" t="s">
        <v>1</v>
      </c>
      <c r="E48" s="45" t="s">
        <v>5</v>
      </c>
      <c r="F48" s="45" t="s">
        <v>7</v>
      </c>
    </row>
    <row r="49" spans="1:18">
      <c r="A49" s="56" t="s">
        <v>62</v>
      </c>
      <c r="B49" s="57"/>
      <c r="C49" s="50">
        <v>39373</v>
      </c>
      <c r="D49" s="50">
        <v>48800</v>
      </c>
      <c r="E49" s="50">
        <v>50166</v>
      </c>
      <c r="F49" s="50">
        <v>51722</v>
      </c>
    </row>
    <row r="50" spans="1:18" s="37" customFormat="1">
      <c r="A50" s="28"/>
      <c r="H50" s="38"/>
    </row>
    <row r="51" spans="1:18" s="37" customFormat="1">
      <c r="A51" s="28"/>
      <c r="H51" s="38"/>
    </row>
    <row r="52" spans="1:18" s="37" customFormat="1">
      <c r="A52" s="37" t="s">
        <v>55</v>
      </c>
      <c r="H52" s="38"/>
    </row>
    <row r="53" spans="1:18" s="37" customFormat="1">
      <c r="A53" s="28" t="s">
        <v>60</v>
      </c>
      <c r="H53" s="38"/>
    </row>
    <row r="54" spans="1:18" s="37" customFormat="1">
      <c r="H54" s="38" t="s">
        <v>54</v>
      </c>
    </row>
    <row r="55" spans="1:18" s="40" customFormat="1">
      <c r="A55" s="46" t="s">
        <v>51</v>
      </c>
      <c r="B55" s="45" t="s">
        <v>21</v>
      </c>
      <c r="C55" s="48" t="s">
        <v>22</v>
      </c>
      <c r="D55" s="45" t="s">
        <v>19</v>
      </c>
      <c r="E55" s="45" t="s">
        <v>20</v>
      </c>
      <c r="F55" s="45" t="s">
        <v>0</v>
      </c>
      <c r="G55" s="45" t="s">
        <v>4</v>
      </c>
      <c r="H55" s="45" t="s">
        <v>6</v>
      </c>
      <c r="I55" s="28"/>
      <c r="J55" s="28"/>
      <c r="K55" s="28"/>
      <c r="L55" s="28"/>
      <c r="M55" s="28"/>
      <c r="N55" s="28"/>
      <c r="O55" s="28"/>
      <c r="P55" s="28"/>
      <c r="Q55" s="28"/>
      <c r="R55" s="28"/>
    </row>
    <row r="56" spans="1:18" s="40" customFormat="1">
      <c r="A56" s="47" t="s">
        <v>52</v>
      </c>
      <c r="B56" s="51">
        <v>22257</v>
      </c>
      <c r="C56" s="52">
        <v>23056</v>
      </c>
      <c r="D56" s="53">
        <v>23741</v>
      </c>
      <c r="E56" s="53">
        <v>24271</v>
      </c>
      <c r="F56" s="53">
        <v>25164</v>
      </c>
      <c r="G56" s="53">
        <v>26147</v>
      </c>
      <c r="H56" s="53">
        <v>27106</v>
      </c>
      <c r="I56" s="28"/>
      <c r="J56" s="28"/>
      <c r="K56" s="28"/>
      <c r="L56" s="28"/>
      <c r="M56" s="28"/>
      <c r="N56" s="28"/>
      <c r="O56" s="28"/>
      <c r="P56" s="28"/>
      <c r="Q56" s="28"/>
      <c r="R56" s="28"/>
    </row>
    <row r="57" spans="1:18" s="40" customFormat="1">
      <c r="A57" s="47" t="s">
        <v>53</v>
      </c>
      <c r="B57" s="41" t="s">
        <v>18</v>
      </c>
      <c r="C57" s="42" t="s">
        <v>18</v>
      </c>
      <c r="D57" s="41" t="s">
        <v>18</v>
      </c>
      <c r="E57" s="43">
        <f>ROUND(1+((E56-B56)/B56)/3,4)</f>
        <v>1.0302</v>
      </c>
      <c r="F57" s="43">
        <f>ROUND(1+((F56-C56)/C56)/3,4)</f>
        <v>1.0305</v>
      </c>
      <c r="G57" s="43">
        <f>ROUND(1+((G56-D56)/D56)/3,4)</f>
        <v>1.0338000000000001</v>
      </c>
      <c r="H57" s="43">
        <f>ROUND(1+((H56-E56)/E56)/3,4)</f>
        <v>1.0388999999999999</v>
      </c>
      <c r="I57" s="28"/>
      <c r="J57" s="28"/>
      <c r="K57" s="28"/>
      <c r="L57" s="28"/>
      <c r="M57" s="28"/>
      <c r="N57" s="28"/>
      <c r="O57" s="28"/>
      <c r="P57" s="28"/>
      <c r="Q57" s="28"/>
      <c r="R57" s="28"/>
    </row>
    <row r="58" spans="1:18">
      <c r="A58" s="44"/>
      <c r="B58" s="36"/>
      <c r="C58" s="36"/>
      <c r="D58" s="36"/>
      <c r="E58" s="36"/>
      <c r="F58" s="36"/>
      <c r="G58" s="36"/>
      <c r="H58" s="36"/>
      <c r="I58" s="38" t="s">
        <v>54</v>
      </c>
      <c r="J58" s="36"/>
    </row>
    <row r="59" spans="1:18">
      <c r="A59" s="46" t="s">
        <v>51</v>
      </c>
      <c r="B59" s="45" t="s">
        <v>10</v>
      </c>
      <c r="C59" s="45" t="s">
        <v>11</v>
      </c>
      <c r="D59" s="45" t="s">
        <v>12</v>
      </c>
      <c r="E59" s="45" t="s">
        <v>13</v>
      </c>
      <c r="F59" s="45" t="s">
        <v>14</v>
      </c>
      <c r="G59" s="45" t="s">
        <v>15</v>
      </c>
      <c r="H59" s="45" t="s">
        <v>16</v>
      </c>
      <c r="I59" s="45" t="s">
        <v>17</v>
      </c>
      <c r="J59" s="36"/>
      <c r="K59" s="36"/>
      <c r="L59" s="36"/>
      <c r="M59" s="36"/>
      <c r="N59" s="36"/>
    </row>
    <row r="60" spans="1:18">
      <c r="A60" s="47" t="s">
        <v>52</v>
      </c>
      <c r="B60" s="53">
        <v>28100</v>
      </c>
      <c r="C60" s="53">
        <v>28986</v>
      </c>
      <c r="D60" s="53">
        <v>29264</v>
      </c>
      <c r="E60" s="53">
        <v>29418</v>
      </c>
      <c r="F60" s="53">
        <v>30556</v>
      </c>
      <c r="G60" s="53">
        <v>31725</v>
      </c>
      <c r="H60" s="53">
        <v>32795</v>
      </c>
      <c r="I60" s="53">
        <v>33562</v>
      </c>
      <c r="J60" s="36"/>
      <c r="K60" s="36"/>
      <c r="L60" s="36"/>
      <c r="M60" s="36"/>
      <c r="N60" s="36"/>
    </row>
    <row r="61" spans="1:18">
      <c r="A61" s="47" t="s">
        <v>53</v>
      </c>
      <c r="B61" s="43">
        <f>ROUND(1+((B60-F56)/F56)/3,4)</f>
        <v>1.0388999999999999</v>
      </c>
      <c r="C61" s="43">
        <f>ROUND(1+((C60-G56)/G56)/3,4)</f>
        <v>1.0362</v>
      </c>
      <c r="D61" s="43">
        <f>ROUND(1+((D60-H56)/H56)/3,4)</f>
        <v>1.0265</v>
      </c>
      <c r="E61" s="43">
        <f>ROUND(1+((E60-B60)/B60)/3,4)</f>
        <v>1.0156000000000001</v>
      </c>
      <c r="F61" s="43">
        <f>ROUND(1+((F60-C60)/C60)/3,4)</f>
        <v>1.0181</v>
      </c>
      <c r="G61" s="43">
        <f>ROUND(1+((G60-D60)/D60)/3,4)</f>
        <v>1.028</v>
      </c>
      <c r="H61" s="43">
        <f>ROUND(1+((H60-E60)/E60)/3,4)</f>
        <v>1.0383</v>
      </c>
      <c r="I61" s="43">
        <f>ROUND(1+((I60-F60)/F60)/3,4)</f>
        <v>1.0327999999999999</v>
      </c>
      <c r="J61" s="36"/>
      <c r="K61" s="36"/>
      <c r="L61" s="36"/>
      <c r="M61" s="36"/>
      <c r="N61" s="36"/>
    </row>
    <row r="63" spans="1:18" s="37" customFormat="1">
      <c r="A63" s="37" t="s">
        <v>58</v>
      </c>
      <c r="H63" s="38"/>
    </row>
    <row r="64" spans="1:18">
      <c r="A64" s="28" t="s">
        <v>59</v>
      </c>
    </row>
  </sheetData>
  <mergeCells count="12">
    <mergeCell ref="A49:B49"/>
    <mergeCell ref="A48:B48"/>
    <mergeCell ref="A40:B40"/>
    <mergeCell ref="A41:B41"/>
    <mergeCell ref="A42:B42"/>
    <mergeCell ref="A43:B43"/>
    <mergeCell ref="A35:B35"/>
    <mergeCell ref="A27:B27"/>
    <mergeCell ref="A28:B28"/>
    <mergeCell ref="A29:B29"/>
    <mergeCell ref="A26:B26"/>
    <mergeCell ref="A34:B34"/>
  </mergeCells>
  <phoneticPr fontId="2"/>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
  <sheetViews>
    <sheetView workbookViewId="0"/>
  </sheetViews>
  <sheetFormatPr defaultRowHeight="18.75"/>
  <cols>
    <col min="1" max="1" width="4.25" style="28" customWidth="1"/>
    <col min="2" max="3" width="9" style="28"/>
    <col min="4" max="4" width="12" style="28" bestFit="1" customWidth="1"/>
    <col min="5" max="5" width="12" style="28" hidden="1" customWidth="1"/>
    <col min="6" max="10" width="9.125" style="28" bestFit="1" customWidth="1"/>
    <col min="11" max="13" width="9.375" style="28" bestFit="1" customWidth="1"/>
    <col min="14" max="15" width="10.5" style="28" bestFit="1" customWidth="1"/>
    <col min="16" max="16" width="10.5" style="28" customWidth="1"/>
    <col min="17" max="16384" width="9" style="28"/>
  </cols>
  <sheetData>
    <row r="1" spans="1:16">
      <c r="A1" s="28" t="s">
        <v>78</v>
      </c>
      <c r="P1" s="39" t="s">
        <v>97</v>
      </c>
    </row>
    <row r="2" spans="1:16">
      <c r="A2" s="60" t="s">
        <v>51</v>
      </c>
      <c r="B2" s="60"/>
      <c r="C2" s="60"/>
      <c r="D2" s="60"/>
      <c r="E2" s="34"/>
      <c r="F2" s="34" t="s">
        <v>1</v>
      </c>
      <c r="G2" s="34" t="s">
        <v>5</v>
      </c>
      <c r="H2" s="34" t="s">
        <v>6</v>
      </c>
      <c r="I2" s="34" t="s">
        <v>10</v>
      </c>
      <c r="J2" s="34" t="s">
        <v>11</v>
      </c>
      <c r="K2" s="34" t="s">
        <v>12</v>
      </c>
      <c r="L2" s="34" t="s">
        <v>13</v>
      </c>
      <c r="M2" s="34" t="s">
        <v>14</v>
      </c>
      <c r="N2" s="34" t="s">
        <v>15</v>
      </c>
      <c r="O2" s="34" t="s">
        <v>16</v>
      </c>
      <c r="P2" s="34" t="s">
        <v>17</v>
      </c>
    </row>
    <row r="3" spans="1:16">
      <c r="A3" s="60" t="s">
        <v>85</v>
      </c>
      <c r="B3" s="60"/>
      <c r="C3" s="60"/>
      <c r="D3" s="60"/>
      <c r="E3" s="34" t="s">
        <v>91</v>
      </c>
      <c r="F3" s="29">
        <f>計算シート!C7</f>
        <v>494736</v>
      </c>
      <c r="G3" s="29">
        <f>計算シート!D7</f>
        <v>500144</v>
      </c>
      <c r="H3" s="29">
        <f>計算シート!E7</f>
        <v>523889</v>
      </c>
      <c r="I3" s="29">
        <f>計算シート!F7</f>
        <v>562670.66666666663</v>
      </c>
      <c r="J3" s="29">
        <f>計算シート!G7</f>
        <v>601452.33333333337</v>
      </c>
      <c r="K3" s="29">
        <f>計算シート!H7</f>
        <v>640234</v>
      </c>
      <c r="L3" s="29">
        <f>計算シート!I7</f>
        <v>655991.19999999995</v>
      </c>
      <c r="M3" s="29">
        <f>計算シート!J7</f>
        <v>671748.4</v>
      </c>
      <c r="N3" s="29">
        <f>計算シート!K7</f>
        <v>687505.6</v>
      </c>
      <c r="O3" s="29">
        <f>計算シート!L7</f>
        <v>703262.8</v>
      </c>
      <c r="P3" s="29">
        <f>計算シート!M7</f>
        <v>719020</v>
      </c>
    </row>
    <row r="4" spans="1:16">
      <c r="A4" s="62" t="s">
        <v>79</v>
      </c>
      <c r="B4" s="60"/>
      <c r="C4" s="60"/>
      <c r="D4" s="60"/>
      <c r="E4" s="34"/>
      <c r="F4" s="2"/>
      <c r="G4" s="2"/>
      <c r="H4" s="2"/>
      <c r="I4" s="2"/>
      <c r="J4" s="2"/>
      <c r="K4" s="2"/>
      <c r="L4" s="2"/>
      <c r="M4" s="2"/>
      <c r="N4" s="2"/>
      <c r="O4" s="2"/>
      <c r="P4" s="2"/>
    </row>
    <row r="5" spans="1:16">
      <c r="A5" s="61"/>
      <c r="B5" s="60" t="s">
        <v>8</v>
      </c>
      <c r="C5" s="30" t="s">
        <v>81</v>
      </c>
      <c r="D5" s="31" t="s">
        <v>82</v>
      </c>
      <c r="E5" s="31" t="s">
        <v>92</v>
      </c>
      <c r="F5" s="32">
        <f>計算シート!D16</f>
        <v>533925</v>
      </c>
      <c r="G5" s="32">
        <f>計算シート!E16</f>
        <v>550209</v>
      </c>
      <c r="H5" s="32">
        <f>計算シート!F16</f>
        <v>568806</v>
      </c>
      <c r="I5" s="32">
        <f>計算シート!G16</f>
        <v>590932</v>
      </c>
      <c r="J5" s="32">
        <f>計算シート!H16</f>
        <v>613919</v>
      </c>
      <c r="K5" s="32">
        <f>計算シート!I16</f>
        <v>636142</v>
      </c>
      <c r="L5" s="32">
        <f>計算シート!J16</f>
        <v>652999</v>
      </c>
      <c r="M5" s="32">
        <f>計算シート!K16</f>
        <v>663185</v>
      </c>
      <c r="N5" s="32">
        <f>計算シート!L16</f>
        <v>675188</v>
      </c>
      <c r="O5" s="32">
        <f>計算シート!M16</f>
        <v>694093</v>
      </c>
      <c r="P5" s="32">
        <f>計算シート!N16</f>
        <v>720676</v>
      </c>
    </row>
    <row r="6" spans="1:16">
      <c r="A6" s="60"/>
      <c r="B6" s="60"/>
      <c r="C6" s="30" t="s">
        <v>86</v>
      </c>
      <c r="D6" s="31" t="s">
        <v>87</v>
      </c>
      <c r="E6" s="31"/>
      <c r="F6" s="33">
        <f>F5-F3</f>
        <v>39189</v>
      </c>
      <c r="G6" s="33">
        <f t="shared" ref="G6:P6" si="0">G5-G3</f>
        <v>50065</v>
      </c>
      <c r="H6" s="33">
        <f t="shared" si="0"/>
        <v>44917</v>
      </c>
      <c r="I6" s="33">
        <f t="shared" si="0"/>
        <v>28261.333333333372</v>
      </c>
      <c r="J6" s="33">
        <f t="shared" si="0"/>
        <v>12466.666666666628</v>
      </c>
      <c r="K6" s="33">
        <f t="shared" si="0"/>
        <v>-4092</v>
      </c>
      <c r="L6" s="33">
        <f t="shared" si="0"/>
        <v>-2992.1999999999534</v>
      </c>
      <c r="M6" s="33">
        <f t="shared" si="0"/>
        <v>-8563.4000000000233</v>
      </c>
      <c r="N6" s="33">
        <f t="shared" si="0"/>
        <v>-12317.599999999977</v>
      </c>
      <c r="O6" s="33">
        <f t="shared" si="0"/>
        <v>-9169.8000000000466</v>
      </c>
      <c r="P6" s="33">
        <f t="shared" si="0"/>
        <v>1656</v>
      </c>
    </row>
    <row r="7" spans="1:16">
      <c r="A7" s="60"/>
      <c r="B7" s="60" t="s">
        <v>9</v>
      </c>
      <c r="C7" s="30" t="s">
        <v>81</v>
      </c>
      <c r="D7" s="31" t="s">
        <v>83</v>
      </c>
      <c r="E7" s="31" t="s">
        <v>93</v>
      </c>
      <c r="F7" s="49"/>
      <c r="G7" s="32">
        <f>計算シート!E17</f>
        <v>544209</v>
      </c>
      <c r="H7" s="32">
        <f>計算シート!F17</f>
        <v>562603</v>
      </c>
      <c r="I7" s="32">
        <f>計算シート!G17</f>
        <v>584488</v>
      </c>
      <c r="J7" s="32">
        <f>計算シート!H17</f>
        <v>607224</v>
      </c>
      <c r="K7" s="32">
        <f>計算シート!I17</f>
        <v>629205</v>
      </c>
      <c r="L7" s="32">
        <f>計算シート!J17</f>
        <v>645878</v>
      </c>
      <c r="M7" s="32">
        <f>計算シート!K17</f>
        <v>655953</v>
      </c>
      <c r="N7" s="32">
        <f>計算シート!L17</f>
        <v>667825</v>
      </c>
      <c r="O7" s="32">
        <f>計算シート!M17</f>
        <v>686524</v>
      </c>
      <c r="P7" s="32">
        <f>計算シート!N17</f>
        <v>712817</v>
      </c>
    </row>
    <row r="8" spans="1:16">
      <c r="A8" s="60"/>
      <c r="B8" s="60"/>
      <c r="C8" s="30" t="s">
        <v>86</v>
      </c>
      <c r="D8" s="31" t="s">
        <v>89</v>
      </c>
      <c r="E8" s="31"/>
      <c r="F8" s="49"/>
      <c r="G8" s="33">
        <f>G7-G3</f>
        <v>44065</v>
      </c>
      <c r="H8" s="33">
        <f t="shared" ref="H8:P8" si="1">H7-H3</f>
        <v>38714</v>
      </c>
      <c r="I8" s="33">
        <f t="shared" si="1"/>
        <v>21817.333333333372</v>
      </c>
      <c r="J8" s="33">
        <f t="shared" si="1"/>
        <v>5771.6666666666279</v>
      </c>
      <c r="K8" s="33">
        <f t="shared" si="1"/>
        <v>-11029</v>
      </c>
      <c r="L8" s="33">
        <f t="shared" si="1"/>
        <v>-10113.199999999953</v>
      </c>
      <c r="M8" s="33">
        <f t="shared" si="1"/>
        <v>-15795.400000000023</v>
      </c>
      <c r="N8" s="33">
        <f t="shared" si="1"/>
        <v>-19680.599999999977</v>
      </c>
      <c r="O8" s="33">
        <f t="shared" si="1"/>
        <v>-16738.800000000047</v>
      </c>
      <c r="P8" s="33">
        <f t="shared" si="1"/>
        <v>-6203</v>
      </c>
    </row>
    <row r="9" spans="1:16">
      <c r="A9" s="60"/>
      <c r="B9" s="60" t="s">
        <v>80</v>
      </c>
      <c r="C9" s="30" t="s">
        <v>81</v>
      </c>
      <c r="D9" s="31" t="s">
        <v>84</v>
      </c>
      <c r="E9" s="31" t="s">
        <v>94</v>
      </c>
      <c r="F9" s="49"/>
      <c r="G9" s="49"/>
      <c r="H9" s="32">
        <f>計算シート!F18</f>
        <v>550158</v>
      </c>
      <c r="I9" s="32">
        <f>計算シート!G18</f>
        <v>571559</v>
      </c>
      <c r="J9" s="32">
        <f>計算シート!H18</f>
        <v>593792</v>
      </c>
      <c r="K9" s="32">
        <f>計算シート!I18</f>
        <v>615287</v>
      </c>
      <c r="L9" s="32">
        <f>計算シート!J18</f>
        <v>631592</v>
      </c>
      <c r="M9" s="32">
        <f>計算シート!K18</f>
        <v>641444</v>
      </c>
      <c r="N9" s="32">
        <f>計算シート!L18</f>
        <v>653054</v>
      </c>
      <c r="O9" s="32">
        <f>計算シート!M18</f>
        <v>671339</v>
      </c>
      <c r="P9" s="32">
        <f>計算シート!N18</f>
        <v>697051</v>
      </c>
    </row>
    <row r="10" spans="1:16">
      <c r="A10" s="60"/>
      <c r="B10" s="60"/>
      <c r="C10" s="30" t="s">
        <v>86</v>
      </c>
      <c r="D10" s="31" t="s">
        <v>88</v>
      </c>
      <c r="E10" s="31"/>
      <c r="F10" s="49"/>
      <c r="G10" s="49"/>
      <c r="H10" s="33">
        <f>H9-H3</f>
        <v>26269</v>
      </c>
      <c r="I10" s="33">
        <f t="shared" ref="I10:P10" si="2">I9-I3</f>
        <v>8888.3333333333721</v>
      </c>
      <c r="J10" s="33">
        <f t="shared" si="2"/>
        <v>-7660.3333333333721</v>
      </c>
      <c r="K10" s="33">
        <f t="shared" si="2"/>
        <v>-24947</v>
      </c>
      <c r="L10" s="33">
        <f t="shared" si="2"/>
        <v>-24399.199999999953</v>
      </c>
      <c r="M10" s="33">
        <f t="shared" si="2"/>
        <v>-30304.400000000023</v>
      </c>
      <c r="N10" s="33">
        <f t="shared" si="2"/>
        <v>-34451.599999999977</v>
      </c>
      <c r="O10" s="33">
        <f t="shared" si="2"/>
        <v>-31923.800000000047</v>
      </c>
      <c r="P10" s="33">
        <f t="shared" si="2"/>
        <v>-21969</v>
      </c>
    </row>
  </sheetData>
  <sheetProtection sheet="1" objects="1" scenarios="1"/>
  <mergeCells count="7">
    <mergeCell ref="B9:B10"/>
    <mergeCell ref="A5:A10"/>
    <mergeCell ref="A2:D2"/>
    <mergeCell ref="A3:D3"/>
    <mergeCell ref="A4:D4"/>
    <mergeCell ref="B5:B6"/>
    <mergeCell ref="B7:B8"/>
  </mergeCells>
  <phoneticPr fontId="2"/>
  <conditionalFormatting sqref="F6:P6 G8:P8 H10:P10">
    <cfRule type="cellIs" dxfId="0" priority="1" operator="lessThan">
      <formula>0</formula>
    </cfRule>
  </conditionalFormatting>
  <pageMargins left="0.70866141732283472" right="0.70866141732283472" top="0.74803149606299213" bottom="0.74803149606299213" header="0.31496062992125984" footer="0.31496062992125984"/>
  <pageSetup paperSize="9" scale="8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E9" sqref="E9"/>
    </sheetView>
  </sheetViews>
  <sheetFormatPr defaultRowHeight="18.75"/>
  <cols>
    <col min="1" max="1" width="9" style="1"/>
    <col min="2" max="2" width="9.875" style="1" bestFit="1" customWidth="1"/>
    <col min="3" max="5" width="9" style="1"/>
    <col min="6" max="6" width="9.875" style="1" bestFit="1" customWidth="1"/>
    <col min="7" max="16384" width="9" style="1"/>
  </cols>
  <sheetData>
    <row r="1" spans="1:14" ht="19.5" thickBot="1">
      <c r="A1" s="1" t="s">
        <v>65</v>
      </c>
    </row>
    <row r="2" spans="1:14" ht="19.5" thickBot="1">
      <c r="A2" s="3"/>
      <c r="B2" s="4" t="s">
        <v>42</v>
      </c>
      <c r="C2" s="4" t="s">
        <v>1</v>
      </c>
      <c r="D2" s="4" t="s">
        <v>5</v>
      </c>
      <c r="E2" s="4" t="s">
        <v>7</v>
      </c>
      <c r="F2" s="4" t="s">
        <v>10</v>
      </c>
      <c r="G2" s="4" t="s">
        <v>11</v>
      </c>
      <c r="H2" s="4" t="s">
        <v>12</v>
      </c>
      <c r="I2" s="4" t="s">
        <v>13</v>
      </c>
      <c r="J2" s="4" t="s">
        <v>14</v>
      </c>
      <c r="K2" s="4" t="s">
        <v>15</v>
      </c>
      <c r="L2" s="4" t="s">
        <v>16</v>
      </c>
      <c r="M2" s="5" t="s">
        <v>17</v>
      </c>
    </row>
    <row r="3" spans="1:14">
      <c r="A3" s="6" t="s">
        <v>66</v>
      </c>
      <c r="B3" s="13">
        <f>作業手順!C41</f>
        <v>92074</v>
      </c>
      <c r="C3" s="13">
        <f>作業手順!C27</f>
        <v>99965</v>
      </c>
      <c r="D3" s="13">
        <f>作業手順!D27</f>
        <v>99453</v>
      </c>
      <c r="E3" s="13">
        <f>作業手順!E27</f>
        <v>99605</v>
      </c>
      <c r="F3" s="13"/>
      <c r="G3" s="13"/>
      <c r="H3" s="13"/>
      <c r="I3" s="13"/>
      <c r="J3" s="13"/>
      <c r="K3" s="13"/>
      <c r="L3" s="13"/>
      <c r="M3" s="14"/>
    </row>
    <row r="4" spans="1:14">
      <c r="A4" s="7" t="s">
        <v>67</v>
      </c>
      <c r="B4" s="15">
        <f>作業手順!C42</f>
        <v>285201</v>
      </c>
      <c r="C4" s="15">
        <f>作業手順!C28</f>
        <v>270441</v>
      </c>
      <c r="D4" s="15">
        <f>作業手順!D28</f>
        <v>269590</v>
      </c>
      <c r="E4" s="15">
        <f>作業手順!E28</f>
        <v>292929</v>
      </c>
      <c r="F4" s="15"/>
      <c r="G4" s="15"/>
      <c r="H4" s="15"/>
      <c r="I4" s="15"/>
      <c r="J4" s="15"/>
      <c r="K4" s="15"/>
      <c r="L4" s="15"/>
      <c r="M4" s="16"/>
    </row>
    <row r="5" spans="1:14">
      <c r="A5" s="7" t="s">
        <v>68</v>
      </c>
      <c r="B5" s="15">
        <f>作業手順!C43</f>
        <v>68739</v>
      </c>
      <c r="C5" s="15">
        <f>作業手順!C29</f>
        <v>75530</v>
      </c>
      <c r="D5" s="15">
        <f>作業手順!D29</f>
        <v>80935</v>
      </c>
      <c r="E5" s="15">
        <f>作業手順!E29</f>
        <v>79633</v>
      </c>
      <c r="F5" s="15"/>
      <c r="G5" s="15"/>
      <c r="H5" s="15"/>
      <c r="I5" s="15"/>
      <c r="J5" s="15"/>
      <c r="K5" s="15"/>
      <c r="L5" s="15"/>
      <c r="M5" s="16"/>
    </row>
    <row r="6" spans="1:14" ht="19.5" thickBot="1">
      <c r="A6" s="8" t="s">
        <v>69</v>
      </c>
      <c r="B6" s="17">
        <f>作業手順!C49</f>
        <v>39373</v>
      </c>
      <c r="C6" s="17">
        <f>作業手順!D49</f>
        <v>48800</v>
      </c>
      <c r="D6" s="17">
        <f>作業手順!E49</f>
        <v>50166</v>
      </c>
      <c r="E6" s="17">
        <f>作業手順!F49</f>
        <v>51722</v>
      </c>
      <c r="F6" s="17"/>
      <c r="G6" s="17"/>
      <c r="H6" s="17"/>
      <c r="I6" s="17"/>
      <c r="J6" s="17"/>
      <c r="K6" s="17"/>
      <c r="L6" s="17"/>
      <c r="M6" s="18"/>
    </row>
    <row r="7" spans="1:14" ht="19.5" thickBot="1">
      <c r="A7" s="9" t="s">
        <v>70</v>
      </c>
      <c r="B7" s="19">
        <f>SUM(B3:B6)</f>
        <v>485387</v>
      </c>
      <c r="C7" s="19">
        <f>SUM(C3:C6)</f>
        <v>494736</v>
      </c>
      <c r="D7" s="19">
        <f t="shared" ref="D7:E7" si="0">SUM(D3:D6)</f>
        <v>500144</v>
      </c>
      <c r="E7" s="19">
        <f t="shared" si="0"/>
        <v>523889</v>
      </c>
      <c r="F7" s="19">
        <f>(H7-E7)/3+E7</f>
        <v>562670.66666666663</v>
      </c>
      <c r="G7" s="19">
        <f>(H7-E7)/3*2+E7</f>
        <v>601452.33333333337</v>
      </c>
      <c r="H7" s="19">
        <f>作業手順!C35</f>
        <v>640234</v>
      </c>
      <c r="I7" s="19">
        <f>(M7-H7)/5+H7</f>
        <v>655991.19999999995</v>
      </c>
      <c r="J7" s="19">
        <f>(M7-H7)/5*2+H7</f>
        <v>671748.4</v>
      </c>
      <c r="K7" s="19">
        <f>(M7-H7)/5*3+H7</f>
        <v>687505.6</v>
      </c>
      <c r="L7" s="19">
        <f>(M7-H7)/5*4+H7</f>
        <v>703262.8</v>
      </c>
      <c r="M7" s="20">
        <f>作業手順!D35</f>
        <v>719020</v>
      </c>
    </row>
    <row r="9" spans="1:14">
      <c r="F9" s="63" t="s">
        <v>71</v>
      </c>
      <c r="G9" s="63"/>
      <c r="I9" s="63" t="s">
        <v>71</v>
      </c>
      <c r="J9" s="63"/>
      <c r="K9" s="63"/>
      <c r="L9" s="63"/>
    </row>
    <row r="10" spans="1:14" ht="19.5" thickBot="1">
      <c r="A10" s="1" t="s">
        <v>72</v>
      </c>
    </row>
    <row r="11" spans="1:14" ht="19.5" thickBot="1">
      <c r="A11" s="3"/>
      <c r="B11" s="26"/>
      <c r="C11" s="4" t="s">
        <v>23</v>
      </c>
      <c r="D11" s="4" t="s">
        <v>24</v>
      </c>
      <c r="E11" s="4" t="s">
        <v>25</v>
      </c>
      <c r="F11" s="4" t="s">
        <v>26</v>
      </c>
      <c r="G11" s="4" t="s">
        <v>27</v>
      </c>
      <c r="H11" s="4" t="s">
        <v>28</v>
      </c>
      <c r="I11" s="4" t="s">
        <v>29</v>
      </c>
      <c r="J11" s="4" t="s">
        <v>30</v>
      </c>
      <c r="K11" s="4" t="s">
        <v>31</v>
      </c>
      <c r="L11" s="4" t="s">
        <v>32</v>
      </c>
      <c r="M11" s="5" t="s">
        <v>33</v>
      </c>
    </row>
    <row r="12" spans="1:14" ht="19.5" thickBot="1">
      <c r="A12" s="11"/>
      <c r="B12" s="27"/>
      <c r="C12" s="21">
        <f>作業手順!E57</f>
        <v>1.0302</v>
      </c>
      <c r="D12" s="21">
        <f>作業手順!F57</f>
        <v>1.0305</v>
      </c>
      <c r="E12" s="21">
        <f>作業手順!G57</f>
        <v>1.0338000000000001</v>
      </c>
      <c r="F12" s="21">
        <f>作業手順!H57</f>
        <v>1.0388999999999999</v>
      </c>
      <c r="G12" s="21">
        <f>作業手順!B61</f>
        <v>1.0388999999999999</v>
      </c>
      <c r="H12" s="21">
        <f>作業手順!C61</f>
        <v>1.0362</v>
      </c>
      <c r="I12" s="21">
        <f>作業手順!D61</f>
        <v>1.0265</v>
      </c>
      <c r="J12" s="21">
        <f>作業手順!E61</f>
        <v>1.0156000000000001</v>
      </c>
      <c r="K12" s="21">
        <f>作業手順!F61</f>
        <v>1.0181</v>
      </c>
      <c r="L12" s="21">
        <f>作業手順!G61</f>
        <v>1.028</v>
      </c>
      <c r="M12" s="21">
        <f>作業手順!H61</f>
        <v>1.0383</v>
      </c>
    </row>
    <row r="14" spans="1:14" ht="19.5" thickBot="1">
      <c r="A14" s="1" t="s">
        <v>73</v>
      </c>
    </row>
    <row r="15" spans="1:14" ht="19.5" thickBot="1">
      <c r="A15" s="70"/>
      <c r="B15" s="71"/>
      <c r="C15" s="4" t="s">
        <v>74</v>
      </c>
      <c r="D15" s="4" t="s">
        <v>23</v>
      </c>
      <c r="E15" s="4" t="s">
        <v>24</v>
      </c>
      <c r="F15" s="4" t="s">
        <v>25</v>
      </c>
      <c r="G15" s="4" t="s">
        <v>26</v>
      </c>
      <c r="H15" s="4" t="s">
        <v>27</v>
      </c>
      <c r="I15" s="4" t="s">
        <v>28</v>
      </c>
      <c r="J15" s="4" t="s">
        <v>29</v>
      </c>
      <c r="K15" s="4" t="s">
        <v>30</v>
      </c>
      <c r="L15" s="4" t="s">
        <v>31</v>
      </c>
      <c r="M15" s="4" t="s">
        <v>32</v>
      </c>
      <c r="N15" s="5" t="s">
        <v>33</v>
      </c>
    </row>
    <row r="16" spans="1:14">
      <c r="A16" s="64" t="s">
        <v>75</v>
      </c>
      <c r="B16" s="65"/>
      <c r="C16" s="54">
        <f>B7</f>
        <v>485387</v>
      </c>
      <c r="D16" s="54">
        <f>ROUNDDOWN($C$16*1.1,0)</f>
        <v>533925</v>
      </c>
      <c r="E16" s="54">
        <f>ROUNDDOWN(D16*D12,0)</f>
        <v>550209</v>
      </c>
      <c r="F16" s="54">
        <f>ROUNDDOWN(E16*E12,0)</f>
        <v>568806</v>
      </c>
      <c r="G16" s="54">
        <f t="shared" ref="G16:N16" si="1">ROUNDDOWN(F16*F12,0)</f>
        <v>590932</v>
      </c>
      <c r="H16" s="54">
        <f t="shared" si="1"/>
        <v>613919</v>
      </c>
      <c r="I16" s="54">
        <f t="shared" si="1"/>
        <v>636142</v>
      </c>
      <c r="J16" s="54">
        <f t="shared" si="1"/>
        <v>652999</v>
      </c>
      <c r="K16" s="54">
        <f t="shared" si="1"/>
        <v>663185</v>
      </c>
      <c r="L16" s="54">
        <f t="shared" si="1"/>
        <v>675188</v>
      </c>
      <c r="M16" s="54">
        <f t="shared" si="1"/>
        <v>694093</v>
      </c>
      <c r="N16" s="55">
        <f t="shared" si="1"/>
        <v>720676</v>
      </c>
    </row>
    <row r="17" spans="1:14">
      <c r="A17" s="66" t="s">
        <v>76</v>
      </c>
      <c r="B17" s="67"/>
      <c r="C17" s="10">
        <f>C7</f>
        <v>494736</v>
      </c>
      <c r="D17" s="22" t="s">
        <v>18</v>
      </c>
      <c r="E17" s="10">
        <f>ROUNDDOWN($C$17*1.1,0)</f>
        <v>544209</v>
      </c>
      <c r="F17" s="10">
        <f>ROUNDDOWN(E17*E12,0)</f>
        <v>562603</v>
      </c>
      <c r="G17" s="10">
        <f t="shared" ref="G17:N17" si="2">ROUNDDOWN(F17*F12,0)</f>
        <v>584488</v>
      </c>
      <c r="H17" s="10">
        <f t="shared" si="2"/>
        <v>607224</v>
      </c>
      <c r="I17" s="10">
        <f t="shared" si="2"/>
        <v>629205</v>
      </c>
      <c r="J17" s="10">
        <f t="shared" si="2"/>
        <v>645878</v>
      </c>
      <c r="K17" s="10">
        <f t="shared" si="2"/>
        <v>655953</v>
      </c>
      <c r="L17" s="10">
        <f t="shared" si="2"/>
        <v>667825</v>
      </c>
      <c r="M17" s="10">
        <f t="shared" si="2"/>
        <v>686524</v>
      </c>
      <c r="N17" s="12">
        <f t="shared" si="2"/>
        <v>712817</v>
      </c>
    </row>
    <row r="18" spans="1:14" ht="19.5" thickBot="1">
      <c r="A18" s="68" t="s">
        <v>77</v>
      </c>
      <c r="B18" s="69"/>
      <c r="C18" s="23">
        <f>D7</f>
        <v>500144</v>
      </c>
      <c r="D18" s="24" t="s">
        <v>18</v>
      </c>
      <c r="E18" s="24" t="s">
        <v>18</v>
      </c>
      <c r="F18" s="23">
        <f>ROUNDDOWN($C$18*1.1,0)</f>
        <v>550158</v>
      </c>
      <c r="G18" s="23">
        <f>ROUNDDOWN(F18*F12,0)</f>
        <v>571559</v>
      </c>
      <c r="H18" s="23">
        <f t="shared" ref="H18:N18" si="3">ROUNDDOWN(G18*G12,0)</f>
        <v>593792</v>
      </c>
      <c r="I18" s="23">
        <f t="shared" si="3"/>
        <v>615287</v>
      </c>
      <c r="J18" s="23">
        <f t="shared" si="3"/>
        <v>631592</v>
      </c>
      <c r="K18" s="23">
        <f t="shared" si="3"/>
        <v>641444</v>
      </c>
      <c r="L18" s="23">
        <f t="shared" si="3"/>
        <v>653054</v>
      </c>
      <c r="M18" s="23">
        <f t="shared" si="3"/>
        <v>671339</v>
      </c>
      <c r="N18" s="25">
        <f t="shared" si="3"/>
        <v>697051</v>
      </c>
    </row>
  </sheetData>
  <sheetProtection sheet="1" objects="1" scenarios="1"/>
  <mergeCells count="6">
    <mergeCell ref="F9:G9"/>
    <mergeCell ref="I9:L9"/>
    <mergeCell ref="A16:B16"/>
    <mergeCell ref="A17:B17"/>
    <mergeCell ref="A18:B18"/>
    <mergeCell ref="A15:B15"/>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作業手順</vt:lpstr>
      <vt:lpstr>推計結果</vt:lpstr>
      <vt:lpstr>計算シート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　貴朗</dc:creator>
  <cp:lastModifiedBy>厚生労働省ネットワークシステム</cp:lastModifiedBy>
  <cp:lastPrinted>2015-06-10T06:33:13Z</cp:lastPrinted>
  <dcterms:created xsi:type="dcterms:W3CDTF">2015-04-06T08:39:16Z</dcterms:created>
  <dcterms:modified xsi:type="dcterms:W3CDTF">2015-10-19T05:47:25Z</dcterms:modified>
</cp:coreProperties>
</file>