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10" tabRatio="784" activeTab="0"/>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<sst xmlns="http://schemas.openxmlformats.org/spreadsheetml/2006/main" count="1576" uniqueCount="249">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</sst>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128">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sz val="9"/>
      <name val="Meiryo UI"/>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101" fillId="0" borderId="0">
      <alignment/>
      <protection/>
    </xf>
    <xf numFmtId="0" fontId="0" fillId="0" borderId="0">
      <alignment vertical="center"/>
      <protection/>
    </xf>
    <xf numFmtId="0" fontId="102"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3" fillId="0" borderId="0" xfId="60" applyFont="1">
      <alignment/>
      <protection/>
    </xf>
    <xf numFmtId="0" fontId="103"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3" fillId="0" borderId="0" xfId="60" applyFont="1" applyAlignment="1">
      <alignment vertical="center"/>
      <protection/>
    </xf>
    <xf numFmtId="0" fontId="103"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3" fillId="0" borderId="0" xfId="60" applyFont="1" applyAlignment="1">
      <alignment vertical="center" wrapText="1"/>
      <protection/>
    </xf>
    <xf numFmtId="0" fontId="104"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5" fillId="0" borderId="0" xfId="61" applyFont="1">
      <alignment vertical="center"/>
      <protection/>
    </xf>
    <xf numFmtId="0" fontId="105" fillId="0" borderId="0" xfId="61" applyFont="1" applyAlignment="1">
      <alignment vertical="center" wrapText="1"/>
      <protection/>
    </xf>
    <xf numFmtId="0" fontId="105" fillId="0" borderId="0" xfId="61" applyFont="1" applyFill="1" applyBorder="1" applyAlignment="1">
      <alignment vertical="center" wrapText="1"/>
      <protection/>
    </xf>
    <xf numFmtId="0" fontId="105" fillId="0" borderId="12" xfId="61" applyFont="1" applyBorder="1" applyAlignment="1">
      <alignment horizontal="center" vertical="center"/>
      <protection/>
    </xf>
    <xf numFmtId="0" fontId="105" fillId="0" borderId="13" xfId="61" applyFont="1" applyBorder="1" applyAlignment="1">
      <alignment horizontal="center" vertical="center"/>
      <protection/>
    </xf>
    <xf numFmtId="0" fontId="105" fillId="0" borderId="14" xfId="61" applyFont="1" applyBorder="1" applyAlignment="1">
      <alignment horizontal="center" vertical="center" wrapText="1"/>
      <protection/>
    </xf>
    <xf numFmtId="0" fontId="105" fillId="0" borderId="11" xfId="61" applyFont="1" applyBorder="1" applyAlignment="1">
      <alignment vertical="center"/>
      <protection/>
    </xf>
    <xf numFmtId="0" fontId="105" fillId="7" borderId="15" xfId="61" applyFont="1" applyFill="1" applyBorder="1" applyAlignment="1">
      <alignment horizontal="center" vertical="center"/>
      <protection/>
    </xf>
    <xf numFmtId="0" fontId="105" fillId="7" borderId="16" xfId="61" applyFont="1" applyFill="1" applyBorder="1" applyAlignment="1">
      <alignment horizontal="left" vertical="center" wrapText="1"/>
      <protection/>
    </xf>
    <xf numFmtId="0" fontId="105" fillId="0" borderId="17" xfId="61" applyFont="1" applyBorder="1" applyAlignment="1">
      <alignment horizontal="center" vertical="center"/>
      <protection/>
    </xf>
    <xf numFmtId="0" fontId="105" fillId="7" borderId="18" xfId="61" applyFont="1" applyFill="1" applyBorder="1" applyAlignment="1">
      <alignment horizontal="center" vertical="center"/>
      <protection/>
    </xf>
    <xf numFmtId="0" fontId="105" fillId="7" borderId="19" xfId="61" applyFont="1" applyFill="1" applyBorder="1" applyAlignment="1">
      <alignment horizontal="left" vertical="center" wrapText="1"/>
      <protection/>
    </xf>
    <xf numFmtId="0" fontId="105" fillId="0" borderId="20" xfId="61" applyFont="1" applyBorder="1" applyAlignment="1">
      <alignment vertical="center"/>
      <protection/>
    </xf>
    <xf numFmtId="0" fontId="105" fillId="0" borderId="20" xfId="61" applyFont="1" applyBorder="1" applyAlignment="1">
      <alignment horizontal="left" vertical="center" wrapText="1"/>
      <protection/>
    </xf>
    <xf numFmtId="0" fontId="105" fillId="0" borderId="21" xfId="61" applyFont="1" applyBorder="1" applyAlignment="1">
      <alignment horizontal="center" vertical="center"/>
      <protection/>
    </xf>
    <xf numFmtId="0" fontId="105" fillId="7" borderId="22" xfId="61" applyFont="1" applyFill="1" applyBorder="1" applyAlignment="1">
      <alignment horizontal="center" vertical="center"/>
      <protection/>
    </xf>
    <xf numFmtId="0" fontId="105" fillId="7" borderId="23" xfId="61" applyFont="1" applyFill="1" applyBorder="1" applyAlignment="1">
      <alignment horizontal="left" vertical="center" wrapText="1"/>
      <protection/>
    </xf>
    <xf numFmtId="0" fontId="105" fillId="0" borderId="24" xfId="61" applyFont="1" applyBorder="1" applyAlignment="1">
      <alignment horizontal="left" vertical="center" wrapText="1"/>
      <protection/>
    </xf>
    <xf numFmtId="0" fontId="105" fillId="0" borderId="11" xfId="61" applyFont="1" applyBorder="1" applyAlignment="1">
      <alignment vertical="center" wrapText="1"/>
      <protection/>
    </xf>
    <xf numFmtId="0" fontId="105" fillId="0" borderId="11" xfId="61" applyFont="1" applyBorder="1">
      <alignment vertical="center"/>
      <protection/>
    </xf>
    <xf numFmtId="0" fontId="105" fillId="0" borderId="0" xfId="61" applyFont="1" applyFill="1" applyBorder="1" applyAlignment="1">
      <alignment horizontal="left" vertical="center" wrapText="1"/>
      <protection/>
    </xf>
    <xf numFmtId="0" fontId="105" fillId="6" borderId="11" xfId="61" applyFont="1" applyFill="1" applyBorder="1" applyAlignment="1">
      <alignment horizontal="center" vertical="center"/>
      <protection/>
    </xf>
    <xf numFmtId="0" fontId="104" fillId="0" borderId="0" xfId="0" applyFont="1" applyAlignment="1">
      <alignment horizontal="right" vertical="center"/>
    </xf>
    <xf numFmtId="0" fontId="106"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6"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7"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7" fillId="0" borderId="0" xfId="61" applyFont="1" applyProtection="1">
      <alignment vertical="center"/>
      <protection/>
    </xf>
    <xf numFmtId="0" fontId="108"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6"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9"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4"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6"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9" fillId="0" borderId="0" xfId="0" applyFont="1" applyAlignment="1">
      <alignment horizontal="left" vertical="center"/>
    </xf>
    <xf numFmtId="0" fontId="21" fillId="0" borderId="0" xfId="0" applyFont="1" applyAlignment="1">
      <alignment vertical="center"/>
    </xf>
    <xf numFmtId="0" fontId="104" fillId="0" borderId="0" xfId="0" applyFont="1" applyFill="1" applyBorder="1" applyAlignment="1">
      <alignment horizontal="center" vertical="center"/>
    </xf>
    <xf numFmtId="0" fontId="104"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6" fillId="0" borderId="0" xfId="0" applyFont="1" applyAlignment="1">
      <alignment horizontal="left" vertical="center"/>
    </xf>
    <xf numFmtId="0" fontId="104" fillId="0" borderId="0" xfId="0" applyFont="1" applyBorder="1" applyAlignment="1">
      <alignment horizontal="center" vertical="center"/>
    </xf>
    <xf numFmtId="0" fontId="17" fillId="6" borderId="10" xfId="0" applyFont="1" applyFill="1" applyBorder="1" applyAlignment="1">
      <alignment horizontal="center" vertical="center"/>
    </xf>
    <xf numFmtId="0" fontId="104" fillId="0" borderId="0" xfId="0" applyFont="1" applyBorder="1" applyAlignment="1">
      <alignment vertical="center"/>
    </xf>
    <xf numFmtId="0" fontId="0" fillId="0" borderId="0" xfId="0" applyFont="1" applyBorder="1" applyAlignment="1">
      <alignment horizontal="left" vertical="center"/>
    </xf>
    <xf numFmtId="0" fontId="109"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7" fillId="0" borderId="0" xfId="0" applyNumberFormat="1" applyFont="1" applyFill="1" applyBorder="1" applyAlignment="1">
      <alignment horizontal="left" vertical="center"/>
    </xf>
    <xf numFmtId="0" fontId="107" fillId="0" borderId="0" xfId="0" applyNumberFormat="1" applyFont="1" applyFill="1" applyBorder="1" applyAlignment="1">
      <alignment horizontal="center" vertical="center"/>
    </xf>
    <xf numFmtId="0" fontId="106"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8" fillId="0" borderId="0" xfId="0" applyFont="1" applyBorder="1" applyAlignment="1">
      <alignment horizontal="center" vertical="center"/>
    </xf>
    <xf numFmtId="0" fontId="18" fillId="0" borderId="11" xfId="0" applyFont="1" applyBorder="1" applyAlignment="1">
      <alignment horizontal="center" vertical="center" wrapText="1"/>
    </xf>
    <xf numFmtId="0" fontId="109" fillId="0" borderId="0" xfId="0" applyFont="1" applyBorder="1" applyAlignment="1">
      <alignment vertical="center" wrapText="1"/>
    </xf>
    <xf numFmtId="0" fontId="104" fillId="0" borderId="0" xfId="0" applyFont="1" applyBorder="1" applyAlignment="1">
      <alignment horizontal="left" vertical="center"/>
    </xf>
    <xf numFmtId="0" fontId="4" fillId="0" borderId="0" xfId="0" applyFont="1" applyFill="1" applyBorder="1" applyAlignment="1">
      <alignment horizontal="center" vertical="center"/>
    </xf>
    <xf numFmtId="0" fontId="107" fillId="0" borderId="0" xfId="0" applyFont="1" applyFill="1" applyBorder="1" applyAlignment="1">
      <alignment horizontal="center" vertical="center"/>
    </xf>
    <xf numFmtId="0" fontId="107"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10" fillId="0" borderId="0" xfId="0" applyFont="1" applyAlignment="1">
      <alignment horizontal="left" vertical="center"/>
    </xf>
    <xf numFmtId="0" fontId="107" fillId="0" borderId="0" xfId="0" applyFont="1" applyAlignment="1">
      <alignment horizontal="left" vertical="center"/>
    </xf>
    <xf numFmtId="0" fontId="107" fillId="0" borderId="0" xfId="0" applyFont="1" applyAlignment="1">
      <alignment vertical="center"/>
    </xf>
    <xf numFmtId="0" fontId="4" fillId="0" borderId="0" xfId="0" applyFont="1" applyBorder="1" applyAlignment="1">
      <alignment horizontal="left" vertical="center"/>
    </xf>
    <xf numFmtId="0" fontId="107" fillId="0" borderId="0" xfId="0" applyFont="1" applyBorder="1" applyAlignment="1">
      <alignment horizontal="left" vertical="center"/>
    </xf>
    <xf numFmtId="0" fontId="106" fillId="0" borderId="0" xfId="0" applyFont="1" applyAlignment="1">
      <alignment vertical="center" wrapText="1"/>
    </xf>
    <xf numFmtId="0" fontId="23" fillId="0" borderId="0" xfId="0" applyFont="1" applyBorder="1" applyAlignment="1">
      <alignment horizontal="right" vertical="center"/>
    </xf>
    <xf numFmtId="0" fontId="109" fillId="0" borderId="0" xfId="0" applyFont="1" applyBorder="1" applyAlignment="1">
      <alignment horizontal="center" vertical="center" wrapText="1"/>
    </xf>
    <xf numFmtId="0" fontId="15" fillId="0" borderId="0" xfId="0" applyFont="1" applyAlignment="1">
      <alignment vertical="center" wrapText="1"/>
    </xf>
    <xf numFmtId="0" fontId="104"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9" fillId="0" borderId="11" xfId="0" applyFont="1" applyBorder="1" applyAlignment="1" applyProtection="1">
      <alignment horizontal="center" vertical="center"/>
      <protection/>
    </xf>
    <xf numFmtId="0" fontId="104"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9" fillId="0" borderId="25" xfId="0" applyFont="1" applyBorder="1" applyAlignment="1" applyProtection="1">
      <alignment horizontal="center" vertical="center"/>
      <protection/>
    </xf>
    <xf numFmtId="0" fontId="109" fillId="0" borderId="26" xfId="0" applyFont="1" applyBorder="1" applyAlignment="1" applyProtection="1">
      <alignment horizontal="center" vertical="center"/>
      <protection/>
    </xf>
    <xf numFmtId="0" fontId="104" fillId="0" borderId="26" xfId="0" applyFont="1" applyBorder="1" applyAlignment="1" applyProtection="1">
      <alignment horizontal="center" vertical="center" wrapText="1"/>
      <protection locked="0"/>
    </xf>
    <xf numFmtId="0" fontId="111" fillId="0" borderId="27" xfId="0" applyFont="1" applyBorder="1" applyAlignment="1">
      <alignment horizontal="center" vertical="center"/>
    </xf>
    <xf numFmtId="0" fontId="109"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7" fillId="0" borderId="0" xfId="0" applyFont="1" applyFill="1" applyBorder="1" applyAlignment="1">
      <alignment horizontal="right" vertical="center" wrapText="1"/>
    </xf>
    <xf numFmtId="0" fontId="107" fillId="0" borderId="0" xfId="0" applyFont="1" applyBorder="1" applyAlignment="1">
      <alignment vertical="center"/>
    </xf>
    <xf numFmtId="0" fontId="107" fillId="0" borderId="0" xfId="0" applyFont="1" applyBorder="1" applyAlignment="1">
      <alignment vertical="center" wrapText="1"/>
    </xf>
    <xf numFmtId="0" fontId="104" fillId="0" borderId="27" xfId="0" applyFont="1" applyBorder="1" applyAlignment="1">
      <alignment horizontal="center" vertical="center" wrapText="1"/>
    </xf>
    <xf numFmtId="0" fontId="104" fillId="0" borderId="27" xfId="0" applyFont="1" applyBorder="1" applyAlignment="1">
      <alignment horizontal="center" vertical="center"/>
    </xf>
    <xf numFmtId="0" fontId="111" fillId="0" borderId="0" xfId="0" applyFont="1" applyFill="1" applyBorder="1" applyAlignment="1" applyProtection="1">
      <alignment horizontal="center" vertical="center" wrapText="1"/>
      <protection locked="0"/>
    </xf>
    <xf numFmtId="0" fontId="97"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1" fillId="0" borderId="0" xfId="0" applyNumberFormat="1" applyFont="1" applyFill="1" applyBorder="1" applyAlignment="1">
      <alignment horizontal="center" vertical="center"/>
    </xf>
    <xf numFmtId="0" fontId="109"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7" fillId="0" borderId="0" xfId="60" applyFont="1" applyAlignment="1">
      <alignment vertical="center"/>
      <protection/>
    </xf>
    <xf numFmtId="0" fontId="107" fillId="0" borderId="0" xfId="60" applyFont="1" applyFill="1" applyAlignment="1">
      <alignment vertical="center"/>
      <protection/>
    </xf>
    <xf numFmtId="0" fontId="109" fillId="0" borderId="0" xfId="60" applyFont="1" applyBorder="1" applyAlignment="1">
      <alignment horizontal="left" vertical="center" wrapText="1"/>
      <protection/>
    </xf>
    <xf numFmtId="0" fontId="104" fillId="0" borderId="0" xfId="60" applyFont="1" applyFill="1" applyAlignment="1">
      <alignment horizontal="left" vertical="center"/>
      <protection/>
    </xf>
    <xf numFmtId="0" fontId="107"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1" fillId="14" borderId="11" xfId="0" applyFont="1" applyFill="1" applyBorder="1" applyAlignment="1">
      <alignment horizontal="center" vertical="center"/>
    </xf>
    <xf numFmtId="0" fontId="22" fillId="0" borderId="0" xfId="60" applyFont="1" applyAlignment="1">
      <alignment/>
      <protection/>
    </xf>
    <xf numFmtId="0" fontId="103" fillId="0" borderId="11" xfId="60" applyFont="1" applyFill="1" applyBorder="1" applyAlignment="1">
      <alignment horizontal="center" vertical="center"/>
      <protection/>
    </xf>
    <xf numFmtId="0" fontId="103"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4" fillId="0" borderId="0" xfId="60" applyFont="1" applyAlignment="1">
      <alignment vertical="center"/>
      <protection/>
    </xf>
    <xf numFmtId="0" fontId="112"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7" fillId="0" borderId="0" xfId="60" applyFont="1" applyAlignment="1">
      <alignment horizontal="left" vertical="center"/>
      <protection/>
    </xf>
    <xf numFmtId="0" fontId="22" fillId="0" borderId="0" xfId="60" applyFont="1" applyBorder="1" applyAlignment="1">
      <alignment horizontal="left" vertical="center" wrapText="1"/>
      <protection/>
    </xf>
    <xf numFmtId="0" fontId="104" fillId="0" borderId="11" xfId="60" applyFont="1" applyBorder="1" applyAlignment="1">
      <alignment horizontal="center" vertical="center" wrapText="1"/>
      <protection/>
    </xf>
    <xf numFmtId="0" fontId="113" fillId="0" borderId="28" xfId="60" applyFont="1" applyBorder="1" applyAlignment="1">
      <alignment horizontal="left" vertical="center" wrapText="1"/>
      <protection/>
    </xf>
    <xf numFmtId="0" fontId="105" fillId="7" borderId="29" xfId="61" applyFont="1" applyFill="1" applyBorder="1" applyAlignment="1">
      <alignment horizontal="center" vertical="center"/>
      <protection/>
    </xf>
    <xf numFmtId="0" fontId="105" fillId="7" borderId="30" xfId="61" applyFont="1" applyFill="1" applyBorder="1" applyAlignment="1">
      <alignment horizontal="left" vertical="center" wrapText="1"/>
      <protection/>
    </xf>
    <xf numFmtId="0" fontId="105" fillId="0" borderId="18" xfId="61" applyFont="1" applyFill="1" applyBorder="1" applyAlignment="1">
      <alignment horizontal="center" vertical="center"/>
      <protection/>
    </xf>
    <xf numFmtId="0" fontId="105" fillId="0" borderId="22" xfId="61" applyFont="1" applyFill="1" applyBorder="1" applyAlignment="1">
      <alignment horizontal="center" vertical="center"/>
      <protection/>
    </xf>
    <xf numFmtId="0" fontId="105" fillId="0" borderId="29" xfId="61" applyFont="1" applyFill="1" applyBorder="1" applyAlignment="1">
      <alignment horizontal="center" vertical="center"/>
      <protection/>
    </xf>
    <xf numFmtId="0" fontId="105" fillId="7" borderId="31" xfId="61" applyFont="1" applyFill="1" applyBorder="1" applyAlignment="1">
      <alignment horizontal="center" vertical="center" wrapText="1"/>
      <protection/>
    </xf>
    <xf numFmtId="0" fontId="105" fillId="7" borderId="32" xfId="61" applyFont="1" applyFill="1" applyBorder="1" applyAlignment="1">
      <alignment horizontal="center" vertical="center" wrapText="1"/>
      <protection/>
    </xf>
    <xf numFmtId="0" fontId="105" fillId="7" borderId="33" xfId="61" applyFont="1" applyFill="1" applyBorder="1" applyAlignment="1">
      <alignment horizontal="center" vertical="center" wrapText="1"/>
      <protection/>
    </xf>
    <xf numFmtId="0" fontId="105" fillId="7" borderId="34" xfId="61" applyFont="1" applyFill="1" applyBorder="1" applyAlignment="1">
      <alignment horizontal="center" vertical="center" wrapText="1"/>
      <protection/>
    </xf>
    <xf numFmtId="0" fontId="104" fillId="0" borderId="0" xfId="0" applyFont="1" applyAlignment="1">
      <alignment vertical="center"/>
    </xf>
    <xf numFmtId="0" fontId="104" fillId="0" borderId="11" xfId="60" applyFont="1" applyBorder="1" applyAlignment="1">
      <alignment horizontal="left" vertical="center" wrapText="1"/>
      <protection/>
    </xf>
    <xf numFmtId="0" fontId="105" fillId="0" borderId="0" xfId="61" applyFont="1" applyFill="1" applyBorder="1" applyAlignment="1">
      <alignment horizontal="center" vertical="center"/>
      <protection/>
    </xf>
    <xf numFmtId="0" fontId="114" fillId="0" borderId="11" xfId="61" applyFont="1" applyBorder="1" applyAlignment="1">
      <alignment horizontal="left" vertical="center" wrapText="1"/>
      <protection/>
    </xf>
    <xf numFmtId="0" fontId="114"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5" fillId="0" borderId="0" xfId="0" applyFont="1" applyFill="1" applyBorder="1" applyAlignment="1">
      <alignment horizontal="center" vertical="center"/>
    </xf>
    <xf numFmtId="0" fontId="103" fillId="0" borderId="0" xfId="60" applyFont="1" applyAlignment="1">
      <alignment vertical="center"/>
      <protection/>
    </xf>
    <xf numFmtId="0" fontId="17" fillId="2" borderId="11" xfId="0" applyFont="1" applyFill="1" applyBorder="1" applyAlignment="1">
      <alignment horizontal="center" vertical="center" wrapText="1"/>
    </xf>
    <xf numFmtId="0" fontId="105" fillId="0" borderId="11" xfId="61" applyFont="1" applyBorder="1" applyAlignment="1">
      <alignment vertical="center"/>
      <protection/>
    </xf>
    <xf numFmtId="0" fontId="104" fillId="0" borderId="0" xfId="0" applyFont="1" applyBorder="1" applyAlignment="1">
      <alignment vertical="center"/>
    </xf>
    <xf numFmtId="0" fontId="107"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4" fillId="0" borderId="11" xfId="61" applyFont="1" applyBorder="1" applyAlignment="1">
      <alignment horizontal="left" vertical="center" wrapText="1"/>
      <protection/>
    </xf>
    <xf numFmtId="0" fontId="111" fillId="2" borderId="10" xfId="60" applyFont="1" applyFill="1" applyBorder="1" applyAlignment="1">
      <alignment horizontal="center" vertical="center"/>
      <protection/>
    </xf>
    <xf numFmtId="0" fontId="109" fillId="0" borderId="0" xfId="0" applyFont="1" applyBorder="1" applyAlignment="1">
      <alignment vertical="center" wrapText="1"/>
    </xf>
    <xf numFmtId="0" fontId="116" fillId="0" borderId="0" xfId="0" applyFont="1" applyFill="1" applyBorder="1" applyAlignment="1">
      <alignment horizontal="center" vertical="center"/>
    </xf>
    <xf numFmtId="0" fontId="109" fillId="0" borderId="28" xfId="0" applyFont="1" applyBorder="1" applyAlignment="1" applyProtection="1">
      <alignment horizontal="center" vertical="center"/>
      <protection/>
    </xf>
    <xf numFmtId="0" fontId="109" fillId="0" borderId="10" xfId="0" applyFont="1" applyFill="1" applyBorder="1" applyAlignment="1" applyProtection="1">
      <alignment horizontal="center" vertical="center" wrapText="1"/>
      <protection/>
    </xf>
    <xf numFmtId="0" fontId="109" fillId="0" borderId="11" xfId="0" applyFont="1" applyBorder="1" applyAlignment="1" applyProtection="1">
      <alignment horizontal="center" vertical="center" wrapText="1"/>
      <protection/>
    </xf>
    <xf numFmtId="0" fontId="109" fillId="0" borderId="10" xfId="0" applyFont="1" applyBorder="1" applyAlignment="1" applyProtection="1">
      <alignment horizontal="center" vertical="center" wrapText="1"/>
      <protection/>
    </xf>
    <xf numFmtId="0" fontId="109" fillId="0" borderId="25" xfId="0" applyFont="1" applyBorder="1" applyAlignment="1" applyProtection="1">
      <alignment horizontal="center" vertical="center" wrapText="1"/>
      <protection/>
    </xf>
    <xf numFmtId="0" fontId="109" fillId="0" borderId="35" xfId="0" applyFont="1" applyBorder="1" applyAlignment="1" applyProtection="1">
      <alignment horizontal="center" vertical="center" wrapText="1"/>
      <protection/>
    </xf>
    <xf numFmtId="0" fontId="109" fillId="0" borderId="26" xfId="0" applyFont="1" applyBorder="1" applyAlignment="1" applyProtection="1">
      <alignment horizontal="center" vertical="center" wrapText="1"/>
      <protection/>
    </xf>
    <xf numFmtId="0" fontId="109" fillId="0" borderId="28" xfId="0" applyFont="1" applyBorder="1" applyAlignment="1" applyProtection="1">
      <alignment horizontal="center" vertical="center" wrapText="1"/>
      <protection/>
    </xf>
    <xf numFmtId="0" fontId="112" fillId="0" borderId="26" xfId="0" applyFont="1" applyBorder="1" applyAlignment="1">
      <alignment horizontal="center" vertical="center" wrapText="1"/>
    </xf>
    <xf numFmtId="0" fontId="112" fillId="0" borderId="27" xfId="0" applyFont="1" applyBorder="1" applyAlignment="1">
      <alignment horizontal="center" vertical="center" wrapText="1"/>
    </xf>
    <xf numFmtId="0" fontId="103" fillId="0" borderId="0" xfId="60" applyFont="1" applyAlignment="1">
      <alignment horizontal="left" vertical="center" wrapText="1"/>
      <protection/>
    </xf>
    <xf numFmtId="49" fontId="103"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4" fillId="0" borderId="10" xfId="60" applyFont="1" applyBorder="1" applyAlignment="1">
      <alignment horizontal="center" vertical="center" wrapText="1"/>
      <protection/>
    </xf>
    <xf numFmtId="0" fontId="104" fillId="0" borderId="36" xfId="60" applyFont="1" applyBorder="1" applyAlignment="1">
      <alignment horizontal="center" vertical="center" wrapText="1"/>
      <protection/>
    </xf>
    <xf numFmtId="180" fontId="104" fillId="0" borderId="36" xfId="60" applyNumberFormat="1" applyFont="1" applyBorder="1" applyAlignment="1">
      <alignment horizontal="center" vertical="center" wrapText="1"/>
      <protection/>
    </xf>
    <xf numFmtId="0" fontId="104" fillId="0" borderId="11" xfId="0" applyFont="1" applyBorder="1" applyAlignment="1">
      <alignment horizontal="center" vertical="center" wrapText="1"/>
    </xf>
    <xf numFmtId="0" fontId="104" fillId="0" borderId="11" xfId="0" applyFont="1" applyBorder="1" applyAlignment="1">
      <alignment vertical="center" wrapText="1"/>
    </xf>
    <xf numFmtId="0" fontId="104" fillId="0" borderId="11" xfId="0" applyFont="1" applyBorder="1" applyAlignment="1" applyProtection="1">
      <alignment horizontal="center" vertical="center" wrapText="1"/>
      <protection locked="0"/>
    </xf>
    <xf numFmtId="0" fontId="104" fillId="34" borderId="28" xfId="0" applyFont="1" applyFill="1" applyBorder="1" applyAlignment="1">
      <alignment vertical="center" wrapText="1"/>
    </xf>
    <xf numFmtId="0" fontId="104" fillId="34" borderId="37" xfId="0" applyFont="1" applyFill="1" applyBorder="1" applyAlignment="1">
      <alignment vertical="center" wrapText="1"/>
    </xf>
    <xf numFmtId="0" fontId="104" fillId="34" borderId="38" xfId="0" applyFont="1" applyFill="1" applyBorder="1" applyAlignment="1">
      <alignment vertical="center" wrapText="1"/>
    </xf>
    <xf numFmtId="0" fontId="104" fillId="34" borderId="39" xfId="0" applyFont="1" applyFill="1" applyBorder="1" applyAlignment="1">
      <alignment vertical="center" wrapText="1"/>
    </xf>
    <xf numFmtId="0" fontId="104"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6"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6"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7" fillId="0" borderId="0" xfId="0" applyFont="1" applyBorder="1" applyAlignment="1">
      <alignment horizontal="left" vertical="center" wrapText="1"/>
    </xf>
    <xf numFmtId="0" fontId="107" fillId="0" borderId="0" xfId="0" applyFont="1" applyBorder="1" applyAlignment="1">
      <alignment horizontal="center" vertical="center" wrapText="1"/>
    </xf>
    <xf numFmtId="0" fontId="113" fillId="0" borderId="11" xfId="60" applyFont="1" applyBorder="1" applyAlignment="1" applyProtection="1">
      <alignment horizontal="center" vertical="center" wrapText="1"/>
      <protection locked="0"/>
    </xf>
    <xf numFmtId="176" fontId="111" fillId="2" borderId="36" xfId="60" applyNumberFormat="1" applyFont="1" applyFill="1" applyBorder="1" applyAlignment="1">
      <alignment horizontal="center" vertical="center" wrapText="1"/>
      <protection/>
    </xf>
    <xf numFmtId="0" fontId="108" fillId="2" borderId="36" xfId="0" applyFont="1" applyFill="1" applyBorder="1" applyAlignment="1">
      <alignment vertical="center" wrapText="1"/>
    </xf>
    <xf numFmtId="176" fontId="117" fillId="2" borderId="36" xfId="60" applyNumberFormat="1" applyFont="1" applyFill="1" applyBorder="1" applyAlignment="1">
      <alignment horizontal="left" vertical="center" wrapText="1"/>
      <protection/>
    </xf>
    <xf numFmtId="176" fontId="117"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8"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31" fontId="2" fillId="0" borderId="10" xfId="60" applyNumberFormat="1" applyFont="1" applyFill="1" applyBorder="1" applyAlignment="1" applyProtection="1">
      <alignment horizontal="left" vertical="center" indent="2"/>
      <protection locked="0"/>
    </xf>
    <xf numFmtId="0" fontId="119" fillId="0" borderId="27"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9" fillId="0" borderId="27" xfId="61" applyNumberFormat="1" applyFont="1" applyBorder="1" applyAlignment="1" applyProtection="1">
      <alignment horizontal="left" vertical="center" indent="2"/>
      <protection locked="0"/>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20" fillId="0" borderId="24"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21" fillId="0" borderId="24" xfId="0" applyFont="1" applyBorder="1" applyAlignment="1">
      <alignment vertical="center"/>
    </xf>
    <xf numFmtId="0" fontId="22" fillId="0" borderId="0" xfId="0" applyFont="1" applyBorder="1" applyAlignment="1" applyProtection="1">
      <alignment vertical="center" wrapText="1"/>
      <protection locked="0"/>
    </xf>
    <xf numFmtId="0" fontId="122" fillId="0" borderId="0" xfId="0" applyFont="1" applyAlignment="1">
      <alignment vertical="center" wrapText="1"/>
    </xf>
    <xf numFmtId="0" fontId="122"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3" fillId="0" borderId="36" xfId="0" applyFont="1" applyBorder="1" applyAlignment="1">
      <alignment vertical="center"/>
    </xf>
    <xf numFmtId="0" fontId="0" fillId="0" borderId="27"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4" fillId="0" borderId="26" xfId="0" applyFont="1" applyBorder="1" applyAlignment="1">
      <alignment horizontal="center" vertical="center" wrapText="1"/>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11" fillId="0" borderId="11" xfId="0" applyFont="1" applyBorder="1" applyAlignment="1">
      <alignment vertical="center" wrapText="1"/>
    </xf>
    <xf numFmtId="0" fontId="97" fillId="0" borderId="11" xfId="0" applyFont="1" applyBorder="1" applyAlignment="1">
      <alignment vertical="center" wrapText="1"/>
    </xf>
    <xf numFmtId="0" fontId="104"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9"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4" fillId="0" borderId="11" xfId="0" applyFont="1" applyBorder="1" applyAlignment="1">
      <alignment vertical="center" wrapText="1"/>
    </xf>
    <xf numFmtId="0" fontId="0" fillId="0" borderId="11" xfId="0" applyBorder="1" applyAlignment="1">
      <alignment vertical="center" wrapText="1"/>
    </xf>
    <xf numFmtId="0" fontId="104"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9" fillId="0" borderId="11" xfId="0" applyFont="1" applyBorder="1" applyAlignment="1">
      <alignment vertical="center" wrapText="1"/>
    </xf>
    <xf numFmtId="0" fontId="104" fillId="0" borderId="26" xfId="0" applyFont="1" applyBorder="1" applyAlignment="1">
      <alignment vertical="center" wrapText="1"/>
    </xf>
    <xf numFmtId="0" fontId="104" fillId="0" borderId="25" xfId="0" applyFont="1" applyBorder="1" applyAlignment="1">
      <alignment vertical="center" wrapText="1"/>
    </xf>
    <xf numFmtId="0" fontId="104" fillId="0" borderId="25"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104" fillId="0" borderId="0" xfId="0" applyFont="1" applyAlignment="1">
      <alignment vertical="center"/>
    </xf>
    <xf numFmtId="0" fontId="0" fillId="0" borderId="0" xfId="0" applyAlignment="1">
      <alignment vertical="center"/>
    </xf>
    <xf numFmtId="0" fontId="107" fillId="0" borderId="0" xfId="0" applyFont="1" applyFill="1" applyAlignment="1">
      <alignment vertical="center"/>
    </xf>
    <xf numFmtId="0" fontId="106" fillId="0" borderId="0" xfId="0" applyFont="1" applyAlignment="1">
      <alignment vertical="center"/>
    </xf>
    <xf numFmtId="0" fontId="17" fillId="0" borderId="26" xfId="61" applyFont="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4" fillId="0" borderId="26" xfId="61" applyFont="1" applyFill="1" applyBorder="1" applyAlignment="1" applyProtection="1">
      <alignment horizontal="center" vertical="center" wrapText="1"/>
      <protection locked="0"/>
    </xf>
    <xf numFmtId="0" fontId="0" fillId="0" borderId="25" xfId="0" applyBorder="1" applyAlignment="1">
      <alignment vertical="center" wrapText="1"/>
    </xf>
    <xf numFmtId="0" fontId="18" fillId="0" borderId="28"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18"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17"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9" fillId="0" borderId="35" xfId="0" applyFont="1" applyBorder="1" applyAlignment="1">
      <alignment vertical="center" wrapText="1"/>
    </xf>
    <xf numFmtId="0" fontId="119" fillId="0" borderId="24" xfId="0" applyFont="1" applyBorder="1" applyAlignment="1">
      <alignment vertical="center" wrapText="1"/>
    </xf>
    <xf numFmtId="0" fontId="119" fillId="0" borderId="40" xfId="0" applyFont="1" applyBorder="1" applyAlignment="1">
      <alignment vertical="center" wrapText="1"/>
    </xf>
    <xf numFmtId="0" fontId="0" fillId="0" borderId="25" xfId="0" applyBorder="1" applyAlignment="1" applyProtection="1">
      <alignment vertical="center" wrapText="1"/>
      <protection locked="0"/>
    </xf>
    <xf numFmtId="0" fontId="15" fillId="0" borderId="25" xfId="61" applyFont="1" applyBorder="1" applyAlignment="1" applyProtection="1">
      <alignment horizontal="center" vertical="center" wrapText="1"/>
      <protection locked="0"/>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7" fillId="0" borderId="25"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9" fillId="0" borderId="36" xfId="0" applyFont="1" applyBorder="1" applyAlignment="1">
      <alignment vertical="center" wrapText="1"/>
    </xf>
    <xf numFmtId="0" fontId="119"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41" xfId="61" applyFont="1" applyBorder="1" applyAlignment="1" applyProtection="1">
      <alignment horizontal="center" vertical="center" wrapText="1"/>
      <protection locked="0"/>
    </xf>
    <xf numFmtId="0" fontId="116"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19" fillId="0" borderId="25" xfId="0" applyFont="1" applyBorder="1" applyAlignment="1">
      <alignment horizontal="center" vertical="center" wrapText="1"/>
    </xf>
    <xf numFmtId="0" fontId="119" fillId="0" borderId="25"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4" fillId="0" borderId="0" xfId="61" applyFont="1" applyAlignment="1">
      <alignment vertical="center"/>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horizontal="left" vertical="center" wrapText="1"/>
      <protection locked="0"/>
    </xf>
    <xf numFmtId="0" fontId="15" fillId="35" borderId="11" xfId="61" applyFont="1" applyFill="1" applyBorder="1" applyAlignment="1" applyProtection="1">
      <alignment vertical="center" wrapText="1"/>
      <protection locked="0"/>
    </xf>
    <xf numFmtId="0" fontId="4"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4" fillId="0" borderId="26" xfId="61" applyFont="1" applyBorder="1" applyAlignment="1" applyProtection="1">
      <alignment vertical="center" wrapText="1"/>
      <protection locked="0"/>
    </xf>
    <xf numFmtId="0" fontId="106" fillId="0" borderId="41" xfId="61" applyFont="1" applyBorder="1" applyAlignment="1" applyProtection="1">
      <alignment vertical="center" wrapText="1"/>
      <protection locked="0"/>
    </xf>
    <xf numFmtId="0" fontId="106"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0" fillId="0" borderId="36" xfId="0" applyBorder="1" applyAlignment="1" applyProtection="1">
      <alignment vertical="center"/>
      <protection locked="0"/>
    </xf>
    <xf numFmtId="0" fontId="0" fillId="0" borderId="25" xfId="0" applyBorder="1" applyAlignment="1">
      <alignment horizontal="center" vertical="center"/>
    </xf>
    <xf numFmtId="0" fontId="22" fillId="0" borderId="20" xfId="61" applyNumberFormat="1" applyFont="1" applyFill="1" applyBorder="1" applyAlignment="1" applyProtection="1">
      <alignment horizontal="left"/>
      <protection/>
    </xf>
    <xf numFmtId="0" fontId="125"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36" xfId="0" applyBorder="1" applyAlignment="1">
      <alignment horizontal="left" vertical="center" wrapText="1"/>
    </xf>
    <xf numFmtId="0" fontId="0" fillId="0" borderId="27" xfId="0" applyBorder="1" applyAlignment="1">
      <alignment horizontal="left" vertical="center" wrapText="1"/>
    </xf>
    <xf numFmtId="0" fontId="15" fillId="0" borderId="25" xfId="61" applyFont="1" applyFill="1" applyBorder="1" applyAlignment="1" applyProtection="1">
      <alignment horizontal="center" vertical="center" wrapText="1"/>
      <protection/>
    </xf>
    <xf numFmtId="0" fontId="20" fillId="0" borderId="28" xfId="61" applyFont="1" applyBorder="1" applyAlignment="1" applyProtection="1">
      <alignment vertical="center" wrapText="1"/>
      <protection/>
    </xf>
    <xf numFmtId="0" fontId="111" fillId="0" borderId="20" xfId="61" applyFont="1" applyBorder="1" applyAlignment="1" applyProtection="1">
      <alignment vertical="center" wrapText="1"/>
      <protection/>
    </xf>
    <xf numFmtId="0" fontId="111"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1" fillId="0" borderId="0" xfId="61" applyFont="1" applyBorder="1" applyAlignment="1" applyProtection="1">
      <alignment vertical="center" wrapText="1"/>
      <protection/>
    </xf>
    <xf numFmtId="0" fontId="111" fillId="0" borderId="0" xfId="61" applyFont="1" applyBorder="1" applyAlignment="1" applyProtection="1">
      <alignment vertical="center"/>
      <protection/>
    </xf>
    <xf numFmtId="0" fontId="126" fillId="0" borderId="35" xfId="61" applyFont="1" applyBorder="1" applyAlignment="1" applyProtection="1">
      <alignment vertical="center"/>
      <protection/>
    </xf>
    <xf numFmtId="0" fontId="126" fillId="0" borderId="24" xfId="61" applyFont="1" applyBorder="1" applyAlignment="1" applyProtection="1">
      <alignment vertical="center"/>
      <protection/>
    </xf>
    <xf numFmtId="0" fontId="16" fillId="0" borderId="28" xfId="61" applyFont="1" applyBorder="1" applyAlignment="1" applyProtection="1">
      <alignment horizontal="left" vertical="center" wrapText="1"/>
      <protection/>
    </xf>
    <xf numFmtId="0" fontId="104" fillId="0" borderId="20" xfId="61" applyFont="1" applyBorder="1" applyAlignment="1" applyProtection="1">
      <alignment horizontal="left" vertical="center" wrapText="1"/>
      <protection/>
    </xf>
    <xf numFmtId="0" fontId="104" fillId="0" borderId="37" xfId="61" applyFont="1" applyBorder="1" applyAlignment="1" applyProtection="1">
      <alignment horizontal="left" vertical="center" wrapText="1"/>
      <protection/>
    </xf>
    <xf numFmtId="0" fontId="104" fillId="0" borderId="35" xfId="61" applyFont="1" applyBorder="1" applyAlignment="1" applyProtection="1">
      <alignment horizontal="left" vertical="center" wrapText="1"/>
      <protection/>
    </xf>
    <xf numFmtId="0" fontId="104" fillId="0" borderId="24" xfId="61" applyFont="1" applyBorder="1" applyAlignment="1" applyProtection="1">
      <alignment horizontal="left" vertical="center" wrapText="1"/>
      <protection/>
    </xf>
    <xf numFmtId="0" fontId="104" fillId="0" borderId="40" xfId="61" applyFont="1" applyBorder="1" applyAlignment="1" applyProtection="1">
      <alignment horizontal="left" vertical="center" wrapText="1"/>
      <protection/>
    </xf>
    <xf numFmtId="0" fontId="111" fillId="0" borderId="28" xfId="61" applyFont="1" applyBorder="1" applyAlignment="1" applyProtection="1">
      <alignment horizontal="left" vertical="center" wrapText="1"/>
      <protection/>
    </xf>
    <xf numFmtId="0" fontId="111" fillId="0" borderId="20" xfId="61" applyFont="1" applyBorder="1" applyAlignment="1" applyProtection="1">
      <alignment horizontal="left" vertical="center" wrapText="1"/>
      <protection/>
    </xf>
    <xf numFmtId="0" fontId="111" fillId="0" borderId="37" xfId="61" applyFont="1" applyBorder="1" applyAlignment="1" applyProtection="1">
      <alignment horizontal="left" vertical="center" wrapText="1"/>
      <protection/>
    </xf>
    <xf numFmtId="0" fontId="111" fillId="0" borderId="38" xfId="61" applyFont="1" applyBorder="1" applyAlignment="1" applyProtection="1">
      <alignment horizontal="left" vertical="center" wrapText="1"/>
      <protection/>
    </xf>
    <xf numFmtId="0" fontId="111" fillId="0" borderId="0" xfId="61" applyFont="1" applyBorder="1" applyAlignment="1" applyProtection="1">
      <alignment horizontal="left" vertical="center" wrapText="1"/>
      <protection/>
    </xf>
    <xf numFmtId="0" fontId="111"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6" fillId="0" borderId="27"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0" fillId="0" borderId="27" xfId="0" applyBorder="1" applyAlignment="1">
      <alignment horizontal="center" vertical="center"/>
    </xf>
    <xf numFmtId="0" fontId="104" fillId="0" borderId="10" xfId="0" applyNumberFormat="1" applyFont="1" applyFill="1" applyBorder="1" applyAlignment="1">
      <alignment horizontal="center" vertical="center"/>
    </xf>
    <xf numFmtId="0" fontId="111" fillId="14" borderId="10" xfId="0" applyNumberFormat="1" applyFont="1" applyFill="1" applyBorder="1" applyAlignment="1">
      <alignment horizontal="center" vertical="center"/>
    </xf>
    <xf numFmtId="0" fontId="109" fillId="8" borderId="10" xfId="0" applyFont="1" applyFill="1" applyBorder="1" applyAlignment="1">
      <alignment horizontal="center" vertical="center" wrapText="1"/>
    </xf>
    <xf numFmtId="0" fontId="109"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1" fillId="6" borderId="26" xfId="0" applyFont="1" applyFill="1" applyBorder="1" applyAlignment="1">
      <alignment horizontal="center" vertical="center" wrapText="1"/>
    </xf>
    <xf numFmtId="0" fontId="111" fillId="6" borderId="11" xfId="0" applyFont="1" applyFill="1" applyBorder="1" applyAlignment="1">
      <alignment horizontal="center" vertical="center" wrapText="1"/>
    </xf>
    <xf numFmtId="0" fontId="112" fillId="0" borderId="10" xfId="0" applyFont="1" applyFill="1" applyBorder="1" applyAlignment="1" applyProtection="1">
      <alignment horizontal="center" vertical="center" wrapText="1"/>
      <protection locked="0"/>
    </xf>
    <xf numFmtId="0" fontId="112" fillId="0" borderId="36" xfId="0" applyFont="1" applyFill="1" applyBorder="1" applyAlignment="1" applyProtection="1">
      <alignment horizontal="center" vertical="center" wrapText="1"/>
      <protection locked="0"/>
    </xf>
    <xf numFmtId="0" fontId="107" fillId="0" borderId="10" xfId="0" applyFont="1" applyFill="1" applyBorder="1" applyAlignment="1">
      <alignment horizontal="left" vertical="center" wrapText="1"/>
    </xf>
    <xf numFmtId="0" fontId="0" fillId="0" borderId="36" xfId="0" applyBorder="1" applyAlignment="1">
      <alignment vertical="center" wrapText="1"/>
    </xf>
    <xf numFmtId="0" fontId="107" fillId="0" borderId="10" xfId="0" applyFont="1" applyFill="1" applyBorder="1" applyAlignment="1">
      <alignment horizontal="center" vertical="center" wrapText="1"/>
    </xf>
    <xf numFmtId="0" fontId="107" fillId="0" borderId="36" xfId="0" applyFont="1" applyFill="1" applyBorder="1" applyAlignment="1">
      <alignment horizontal="center" vertical="center" wrapText="1"/>
    </xf>
    <xf numFmtId="0" fontId="111" fillId="6" borderId="28" xfId="0" applyFont="1" applyFill="1" applyBorder="1" applyAlignment="1">
      <alignment horizontal="center" vertical="center" wrapText="1"/>
    </xf>
    <xf numFmtId="0" fontId="116" fillId="0" borderId="20" xfId="0" applyFont="1" applyBorder="1" applyAlignment="1">
      <alignment vertical="center" wrapText="1"/>
    </xf>
    <xf numFmtId="0" fontId="116" fillId="0" borderId="37" xfId="0" applyFont="1" applyBorder="1" applyAlignment="1">
      <alignment vertical="center" wrapText="1"/>
    </xf>
    <xf numFmtId="0" fontId="116" fillId="0" borderId="38" xfId="0" applyFont="1" applyBorder="1" applyAlignment="1">
      <alignment vertical="center" wrapText="1"/>
    </xf>
    <xf numFmtId="0" fontId="116" fillId="0" borderId="0" xfId="0" applyFont="1" applyBorder="1" applyAlignment="1">
      <alignment vertical="center" wrapText="1"/>
    </xf>
    <xf numFmtId="0" fontId="116" fillId="0" borderId="39" xfId="0" applyFont="1" applyBorder="1" applyAlignment="1">
      <alignment vertical="center" wrapText="1"/>
    </xf>
    <xf numFmtId="0" fontId="116" fillId="0" borderId="35" xfId="0" applyFont="1" applyBorder="1" applyAlignment="1">
      <alignment vertical="center" wrapText="1"/>
    </xf>
    <xf numFmtId="0" fontId="116" fillId="0" borderId="24" xfId="0" applyFont="1" applyBorder="1" applyAlignment="1">
      <alignment vertical="center" wrapText="1"/>
    </xf>
    <xf numFmtId="0" fontId="116" fillId="0" borderId="40" xfId="0" applyFont="1" applyBorder="1" applyAlignment="1">
      <alignment vertical="center" wrapText="1"/>
    </xf>
    <xf numFmtId="0" fontId="111" fillId="6" borderId="41" xfId="0" applyFont="1" applyFill="1" applyBorder="1" applyAlignment="1">
      <alignment horizontal="center" vertical="center" wrapText="1"/>
    </xf>
    <xf numFmtId="0" fontId="111" fillId="6" borderId="25" xfId="0" applyFont="1" applyFill="1" applyBorder="1" applyAlignment="1">
      <alignment horizontal="center" vertical="center" wrapText="1"/>
    </xf>
    <xf numFmtId="0" fontId="116" fillId="6" borderId="41" xfId="0" applyFont="1" applyFill="1" applyBorder="1" applyAlignment="1">
      <alignment horizontal="center" vertical="center" wrapText="1"/>
    </xf>
    <xf numFmtId="0" fontId="116" fillId="6" borderId="25" xfId="0" applyFont="1" applyFill="1" applyBorder="1" applyAlignment="1">
      <alignment horizontal="center" vertical="center" wrapText="1"/>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1" fillId="6" borderId="28" xfId="0" applyFont="1" applyFill="1" applyBorder="1" applyAlignment="1">
      <alignment horizontal="center" vertical="center"/>
    </xf>
    <xf numFmtId="0" fontId="116" fillId="0" borderId="20" xfId="0" applyFont="1" applyBorder="1" applyAlignment="1">
      <alignment vertical="center"/>
    </xf>
    <xf numFmtId="0" fontId="116" fillId="0" borderId="37" xfId="0" applyFont="1" applyBorder="1" applyAlignment="1">
      <alignment vertical="center"/>
    </xf>
    <xf numFmtId="0" fontId="116" fillId="0" borderId="38" xfId="0" applyFont="1" applyBorder="1" applyAlignment="1">
      <alignment vertical="center"/>
    </xf>
    <xf numFmtId="0" fontId="116" fillId="0" borderId="0" xfId="0" applyFont="1" applyAlignment="1">
      <alignment vertical="center"/>
    </xf>
    <xf numFmtId="0" fontId="116" fillId="0" borderId="39" xfId="0" applyFont="1" applyBorder="1" applyAlignment="1">
      <alignment vertical="center"/>
    </xf>
    <xf numFmtId="0" fontId="116" fillId="0" borderId="35" xfId="0" applyFont="1" applyBorder="1" applyAlignment="1">
      <alignment vertical="center"/>
    </xf>
    <xf numFmtId="0" fontId="116" fillId="0" borderId="24" xfId="0" applyFont="1" applyBorder="1" applyAlignment="1">
      <alignment vertical="center"/>
    </xf>
    <xf numFmtId="0" fontId="116" fillId="0" borderId="40" xfId="0" applyFont="1" applyBorder="1" applyAlignment="1">
      <alignment vertical="center"/>
    </xf>
    <xf numFmtId="0" fontId="18" fillId="0" borderId="37" xfId="0" applyFont="1" applyBorder="1" applyAlignment="1">
      <alignment vertical="center"/>
    </xf>
    <xf numFmtId="0" fontId="119" fillId="0" borderId="35" xfId="0" applyFont="1" applyBorder="1" applyAlignment="1">
      <alignment vertical="center"/>
    </xf>
    <xf numFmtId="0" fontId="119" fillId="0" borderId="24" xfId="0" applyFont="1" applyBorder="1" applyAlignment="1">
      <alignment vertical="center"/>
    </xf>
    <xf numFmtId="0" fontId="119"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12" fillId="0" borderId="28" xfId="0" applyFont="1" applyFill="1" applyBorder="1" applyAlignment="1" applyProtection="1">
      <alignment horizontal="center" vertical="center" wrapText="1"/>
      <protection locked="0"/>
    </xf>
    <xf numFmtId="0" fontId="112"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4"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4" fillId="0" borderId="28" xfId="0" applyFont="1" applyBorder="1" applyAlignment="1" applyProtection="1">
      <alignment vertical="center" wrapText="1"/>
      <protection locked="0"/>
    </xf>
    <xf numFmtId="0" fontId="104" fillId="0" borderId="20" xfId="0" applyFont="1" applyBorder="1" applyAlignment="1" applyProtection="1">
      <alignment vertical="center" wrapText="1"/>
      <protection locked="0"/>
    </xf>
    <xf numFmtId="0" fontId="104" fillId="0" borderId="37" xfId="0" applyFont="1" applyBorder="1" applyAlignment="1" applyProtection="1">
      <alignment vertical="center" wrapText="1"/>
      <protection locked="0"/>
    </xf>
    <xf numFmtId="0" fontId="104" fillId="0" borderId="38" xfId="0" applyFont="1" applyBorder="1" applyAlignment="1" applyProtection="1">
      <alignment vertical="center" wrapText="1"/>
      <protection locked="0"/>
    </xf>
    <xf numFmtId="0" fontId="104" fillId="0" borderId="0" xfId="0" applyFont="1" applyBorder="1" applyAlignment="1" applyProtection="1">
      <alignment vertical="center" wrapText="1"/>
      <protection locked="0"/>
    </xf>
    <xf numFmtId="0" fontId="104" fillId="0" borderId="39" xfId="0" applyFont="1" applyBorder="1" applyAlignment="1" applyProtection="1">
      <alignment vertical="center" wrapText="1"/>
      <protection locked="0"/>
    </xf>
    <xf numFmtId="0" fontId="104" fillId="0" borderId="35" xfId="0" applyFont="1" applyBorder="1" applyAlignment="1" applyProtection="1">
      <alignment vertical="center" wrapText="1"/>
      <protection locked="0"/>
    </xf>
    <xf numFmtId="0" fontId="104" fillId="0" borderId="24" xfId="0" applyFont="1" applyBorder="1" applyAlignment="1" applyProtection="1">
      <alignment vertical="center" wrapText="1"/>
      <protection locked="0"/>
    </xf>
    <xf numFmtId="0" fontId="104"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4" fillId="0" borderId="28" xfId="0" applyFont="1" applyBorder="1" applyAlignment="1">
      <alignment horizontal="left" vertical="center" wrapText="1"/>
    </xf>
    <xf numFmtId="0" fontId="104" fillId="0" borderId="20" xfId="0" applyFont="1" applyBorder="1" applyAlignment="1">
      <alignment vertical="center" wrapText="1"/>
    </xf>
    <xf numFmtId="0" fontId="104" fillId="0" borderId="37" xfId="0" applyFont="1" applyBorder="1" applyAlignment="1">
      <alignment vertical="center" wrapText="1"/>
    </xf>
    <xf numFmtId="0" fontId="104" fillId="0" borderId="38" xfId="0" applyFont="1" applyBorder="1" applyAlignment="1">
      <alignment vertical="center" wrapText="1"/>
    </xf>
    <xf numFmtId="0" fontId="104" fillId="0" borderId="0" xfId="0" applyFont="1" applyBorder="1" applyAlignment="1">
      <alignment vertical="center" wrapText="1"/>
    </xf>
    <xf numFmtId="0" fontId="104" fillId="0" borderId="39" xfId="0" applyFont="1" applyBorder="1" applyAlignment="1">
      <alignment vertical="center" wrapText="1"/>
    </xf>
    <xf numFmtId="0" fontId="104" fillId="0" borderId="35" xfId="0" applyFont="1" applyBorder="1" applyAlignment="1">
      <alignment vertical="center" wrapText="1"/>
    </xf>
    <xf numFmtId="0" fontId="104" fillId="0" borderId="24" xfId="0" applyFont="1" applyBorder="1" applyAlignment="1">
      <alignment vertical="center" wrapText="1"/>
    </xf>
    <xf numFmtId="0" fontId="104"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24" fillId="6" borderId="27" xfId="0" applyFont="1" applyFill="1" applyBorder="1" applyAlignment="1">
      <alignment horizontal="center" vertical="center"/>
    </xf>
    <xf numFmtId="0" fontId="104"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9"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4"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9"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11" fillId="6" borderId="10" xfId="0" applyFont="1" applyFill="1" applyBorder="1" applyAlignment="1" applyProtection="1">
      <alignment horizontal="center" vertical="center"/>
      <protection locked="0"/>
    </xf>
    <xf numFmtId="0" fontId="97" fillId="6" borderId="27" xfId="0" applyFont="1" applyFill="1" applyBorder="1" applyAlignment="1">
      <alignment horizontal="center" vertical="center"/>
    </xf>
    <xf numFmtId="0" fontId="104"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07" fillId="0" borderId="10" xfId="0" applyFont="1" applyFill="1" applyBorder="1" applyAlignment="1">
      <alignment horizontal="left" vertical="center"/>
    </xf>
    <xf numFmtId="0" fontId="111" fillId="0" borderId="0" xfId="0" applyFont="1" applyFill="1" applyBorder="1" applyAlignment="1">
      <alignment horizontal="center" vertical="center" wrapText="1"/>
    </xf>
    <xf numFmtId="0" fontId="116" fillId="0" borderId="0" xfId="0" applyFont="1" applyFill="1" applyBorder="1" applyAlignment="1">
      <alignment horizontal="center" vertical="center"/>
    </xf>
    <xf numFmtId="0" fontId="111" fillId="6" borderId="10" xfId="0" applyFont="1" applyFill="1" applyBorder="1" applyAlignment="1" applyProtection="1">
      <alignment horizontal="center" vertical="center" wrapText="1"/>
      <protection locked="0"/>
    </xf>
    <xf numFmtId="0" fontId="109" fillId="8" borderId="10" xfId="0" applyFont="1" applyFill="1" applyBorder="1" applyAlignment="1">
      <alignment horizontal="center" vertical="center"/>
    </xf>
    <xf numFmtId="0" fontId="109"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6" fillId="0" borderId="0" xfId="0" applyFont="1" applyBorder="1" applyAlignment="1">
      <alignment vertical="center"/>
    </xf>
    <xf numFmtId="0" fontId="0" fillId="0" borderId="37" xfId="0" applyBorder="1" applyAlignment="1">
      <alignment vertical="center"/>
    </xf>
    <xf numFmtId="0" fontId="112" fillId="0" borderId="27" xfId="0" applyFont="1" applyFill="1" applyBorder="1" applyAlignment="1" applyProtection="1">
      <alignment horizontal="center" vertical="center" wrapText="1"/>
      <protection locked="0"/>
    </xf>
    <xf numFmtId="0" fontId="104" fillId="0" borderId="28" xfId="0" applyFont="1" applyBorder="1" applyAlignment="1">
      <alignment vertical="center"/>
    </xf>
    <xf numFmtId="0" fontId="104" fillId="0" borderId="20" xfId="0" applyFont="1" applyBorder="1" applyAlignment="1">
      <alignment vertical="center"/>
    </xf>
    <xf numFmtId="0" fontId="0" fillId="0" borderId="2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4"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4"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176" fontId="104" fillId="33" borderId="10" xfId="60" applyNumberFormat="1" applyFont="1" applyFill="1" applyBorder="1" applyAlignment="1" applyProtection="1">
      <alignment horizontal="center" vertical="center"/>
      <protection locked="0"/>
    </xf>
    <xf numFmtId="0" fontId="104"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4" fillId="33" borderId="36" xfId="60" applyNumberFormat="1" applyFont="1" applyFill="1" applyBorder="1" applyAlignment="1" applyProtection="1">
      <alignment horizontal="center" vertical="center" wrapText="1"/>
      <protection locked="0"/>
    </xf>
    <xf numFmtId="0" fontId="104" fillId="33" borderId="27" xfId="60" applyNumberFormat="1" applyFont="1" applyFill="1" applyBorder="1" applyAlignment="1" applyProtection="1">
      <alignment horizontal="center" vertical="center" wrapText="1"/>
      <protection locked="0"/>
    </xf>
    <xf numFmtId="0" fontId="21" fillId="0" borderId="36" xfId="0" applyFont="1" applyFill="1" applyBorder="1" applyAlignment="1" applyProtection="1">
      <alignment horizontal="left" vertical="center" wrapText="1"/>
      <protection locked="0"/>
    </xf>
    <xf numFmtId="0" fontId="122" fillId="0" borderId="36" xfId="0" applyFont="1" applyFill="1" applyBorder="1" applyAlignment="1" applyProtection="1">
      <alignment horizontal="left" vertical="center" wrapText="1"/>
      <protection locked="0"/>
    </xf>
    <xf numFmtId="0" fontId="119" fillId="0" borderId="36" xfId="0" applyFont="1" applyFill="1" applyBorder="1" applyAlignment="1">
      <alignment horizontal="left" vertical="center" wrapText="1"/>
    </xf>
    <xf numFmtId="0" fontId="119" fillId="0" borderId="27" xfId="0" applyFont="1" applyFill="1" applyBorder="1" applyAlignment="1">
      <alignment horizontal="left" vertical="center" wrapText="1"/>
    </xf>
    <xf numFmtId="0" fontId="119" fillId="0" borderId="36" xfId="0" applyFont="1" applyFill="1" applyBorder="1" applyAlignment="1" applyProtection="1">
      <alignment horizontal="left" vertical="center" wrapText="1"/>
      <protection locked="0"/>
    </xf>
    <xf numFmtId="0" fontId="119" fillId="0" borderId="27"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24" fillId="0" borderId="36" xfId="0" applyFont="1" applyBorder="1" applyAlignment="1">
      <alignment horizontal="center" vertical="center" wrapText="1"/>
    </xf>
    <xf numFmtId="0" fontId="21" fillId="2" borderId="10" xfId="0" applyFont="1" applyFill="1" applyBorder="1" applyAlignment="1">
      <alignment horizontal="right" vertical="center" wrapText="1"/>
    </xf>
    <xf numFmtId="0" fontId="122" fillId="2" borderId="36" xfId="0" applyFont="1" applyFill="1" applyBorder="1" applyAlignment="1">
      <alignment horizontal="right" vertical="center" wrapText="1"/>
    </xf>
    <xf numFmtId="0" fontId="122"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2" fillId="0" borderId="36" xfId="0" applyFont="1" applyFill="1" applyBorder="1" applyAlignment="1" applyProtection="1">
      <alignment vertical="center" wrapText="1"/>
      <protection locked="0"/>
    </xf>
    <xf numFmtId="0" fontId="122" fillId="0" borderId="27" xfId="0" applyFont="1" applyFill="1" applyBorder="1" applyAlignment="1" applyProtection="1">
      <alignment vertical="center" wrapText="1"/>
      <protection locked="0"/>
    </xf>
    <xf numFmtId="0" fontId="127" fillId="2" borderId="10" xfId="0" applyFont="1" applyFill="1" applyBorder="1" applyAlignment="1">
      <alignment horizontal="right" vertical="center" wrapText="1"/>
    </xf>
    <xf numFmtId="0" fontId="125" fillId="2" borderId="36" xfId="0" applyFont="1" applyFill="1" applyBorder="1" applyAlignment="1">
      <alignment horizontal="right" vertical="center" wrapText="1"/>
    </xf>
    <xf numFmtId="0" fontId="125" fillId="2" borderId="27" xfId="0" applyFont="1" applyFill="1" applyBorder="1" applyAlignment="1">
      <alignment horizontal="right" vertical="center" wrapText="1"/>
    </xf>
    <xf numFmtId="176" fontId="127" fillId="0" borderId="10" xfId="60" applyNumberFormat="1" applyFont="1" applyFill="1" applyBorder="1" applyAlignment="1" applyProtection="1">
      <alignment horizontal="center" vertical="center" wrapText="1"/>
      <protection locked="0"/>
    </xf>
    <xf numFmtId="0" fontId="125" fillId="0" borderId="36" xfId="0" applyFont="1" applyFill="1" applyBorder="1" applyAlignment="1" applyProtection="1">
      <alignment vertical="center" wrapText="1"/>
      <protection locked="0"/>
    </xf>
    <xf numFmtId="0" fontId="125" fillId="0" borderId="27" xfId="0" applyFont="1" applyFill="1" applyBorder="1" applyAlignment="1" applyProtection="1">
      <alignment vertical="center" wrapText="1"/>
      <protection locked="0"/>
    </xf>
    <xf numFmtId="176" fontId="127"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9" fillId="0" borderId="27" xfId="0" applyFont="1" applyBorder="1" applyAlignment="1">
      <alignment horizontal="center" vertical="center" wrapText="1"/>
    </xf>
    <xf numFmtId="0" fontId="127" fillId="0" borderId="36" xfId="0" applyFont="1" applyFill="1" applyBorder="1" applyAlignment="1" applyProtection="1">
      <alignment horizontal="left" vertical="center" wrapText="1"/>
      <protection locked="0"/>
    </xf>
    <xf numFmtId="0" fontId="125"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104" fillId="0" borderId="26" xfId="60" applyFont="1"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4" fillId="0" borderId="26" xfId="60" applyFont="1" applyBorder="1" applyAlignment="1">
      <alignment horizontal="left" vertical="center" wrapText="1"/>
      <protection/>
    </xf>
    <xf numFmtId="0" fontId="0" fillId="0" borderId="25" xfId="0" applyBorder="1" applyAlignment="1">
      <alignment horizontal="left" vertical="center" wrapText="1"/>
    </xf>
    <xf numFmtId="0" fontId="0" fillId="0" borderId="41" xfId="0" applyBorder="1" applyAlignment="1" applyProtection="1">
      <alignment horizontal="center" vertical="center" wrapText="1"/>
      <protection locked="0"/>
    </xf>
    <xf numFmtId="0" fontId="21" fillId="0" borderId="0" xfId="60" applyFont="1" applyFill="1" applyBorder="1" applyAlignment="1">
      <alignment horizontal="right" vertical="center"/>
      <protection/>
    </xf>
    <xf numFmtId="0" fontId="124" fillId="0" borderId="24" xfId="0" applyFont="1" applyBorder="1" applyAlignment="1">
      <alignment vertical="center"/>
    </xf>
    <xf numFmtId="0" fontId="109"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04"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4"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04" fillId="33" borderId="10" xfId="60" applyFont="1" applyFill="1" applyBorder="1" applyAlignment="1">
      <alignment vertical="center" wrapText="1"/>
      <protection/>
    </xf>
    <xf numFmtId="0" fontId="104" fillId="0" borderId="28" xfId="60" applyFont="1" applyFill="1" applyBorder="1" applyAlignment="1" applyProtection="1">
      <alignment vertical="center" wrapText="1"/>
      <protection/>
    </xf>
    <xf numFmtId="0" fontId="104" fillId="0" borderId="20" xfId="0" applyFont="1" applyBorder="1" applyAlignment="1" applyProtection="1">
      <alignment vertical="center" wrapText="1"/>
      <protection/>
    </xf>
    <xf numFmtId="0" fontId="104" fillId="0" borderId="38" xfId="0" applyFont="1" applyBorder="1" applyAlignment="1" applyProtection="1">
      <alignment vertical="center" wrapText="1"/>
      <protection/>
    </xf>
    <xf numFmtId="0" fontId="104" fillId="0" borderId="0" xfId="0" applyFont="1" applyBorder="1" applyAlignment="1" applyProtection="1">
      <alignment vertical="center" wrapText="1"/>
      <protection/>
    </xf>
    <xf numFmtId="0" fontId="104" fillId="0" borderId="35" xfId="0" applyFont="1" applyBorder="1" applyAlignment="1" applyProtection="1">
      <alignment vertical="center" wrapText="1"/>
      <protection/>
    </xf>
    <xf numFmtId="0" fontId="104"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3" fillId="0" borderId="10" xfId="60" applyFont="1" applyFill="1" applyBorder="1" applyAlignment="1">
      <alignment horizontal="center" vertical="center" wrapText="1"/>
      <protection/>
    </xf>
    <xf numFmtId="0" fontId="111" fillId="1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5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2265045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tabSelected="1"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8" t="s">
        <v>0</v>
      </c>
      <c r="B2" s="278"/>
      <c r="C2" s="278"/>
      <c r="D2" s="278"/>
      <c r="E2" s="278"/>
      <c r="F2" s="278"/>
      <c r="G2" s="278"/>
    </row>
    <row r="4" spans="1:7" ht="31.5" customHeight="1">
      <c r="A4" s="279"/>
      <c r="B4" s="279"/>
      <c r="C4" s="279"/>
      <c r="D4" s="279"/>
      <c r="E4" s="279"/>
      <c r="F4" s="279"/>
      <c r="G4" s="279"/>
    </row>
    <row r="5" spans="1:7" s="4" customFormat="1" ht="22.5" customHeight="1">
      <c r="A5" s="5"/>
      <c r="B5" s="6"/>
      <c r="C5" s="6"/>
      <c r="D5" s="6"/>
      <c r="E5" s="7" t="s">
        <v>1</v>
      </c>
      <c r="F5" s="280"/>
      <c r="G5" s="281"/>
    </row>
    <row r="6" spans="1:7" s="4" customFormat="1" ht="24.75" customHeight="1">
      <c r="A6" s="5"/>
      <c r="B6" s="6"/>
      <c r="C6" s="6"/>
      <c r="D6" s="6"/>
      <c r="E6" s="8" t="s">
        <v>2</v>
      </c>
      <c r="F6" s="270"/>
      <c r="G6" s="271"/>
    </row>
    <row r="7" spans="1:7" s="4" customFormat="1" ht="24.75" customHeight="1">
      <c r="A7" s="5"/>
      <c r="B7" s="6"/>
      <c r="C7" s="6"/>
      <c r="D7" s="6"/>
      <c r="E7" s="8" t="s">
        <v>3</v>
      </c>
      <c r="F7" s="270"/>
      <c r="G7" s="271"/>
    </row>
    <row r="8" spans="1:7" s="4" customFormat="1" ht="22.5" customHeight="1">
      <c r="A8" s="5"/>
      <c r="B8" s="5"/>
      <c r="C8" s="5"/>
      <c r="D8" s="5"/>
      <c r="E8" s="8" t="s">
        <v>4</v>
      </c>
      <c r="F8" s="270"/>
      <c r="G8" s="271"/>
    </row>
    <row r="9" spans="1:7" s="4" customFormat="1" ht="22.5" customHeight="1">
      <c r="A9" s="5"/>
      <c r="B9" s="5"/>
      <c r="C9" s="5"/>
      <c r="D9" s="5"/>
      <c r="E9" s="8" t="s">
        <v>5</v>
      </c>
      <c r="F9" s="282"/>
      <c r="G9" s="283"/>
    </row>
    <row r="10" spans="1:7" s="4" customFormat="1" ht="47.25" customHeight="1">
      <c r="A10" s="207" t="s">
        <v>153</v>
      </c>
      <c r="B10" s="284"/>
      <c r="C10" s="285"/>
      <c r="D10" s="285"/>
      <c r="E10" s="5"/>
      <c r="F10" s="5"/>
      <c r="G10" s="9"/>
    </row>
    <row r="12" spans="1:8" ht="409.5" customHeight="1">
      <c r="A12" s="266" t="s">
        <v>6</v>
      </c>
      <c r="B12" s="273" t="s">
        <v>231</v>
      </c>
      <c r="C12" s="274"/>
      <c r="D12" s="274"/>
      <c r="E12" s="274"/>
      <c r="F12" s="274"/>
      <c r="G12" s="274"/>
      <c r="H12" s="10"/>
    </row>
    <row r="13" spans="1:8" ht="50.25" customHeight="1">
      <c r="A13" s="266" t="s">
        <v>7</v>
      </c>
      <c r="B13" s="273" t="s">
        <v>232</v>
      </c>
      <c r="C13" s="274"/>
      <c r="D13" s="274"/>
      <c r="E13" s="274"/>
      <c r="F13" s="274"/>
      <c r="G13" s="274"/>
      <c r="H13" s="10"/>
    </row>
    <row r="14" spans="1:8" ht="136.5" customHeight="1">
      <c r="A14" s="266" t="s">
        <v>8</v>
      </c>
      <c r="B14" s="276" t="s">
        <v>233</v>
      </c>
      <c r="C14" s="277"/>
      <c r="D14" s="277"/>
      <c r="E14" s="277"/>
      <c r="F14" s="277"/>
      <c r="G14" s="277"/>
      <c r="H14" s="10"/>
    </row>
    <row r="15" spans="1:8" ht="174.75" customHeight="1">
      <c r="A15" s="266" t="s">
        <v>9</v>
      </c>
      <c r="B15" s="273" t="s">
        <v>234</v>
      </c>
      <c r="C15" s="274"/>
      <c r="D15" s="274"/>
      <c r="E15" s="274"/>
      <c r="F15" s="274"/>
      <c r="G15" s="274"/>
      <c r="H15" s="10"/>
    </row>
    <row r="16" spans="1:8" ht="50.25" customHeight="1">
      <c r="A16" s="266" t="s">
        <v>10</v>
      </c>
      <c r="B16" s="273" t="s">
        <v>235</v>
      </c>
      <c r="C16" s="274"/>
      <c r="D16" s="274"/>
      <c r="E16" s="274"/>
      <c r="F16" s="274"/>
      <c r="G16" s="274"/>
      <c r="H16" s="10"/>
    </row>
    <row r="17" spans="1:7" s="11" customFormat="1" ht="50.25" customHeight="1">
      <c r="A17" s="266" t="s">
        <v>11</v>
      </c>
      <c r="B17" s="273" t="s">
        <v>236</v>
      </c>
      <c r="C17" s="274"/>
      <c r="D17" s="274"/>
      <c r="E17" s="274"/>
      <c r="F17" s="274"/>
      <c r="G17" s="274"/>
    </row>
    <row r="18" spans="1:8" ht="50.25" customHeight="1">
      <c r="A18" s="266" t="s">
        <v>12</v>
      </c>
      <c r="B18" s="274" t="s">
        <v>237</v>
      </c>
      <c r="C18" s="274"/>
      <c r="D18" s="274"/>
      <c r="E18" s="274"/>
      <c r="F18" s="274"/>
      <c r="G18" s="274"/>
      <c r="H18" s="10"/>
    </row>
    <row r="19" spans="1:8" ht="75" customHeight="1">
      <c r="A19" s="266" t="s">
        <v>13</v>
      </c>
      <c r="B19" s="273" t="s">
        <v>238</v>
      </c>
      <c r="C19" s="274"/>
      <c r="D19" s="274"/>
      <c r="E19" s="274"/>
      <c r="F19" s="274"/>
      <c r="G19" s="274"/>
      <c r="H19" s="10"/>
    </row>
    <row r="20" spans="1:8" ht="19.5">
      <c r="A20" s="12"/>
      <c r="B20" s="13"/>
      <c r="C20" s="13"/>
      <c r="D20" s="13"/>
      <c r="E20" s="275"/>
      <c r="F20" s="275"/>
      <c r="G20" s="275"/>
      <c r="H20" s="10"/>
    </row>
    <row r="21" spans="1:8" ht="57" customHeight="1">
      <c r="A21" s="12"/>
      <c r="B21" s="272"/>
      <c r="C21" s="272"/>
      <c r="D21" s="272"/>
      <c r="E21" s="272"/>
      <c r="F21" s="272"/>
      <c r="G21" s="272"/>
      <c r="H21" s="14"/>
    </row>
  </sheetData>
  <sheetProtection sheet="1"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conditionalFormatting sqref="F5:F8">
    <cfRule type="expression" priority="4" dxfId="16" stopIfTrue="1">
      <formula>F5=""</formula>
    </cfRule>
  </conditionalFormatting>
  <conditionalFormatting sqref="B10:D10">
    <cfRule type="expression" priority="3" dxfId="16">
      <formula>$B$10=""</formula>
    </cfRule>
  </conditionalFormatting>
  <conditionalFormatting sqref="F7:G7">
    <cfRule type="expression" priority="2" dxfId="8">
      <formula>F7=""</formula>
    </cfRule>
  </conditionalFormatting>
  <conditionalFormatting sqref="F9:G9">
    <cfRule type="expression" priority="1" dxfId="8"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28">
      <selection activeCell="H37" sqref="H37"/>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321" t="s">
        <v>14</v>
      </c>
      <c r="D1" s="321"/>
      <c r="E1" s="321"/>
      <c r="F1" s="321"/>
      <c r="G1" s="321"/>
      <c r="H1" s="321"/>
      <c r="I1" s="321"/>
      <c r="J1" s="46" t="s">
        <v>240</v>
      </c>
    </row>
    <row r="3" spans="3:10" ht="36.75" customHeight="1">
      <c r="C3" s="286" t="s">
        <v>154</v>
      </c>
      <c r="D3" s="288">
        <f>IF('様式A'!B10="","",'様式A'!B10)</f>
      </c>
      <c r="E3" s="289"/>
      <c r="F3" s="289"/>
      <c r="G3" s="16"/>
      <c r="H3" s="17" t="s">
        <v>15</v>
      </c>
      <c r="I3" s="322"/>
      <c r="J3" s="323"/>
    </row>
    <row r="4" spans="3:10" ht="36.75" customHeight="1">
      <c r="C4" s="287"/>
      <c r="D4" s="290"/>
      <c r="E4" s="290"/>
      <c r="F4" s="290"/>
      <c r="G4" s="16"/>
      <c r="H4" s="17" t="s">
        <v>16</v>
      </c>
      <c r="I4" s="324">
        <f>IF('様式A'!F6="","",'様式A'!F6)</f>
      </c>
      <c r="J4" s="325"/>
    </row>
    <row r="5" spans="3:10" ht="36.75" customHeight="1">
      <c r="C5" s="18" t="s">
        <v>17</v>
      </c>
      <c r="D5" s="19"/>
      <c r="E5" s="19"/>
      <c r="F5" s="19"/>
      <c r="G5" s="19"/>
      <c r="H5" s="17" t="s">
        <v>18</v>
      </c>
      <c r="I5" s="326">
        <f>IF('様式A'!F7="","",'様式A'!F7)</f>
      </c>
      <c r="J5" s="299"/>
    </row>
    <row r="6" spans="3:10" ht="36.75" customHeight="1">
      <c r="C6" s="291"/>
      <c r="D6" s="292"/>
      <c r="E6" s="292"/>
      <c r="F6" s="293"/>
      <c r="G6" s="19"/>
      <c r="H6" s="17" t="s">
        <v>19</v>
      </c>
      <c r="I6" s="326">
        <f>IF('様式A'!F8="","",'様式A'!F8)</f>
      </c>
      <c r="J6" s="299"/>
    </row>
    <row r="7" spans="3:10" ht="36.75" customHeight="1">
      <c r="C7" s="294"/>
      <c r="D7" s="295"/>
      <c r="E7" s="295"/>
      <c r="F7" s="296"/>
      <c r="G7" s="20"/>
      <c r="H7" s="208"/>
      <c r="I7" s="300"/>
      <c r="J7" s="301"/>
    </row>
    <row r="9" spans="1:10" ht="45">
      <c r="A9" s="202" t="s">
        <v>141</v>
      </c>
      <c r="C9" s="297" t="s">
        <v>20</v>
      </c>
      <c r="D9" s="299"/>
      <c r="E9" s="21" t="s">
        <v>23</v>
      </c>
      <c r="F9" s="21" t="s">
        <v>24</v>
      </c>
      <c r="G9" s="297" t="s">
        <v>21</v>
      </c>
      <c r="H9" s="298"/>
      <c r="I9" s="297" t="s">
        <v>22</v>
      </c>
      <c r="J9" s="299"/>
    </row>
    <row r="10" spans="3:10" ht="53.25" customHeight="1">
      <c r="C10" s="305" t="s">
        <v>157</v>
      </c>
      <c r="D10" s="306"/>
      <c r="E10" s="307"/>
      <c r="F10" s="240"/>
      <c r="G10" s="309" t="s">
        <v>25</v>
      </c>
      <c r="H10" s="240"/>
      <c r="I10" s="241"/>
      <c r="J10" s="242"/>
    </row>
    <row r="11" spans="3:10" ht="53.25" customHeight="1">
      <c r="C11" s="306"/>
      <c r="D11" s="306"/>
      <c r="E11" s="308"/>
      <c r="F11" s="240"/>
      <c r="G11" s="310"/>
      <c r="H11" s="240"/>
      <c r="I11" s="243"/>
      <c r="J11" s="244"/>
    </row>
    <row r="12" spans="3:10" ht="53.25" customHeight="1">
      <c r="C12" s="306"/>
      <c r="D12" s="306"/>
      <c r="E12" s="308"/>
      <c r="F12" s="240"/>
      <c r="G12" s="310"/>
      <c r="H12" s="240"/>
      <c r="I12" s="243"/>
      <c r="J12" s="244"/>
    </row>
    <row r="13" spans="3:10" ht="53.25" customHeight="1">
      <c r="C13" s="306"/>
      <c r="D13" s="306"/>
      <c r="E13" s="308"/>
      <c r="F13" s="240"/>
      <c r="G13" s="310"/>
      <c r="H13" s="240"/>
      <c r="I13" s="243"/>
      <c r="J13" s="244"/>
    </row>
    <row r="14" spans="3:10" ht="53.25" customHeight="1">
      <c r="C14" s="306"/>
      <c r="D14" s="306"/>
      <c r="E14" s="308"/>
      <c r="F14" s="240"/>
      <c r="G14" s="310"/>
      <c r="H14" s="240"/>
      <c r="I14" s="245"/>
      <c r="J14" s="244"/>
    </row>
    <row r="15" spans="1:10" ht="58.5" customHeight="1">
      <c r="A15" s="329">
        <f>IF(F15="",0,1)</f>
        <v>0</v>
      </c>
      <c r="C15" s="305" t="s">
        <v>26</v>
      </c>
      <c r="D15" s="306"/>
      <c r="E15" s="307"/>
      <c r="F15" s="307"/>
      <c r="G15" s="126" t="s">
        <v>214</v>
      </c>
      <c r="H15" s="22"/>
      <c r="I15" s="312">
        <f>IF(J15="","",VLOOKUP(J15,'使用不可_選択肢'!$A$3:$B$8,2,FALSE))</f>
      </c>
      <c r="J15" s="302">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329"/>
      <c r="C16" s="306"/>
      <c r="D16" s="306"/>
      <c r="E16" s="308"/>
      <c r="F16" s="311"/>
      <c r="G16" s="126" t="s">
        <v>215</v>
      </c>
      <c r="H16" s="22"/>
      <c r="I16" s="313"/>
      <c r="J16" s="303"/>
    </row>
    <row r="17" spans="1:10" ht="58.5" customHeight="1">
      <c r="A17" s="330"/>
      <c r="C17" s="306"/>
      <c r="D17" s="306"/>
      <c r="E17" s="308"/>
      <c r="F17" s="311"/>
      <c r="G17" s="126" t="s">
        <v>27</v>
      </c>
      <c r="H17" s="23"/>
      <c r="I17" s="313"/>
      <c r="J17" s="303"/>
    </row>
    <row r="18" spans="1:10" ht="88.5" customHeight="1">
      <c r="A18" s="330"/>
      <c r="C18" s="306"/>
      <c r="D18" s="306"/>
      <c r="E18" s="308"/>
      <c r="F18" s="311"/>
      <c r="G18" s="126" t="s">
        <v>28</v>
      </c>
      <c r="H18" s="22"/>
      <c r="I18" s="313"/>
      <c r="J18" s="304"/>
    </row>
    <row r="19" spans="1:10" ht="58.5" customHeight="1">
      <c r="A19" s="329">
        <f>IF(F19="",A15,IF(ISNA(VLOOKUP($F19,$F$15:$GI18,4,FALSE)),1,0)+A15)</f>
        <v>0</v>
      </c>
      <c r="C19" s="306"/>
      <c r="D19" s="306"/>
      <c r="E19" s="308"/>
      <c r="F19" s="307"/>
      <c r="G19" s="126" t="s">
        <v>214</v>
      </c>
      <c r="H19" s="22"/>
      <c r="I19" s="312">
        <f>IF(J19="","",VLOOKUP(J19,'使用不可_選択肢'!$A$3:$B$8,2,FALSE))</f>
      </c>
      <c r="J19" s="302">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329"/>
      <c r="C20" s="306"/>
      <c r="D20" s="306"/>
      <c r="E20" s="308"/>
      <c r="F20" s="311"/>
      <c r="G20" s="126" t="s">
        <v>215</v>
      </c>
      <c r="H20" s="22"/>
      <c r="I20" s="313"/>
      <c r="J20" s="303"/>
    </row>
    <row r="21" spans="1:10" ht="58.5" customHeight="1">
      <c r="A21" s="330"/>
      <c r="C21" s="306"/>
      <c r="D21" s="306"/>
      <c r="E21" s="308"/>
      <c r="F21" s="311"/>
      <c r="G21" s="126" t="s">
        <v>27</v>
      </c>
      <c r="H21" s="23"/>
      <c r="I21" s="313"/>
      <c r="J21" s="303"/>
    </row>
    <row r="22" spans="1:10" ht="88.5" customHeight="1">
      <c r="A22" s="330"/>
      <c r="C22" s="306"/>
      <c r="D22" s="306"/>
      <c r="E22" s="308"/>
      <c r="F22" s="311"/>
      <c r="G22" s="126" t="s">
        <v>28</v>
      </c>
      <c r="H22" s="22"/>
      <c r="I22" s="313"/>
      <c r="J22" s="304"/>
    </row>
    <row r="23" spans="1:10" ht="58.5" customHeight="1">
      <c r="A23" s="329">
        <f>IF(F23="",A19,IF(ISNA(VLOOKUP($F23,$F$15:$I22,4,FALSE)),1,0)+A19)</f>
        <v>0</v>
      </c>
      <c r="C23" s="306"/>
      <c r="D23" s="306"/>
      <c r="E23" s="308"/>
      <c r="F23" s="307"/>
      <c r="G23" s="126" t="s">
        <v>214</v>
      </c>
      <c r="H23" s="22"/>
      <c r="I23" s="312">
        <f>IF(J23="","",VLOOKUP(J23,'使用不可_選択肢'!$A$3:$B$8,2,FALSE))</f>
      </c>
      <c r="J23" s="302">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329"/>
      <c r="C24" s="306"/>
      <c r="D24" s="306"/>
      <c r="E24" s="308"/>
      <c r="F24" s="311"/>
      <c r="G24" s="126" t="s">
        <v>215</v>
      </c>
      <c r="H24" s="22"/>
      <c r="I24" s="313"/>
      <c r="J24" s="303"/>
    </row>
    <row r="25" spans="1:10" ht="58.5" customHeight="1">
      <c r="A25" s="330"/>
      <c r="C25" s="306"/>
      <c r="D25" s="306"/>
      <c r="E25" s="308"/>
      <c r="F25" s="311"/>
      <c r="G25" s="126" t="s">
        <v>27</v>
      </c>
      <c r="H25" s="23"/>
      <c r="I25" s="313"/>
      <c r="J25" s="303"/>
    </row>
    <row r="26" spans="1:10" ht="88.5" customHeight="1">
      <c r="A26" s="330"/>
      <c r="C26" s="306"/>
      <c r="D26" s="306"/>
      <c r="E26" s="308"/>
      <c r="F26" s="311"/>
      <c r="G26" s="126" t="s">
        <v>28</v>
      </c>
      <c r="H26" s="22"/>
      <c r="I26" s="313"/>
      <c r="J26" s="304"/>
    </row>
    <row r="27" spans="1:10" ht="66" customHeight="1">
      <c r="A27" s="15">
        <f>IF(F27="",A23,IF(ISNA(VLOOKUP($F27,$F$15:$I26,4,FALSE)),1,0)+A23)</f>
        <v>0</v>
      </c>
      <c r="C27" s="305" t="s">
        <v>30</v>
      </c>
      <c r="D27" s="306"/>
      <c r="E27" s="307"/>
      <c r="F27" s="240"/>
      <c r="G27" s="126" t="s">
        <v>29</v>
      </c>
      <c r="H27" s="240"/>
      <c r="I27" s="239">
        <f>IF(J27="","",VLOOKUP(J27,基準選択肢B,2,FALSE))</f>
      </c>
      <c r="J27" s="238">
        <f>IF(F27="","","基準1")</f>
      </c>
    </row>
    <row r="28" spans="1:10" ht="66" customHeight="1">
      <c r="A28" s="15">
        <f>IF(F28="",A27,IF(ISNA(VLOOKUP($F28,$F$15:$I27,4,FALSE)),1,0)+A27)</f>
        <v>0</v>
      </c>
      <c r="C28" s="306"/>
      <c r="D28" s="306"/>
      <c r="E28" s="308"/>
      <c r="F28" s="240"/>
      <c r="G28" s="126" t="s">
        <v>29</v>
      </c>
      <c r="H28" s="240"/>
      <c r="I28" s="239">
        <f>IF(J28="","",VLOOKUP(J28,基準選択肢B,2,FALSE))</f>
      </c>
      <c r="J28" s="238">
        <f>IF(F28="","","基準1")</f>
      </c>
    </row>
    <row r="29" spans="1:10" ht="66" customHeight="1">
      <c r="A29" s="15">
        <f>IF(F29="",A28,IF(ISNA(VLOOKUP($F29,$F$15:$I28,4,FALSE)),1,0)+A28)</f>
        <v>0</v>
      </c>
      <c r="C29" s="306"/>
      <c r="D29" s="306"/>
      <c r="E29" s="308"/>
      <c r="F29" s="240"/>
      <c r="G29" s="126" t="s">
        <v>29</v>
      </c>
      <c r="H29" s="240"/>
      <c r="I29" s="239">
        <f>IF(J29="","",VLOOKUP(J29,基準選択肢B,2,FALSE))</f>
      </c>
      <c r="J29" s="238">
        <f>IF(F29="","","基準1")</f>
      </c>
    </row>
    <row r="30" spans="1:10" ht="43.5" customHeight="1">
      <c r="A30" s="327">
        <f>IF(F30="",A29,IF(ISNA(VLOOKUP($F30,$F$15:$I29,4,FALSE)),1,0)+A29)</f>
        <v>0</v>
      </c>
      <c r="C30" s="316" t="s">
        <v>155</v>
      </c>
      <c r="D30" s="317"/>
      <c r="E30" s="307"/>
      <c r="F30" s="307"/>
      <c r="G30" s="126" t="s">
        <v>31</v>
      </c>
      <c r="H30" s="240"/>
      <c r="I30" s="312">
        <f>IF(J30="","",VLOOKUP(J30,'使用不可_選択肢'!$A$3:$B$8,2,FALSE))</f>
      </c>
      <c r="J30" s="314">
        <f>IF(F30="","","基準1")</f>
      </c>
    </row>
    <row r="31" spans="1:10" ht="43.5" customHeight="1">
      <c r="A31" s="328"/>
      <c r="C31" s="317"/>
      <c r="D31" s="317"/>
      <c r="E31" s="308"/>
      <c r="F31" s="308"/>
      <c r="G31" s="126" t="s">
        <v>216</v>
      </c>
      <c r="H31" s="240"/>
      <c r="I31" s="313"/>
      <c r="J31" s="315"/>
    </row>
    <row r="32" spans="1:10" ht="43.5" customHeight="1">
      <c r="A32" s="327">
        <f>IF(F32="",A30,IF(ISNA(VLOOKUP($F32,$F$15:$I31,4,FALSE)),1,0)+A30)</f>
        <v>0</v>
      </c>
      <c r="C32" s="317"/>
      <c r="D32" s="317"/>
      <c r="E32" s="308"/>
      <c r="F32" s="307"/>
      <c r="G32" s="126" t="s">
        <v>31</v>
      </c>
      <c r="H32" s="240"/>
      <c r="I32" s="312">
        <f>IF(J32="","",VLOOKUP(J32,'使用不可_選択肢'!$A$3:$B$8,2,FALSE))</f>
      </c>
      <c r="J32" s="314">
        <f>IF(F32="","","基準1")</f>
      </c>
    </row>
    <row r="33" spans="1:10" ht="43.5" customHeight="1">
      <c r="A33" s="328"/>
      <c r="C33" s="317"/>
      <c r="D33" s="317"/>
      <c r="E33" s="308"/>
      <c r="F33" s="308"/>
      <c r="G33" s="126" t="s">
        <v>216</v>
      </c>
      <c r="H33" s="240"/>
      <c r="I33" s="313"/>
      <c r="J33" s="315"/>
    </row>
    <row r="34" spans="1:10" ht="43.5" customHeight="1">
      <c r="A34" s="327">
        <f>IF(F34="",A32,IF(ISNA(VLOOKUP($F34,$F$15:$I33,4,FALSE)),1,0)+A32)</f>
        <v>0</v>
      </c>
      <c r="C34" s="317"/>
      <c r="D34" s="317"/>
      <c r="E34" s="308"/>
      <c r="F34" s="307"/>
      <c r="G34" s="126" t="s">
        <v>31</v>
      </c>
      <c r="H34" s="240"/>
      <c r="I34" s="312">
        <f>IF(J34="","",VLOOKUP(J34,'使用不可_選択肢'!$A$3:$B$8,2,FALSE))</f>
      </c>
      <c r="J34" s="314">
        <f>IF(F34="","","基準1")</f>
      </c>
    </row>
    <row r="35" spans="1:10" ht="43.5" customHeight="1">
      <c r="A35" s="328"/>
      <c r="C35" s="317"/>
      <c r="D35" s="317"/>
      <c r="E35" s="308"/>
      <c r="F35" s="308"/>
      <c r="G35" s="126" t="s">
        <v>216</v>
      </c>
      <c r="H35" s="240"/>
      <c r="I35" s="313"/>
      <c r="J35" s="315"/>
    </row>
    <row r="36" spans="1:10" ht="51" customHeight="1">
      <c r="A36" s="327">
        <f>IF(F36="",A34,IF(ISNA(VLOOKUP($F36,$F$15:$I35,4,FALSE)),1,0)+A34)</f>
        <v>0</v>
      </c>
      <c r="C36" s="316" t="s">
        <v>213</v>
      </c>
      <c r="D36" s="317"/>
      <c r="E36" s="307"/>
      <c r="F36" s="307"/>
      <c r="G36" s="126" t="s">
        <v>217</v>
      </c>
      <c r="H36" s="240"/>
      <c r="I36" s="318">
        <f>IF(J36="","",VLOOKUP(J36,'使用不可_選択肢'!$A$3:$B$8,2,FALSE))</f>
      </c>
      <c r="J36" s="302">
        <f>IF(F36="","",IF(H37="データ管理又は統計・解析のみ関与あり","基準1と8",IF(H37="無し","基準1と8",IF(H37="データ管理又は統計・解析以外に関与あり","基準8を満たさない",""))))</f>
      </c>
    </row>
    <row r="37" spans="1:10" ht="86.25" customHeight="1">
      <c r="A37" s="328"/>
      <c r="C37" s="317"/>
      <c r="D37" s="317"/>
      <c r="E37" s="308"/>
      <c r="F37" s="308"/>
      <c r="G37" s="126" t="s">
        <v>218</v>
      </c>
      <c r="H37" s="240"/>
      <c r="I37" s="319"/>
      <c r="J37" s="320"/>
    </row>
    <row r="38" spans="1:10" ht="51" customHeight="1">
      <c r="A38" s="327">
        <f>IF(F38="",A36,IF(ISNA(VLOOKUP($F38,$F$15:$I37,4,FALSE)),1,0)+A36)</f>
        <v>0</v>
      </c>
      <c r="C38" s="317"/>
      <c r="D38" s="317"/>
      <c r="E38" s="308"/>
      <c r="F38" s="307"/>
      <c r="G38" s="126" t="s">
        <v>217</v>
      </c>
      <c r="H38" s="240"/>
      <c r="I38" s="318">
        <f>IF(J38="","",VLOOKUP(J38,'使用不可_選択肢'!$A$3:$B$8,2,FALSE))</f>
      </c>
      <c r="J38" s="302">
        <f>IF(F38="","",IF(H39="データ管理又は統計・解析のみ関与あり","基準1と8",IF(H39="無し","基準1と8",IF(H39="データ管理又は統計・解析以外に関与あり","基準8を満たさない",""))))</f>
      </c>
    </row>
    <row r="39" spans="1:10" ht="86.25" customHeight="1">
      <c r="A39" s="328"/>
      <c r="C39" s="317"/>
      <c r="D39" s="317"/>
      <c r="E39" s="308"/>
      <c r="F39" s="308"/>
      <c r="G39" s="126" t="s">
        <v>218</v>
      </c>
      <c r="H39" s="240"/>
      <c r="I39" s="319"/>
      <c r="J39" s="320"/>
    </row>
    <row r="40" spans="1:10" ht="51" customHeight="1">
      <c r="A40" s="327">
        <f>IF(F40="",A38,IF(ISNA(VLOOKUP($F40,$F$15:$I39,4,FALSE)),1,0)+A38)</f>
        <v>0</v>
      </c>
      <c r="C40" s="317"/>
      <c r="D40" s="317"/>
      <c r="E40" s="308"/>
      <c r="F40" s="307"/>
      <c r="G40" s="126" t="s">
        <v>217</v>
      </c>
      <c r="H40" s="240"/>
      <c r="I40" s="318">
        <f>IF(J40="","",VLOOKUP(J40,'使用不可_選択肢'!$A$3:$B$8,2,FALSE))</f>
      </c>
      <c r="J40" s="302">
        <f>IF(F40="","",IF(H41="データ管理又は統計・解析のみ関与あり","基準1と8",IF(H41="無し","基準1と8",IF(H41="データ管理又は統計・解析以外に関与あり","基準8を満たさない",""))))</f>
      </c>
    </row>
    <row r="41" spans="1:10" ht="86.25" customHeight="1">
      <c r="A41" s="328"/>
      <c r="C41" s="317"/>
      <c r="D41" s="317"/>
      <c r="E41" s="308"/>
      <c r="F41" s="308"/>
      <c r="G41" s="126" t="s">
        <v>218</v>
      </c>
      <c r="H41" s="240"/>
      <c r="I41" s="319"/>
      <c r="J41" s="320"/>
    </row>
  </sheetData>
  <sheetProtection sheet="1"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conditionalFormatting sqref="I4:I6">
    <cfRule type="expression" priority="94" dxfId="0">
      <formula>I4=""</formula>
    </cfRule>
  </conditionalFormatting>
  <conditionalFormatting sqref="D3">
    <cfRule type="expression" priority="95" dxfId="0">
      <formula>$D$3=""</formula>
    </cfRule>
  </conditionalFormatting>
  <conditionalFormatting sqref="E10:E41">
    <cfRule type="expression" priority="91" dxfId="8">
      <formula>E10=""</formula>
    </cfRule>
  </conditionalFormatting>
  <conditionalFormatting sqref="I3">
    <cfRule type="expression" priority="90" dxfId="16">
      <formula>I3=""</formula>
    </cfRule>
  </conditionalFormatting>
  <conditionalFormatting sqref="F10:F14">
    <cfRule type="expression" priority="87" dxfId="0">
      <formula>$E$10=""</formula>
    </cfRule>
    <cfRule type="expression" priority="88" dxfId="0">
      <formula>$E$10="いいえ"</formula>
    </cfRule>
    <cfRule type="expression" priority="89" dxfId="16">
      <formula>F10=""</formula>
    </cfRule>
  </conditionalFormatting>
  <conditionalFormatting sqref="H10:H14">
    <cfRule type="expression" priority="85" dxfId="0">
      <formula>$F10=""</formula>
    </cfRule>
    <cfRule type="expression" priority="86" dxfId="16">
      <formula>H10=""</formula>
    </cfRule>
  </conditionalFormatting>
  <conditionalFormatting sqref="F15:F26">
    <cfRule type="expression" priority="82" dxfId="0">
      <formula>$E$15=""</formula>
    </cfRule>
    <cfRule type="expression" priority="83" dxfId="0">
      <formula>$E$15="いいえ"</formula>
    </cfRule>
    <cfRule type="expression" priority="84" dxfId="16">
      <formula>F15=""</formula>
    </cfRule>
  </conditionalFormatting>
  <conditionalFormatting sqref="G10:G14">
    <cfRule type="expression" priority="81" dxfId="0">
      <formula>$E$10="いいえ"</formula>
    </cfRule>
  </conditionalFormatting>
  <conditionalFormatting sqref="G15:G26">
    <cfRule type="expression" priority="80" dxfId="0">
      <formula>$E$15="いいえ"</formula>
    </cfRule>
  </conditionalFormatting>
  <conditionalFormatting sqref="H16">
    <cfRule type="expression" priority="70" dxfId="0">
      <formula>$F15=""</formula>
    </cfRule>
    <cfRule type="expression" priority="71" dxfId="8">
      <formula>H16=""</formula>
    </cfRule>
  </conditionalFormatting>
  <conditionalFormatting sqref="H18">
    <cfRule type="expression" priority="69" dxfId="0">
      <formula>$F15=""</formula>
    </cfRule>
    <cfRule type="expression" priority="78" dxfId="8">
      <formula>H18=""</formula>
    </cfRule>
    <cfRule type="expression" priority="79" dxfId="12">
      <formula>$H18="法32条に基づく必要な契約を締結する予定はない"</formula>
    </cfRule>
  </conditionalFormatting>
  <conditionalFormatting sqref="H15">
    <cfRule type="expression" priority="73" dxfId="0">
      <formula>$F15=""</formula>
    </cfRule>
  </conditionalFormatting>
  <conditionalFormatting sqref="H17">
    <cfRule type="expression" priority="75" dxfId="0">
      <formula>$F15=""</formula>
    </cfRule>
    <cfRule type="expression" priority="76" dxfId="16">
      <formula>H17=""</formula>
    </cfRule>
  </conditionalFormatting>
  <conditionalFormatting sqref="H15">
    <cfRule type="expression" priority="74" dxfId="909">
      <formula>H15=""</formula>
    </cfRule>
  </conditionalFormatting>
  <conditionalFormatting sqref="H15">
    <cfRule type="expression" priority="77" dxfId="16" stopIfTrue="1">
      <formula>$H15="その他"</formula>
    </cfRule>
  </conditionalFormatting>
  <conditionalFormatting sqref="H16">
    <cfRule type="expression" priority="72" dxfId="16" stopIfTrue="1">
      <formula>$H18="間接"</formula>
    </cfRule>
  </conditionalFormatting>
  <conditionalFormatting sqref="H20">
    <cfRule type="expression" priority="48" dxfId="0">
      <formula>$F19=""</formula>
    </cfRule>
    <cfRule type="expression" priority="49" dxfId="8">
      <formula>H20=""</formula>
    </cfRule>
  </conditionalFormatting>
  <conditionalFormatting sqref="H22">
    <cfRule type="expression" priority="47" dxfId="0">
      <formula>$F19=""</formula>
    </cfRule>
    <cfRule type="expression" priority="56" dxfId="8">
      <formula>H22=""</formula>
    </cfRule>
    <cfRule type="expression" priority="57" dxfId="12">
      <formula>$H22="法32条に基づく必要な契約を締結する予定はない"</formula>
    </cfRule>
  </conditionalFormatting>
  <conditionalFormatting sqref="H19">
    <cfRule type="expression" priority="51" dxfId="0">
      <formula>$F19=""</formula>
    </cfRule>
  </conditionalFormatting>
  <conditionalFormatting sqref="H21">
    <cfRule type="expression" priority="53" dxfId="0">
      <formula>$F19=""</formula>
    </cfRule>
    <cfRule type="expression" priority="54" dxfId="16">
      <formula>H21=""</formula>
    </cfRule>
  </conditionalFormatting>
  <conditionalFormatting sqref="H19">
    <cfRule type="expression" priority="52" dxfId="909">
      <formula>H19=""</formula>
    </cfRule>
  </conditionalFormatting>
  <conditionalFormatting sqref="H19">
    <cfRule type="expression" priority="55" dxfId="16" stopIfTrue="1">
      <formula>$H19="その他"</formula>
    </cfRule>
  </conditionalFormatting>
  <conditionalFormatting sqref="H20">
    <cfRule type="expression" priority="50" dxfId="16" stopIfTrue="1">
      <formula>$H22="間接"</formula>
    </cfRule>
  </conditionalFormatting>
  <conditionalFormatting sqref="H24">
    <cfRule type="expression" priority="37" dxfId="0">
      <formula>$F23=""</formula>
    </cfRule>
    <cfRule type="expression" priority="38" dxfId="8">
      <formula>H24=""</formula>
    </cfRule>
  </conditionalFormatting>
  <conditionalFormatting sqref="H26">
    <cfRule type="expression" priority="36" dxfId="0">
      <formula>$F23=""</formula>
    </cfRule>
    <cfRule type="expression" priority="45" dxfId="8">
      <formula>H26=""</formula>
    </cfRule>
    <cfRule type="expression" priority="46" dxfId="12">
      <formula>$H26="法32条に基づく必要な契約を締結する予定はない"</formula>
    </cfRule>
  </conditionalFormatting>
  <conditionalFormatting sqref="H23">
    <cfRule type="expression" priority="40" dxfId="0">
      <formula>$F23=""</formula>
    </cfRule>
  </conditionalFormatting>
  <conditionalFormatting sqref="H25">
    <cfRule type="expression" priority="42" dxfId="0">
      <formula>$F23=""</formula>
    </cfRule>
    <cfRule type="expression" priority="43" dxfId="16">
      <formula>H25=""</formula>
    </cfRule>
  </conditionalFormatting>
  <conditionalFormatting sqref="H23">
    <cfRule type="expression" priority="41" dxfId="909">
      <formula>H23=""</formula>
    </cfRule>
  </conditionalFormatting>
  <conditionalFormatting sqref="H23">
    <cfRule type="expression" priority="44" dxfId="16" stopIfTrue="1">
      <formula>$H23="その他"</formula>
    </cfRule>
  </conditionalFormatting>
  <conditionalFormatting sqref="H24">
    <cfRule type="expression" priority="39" dxfId="16" stopIfTrue="1">
      <formula>$H26="間接"</formula>
    </cfRule>
  </conditionalFormatting>
  <conditionalFormatting sqref="I15:J18">
    <cfRule type="expression" priority="34" dxfId="0">
      <formula>$F15=""</formula>
    </cfRule>
    <cfRule type="expression" priority="35" dxfId="12">
      <formula>$J$15="！基準2"</formula>
    </cfRule>
  </conditionalFormatting>
  <conditionalFormatting sqref="I19:J26">
    <cfRule type="expression" priority="32" dxfId="0">
      <formula>$F19=""</formula>
    </cfRule>
    <cfRule type="expression" priority="33" dxfId="12">
      <formula>$J19="！基準2"</formula>
    </cfRule>
  </conditionalFormatting>
  <conditionalFormatting sqref="F27:F29">
    <cfRule type="expression" priority="29" dxfId="0">
      <formula>$E$27="いいえ"</formula>
    </cfRule>
    <cfRule type="expression" priority="30" dxfId="0">
      <formula>$E$27=""</formula>
    </cfRule>
    <cfRule type="expression" priority="31" dxfId="16">
      <formula>F27=""</formula>
    </cfRule>
  </conditionalFormatting>
  <conditionalFormatting sqref="G27:G29">
    <cfRule type="expression" priority="28" dxfId="0">
      <formula>$E$27="いいえ"</formula>
    </cfRule>
  </conditionalFormatting>
  <conditionalFormatting sqref="H27:H29">
    <cfRule type="expression" priority="26" dxfId="0">
      <formula>$F27=""</formula>
    </cfRule>
    <cfRule type="expression" priority="27" dxfId="16">
      <formula>H27=""</formula>
    </cfRule>
  </conditionalFormatting>
  <conditionalFormatting sqref="I27:J29">
    <cfRule type="expression" priority="25" dxfId="0">
      <formula>$F27=""</formula>
    </cfRule>
  </conditionalFormatting>
  <conditionalFormatting sqref="F30:F35">
    <cfRule type="expression" priority="22" dxfId="0">
      <formula>$E$30=""</formula>
    </cfRule>
    <cfRule type="expression" priority="23" dxfId="0">
      <formula>$E$30="いいえ"</formula>
    </cfRule>
    <cfRule type="expression" priority="24" dxfId="16">
      <formula>$F30=""</formula>
    </cfRule>
  </conditionalFormatting>
  <conditionalFormatting sqref="F36:F41">
    <cfRule type="expression" priority="19" dxfId="0">
      <formula>$E$36=""</formula>
    </cfRule>
    <cfRule type="expression" priority="20" dxfId="0">
      <formula>$E$36="いいえ"</formula>
    </cfRule>
    <cfRule type="expression" priority="21" dxfId="16">
      <formula>$F36=""</formula>
    </cfRule>
  </conditionalFormatting>
  <conditionalFormatting sqref="G30:G35">
    <cfRule type="expression" priority="18" dxfId="0">
      <formula>$E$30="いいえ"</formula>
    </cfRule>
  </conditionalFormatting>
  <conditionalFormatting sqref="G36:G41">
    <cfRule type="expression" priority="17" dxfId="0">
      <formula>$E$36="いいえ"</formula>
    </cfRule>
  </conditionalFormatting>
  <conditionalFormatting sqref="H30 H32 H34 H38 H40">
    <cfRule type="expression" priority="14" dxfId="0">
      <formula>$F30=""</formula>
    </cfRule>
    <cfRule type="expression" priority="16" dxfId="16">
      <formula>$H30=""</formula>
    </cfRule>
  </conditionalFormatting>
  <conditionalFormatting sqref="H31 H33 H35 H39 H41">
    <cfRule type="expression" priority="1" dxfId="0">
      <formula>F30=""</formula>
    </cfRule>
    <cfRule type="expression" priority="2" dxfId="8">
      <formula>$H31=""</formula>
    </cfRule>
  </conditionalFormatting>
  <conditionalFormatting sqref="I30:J35">
    <cfRule type="expression" priority="10" dxfId="0">
      <formula>$F30=""</formula>
    </cfRule>
  </conditionalFormatting>
  <conditionalFormatting sqref="H36">
    <cfRule type="expression" priority="8" dxfId="0">
      <formula>$F36=""</formula>
    </cfRule>
    <cfRule type="expression" priority="9" dxfId="16">
      <formula>$H36=""</formula>
    </cfRule>
  </conditionalFormatting>
  <conditionalFormatting sqref="H37">
    <cfRule type="expression" priority="3" dxfId="0">
      <formula>F36=""</formula>
    </cfRule>
    <cfRule type="expression" priority="6" dxfId="8">
      <formula>$H37=""</formula>
    </cfRule>
    <cfRule type="expression" priority="7" dxfId="12" stopIfTrue="1">
      <formula>H37="データ管理又は統計・解析以外に関与あり"</formula>
    </cfRule>
  </conditionalFormatting>
  <conditionalFormatting sqref="I36:J41">
    <cfRule type="expression" priority="4" dxfId="0">
      <formula>$F36=""</formula>
    </cfRule>
    <cfRule type="expression" priority="5" dxfId="12">
      <formula>$J36="基準8を満たさない"</formula>
    </cfRule>
  </conditionalFormatting>
  <conditionalFormatting sqref="H39">
    <cfRule type="expression" priority="13" dxfId="12" stopIfTrue="1">
      <formula>H39="データ管理又は統計・解析以外に関与あり"</formula>
    </cfRule>
  </conditionalFormatting>
  <conditionalFormatting sqref="H41">
    <cfRule type="expression" priority="11" dxfId="12"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192</v>
      </c>
      <c r="G1" s="417"/>
      <c r="H1" s="417"/>
      <c r="I1" s="417"/>
      <c r="J1" s="417"/>
      <c r="K1" s="417"/>
      <c r="L1" s="417"/>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411" t="s">
        <v>70</v>
      </c>
      <c r="L4" s="418"/>
      <c r="M4" s="89"/>
      <c r="N4" s="50"/>
    </row>
    <row r="5" spans="1:14" ht="36.75" customHeight="1">
      <c r="A5" s="50"/>
      <c r="B5" s="50"/>
      <c r="C5" s="406" t="s">
        <v>154</v>
      </c>
      <c r="D5" s="408">
        <f>IF('様式A'!B10="","",'様式A'!B10)</f>
      </c>
      <c r="E5" s="409"/>
      <c r="F5" s="409"/>
      <c r="G5" s="409"/>
      <c r="H5" s="409"/>
      <c r="I5" s="409"/>
      <c r="J5" s="59"/>
      <c r="K5" s="411" t="s">
        <v>69</v>
      </c>
      <c r="L5" s="418"/>
      <c r="M5" s="87"/>
      <c r="N5" s="50"/>
    </row>
    <row r="6" spans="1:14" ht="36.75" customHeight="1">
      <c r="A6" s="50"/>
      <c r="B6" s="50"/>
      <c r="C6" s="407"/>
      <c r="D6" s="410"/>
      <c r="E6" s="410"/>
      <c r="F6" s="410"/>
      <c r="G6" s="410"/>
      <c r="H6" s="410"/>
      <c r="I6" s="410"/>
      <c r="J6" s="59"/>
      <c r="K6" s="411" t="s">
        <v>68</v>
      </c>
      <c r="L6" s="412"/>
      <c r="M6" s="87"/>
      <c r="N6" s="50"/>
    </row>
    <row r="7" spans="1:14" ht="36.75" customHeight="1">
      <c r="A7" s="50"/>
      <c r="B7" s="50"/>
      <c r="J7" s="60"/>
      <c r="K7" s="411" t="s">
        <v>230</v>
      </c>
      <c r="L7" s="412"/>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419" t="s">
        <v>18</v>
      </c>
      <c r="G9" s="299"/>
      <c r="H9" s="419" t="s">
        <v>19</v>
      </c>
      <c r="I9" s="420"/>
      <c r="J9" s="299"/>
      <c r="L9" s="80"/>
      <c r="M9" s="79" t="s">
        <v>67</v>
      </c>
      <c r="N9" s="77"/>
    </row>
    <row r="10" spans="1:14" ht="26.25" customHeight="1">
      <c r="A10" s="50"/>
      <c r="B10" s="50"/>
      <c r="C10" s="75"/>
      <c r="D10" s="75"/>
      <c r="E10" s="47"/>
      <c r="F10" s="413"/>
      <c r="G10" s="323"/>
      <c r="H10" s="413"/>
      <c r="I10" s="421"/>
      <c r="J10" s="323"/>
      <c r="L10" s="78"/>
      <c r="M10" s="414"/>
      <c r="N10" s="77"/>
    </row>
    <row r="11" spans="1:14" ht="26.25" customHeight="1">
      <c r="A11" s="50"/>
      <c r="B11" s="50"/>
      <c r="C11" s="75"/>
      <c r="D11" s="75"/>
      <c r="E11" s="47"/>
      <c r="F11" s="413"/>
      <c r="G11" s="323"/>
      <c r="H11" s="413"/>
      <c r="I11" s="421"/>
      <c r="J11" s="323"/>
      <c r="L11" s="78"/>
      <c r="M11" s="415"/>
      <c r="N11" s="77"/>
    </row>
    <row r="12" spans="1:14" ht="26.25" customHeight="1">
      <c r="A12" s="50"/>
      <c r="B12" s="50"/>
      <c r="C12" s="75"/>
      <c r="D12" s="75"/>
      <c r="E12" s="47"/>
      <c r="F12" s="413"/>
      <c r="G12" s="323"/>
      <c r="H12" s="413"/>
      <c r="I12" s="421"/>
      <c r="J12" s="323"/>
      <c r="L12" s="78"/>
      <c r="M12" s="415"/>
      <c r="N12" s="77"/>
    </row>
    <row r="13" spans="1:14" ht="26.25" customHeight="1">
      <c r="A13" s="50"/>
      <c r="B13" s="50"/>
      <c r="C13" s="75"/>
      <c r="D13" s="75"/>
      <c r="E13" s="47"/>
      <c r="F13" s="413"/>
      <c r="G13" s="323"/>
      <c r="H13" s="413"/>
      <c r="I13" s="421"/>
      <c r="J13" s="323"/>
      <c r="L13" s="78"/>
      <c r="M13" s="416"/>
      <c r="N13" s="77"/>
    </row>
    <row r="14" spans="1:14" ht="26.25" customHeight="1">
      <c r="A14" s="50"/>
      <c r="B14" s="50"/>
      <c r="C14" s="75"/>
      <c r="D14" s="75"/>
      <c r="E14" s="47"/>
      <c r="F14" s="413"/>
      <c r="G14" s="323"/>
      <c r="H14" s="413"/>
      <c r="I14" s="421"/>
      <c r="J14" s="323"/>
      <c r="L14" s="78"/>
      <c r="M14" s="74"/>
      <c r="N14" s="77"/>
    </row>
    <row r="15" spans="1:14" ht="26.25" customHeight="1">
      <c r="A15" s="50"/>
      <c r="B15" s="50"/>
      <c r="C15" s="75"/>
      <c r="D15" s="75"/>
      <c r="E15" s="47"/>
      <c r="F15" s="413"/>
      <c r="G15" s="323"/>
      <c r="H15" s="413"/>
      <c r="I15" s="421"/>
      <c r="J15" s="323"/>
      <c r="L15" s="78"/>
      <c r="M15" s="74"/>
      <c r="N15" s="77"/>
    </row>
    <row r="16" spans="1:14" ht="26.25" customHeight="1">
      <c r="A16" s="50"/>
      <c r="B16" s="50"/>
      <c r="C16" s="75"/>
      <c r="D16" s="75"/>
      <c r="E16" s="47"/>
      <c r="F16" s="413"/>
      <c r="G16" s="323"/>
      <c r="H16" s="413"/>
      <c r="I16" s="421"/>
      <c r="J16" s="323"/>
      <c r="L16" s="78"/>
      <c r="M16" s="74"/>
      <c r="N16" s="77"/>
    </row>
    <row r="17" spans="1:14" ht="26.25" customHeight="1">
      <c r="A17" s="50"/>
      <c r="B17" s="50"/>
      <c r="C17" s="75"/>
      <c r="D17" s="75"/>
      <c r="E17" s="47"/>
      <c r="F17" s="413"/>
      <c r="G17" s="323"/>
      <c r="H17" s="413"/>
      <c r="I17" s="421"/>
      <c r="J17" s="323"/>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37" t="s">
        <v>220</v>
      </c>
      <c r="D19" s="394"/>
      <c r="E19" s="395"/>
      <c r="F19" s="66" t="s">
        <v>63</v>
      </c>
      <c r="G19" s="402">
        <f>IF('様式B'!F10="","",'様式B'!F10)</f>
      </c>
      <c r="H19" s="402"/>
      <c r="I19" s="402"/>
      <c r="J19" s="403">
        <f>IF(G19="","","本研究対象薬剤・機器名："&amp;'様式B'!H10)</f>
      </c>
      <c r="K19" s="404"/>
      <c r="L19" s="404"/>
      <c r="M19" s="404"/>
      <c r="N19" s="50"/>
    </row>
    <row r="20" spans="1:14" ht="30.75" customHeight="1">
      <c r="A20" s="50"/>
      <c r="B20" s="50"/>
      <c r="C20" s="396"/>
      <c r="D20" s="397"/>
      <c r="E20" s="398"/>
      <c r="F20" s="66" t="s">
        <v>66</v>
      </c>
      <c r="G20" s="402">
        <f>IF('様式B'!F11="","",'様式B'!F11)</f>
      </c>
      <c r="H20" s="402"/>
      <c r="I20" s="402"/>
      <c r="J20" s="403">
        <f>IF(G20="","","本研究対象薬剤・機器名："&amp;'様式B'!H11)</f>
      </c>
      <c r="K20" s="404"/>
      <c r="L20" s="404"/>
      <c r="M20" s="404"/>
      <c r="N20" s="50"/>
    </row>
    <row r="21" spans="1:14" ht="30.75" customHeight="1">
      <c r="A21" s="50"/>
      <c r="B21" s="50"/>
      <c r="C21" s="396"/>
      <c r="D21" s="397"/>
      <c r="E21" s="398"/>
      <c r="F21" s="66" t="s">
        <v>65</v>
      </c>
      <c r="G21" s="402">
        <f>IF('様式B'!F12="","",'様式B'!F12)</f>
      </c>
      <c r="H21" s="402"/>
      <c r="I21" s="402"/>
      <c r="J21" s="403">
        <f>IF(G21="","","本研究対象薬剤・機器名："&amp;'様式B'!H12)</f>
      </c>
      <c r="K21" s="404"/>
      <c r="L21" s="404"/>
      <c r="M21" s="404"/>
      <c r="N21" s="50"/>
    </row>
    <row r="22" spans="1:14" ht="30.75" customHeight="1">
      <c r="A22" s="50"/>
      <c r="B22" s="50"/>
      <c r="C22" s="396"/>
      <c r="D22" s="397"/>
      <c r="E22" s="398"/>
      <c r="F22" s="66" t="s">
        <v>64</v>
      </c>
      <c r="G22" s="402">
        <f>IF('様式B'!F13="","",'様式B'!F13)</f>
      </c>
      <c r="H22" s="402"/>
      <c r="I22" s="402"/>
      <c r="J22" s="403">
        <f>IF(G22="","","本研究対象薬剤・機器名："&amp;'様式B'!H13)</f>
      </c>
      <c r="K22" s="404"/>
      <c r="L22" s="404"/>
      <c r="M22" s="404"/>
      <c r="N22" s="50"/>
    </row>
    <row r="23" spans="1:14" ht="30.75" customHeight="1">
      <c r="A23" s="50"/>
      <c r="B23" s="50"/>
      <c r="C23" s="396"/>
      <c r="D23" s="397"/>
      <c r="E23" s="398"/>
      <c r="F23" s="66" t="s">
        <v>74</v>
      </c>
      <c r="G23" s="402">
        <f>IF('様式B'!F14="","",'様式B'!F14)</f>
      </c>
      <c r="H23" s="402"/>
      <c r="I23" s="402"/>
      <c r="J23" s="403">
        <f>IF(G23="","","本研究対象薬剤・機器名："&amp;'様式B'!H14)</f>
      </c>
      <c r="K23" s="404"/>
      <c r="L23" s="404"/>
      <c r="M23" s="404"/>
      <c r="N23" s="50"/>
    </row>
    <row r="24" spans="1:14" ht="30.75" customHeight="1">
      <c r="A24" s="50"/>
      <c r="B24" s="50"/>
      <c r="C24" s="396"/>
      <c r="D24" s="397"/>
      <c r="E24" s="398"/>
      <c r="F24" s="66" t="s">
        <v>75</v>
      </c>
      <c r="G24" s="402"/>
      <c r="H24" s="402"/>
      <c r="I24" s="402"/>
      <c r="J24" s="403"/>
      <c r="K24" s="404"/>
      <c r="L24" s="404"/>
      <c r="M24" s="404"/>
      <c r="N24" s="50"/>
    </row>
    <row r="25" spans="1:14" ht="30.75" customHeight="1">
      <c r="A25" s="50"/>
      <c r="B25" s="50"/>
      <c r="C25" s="399"/>
      <c r="D25" s="400"/>
      <c r="E25" s="401"/>
      <c r="F25" s="66" t="s">
        <v>76</v>
      </c>
      <c r="G25" s="402"/>
      <c r="H25" s="402"/>
      <c r="I25" s="402"/>
      <c r="J25" s="405"/>
      <c r="K25" s="404"/>
      <c r="L25" s="404"/>
      <c r="M25" s="40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91" t="s">
        <v>77</v>
      </c>
      <c r="D27" s="391"/>
      <c r="E27" s="392"/>
      <c r="F27" s="393"/>
      <c r="G27" s="393"/>
      <c r="H27" s="393"/>
      <c r="I27" s="393"/>
      <c r="J27" s="59"/>
      <c r="K27" s="59"/>
      <c r="L27" s="59"/>
      <c r="M27" s="59"/>
      <c r="N27" s="50"/>
    </row>
    <row r="28" spans="1:14" ht="31.5" customHeight="1">
      <c r="A28" s="50"/>
      <c r="B28" s="50"/>
      <c r="C28" s="59"/>
      <c r="D28" s="63"/>
      <c r="E28" s="62" t="s">
        <v>168</v>
      </c>
      <c r="F28" s="246" t="s">
        <v>63</v>
      </c>
      <c r="G28" s="386">
        <f>IF(G19="","",G19)</f>
      </c>
      <c r="H28" s="387"/>
      <c r="I28" s="387"/>
      <c r="J28" s="387"/>
      <c r="K28" s="387"/>
      <c r="L28" s="387"/>
      <c r="M28" s="388"/>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0" t="s">
        <v>62</v>
      </c>
      <c r="D30" s="361"/>
      <c r="E30" s="361"/>
      <c r="F30" s="362"/>
      <c r="G30" s="369" t="s">
        <v>61</v>
      </c>
      <c r="H30" s="370"/>
      <c r="I30" s="371"/>
      <c r="J30" s="369" t="s">
        <v>79</v>
      </c>
      <c r="K30" s="370"/>
      <c r="L30" s="371"/>
      <c r="M30" s="369"/>
      <c r="N30" s="384"/>
    </row>
    <row r="31" spans="1:14" ht="21" customHeight="1">
      <c r="A31" s="50"/>
      <c r="B31" s="50"/>
      <c r="C31" s="363"/>
      <c r="D31" s="364"/>
      <c r="E31" s="364"/>
      <c r="F31" s="365"/>
      <c r="G31" s="360" t="s">
        <v>23</v>
      </c>
      <c r="H31" s="369" t="s">
        <v>60</v>
      </c>
      <c r="I31" s="371"/>
      <c r="J31" s="360" t="s">
        <v>23</v>
      </c>
      <c r="K31" s="369" t="s">
        <v>60</v>
      </c>
      <c r="L31" s="371"/>
      <c r="M31" s="369" t="s">
        <v>60</v>
      </c>
      <c r="N31" s="384"/>
    </row>
    <row r="32" spans="1:14" ht="52.5" customHeight="1">
      <c r="A32" s="50"/>
      <c r="B32" s="50"/>
      <c r="C32" s="366"/>
      <c r="D32" s="367"/>
      <c r="E32" s="367"/>
      <c r="F32" s="368"/>
      <c r="G32" s="385"/>
      <c r="H32" s="369" t="s">
        <v>59</v>
      </c>
      <c r="I32" s="371"/>
      <c r="J32" s="385"/>
      <c r="K32" s="369" t="s">
        <v>59</v>
      </c>
      <c r="L32" s="371"/>
      <c r="M32" s="369" t="s">
        <v>58</v>
      </c>
      <c r="N32" s="384"/>
    </row>
    <row r="33" spans="1:14" ht="54" customHeight="1">
      <c r="A33" s="50"/>
      <c r="B33" s="50"/>
      <c r="C33" s="376" t="s">
        <v>177</v>
      </c>
      <c r="D33" s="377"/>
      <c r="E33" s="378"/>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79" t="s">
        <v>159</v>
      </c>
      <c r="D34" s="380"/>
      <c r="E34" s="380"/>
      <c r="F34" s="331" t="s">
        <v>52</v>
      </c>
      <c r="G34" s="383"/>
      <c r="H34" s="249" t="s">
        <v>57</v>
      </c>
      <c r="I34" s="97"/>
      <c r="J34" s="383"/>
      <c r="K34" s="249" t="s">
        <v>57</v>
      </c>
      <c r="L34" s="97"/>
      <c r="M34" s="334">
        <f>IF(N34="","",VLOOKUP(N34,基準選択肢C,2,FALSE))</f>
      </c>
      <c r="N34" s="334">
        <f>IF(AND($G34="はい",$I35="有"),"基準1と4と5",IF(AND($J34="はい",$L35="有"),"基準1と4と5",IF($G34="はい","基準1",IF($J34="はい","基準1",""))))</f>
      </c>
    </row>
    <row r="35" spans="1:14" ht="48.75" customHeight="1">
      <c r="A35" s="50"/>
      <c r="B35" s="50"/>
      <c r="C35" s="381"/>
      <c r="D35" s="382"/>
      <c r="E35" s="382"/>
      <c r="F35" s="375"/>
      <c r="G35" s="359"/>
      <c r="H35" s="57" t="s">
        <v>56</v>
      </c>
      <c r="I35" s="55"/>
      <c r="J35" s="359"/>
      <c r="K35" s="57" t="s">
        <v>56</v>
      </c>
      <c r="L35" s="55"/>
      <c r="M35" s="304"/>
      <c r="N35" s="304"/>
    </row>
    <row r="36" spans="1:14" ht="60" customHeight="1">
      <c r="A36" s="50"/>
      <c r="B36" s="50"/>
      <c r="C36" s="349" t="s">
        <v>171</v>
      </c>
      <c r="D36" s="344"/>
      <c r="E36" s="345"/>
      <c r="F36" s="331" t="s">
        <v>52</v>
      </c>
      <c r="G36" s="332"/>
      <c r="H36" s="54" t="s">
        <v>55</v>
      </c>
      <c r="I36" s="55"/>
      <c r="J36" s="332"/>
      <c r="K36" s="54" t="s">
        <v>55</v>
      </c>
      <c r="L36" s="55"/>
      <c r="M36" s="334">
        <f>IF(N36="","",VLOOKUP(N36,基準選択肢C,2,FALSE))</f>
      </c>
      <c r="N36" s="334">
        <f>IF(OR(I37&gt;=2500000,L37&gt;=2500000),"基準1と4と5",IF(OR(I37&gt;=1000000,L37&gt;=1000000),"基準1",""))</f>
      </c>
    </row>
    <row r="37" spans="1:14" ht="54" customHeight="1">
      <c r="A37" s="50"/>
      <c r="B37" s="50"/>
      <c r="C37" s="372"/>
      <c r="D37" s="373"/>
      <c r="E37" s="374"/>
      <c r="F37" s="375"/>
      <c r="G37" s="359"/>
      <c r="H37" s="57" t="s">
        <v>54</v>
      </c>
      <c r="I37" s="58"/>
      <c r="J37" s="359"/>
      <c r="K37" s="57" t="s">
        <v>54</v>
      </c>
      <c r="L37" s="58"/>
      <c r="M37" s="304"/>
      <c r="N37" s="304"/>
    </row>
    <row r="38" spans="1:14" ht="60" customHeight="1">
      <c r="A38" s="50"/>
      <c r="B38" s="50"/>
      <c r="C38" s="372"/>
      <c r="D38" s="373"/>
      <c r="E38" s="374"/>
      <c r="F38" s="331" t="s">
        <v>51</v>
      </c>
      <c r="G38" s="332"/>
      <c r="H38" s="54" t="s">
        <v>55</v>
      </c>
      <c r="I38" s="55"/>
      <c r="J38" s="332"/>
      <c r="K38" s="54" t="s">
        <v>55</v>
      </c>
      <c r="L38" s="55"/>
      <c r="M38" s="334">
        <f>IF(N38="","",VLOOKUP(N38,基準選択肢C,2,FALSE))</f>
      </c>
      <c r="N38" s="334">
        <f>IF(OR(I39&gt;=2500000,L39&gt;=2500000),"基準1と6",IF(OR(I39&gt;=1000000,L39&gt;=1000000),"基準1",""))</f>
      </c>
    </row>
    <row r="39" spans="1:14" ht="54" customHeight="1">
      <c r="A39" s="50"/>
      <c r="B39" s="50"/>
      <c r="C39" s="346"/>
      <c r="D39" s="347"/>
      <c r="E39" s="348"/>
      <c r="F39" s="375"/>
      <c r="G39" s="359"/>
      <c r="H39" s="57" t="s">
        <v>54</v>
      </c>
      <c r="I39" s="58"/>
      <c r="J39" s="359"/>
      <c r="K39" s="57" t="s">
        <v>54</v>
      </c>
      <c r="L39" s="58"/>
      <c r="M39" s="304"/>
      <c r="N39" s="304"/>
    </row>
    <row r="40" spans="1:14" ht="73.5" customHeight="1">
      <c r="A40" s="50"/>
      <c r="B40" s="50"/>
      <c r="C40" s="343" t="s">
        <v>179</v>
      </c>
      <c r="D40" s="344"/>
      <c r="E40" s="345"/>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46"/>
      <c r="D41" s="347"/>
      <c r="E41" s="348"/>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49" t="s">
        <v>162</v>
      </c>
      <c r="D42" s="350"/>
      <c r="E42" s="351"/>
      <c r="F42" s="331" t="s">
        <v>52</v>
      </c>
      <c r="G42" s="332"/>
      <c r="H42" s="57" t="s">
        <v>228</v>
      </c>
      <c r="I42" s="55"/>
      <c r="J42" s="332"/>
      <c r="K42" s="57" t="s">
        <v>228</v>
      </c>
      <c r="L42" s="55"/>
      <c r="M42" s="334">
        <f>IF(N42="","",VLOOKUP(N42,基準選択肢C,2,FALSE))</f>
      </c>
      <c r="N42" s="334">
        <f>IF(AND(G42="はい",I42="はい"),"基準1と4と5",IF(AND(J42="はい",L42="はい"),"基準1と4と5",IF(AND(G42="はい",I42="いいえ"),"基準1",IF(AND(J42="はい",L42="いいえ"),"基準1",""))))</f>
      </c>
    </row>
    <row r="43" spans="1:14" ht="79.5" customHeight="1">
      <c r="A43" s="50"/>
      <c r="B43" s="50"/>
      <c r="C43" s="352"/>
      <c r="D43" s="353"/>
      <c r="E43" s="354"/>
      <c r="F43" s="390"/>
      <c r="G43" s="358"/>
      <c r="H43" s="57" t="s">
        <v>81</v>
      </c>
      <c r="I43" s="55"/>
      <c r="J43" s="358"/>
      <c r="K43" s="57" t="s">
        <v>81</v>
      </c>
      <c r="L43" s="55"/>
      <c r="M43" s="304"/>
      <c r="N43" s="304"/>
    </row>
    <row r="44" spans="1:14" ht="62.25" customHeight="1">
      <c r="A44" s="50"/>
      <c r="B44" s="50"/>
      <c r="C44" s="352"/>
      <c r="D44" s="353"/>
      <c r="E44" s="354"/>
      <c r="F44" s="331" t="s">
        <v>51</v>
      </c>
      <c r="G44" s="332"/>
      <c r="H44" s="57" t="s">
        <v>228</v>
      </c>
      <c r="I44" s="55"/>
      <c r="J44" s="332"/>
      <c r="K44" s="57" t="s">
        <v>228</v>
      </c>
      <c r="L44" s="55"/>
      <c r="M44" s="334">
        <f>IF(N44="","",VLOOKUP(N44,基準選択肢C,2,FALSE))</f>
      </c>
      <c r="N44" s="334">
        <f>IF(AND(G44="はい",I44="はい"),"基準1と6",IF(AND(J44="はい",L44="はい"),"基準1と6",IF(AND(G44="はい",I44="いいえ"),"基準1",IF(AND(J44="はい",L44="いいえ"),"基準1",""))))</f>
      </c>
    </row>
    <row r="45" spans="1:14" ht="79.5" customHeight="1">
      <c r="A45" s="50"/>
      <c r="B45" s="50"/>
      <c r="C45" s="355"/>
      <c r="D45" s="356"/>
      <c r="E45" s="357"/>
      <c r="F45" s="390"/>
      <c r="G45" s="358"/>
      <c r="H45" s="57" t="s">
        <v>81</v>
      </c>
      <c r="I45" s="55"/>
      <c r="J45" s="358"/>
      <c r="K45" s="57" t="s">
        <v>81</v>
      </c>
      <c r="L45" s="55"/>
      <c r="M45" s="304"/>
      <c r="N45" s="304"/>
    </row>
    <row r="46" spans="1:14" ht="60" customHeight="1">
      <c r="A46" s="50"/>
      <c r="B46" s="50"/>
      <c r="C46" s="337" t="s">
        <v>163</v>
      </c>
      <c r="D46" s="338"/>
      <c r="E46" s="338"/>
      <c r="F46" s="331" t="s">
        <v>52</v>
      </c>
      <c r="G46" s="335"/>
      <c r="H46" s="99" t="s">
        <v>229</v>
      </c>
      <c r="I46" s="55"/>
      <c r="J46" s="335"/>
      <c r="K46" s="99" t="s">
        <v>229</v>
      </c>
      <c r="L46" s="55"/>
      <c r="M46" s="334">
        <f>IF(N46="","",VLOOKUP(N46,基準選択肢C,2))</f>
      </c>
      <c r="N46" s="334">
        <f>IF(AND(G46="はい",I46="はい"),"基準1と4と5",IF(AND(J46="はい",L46="はい"),"基準1と4と5",IF(AND(G46="はい",I46="いいえ"),"基準1",IF(AND(J46="はい",L46="いいえ"),"基準1",""))))</f>
      </c>
    </row>
    <row r="47" spans="1:14" ht="79.5" customHeight="1">
      <c r="A47" s="50"/>
      <c r="B47" s="50"/>
      <c r="C47" s="339"/>
      <c r="D47" s="340"/>
      <c r="E47" s="340"/>
      <c r="F47" s="389"/>
      <c r="G47" s="333"/>
      <c r="H47" s="99" t="s">
        <v>82</v>
      </c>
      <c r="I47" s="55"/>
      <c r="J47" s="333"/>
      <c r="K47" s="99" t="s">
        <v>82</v>
      </c>
      <c r="L47" s="55"/>
      <c r="M47" s="304"/>
      <c r="N47" s="304"/>
    </row>
    <row r="48" spans="1:14" ht="60" customHeight="1">
      <c r="A48" s="50"/>
      <c r="B48" s="50"/>
      <c r="C48" s="339"/>
      <c r="D48" s="340"/>
      <c r="E48" s="340"/>
      <c r="F48" s="331" t="s">
        <v>51</v>
      </c>
      <c r="G48" s="332"/>
      <c r="H48" s="57" t="s">
        <v>229</v>
      </c>
      <c r="I48" s="55"/>
      <c r="J48" s="332"/>
      <c r="K48" s="57" t="s">
        <v>229</v>
      </c>
      <c r="L48" s="55"/>
      <c r="M48" s="334">
        <f>IF(N48="","",VLOOKUP(N48,基準選択肢C,2))</f>
      </c>
      <c r="N48" s="334">
        <f>IF(AND(G48="はい",I48="はい"),"基準1と6",IF(AND(J48="はい",L48="はい"),"基準1と6",IF(AND(G48="はい",I48="いいえ"),"基準1",IF(AND(J48="はい",L48="いいえ"),"基準1",""))))</f>
      </c>
    </row>
    <row r="49" spans="1:14" ht="79.5" customHeight="1">
      <c r="A49" s="50"/>
      <c r="B49" s="50"/>
      <c r="C49" s="341"/>
      <c r="D49" s="342"/>
      <c r="E49" s="342"/>
      <c r="F49" s="389"/>
      <c r="G49" s="333"/>
      <c r="H49" s="57" t="s">
        <v>82</v>
      </c>
      <c r="I49" s="55"/>
      <c r="J49" s="333"/>
      <c r="K49" s="57" t="s">
        <v>82</v>
      </c>
      <c r="L49" s="55"/>
      <c r="M49" s="304"/>
      <c r="N49" s="304"/>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86">
        <f>IF(G20="","",G20)</f>
      </c>
      <c r="H51" s="387"/>
      <c r="I51" s="387"/>
      <c r="J51" s="387"/>
      <c r="K51" s="387"/>
      <c r="L51" s="387"/>
      <c r="M51" s="388"/>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0" t="s">
        <v>62</v>
      </c>
      <c r="D53" s="361"/>
      <c r="E53" s="361"/>
      <c r="F53" s="362"/>
      <c r="G53" s="369" t="s">
        <v>61</v>
      </c>
      <c r="H53" s="370"/>
      <c r="I53" s="371"/>
      <c r="J53" s="369" t="s">
        <v>79</v>
      </c>
      <c r="K53" s="370"/>
      <c r="L53" s="371"/>
      <c r="M53" s="369"/>
      <c r="N53" s="384"/>
    </row>
    <row r="54" spans="1:14" ht="21" customHeight="1">
      <c r="A54" s="50"/>
      <c r="B54" s="50"/>
      <c r="C54" s="363"/>
      <c r="D54" s="364"/>
      <c r="E54" s="364"/>
      <c r="F54" s="365"/>
      <c r="G54" s="360" t="s">
        <v>23</v>
      </c>
      <c r="H54" s="369" t="s">
        <v>60</v>
      </c>
      <c r="I54" s="371"/>
      <c r="J54" s="360" t="s">
        <v>23</v>
      </c>
      <c r="K54" s="369" t="s">
        <v>60</v>
      </c>
      <c r="L54" s="371"/>
      <c r="M54" s="369" t="s">
        <v>60</v>
      </c>
      <c r="N54" s="384"/>
    </row>
    <row r="55" spans="1:14" ht="52.5" customHeight="1">
      <c r="A55" s="50"/>
      <c r="B55" s="50"/>
      <c r="C55" s="366"/>
      <c r="D55" s="367"/>
      <c r="E55" s="367"/>
      <c r="F55" s="368"/>
      <c r="G55" s="385"/>
      <c r="H55" s="369" t="s">
        <v>59</v>
      </c>
      <c r="I55" s="371"/>
      <c r="J55" s="385"/>
      <c r="K55" s="369" t="s">
        <v>59</v>
      </c>
      <c r="L55" s="371"/>
      <c r="M55" s="369" t="s">
        <v>58</v>
      </c>
      <c r="N55" s="384"/>
    </row>
    <row r="56" spans="1:14" ht="54" customHeight="1">
      <c r="A56" s="50"/>
      <c r="B56" s="50"/>
      <c r="C56" s="376" t="s">
        <v>80</v>
      </c>
      <c r="D56" s="377"/>
      <c r="E56" s="378"/>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79" t="s">
        <v>159</v>
      </c>
      <c r="D57" s="380"/>
      <c r="E57" s="380"/>
      <c r="F57" s="331" t="s">
        <v>52</v>
      </c>
      <c r="G57" s="383"/>
      <c r="H57" s="249" t="s">
        <v>57</v>
      </c>
      <c r="I57" s="97"/>
      <c r="J57" s="383"/>
      <c r="K57" s="249" t="s">
        <v>57</v>
      </c>
      <c r="L57" s="97"/>
      <c r="M57" s="334">
        <f>IF(N57="","",VLOOKUP(N57,基準選択肢C,2,FALSE))</f>
      </c>
      <c r="N57" s="334">
        <f>IF(AND($G57="はい",$I58="有"),"基準1と4と5",IF(AND($J57="はい",$L58="有"),"基準1と4と5",IF($G57="はい","基準1",IF($J57="はい","基準1",""))))</f>
      </c>
    </row>
    <row r="58" spans="1:14" ht="48.75" customHeight="1">
      <c r="A58" s="50"/>
      <c r="B58" s="50"/>
      <c r="C58" s="381"/>
      <c r="D58" s="382"/>
      <c r="E58" s="382"/>
      <c r="F58" s="375"/>
      <c r="G58" s="359"/>
      <c r="H58" s="57" t="s">
        <v>56</v>
      </c>
      <c r="I58" s="55"/>
      <c r="J58" s="359"/>
      <c r="K58" s="57" t="s">
        <v>56</v>
      </c>
      <c r="L58" s="55"/>
      <c r="M58" s="304"/>
      <c r="N58" s="304"/>
    </row>
    <row r="59" spans="1:14" ht="60" customHeight="1">
      <c r="A59" s="50"/>
      <c r="B59" s="50"/>
      <c r="C59" s="349" t="s">
        <v>160</v>
      </c>
      <c r="D59" s="344"/>
      <c r="E59" s="345"/>
      <c r="F59" s="331" t="s">
        <v>52</v>
      </c>
      <c r="G59" s="332"/>
      <c r="H59" s="54" t="s">
        <v>55</v>
      </c>
      <c r="I59" s="55"/>
      <c r="J59" s="332"/>
      <c r="K59" s="54" t="s">
        <v>55</v>
      </c>
      <c r="L59" s="55"/>
      <c r="M59" s="334">
        <f>IF(N59="","",VLOOKUP(N59,基準選択肢C,2,FALSE))</f>
      </c>
      <c r="N59" s="334">
        <f>IF(OR(I60&gt;=2500000,L60&gt;=2500000),"基準1と4と5",IF(OR(I60&gt;=1000000,L60&gt;=1000000),"基準1",""))</f>
      </c>
    </row>
    <row r="60" spans="1:14" ht="54" customHeight="1">
      <c r="A60" s="50"/>
      <c r="B60" s="50"/>
      <c r="C60" s="372"/>
      <c r="D60" s="373"/>
      <c r="E60" s="374"/>
      <c r="F60" s="375"/>
      <c r="G60" s="359"/>
      <c r="H60" s="57" t="s">
        <v>54</v>
      </c>
      <c r="I60" s="58"/>
      <c r="J60" s="359"/>
      <c r="K60" s="57" t="s">
        <v>54</v>
      </c>
      <c r="L60" s="58"/>
      <c r="M60" s="304"/>
      <c r="N60" s="304"/>
    </row>
    <row r="61" spans="1:14" ht="60" customHeight="1">
      <c r="A61" s="50"/>
      <c r="B61" s="50"/>
      <c r="C61" s="372"/>
      <c r="D61" s="373"/>
      <c r="E61" s="374"/>
      <c r="F61" s="331" t="s">
        <v>51</v>
      </c>
      <c r="G61" s="332"/>
      <c r="H61" s="54" t="s">
        <v>55</v>
      </c>
      <c r="I61" s="55"/>
      <c r="J61" s="332"/>
      <c r="K61" s="54" t="s">
        <v>55</v>
      </c>
      <c r="L61" s="55"/>
      <c r="M61" s="334">
        <f>IF(N61="","",VLOOKUP(N61,基準選択肢C,2,FALSE))</f>
      </c>
      <c r="N61" s="334">
        <f>IF(OR(I62&gt;=2500000,L62&gt;=2500000),"基準1と6",IF(OR(I62&gt;=1000000,L62&gt;=1000000),"基準1",""))</f>
      </c>
    </row>
    <row r="62" spans="1:14" ht="54" customHeight="1">
      <c r="A62" s="50"/>
      <c r="B62" s="50"/>
      <c r="C62" s="346"/>
      <c r="D62" s="347"/>
      <c r="E62" s="348"/>
      <c r="F62" s="375"/>
      <c r="G62" s="359"/>
      <c r="H62" s="57" t="s">
        <v>54</v>
      </c>
      <c r="I62" s="58"/>
      <c r="J62" s="359"/>
      <c r="K62" s="57" t="s">
        <v>54</v>
      </c>
      <c r="L62" s="58"/>
      <c r="M62" s="304"/>
      <c r="N62" s="304"/>
    </row>
    <row r="63" spans="1:14" ht="73.5" customHeight="1">
      <c r="A63" s="50"/>
      <c r="B63" s="50"/>
      <c r="C63" s="343" t="s">
        <v>161</v>
      </c>
      <c r="D63" s="344"/>
      <c r="E63" s="345"/>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46"/>
      <c r="D64" s="347"/>
      <c r="E64" s="348"/>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49" t="s">
        <v>162</v>
      </c>
      <c r="D65" s="350"/>
      <c r="E65" s="351"/>
      <c r="F65" s="331" t="s">
        <v>52</v>
      </c>
      <c r="G65" s="332"/>
      <c r="H65" s="57" t="s">
        <v>228</v>
      </c>
      <c r="I65" s="55"/>
      <c r="J65" s="332"/>
      <c r="K65" s="57" t="s">
        <v>228</v>
      </c>
      <c r="L65" s="55"/>
      <c r="M65" s="334">
        <f>IF(N65="","",VLOOKUP(N65,基準選択肢C,2,FALSE))</f>
      </c>
      <c r="N65" s="334">
        <f>IF(AND(G65="はい",I65="はい"),"基準1と4と5",IF(AND(J65="はい",L65="はい"),"基準1と4と5",IF(AND(G65="はい",I65="いいえ"),"基準1",IF(AND(J65="はい",L65="いいえ"),"基準1",""))))</f>
      </c>
    </row>
    <row r="66" spans="1:14" ht="79.5" customHeight="1">
      <c r="A66" s="50"/>
      <c r="B66" s="50"/>
      <c r="C66" s="352"/>
      <c r="D66" s="353"/>
      <c r="E66" s="354"/>
      <c r="F66" s="336"/>
      <c r="G66" s="358"/>
      <c r="H66" s="57" t="s">
        <v>81</v>
      </c>
      <c r="I66" s="55"/>
      <c r="J66" s="358"/>
      <c r="K66" s="57" t="s">
        <v>81</v>
      </c>
      <c r="L66" s="55"/>
      <c r="M66" s="304"/>
      <c r="N66" s="304"/>
    </row>
    <row r="67" spans="1:14" ht="62.25" customHeight="1">
      <c r="A67" s="50"/>
      <c r="B67" s="50"/>
      <c r="C67" s="352"/>
      <c r="D67" s="353"/>
      <c r="E67" s="354"/>
      <c r="F67" s="331" t="s">
        <v>51</v>
      </c>
      <c r="G67" s="332"/>
      <c r="H67" s="57" t="s">
        <v>228</v>
      </c>
      <c r="I67" s="55"/>
      <c r="J67" s="332"/>
      <c r="K67" s="57" t="s">
        <v>228</v>
      </c>
      <c r="L67" s="55"/>
      <c r="M67" s="334">
        <f>IF(N67="","",VLOOKUP(N67,基準選択肢C,2,FALSE))</f>
      </c>
      <c r="N67" s="334">
        <f>IF(AND(G67="はい",I67="はい"),"基準1と6",IF(AND(J67="はい",L67="はい"),"基準1と6",IF(AND(G67="はい",I67="いいえ"),"基準1",IF(AND(J67="はい",L67="いいえ"),"基準1",""))))</f>
      </c>
    </row>
    <row r="68" spans="1:14" ht="79.5" customHeight="1">
      <c r="A68" s="50"/>
      <c r="B68" s="50"/>
      <c r="C68" s="355"/>
      <c r="D68" s="356"/>
      <c r="E68" s="357"/>
      <c r="F68" s="336"/>
      <c r="G68" s="358"/>
      <c r="H68" s="57" t="s">
        <v>81</v>
      </c>
      <c r="I68" s="55"/>
      <c r="J68" s="358"/>
      <c r="K68" s="57" t="s">
        <v>81</v>
      </c>
      <c r="L68" s="55"/>
      <c r="M68" s="304"/>
      <c r="N68" s="304"/>
    </row>
    <row r="69" spans="1:14" ht="60" customHeight="1">
      <c r="A69" s="50"/>
      <c r="B69" s="50"/>
      <c r="C69" s="337" t="s">
        <v>163</v>
      </c>
      <c r="D69" s="338"/>
      <c r="E69" s="338"/>
      <c r="F69" s="331" t="s">
        <v>52</v>
      </c>
      <c r="G69" s="335"/>
      <c r="H69" s="99" t="s">
        <v>229</v>
      </c>
      <c r="I69" s="55"/>
      <c r="J69" s="335"/>
      <c r="K69" s="99" t="s">
        <v>229</v>
      </c>
      <c r="L69" s="55"/>
      <c r="M69" s="334">
        <f>IF(N69="","",VLOOKUP(N69,基準選択肢C,2))</f>
      </c>
      <c r="N69" s="334">
        <f>IF(AND(G69="はい",I69="はい"),"基準1と4と5",IF(AND(J69="はい",L69="はい"),"基準1と4と5",IF(AND(G69="はい",I69="いいえ"),"基準1",IF(AND(J69="はい",L69="いいえ"),"基準1",""))))</f>
      </c>
    </row>
    <row r="70" spans="1:14" ht="79.5" customHeight="1">
      <c r="A70" s="50"/>
      <c r="B70" s="50"/>
      <c r="C70" s="339"/>
      <c r="D70" s="340"/>
      <c r="E70" s="340"/>
      <c r="F70" s="304"/>
      <c r="G70" s="333"/>
      <c r="H70" s="99" t="s">
        <v>82</v>
      </c>
      <c r="I70" s="55"/>
      <c r="J70" s="333"/>
      <c r="K70" s="99" t="s">
        <v>82</v>
      </c>
      <c r="L70" s="55"/>
      <c r="M70" s="304"/>
      <c r="N70" s="304"/>
    </row>
    <row r="71" spans="1:14" ht="60" customHeight="1">
      <c r="A71" s="50"/>
      <c r="B71" s="50"/>
      <c r="C71" s="339"/>
      <c r="D71" s="340"/>
      <c r="E71" s="340"/>
      <c r="F71" s="331" t="s">
        <v>51</v>
      </c>
      <c r="G71" s="332"/>
      <c r="H71" s="57" t="s">
        <v>229</v>
      </c>
      <c r="I71" s="55"/>
      <c r="J71" s="332"/>
      <c r="K71" s="57" t="s">
        <v>229</v>
      </c>
      <c r="L71" s="55"/>
      <c r="M71" s="334">
        <f>IF(N71="","",VLOOKUP(N71,基準選択肢C,2))</f>
      </c>
      <c r="N71" s="334">
        <f>IF(AND(G71="はい",I71="はい"),"基準1と6",IF(AND(J71="はい",L71="はい"),"基準1と6",IF(AND(G71="はい",I71="いいえ"),"基準1",IF(AND(J71="はい",L71="いいえ"),"基準1",""))))</f>
      </c>
    </row>
    <row r="72" spans="1:14" ht="79.5" customHeight="1">
      <c r="A72" s="50"/>
      <c r="B72" s="50"/>
      <c r="C72" s="341"/>
      <c r="D72" s="342"/>
      <c r="E72" s="342"/>
      <c r="F72" s="304"/>
      <c r="G72" s="333"/>
      <c r="H72" s="57" t="s">
        <v>82</v>
      </c>
      <c r="I72" s="55"/>
      <c r="J72" s="333"/>
      <c r="K72" s="57" t="s">
        <v>82</v>
      </c>
      <c r="L72" s="55"/>
      <c r="M72" s="304"/>
      <c r="N72" s="304"/>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86">
        <f>IF(G21="","",G21)</f>
      </c>
      <c r="H74" s="387"/>
      <c r="I74" s="387"/>
      <c r="J74" s="387"/>
      <c r="K74" s="387"/>
      <c r="L74" s="387"/>
      <c r="M74" s="388"/>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0" t="s">
        <v>62</v>
      </c>
      <c r="D76" s="361"/>
      <c r="E76" s="361"/>
      <c r="F76" s="362"/>
      <c r="G76" s="369" t="s">
        <v>61</v>
      </c>
      <c r="H76" s="370"/>
      <c r="I76" s="371"/>
      <c r="J76" s="369" t="s">
        <v>79</v>
      </c>
      <c r="K76" s="370"/>
      <c r="L76" s="371"/>
      <c r="M76" s="369"/>
      <c r="N76" s="384"/>
    </row>
    <row r="77" spans="1:14" ht="21" customHeight="1">
      <c r="A77" s="50"/>
      <c r="B77" s="50"/>
      <c r="C77" s="363"/>
      <c r="D77" s="364"/>
      <c r="E77" s="364"/>
      <c r="F77" s="365"/>
      <c r="G77" s="360" t="s">
        <v>23</v>
      </c>
      <c r="H77" s="369" t="s">
        <v>60</v>
      </c>
      <c r="I77" s="371"/>
      <c r="J77" s="360" t="s">
        <v>23</v>
      </c>
      <c r="K77" s="369" t="s">
        <v>60</v>
      </c>
      <c r="L77" s="371"/>
      <c r="M77" s="369" t="s">
        <v>60</v>
      </c>
      <c r="N77" s="384"/>
    </row>
    <row r="78" spans="1:14" ht="52.5" customHeight="1">
      <c r="A78" s="50"/>
      <c r="B78" s="50"/>
      <c r="C78" s="366"/>
      <c r="D78" s="367"/>
      <c r="E78" s="367"/>
      <c r="F78" s="368"/>
      <c r="G78" s="385"/>
      <c r="H78" s="369" t="s">
        <v>59</v>
      </c>
      <c r="I78" s="371"/>
      <c r="J78" s="385"/>
      <c r="K78" s="369" t="s">
        <v>59</v>
      </c>
      <c r="L78" s="371"/>
      <c r="M78" s="369" t="s">
        <v>58</v>
      </c>
      <c r="N78" s="384"/>
    </row>
    <row r="79" spans="1:14" ht="54" customHeight="1">
      <c r="A79" s="50"/>
      <c r="B79" s="50"/>
      <c r="C79" s="376" t="s">
        <v>80</v>
      </c>
      <c r="D79" s="377"/>
      <c r="E79" s="378"/>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79" t="s">
        <v>159</v>
      </c>
      <c r="D80" s="380"/>
      <c r="E80" s="380"/>
      <c r="F80" s="331" t="s">
        <v>52</v>
      </c>
      <c r="G80" s="383"/>
      <c r="H80" s="249" t="s">
        <v>57</v>
      </c>
      <c r="I80" s="97"/>
      <c r="J80" s="383"/>
      <c r="K80" s="249" t="s">
        <v>57</v>
      </c>
      <c r="L80" s="97"/>
      <c r="M80" s="334">
        <f>IF(N80="","",VLOOKUP(N80,基準選択肢C,2,FALSE))</f>
      </c>
      <c r="N80" s="334">
        <f>IF(AND($G80="はい",$I81="有"),"基準1と4と5",IF(AND($J80="はい",$L81="有"),"基準1と4と5",IF($G80="はい","基準1",IF($J80="はい","基準1",""))))</f>
      </c>
    </row>
    <row r="81" spans="1:14" ht="48.75" customHeight="1">
      <c r="A81" s="50"/>
      <c r="B81" s="50"/>
      <c r="C81" s="381"/>
      <c r="D81" s="382"/>
      <c r="E81" s="382"/>
      <c r="F81" s="375"/>
      <c r="G81" s="359"/>
      <c r="H81" s="57" t="s">
        <v>56</v>
      </c>
      <c r="I81" s="55"/>
      <c r="J81" s="359"/>
      <c r="K81" s="57" t="s">
        <v>56</v>
      </c>
      <c r="L81" s="55"/>
      <c r="M81" s="304"/>
      <c r="N81" s="304"/>
    </row>
    <row r="82" spans="1:14" ht="60" customHeight="1">
      <c r="A82" s="50"/>
      <c r="B82" s="50"/>
      <c r="C82" s="349" t="s">
        <v>160</v>
      </c>
      <c r="D82" s="344"/>
      <c r="E82" s="345"/>
      <c r="F82" s="331" t="s">
        <v>52</v>
      </c>
      <c r="G82" s="332"/>
      <c r="H82" s="54" t="s">
        <v>55</v>
      </c>
      <c r="I82" s="55"/>
      <c r="J82" s="332"/>
      <c r="K82" s="54" t="s">
        <v>55</v>
      </c>
      <c r="L82" s="55"/>
      <c r="M82" s="334">
        <f>IF(N82="","",VLOOKUP(N82,基準選択肢C,2,FALSE))</f>
      </c>
      <c r="N82" s="334">
        <f>IF(OR(I83&gt;=2500000,L83&gt;=2500000),"基準1と4と5",IF(OR(I83&gt;=1000000,L83&gt;=1000000),"基準1",""))</f>
      </c>
    </row>
    <row r="83" spans="1:14" ht="54" customHeight="1">
      <c r="A83" s="50"/>
      <c r="B83" s="50"/>
      <c r="C83" s="372"/>
      <c r="D83" s="373"/>
      <c r="E83" s="374"/>
      <c r="F83" s="375"/>
      <c r="G83" s="359"/>
      <c r="H83" s="57" t="s">
        <v>54</v>
      </c>
      <c r="I83" s="58"/>
      <c r="J83" s="359"/>
      <c r="K83" s="57" t="s">
        <v>54</v>
      </c>
      <c r="L83" s="58"/>
      <c r="M83" s="304"/>
      <c r="N83" s="304"/>
    </row>
    <row r="84" spans="1:14" ht="60" customHeight="1">
      <c r="A84" s="50"/>
      <c r="B84" s="50"/>
      <c r="C84" s="372"/>
      <c r="D84" s="373"/>
      <c r="E84" s="374"/>
      <c r="F84" s="331" t="s">
        <v>51</v>
      </c>
      <c r="G84" s="332"/>
      <c r="H84" s="54" t="s">
        <v>55</v>
      </c>
      <c r="I84" s="55"/>
      <c r="J84" s="332"/>
      <c r="K84" s="54" t="s">
        <v>55</v>
      </c>
      <c r="L84" s="55"/>
      <c r="M84" s="334">
        <f>IF(N84="","",VLOOKUP(N84,基準選択肢C,2,FALSE))</f>
      </c>
      <c r="N84" s="334">
        <f>IF(OR(I85&gt;=2500000,L85&gt;=2500000),"基準1と6",IF(OR(I85&gt;=1000000,L85&gt;=1000000),"基準1",""))</f>
      </c>
    </row>
    <row r="85" spans="1:14" ht="54" customHeight="1">
      <c r="A85" s="50"/>
      <c r="B85" s="50"/>
      <c r="C85" s="346"/>
      <c r="D85" s="347"/>
      <c r="E85" s="348"/>
      <c r="F85" s="375"/>
      <c r="G85" s="359"/>
      <c r="H85" s="57" t="s">
        <v>54</v>
      </c>
      <c r="I85" s="58"/>
      <c r="J85" s="359"/>
      <c r="K85" s="57" t="s">
        <v>54</v>
      </c>
      <c r="L85" s="58"/>
      <c r="M85" s="304"/>
      <c r="N85" s="304"/>
    </row>
    <row r="86" spans="1:14" ht="73.5" customHeight="1">
      <c r="A86" s="50"/>
      <c r="B86" s="50"/>
      <c r="C86" s="343" t="s">
        <v>161</v>
      </c>
      <c r="D86" s="344"/>
      <c r="E86" s="345"/>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46"/>
      <c r="D87" s="347"/>
      <c r="E87" s="348"/>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49" t="s">
        <v>162</v>
      </c>
      <c r="D88" s="350"/>
      <c r="E88" s="351"/>
      <c r="F88" s="331" t="s">
        <v>52</v>
      </c>
      <c r="G88" s="332"/>
      <c r="H88" s="57" t="s">
        <v>228</v>
      </c>
      <c r="I88" s="55"/>
      <c r="J88" s="332"/>
      <c r="K88" s="57" t="s">
        <v>228</v>
      </c>
      <c r="L88" s="55"/>
      <c r="M88" s="334">
        <f>IF(N88="","",VLOOKUP(N88,基準選択肢C,2,FALSE))</f>
      </c>
      <c r="N88" s="334">
        <f>IF(AND(G88="はい",I88="はい"),"基準1と4と5",IF(AND(J88="はい",L88="はい"),"基準1と4と5",IF(AND(G88="はい",I88="いいえ"),"基準1",IF(AND(J88="はい",L88="いいえ"),"基準1",""))))</f>
      </c>
    </row>
    <row r="89" spans="1:14" ht="79.5" customHeight="1">
      <c r="A89" s="50"/>
      <c r="B89" s="50"/>
      <c r="C89" s="352"/>
      <c r="D89" s="353"/>
      <c r="E89" s="354"/>
      <c r="F89" s="336"/>
      <c r="G89" s="358"/>
      <c r="H89" s="57" t="s">
        <v>81</v>
      </c>
      <c r="I89" s="55"/>
      <c r="J89" s="358"/>
      <c r="K89" s="57" t="s">
        <v>81</v>
      </c>
      <c r="L89" s="55"/>
      <c r="M89" s="304"/>
      <c r="N89" s="304"/>
    </row>
    <row r="90" spans="1:14" ht="62.25" customHeight="1">
      <c r="A90" s="50"/>
      <c r="B90" s="50"/>
      <c r="C90" s="352"/>
      <c r="D90" s="353"/>
      <c r="E90" s="354"/>
      <c r="F90" s="331" t="s">
        <v>51</v>
      </c>
      <c r="G90" s="332"/>
      <c r="H90" s="57" t="s">
        <v>228</v>
      </c>
      <c r="I90" s="55"/>
      <c r="J90" s="332"/>
      <c r="K90" s="57" t="s">
        <v>228</v>
      </c>
      <c r="L90" s="55"/>
      <c r="M90" s="334">
        <f>IF(N90="","",VLOOKUP(N90,基準選択肢C,2,FALSE))</f>
      </c>
      <c r="N90" s="334">
        <f>IF(AND(G90="はい",I90="はい"),"基準1と6",IF(AND(J90="はい",L90="はい"),"基準1と6",IF(AND(G90="はい",I90="いいえ"),"基準1",IF(AND(J90="はい",L90="いいえ"),"基準1",""))))</f>
      </c>
    </row>
    <row r="91" spans="1:14" ht="79.5" customHeight="1">
      <c r="A91" s="50"/>
      <c r="B91" s="50"/>
      <c r="C91" s="355"/>
      <c r="D91" s="356"/>
      <c r="E91" s="357"/>
      <c r="F91" s="336"/>
      <c r="G91" s="358"/>
      <c r="H91" s="57" t="s">
        <v>81</v>
      </c>
      <c r="I91" s="55"/>
      <c r="J91" s="358"/>
      <c r="K91" s="57" t="s">
        <v>81</v>
      </c>
      <c r="L91" s="55"/>
      <c r="M91" s="304"/>
      <c r="N91" s="304"/>
    </row>
    <row r="92" spans="1:14" ht="60" customHeight="1">
      <c r="A92" s="50"/>
      <c r="B92" s="50"/>
      <c r="C92" s="337" t="s">
        <v>163</v>
      </c>
      <c r="D92" s="338"/>
      <c r="E92" s="338"/>
      <c r="F92" s="331" t="s">
        <v>52</v>
      </c>
      <c r="G92" s="335"/>
      <c r="H92" s="99" t="s">
        <v>229</v>
      </c>
      <c r="I92" s="55"/>
      <c r="J92" s="335"/>
      <c r="K92" s="99" t="s">
        <v>229</v>
      </c>
      <c r="L92" s="55"/>
      <c r="M92" s="334">
        <f>IF(N92="","",VLOOKUP(N92,基準選択肢C,2))</f>
      </c>
      <c r="N92" s="334">
        <f>IF(AND(G92="はい",I92="はい"),"基準1と4と5",IF(AND(J92="はい",L92="はい"),"基準1と4と5",IF(AND(G92="はい",I92="いいえ"),"基準1",IF(AND(J92="はい",L92="いいえ"),"基準1",""))))</f>
      </c>
    </row>
    <row r="93" spans="1:14" ht="79.5" customHeight="1">
      <c r="A93" s="50"/>
      <c r="B93" s="50"/>
      <c r="C93" s="339"/>
      <c r="D93" s="340"/>
      <c r="E93" s="340"/>
      <c r="F93" s="304"/>
      <c r="G93" s="333"/>
      <c r="H93" s="99" t="s">
        <v>82</v>
      </c>
      <c r="I93" s="55"/>
      <c r="J93" s="333"/>
      <c r="K93" s="99" t="s">
        <v>82</v>
      </c>
      <c r="L93" s="55"/>
      <c r="M93" s="304"/>
      <c r="N93" s="304"/>
    </row>
    <row r="94" spans="1:14" ht="60" customHeight="1">
      <c r="A94" s="50"/>
      <c r="B94" s="50"/>
      <c r="C94" s="339"/>
      <c r="D94" s="340"/>
      <c r="E94" s="340"/>
      <c r="F94" s="331" t="s">
        <v>51</v>
      </c>
      <c r="G94" s="332"/>
      <c r="H94" s="57" t="s">
        <v>229</v>
      </c>
      <c r="I94" s="55"/>
      <c r="J94" s="332"/>
      <c r="K94" s="57" t="s">
        <v>229</v>
      </c>
      <c r="L94" s="55"/>
      <c r="M94" s="334">
        <f>IF(N94="","",VLOOKUP(N94,基準選択肢C,2))</f>
      </c>
      <c r="N94" s="334">
        <f>IF(AND(G94="はい",I94="はい"),"基準1と6",IF(AND(J94="はい",L94="はい"),"基準1と6",IF(AND(G94="はい",I94="いいえ"),"基準1",IF(AND(J94="はい",L94="いいえ"),"基準1",""))))</f>
      </c>
    </row>
    <row r="95" spans="1:14" ht="79.5" customHeight="1">
      <c r="A95" s="50"/>
      <c r="B95" s="50"/>
      <c r="C95" s="341"/>
      <c r="D95" s="342"/>
      <c r="E95" s="342"/>
      <c r="F95" s="304"/>
      <c r="G95" s="333"/>
      <c r="H95" s="57" t="s">
        <v>82</v>
      </c>
      <c r="I95" s="55"/>
      <c r="J95" s="333"/>
      <c r="K95" s="57" t="s">
        <v>82</v>
      </c>
      <c r="L95" s="55"/>
      <c r="M95" s="304"/>
      <c r="N95" s="304"/>
    </row>
    <row r="96" spans="3:14" ht="20.25" customHeight="1">
      <c r="C96" s="48"/>
      <c r="D96" s="48"/>
      <c r="E96" s="48"/>
      <c r="F96" s="48"/>
      <c r="G96" s="48"/>
      <c r="H96" s="48"/>
      <c r="N96" s="252"/>
    </row>
    <row r="97" spans="1:14" ht="31.5" customHeight="1">
      <c r="A97" s="50"/>
      <c r="B97" s="50"/>
      <c r="C97" s="59"/>
      <c r="D97" s="63"/>
      <c r="E97" s="62" t="s">
        <v>168</v>
      </c>
      <c r="F97" s="246" t="s">
        <v>85</v>
      </c>
      <c r="G97" s="386">
        <f>IF(G22="","",G22)</f>
      </c>
      <c r="H97" s="387"/>
      <c r="I97" s="387"/>
      <c r="J97" s="387"/>
      <c r="K97" s="387"/>
      <c r="L97" s="387"/>
      <c r="M97" s="388"/>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0" t="s">
        <v>62</v>
      </c>
      <c r="D99" s="361"/>
      <c r="E99" s="361"/>
      <c r="F99" s="362"/>
      <c r="G99" s="369" t="s">
        <v>61</v>
      </c>
      <c r="H99" s="370"/>
      <c r="I99" s="371"/>
      <c r="J99" s="369" t="s">
        <v>79</v>
      </c>
      <c r="K99" s="370"/>
      <c r="L99" s="371"/>
      <c r="M99" s="369"/>
      <c r="N99" s="384"/>
    </row>
    <row r="100" spans="1:14" ht="21" customHeight="1">
      <c r="A100" s="50"/>
      <c r="B100" s="50"/>
      <c r="C100" s="363"/>
      <c r="D100" s="364"/>
      <c r="E100" s="364"/>
      <c r="F100" s="365"/>
      <c r="G100" s="360" t="s">
        <v>23</v>
      </c>
      <c r="H100" s="369" t="s">
        <v>60</v>
      </c>
      <c r="I100" s="371"/>
      <c r="J100" s="360" t="s">
        <v>23</v>
      </c>
      <c r="K100" s="369" t="s">
        <v>60</v>
      </c>
      <c r="L100" s="371"/>
      <c r="M100" s="369" t="s">
        <v>60</v>
      </c>
      <c r="N100" s="384"/>
    </row>
    <row r="101" spans="1:14" ht="52.5" customHeight="1">
      <c r="A101" s="50"/>
      <c r="B101" s="50"/>
      <c r="C101" s="366"/>
      <c r="D101" s="367"/>
      <c r="E101" s="367"/>
      <c r="F101" s="368"/>
      <c r="G101" s="385"/>
      <c r="H101" s="369" t="s">
        <v>59</v>
      </c>
      <c r="I101" s="371"/>
      <c r="J101" s="385"/>
      <c r="K101" s="369" t="s">
        <v>59</v>
      </c>
      <c r="L101" s="371"/>
      <c r="M101" s="369" t="s">
        <v>58</v>
      </c>
      <c r="N101" s="384"/>
    </row>
    <row r="102" spans="1:14" ht="54" customHeight="1">
      <c r="A102" s="50"/>
      <c r="B102" s="50"/>
      <c r="C102" s="376" t="s">
        <v>80</v>
      </c>
      <c r="D102" s="377"/>
      <c r="E102" s="378"/>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79" t="s">
        <v>159</v>
      </c>
      <c r="D103" s="380"/>
      <c r="E103" s="380"/>
      <c r="F103" s="331" t="s">
        <v>52</v>
      </c>
      <c r="G103" s="383"/>
      <c r="H103" s="249" t="s">
        <v>57</v>
      </c>
      <c r="I103" s="97"/>
      <c r="J103" s="383"/>
      <c r="K103" s="249" t="s">
        <v>57</v>
      </c>
      <c r="L103" s="97"/>
      <c r="M103" s="334">
        <f>IF(N103="","",VLOOKUP(N103,基準選択肢C,2,FALSE))</f>
      </c>
      <c r="N103" s="334">
        <f>IF(AND($G103="はい",$I104="有"),"基準1と4と5",IF(AND($J103="はい",$L104="有"),"基準1と4と5",IF($G103="はい","基準1",IF($J103="はい","基準1",""))))</f>
      </c>
    </row>
    <row r="104" spans="1:14" ht="48.75" customHeight="1">
      <c r="A104" s="50"/>
      <c r="B104" s="50"/>
      <c r="C104" s="381"/>
      <c r="D104" s="382"/>
      <c r="E104" s="382"/>
      <c r="F104" s="375"/>
      <c r="G104" s="359"/>
      <c r="H104" s="57" t="s">
        <v>56</v>
      </c>
      <c r="I104" s="55"/>
      <c r="J104" s="359"/>
      <c r="K104" s="57" t="s">
        <v>56</v>
      </c>
      <c r="L104" s="55"/>
      <c r="M104" s="304"/>
      <c r="N104" s="304"/>
    </row>
    <row r="105" spans="1:14" ht="60" customHeight="1">
      <c r="A105" s="50"/>
      <c r="B105" s="50"/>
      <c r="C105" s="349" t="s">
        <v>160</v>
      </c>
      <c r="D105" s="344"/>
      <c r="E105" s="345"/>
      <c r="F105" s="331" t="s">
        <v>52</v>
      </c>
      <c r="G105" s="332"/>
      <c r="H105" s="54" t="s">
        <v>55</v>
      </c>
      <c r="I105" s="55"/>
      <c r="J105" s="332"/>
      <c r="K105" s="54" t="s">
        <v>55</v>
      </c>
      <c r="L105" s="55"/>
      <c r="M105" s="334">
        <f>IF(N105="","",VLOOKUP(N105,基準選択肢C,2,FALSE))</f>
      </c>
      <c r="N105" s="334">
        <f>IF(OR(I106&gt;=2500000,L106&gt;=2500000),"基準1と4と5",IF(OR(I106&gt;=1000000,L106&gt;=1000000),"基準1",""))</f>
      </c>
    </row>
    <row r="106" spans="1:14" ht="54" customHeight="1">
      <c r="A106" s="50"/>
      <c r="B106" s="50"/>
      <c r="C106" s="372"/>
      <c r="D106" s="373"/>
      <c r="E106" s="374"/>
      <c r="F106" s="375"/>
      <c r="G106" s="359"/>
      <c r="H106" s="57" t="s">
        <v>54</v>
      </c>
      <c r="I106" s="58"/>
      <c r="J106" s="359"/>
      <c r="K106" s="57" t="s">
        <v>54</v>
      </c>
      <c r="L106" s="58"/>
      <c r="M106" s="304"/>
      <c r="N106" s="304"/>
    </row>
    <row r="107" spans="1:14" ht="60" customHeight="1">
      <c r="A107" s="50"/>
      <c r="B107" s="50"/>
      <c r="C107" s="372"/>
      <c r="D107" s="373"/>
      <c r="E107" s="374"/>
      <c r="F107" s="331" t="s">
        <v>51</v>
      </c>
      <c r="G107" s="332"/>
      <c r="H107" s="54" t="s">
        <v>55</v>
      </c>
      <c r="I107" s="55"/>
      <c r="J107" s="332"/>
      <c r="K107" s="54" t="s">
        <v>55</v>
      </c>
      <c r="L107" s="55"/>
      <c r="M107" s="334">
        <f>IF(N107="","",VLOOKUP(N107,基準選択肢C,2,FALSE))</f>
      </c>
      <c r="N107" s="334">
        <f>IF(OR(I108&gt;=2500000,L108&gt;=2500000),"基準1と6",IF(OR(I108&gt;=1000000,L108&gt;=1000000),"基準1",""))</f>
      </c>
    </row>
    <row r="108" spans="1:14" ht="54" customHeight="1">
      <c r="A108" s="50"/>
      <c r="B108" s="50"/>
      <c r="C108" s="346"/>
      <c r="D108" s="347"/>
      <c r="E108" s="348"/>
      <c r="F108" s="375"/>
      <c r="G108" s="359"/>
      <c r="H108" s="57" t="s">
        <v>54</v>
      </c>
      <c r="I108" s="58"/>
      <c r="J108" s="359"/>
      <c r="K108" s="57" t="s">
        <v>54</v>
      </c>
      <c r="L108" s="58"/>
      <c r="M108" s="304"/>
      <c r="N108" s="304"/>
    </row>
    <row r="109" spans="1:14" ht="73.5" customHeight="1">
      <c r="A109" s="50"/>
      <c r="B109" s="50"/>
      <c r="C109" s="343" t="s">
        <v>161</v>
      </c>
      <c r="D109" s="344"/>
      <c r="E109" s="345"/>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46"/>
      <c r="D110" s="347"/>
      <c r="E110" s="348"/>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49" t="s">
        <v>162</v>
      </c>
      <c r="D111" s="350"/>
      <c r="E111" s="351"/>
      <c r="F111" s="331" t="s">
        <v>52</v>
      </c>
      <c r="G111" s="332"/>
      <c r="H111" s="57" t="s">
        <v>228</v>
      </c>
      <c r="I111" s="55"/>
      <c r="J111" s="332"/>
      <c r="K111" s="57" t="s">
        <v>228</v>
      </c>
      <c r="L111" s="55"/>
      <c r="M111" s="334">
        <f>IF(N111="","",VLOOKUP(N111,基準選択肢C,2,FALSE))</f>
      </c>
      <c r="N111" s="334">
        <f>IF(AND(G111="はい",I111="はい"),"基準1と4と5",IF(AND(J111="はい",L111="はい"),"基準1と4と5",IF(AND(G111="はい",I111="いいえ"),"基準1",IF(AND(J111="はい",L111="いいえ"),"基準1",""))))</f>
      </c>
    </row>
    <row r="112" spans="1:14" ht="79.5" customHeight="1">
      <c r="A112" s="50"/>
      <c r="B112" s="50"/>
      <c r="C112" s="352"/>
      <c r="D112" s="353"/>
      <c r="E112" s="354"/>
      <c r="F112" s="336"/>
      <c r="G112" s="358"/>
      <c r="H112" s="57" t="s">
        <v>81</v>
      </c>
      <c r="I112" s="55"/>
      <c r="J112" s="358"/>
      <c r="K112" s="57" t="s">
        <v>81</v>
      </c>
      <c r="L112" s="55"/>
      <c r="M112" s="304"/>
      <c r="N112" s="304"/>
    </row>
    <row r="113" spans="1:14" ht="62.25" customHeight="1">
      <c r="A113" s="50"/>
      <c r="B113" s="50"/>
      <c r="C113" s="352"/>
      <c r="D113" s="353"/>
      <c r="E113" s="354"/>
      <c r="F113" s="331" t="s">
        <v>51</v>
      </c>
      <c r="G113" s="332"/>
      <c r="H113" s="57" t="s">
        <v>228</v>
      </c>
      <c r="I113" s="55"/>
      <c r="J113" s="332"/>
      <c r="K113" s="57" t="s">
        <v>228</v>
      </c>
      <c r="L113" s="55"/>
      <c r="M113" s="334">
        <f>IF(N113="","",VLOOKUP(N113,基準選択肢C,2,FALSE))</f>
      </c>
      <c r="N113" s="334">
        <f>IF(AND(G113="はい",I113="はい"),"基準1と6",IF(AND(J113="はい",L113="はい"),"基準1と6",IF(AND(G113="はい",I113="いいえ"),"基準1",IF(AND(J113="はい",L113="いいえ"),"基準1",""))))</f>
      </c>
    </row>
    <row r="114" spans="1:14" ht="79.5" customHeight="1">
      <c r="A114" s="50"/>
      <c r="B114" s="50"/>
      <c r="C114" s="355"/>
      <c r="D114" s="356"/>
      <c r="E114" s="357"/>
      <c r="F114" s="336"/>
      <c r="G114" s="358"/>
      <c r="H114" s="57" t="s">
        <v>81</v>
      </c>
      <c r="I114" s="55"/>
      <c r="J114" s="358"/>
      <c r="K114" s="57" t="s">
        <v>81</v>
      </c>
      <c r="L114" s="55"/>
      <c r="M114" s="304"/>
      <c r="N114" s="304"/>
    </row>
    <row r="115" spans="1:14" ht="60" customHeight="1">
      <c r="A115" s="50"/>
      <c r="B115" s="50"/>
      <c r="C115" s="337" t="s">
        <v>163</v>
      </c>
      <c r="D115" s="338"/>
      <c r="E115" s="338"/>
      <c r="F115" s="331" t="s">
        <v>52</v>
      </c>
      <c r="G115" s="335"/>
      <c r="H115" s="99" t="s">
        <v>229</v>
      </c>
      <c r="I115" s="55"/>
      <c r="J115" s="335"/>
      <c r="K115" s="99" t="s">
        <v>229</v>
      </c>
      <c r="L115" s="55"/>
      <c r="M115" s="334">
        <f>IF(N115="","",VLOOKUP(N115,基準選択肢C,2))</f>
      </c>
      <c r="N115" s="334">
        <f>IF(AND(G115="はい",I115="はい"),"基準1と4と5",IF(AND(J115="はい",L115="はい"),"基準1と4と5",IF(AND(G115="はい",I115="いいえ"),"基準1",IF(AND(J115="はい",L115="いいえ"),"基準1",""))))</f>
      </c>
    </row>
    <row r="116" spans="1:14" ht="79.5" customHeight="1">
      <c r="A116" s="50"/>
      <c r="B116" s="50"/>
      <c r="C116" s="339"/>
      <c r="D116" s="340"/>
      <c r="E116" s="340"/>
      <c r="F116" s="304"/>
      <c r="G116" s="333"/>
      <c r="H116" s="99" t="s">
        <v>82</v>
      </c>
      <c r="I116" s="55"/>
      <c r="J116" s="333"/>
      <c r="K116" s="99" t="s">
        <v>82</v>
      </c>
      <c r="L116" s="55"/>
      <c r="M116" s="304"/>
      <c r="N116" s="304"/>
    </row>
    <row r="117" spans="1:14" ht="60" customHeight="1">
      <c r="A117" s="50"/>
      <c r="B117" s="50"/>
      <c r="C117" s="339"/>
      <c r="D117" s="340"/>
      <c r="E117" s="340"/>
      <c r="F117" s="331" t="s">
        <v>51</v>
      </c>
      <c r="G117" s="332"/>
      <c r="H117" s="57" t="s">
        <v>229</v>
      </c>
      <c r="I117" s="55"/>
      <c r="J117" s="332"/>
      <c r="K117" s="57" t="s">
        <v>229</v>
      </c>
      <c r="L117" s="55"/>
      <c r="M117" s="334">
        <f>IF(N117="","",VLOOKUP(N117,基準選択肢C,2))</f>
      </c>
      <c r="N117" s="334">
        <f>IF(AND(G117="はい",I117="はい"),"基準1と6",IF(AND(J117="はい",L117="はい"),"基準1と6",IF(AND(G117="はい",I117="いいえ"),"基準1",IF(AND(J117="はい",L117="いいえ"),"基準1",""))))</f>
      </c>
    </row>
    <row r="118" spans="1:14" ht="79.5" customHeight="1">
      <c r="A118" s="50"/>
      <c r="B118" s="50"/>
      <c r="C118" s="341"/>
      <c r="D118" s="342"/>
      <c r="E118" s="342"/>
      <c r="F118" s="304"/>
      <c r="G118" s="333"/>
      <c r="H118" s="57" t="s">
        <v>82</v>
      </c>
      <c r="I118" s="55"/>
      <c r="J118" s="333"/>
      <c r="K118" s="57" t="s">
        <v>82</v>
      </c>
      <c r="L118" s="55"/>
      <c r="M118" s="304"/>
      <c r="N118" s="304"/>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86">
        <f>IF(G23="","",G23)</f>
      </c>
      <c r="H120" s="387"/>
      <c r="I120" s="387"/>
      <c r="J120" s="387"/>
      <c r="K120" s="387"/>
      <c r="L120" s="387"/>
      <c r="M120" s="388"/>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0" t="s">
        <v>62</v>
      </c>
      <c r="D122" s="361"/>
      <c r="E122" s="361"/>
      <c r="F122" s="362"/>
      <c r="G122" s="369" t="s">
        <v>61</v>
      </c>
      <c r="H122" s="370"/>
      <c r="I122" s="371"/>
      <c r="J122" s="369" t="s">
        <v>79</v>
      </c>
      <c r="K122" s="370"/>
      <c r="L122" s="371"/>
      <c r="M122" s="369"/>
      <c r="N122" s="384"/>
    </row>
    <row r="123" spans="1:14" ht="21" customHeight="1">
      <c r="A123" s="50"/>
      <c r="B123" s="50"/>
      <c r="C123" s="363"/>
      <c r="D123" s="364"/>
      <c r="E123" s="364"/>
      <c r="F123" s="365"/>
      <c r="G123" s="360" t="s">
        <v>23</v>
      </c>
      <c r="H123" s="369" t="s">
        <v>60</v>
      </c>
      <c r="I123" s="371"/>
      <c r="J123" s="360" t="s">
        <v>23</v>
      </c>
      <c r="K123" s="369" t="s">
        <v>60</v>
      </c>
      <c r="L123" s="371"/>
      <c r="M123" s="369" t="s">
        <v>60</v>
      </c>
      <c r="N123" s="384"/>
    </row>
    <row r="124" spans="1:14" ht="52.5" customHeight="1">
      <c r="A124" s="50"/>
      <c r="B124" s="50"/>
      <c r="C124" s="366"/>
      <c r="D124" s="367"/>
      <c r="E124" s="367"/>
      <c r="F124" s="368"/>
      <c r="G124" s="385"/>
      <c r="H124" s="369" t="s">
        <v>59</v>
      </c>
      <c r="I124" s="371"/>
      <c r="J124" s="385"/>
      <c r="K124" s="369" t="s">
        <v>59</v>
      </c>
      <c r="L124" s="371"/>
      <c r="M124" s="369" t="s">
        <v>58</v>
      </c>
      <c r="N124" s="384"/>
    </row>
    <row r="125" spans="1:14" ht="54" customHeight="1">
      <c r="A125" s="50"/>
      <c r="B125" s="50"/>
      <c r="C125" s="376" t="s">
        <v>80</v>
      </c>
      <c r="D125" s="377"/>
      <c r="E125" s="378"/>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79" t="s">
        <v>159</v>
      </c>
      <c r="D126" s="380"/>
      <c r="E126" s="380"/>
      <c r="F126" s="331" t="s">
        <v>52</v>
      </c>
      <c r="G126" s="383"/>
      <c r="H126" s="249" t="s">
        <v>57</v>
      </c>
      <c r="I126" s="97"/>
      <c r="J126" s="383"/>
      <c r="K126" s="249" t="s">
        <v>57</v>
      </c>
      <c r="L126" s="97"/>
      <c r="M126" s="334">
        <f>IF(N126="","",VLOOKUP(N126,基準選択肢C,2,FALSE))</f>
      </c>
      <c r="N126" s="334">
        <f>IF(AND($G126="はい",$I127="有"),"基準1と4と5",IF(AND($J126="はい",$L127="有"),"基準1と4と5",IF($G126="はい","基準1",IF($J126="はい","基準1",""))))</f>
      </c>
    </row>
    <row r="127" spans="1:14" ht="48.75" customHeight="1">
      <c r="A127" s="50"/>
      <c r="B127" s="50"/>
      <c r="C127" s="381"/>
      <c r="D127" s="382"/>
      <c r="E127" s="382"/>
      <c r="F127" s="375"/>
      <c r="G127" s="359"/>
      <c r="H127" s="57" t="s">
        <v>56</v>
      </c>
      <c r="I127" s="55"/>
      <c r="J127" s="359"/>
      <c r="K127" s="57" t="s">
        <v>56</v>
      </c>
      <c r="L127" s="55"/>
      <c r="M127" s="304"/>
      <c r="N127" s="304"/>
    </row>
    <row r="128" spans="1:14" ht="60" customHeight="1">
      <c r="A128" s="50"/>
      <c r="B128" s="50"/>
      <c r="C128" s="349" t="s">
        <v>160</v>
      </c>
      <c r="D128" s="344"/>
      <c r="E128" s="345"/>
      <c r="F128" s="331" t="s">
        <v>52</v>
      </c>
      <c r="G128" s="332"/>
      <c r="H128" s="54" t="s">
        <v>55</v>
      </c>
      <c r="I128" s="55"/>
      <c r="J128" s="332"/>
      <c r="K128" s="54" t="s">
        <v>55</v>
      </c>
      <c r="L128" s="55"/>
      <c r="M128" s="334">
        <f>IF(N128="","",VLOOKUP(N128,基準選択肢C,2,FALSE))</f>
      </c>
      <c r="N128" s="334">
        <f>IF(OR(I129&gt;=2500000,L129&gt;=2500000),"基準1と4と5",IF(OR(I129&gt;=1000000,L129&gt;=1000000),"基準1",""))</f>
      </c>
    </row>
    <row r="129" spans="1:14" ht="54" customHeight="1">
      <c r="A129" s="50"/>
      <c r="B129" s="50"/>
      <c r="C129" s="372"/>
      <c r="D129" s="373"/>
      <c r="E129" s="374"/>
      <c r="F129" s="375"/>
      <c r="G129" s="359"/>
      <c r="H129" s="57" t="s">
        <v>54</v>
      </c>
      <c r="I129" s="58"/>
      <c r="J129" s="359"/>
      <c r="K129" s="57" t="s">
        <v>54</v>
      </c>
      <c r="L129" s="58"/>
      <c r="M129" s="304"/>
      <c r="N129" s="304"/>
    </row>
    <row r="130" spans="1:14" ht="60" customHeight="1">
      <c r="A130" s="50"/>
      <c r="B130" s="50"/>
      <c r="C130" s="372"/>
      <c r="D130" s="373"/>
      <c r="E130" s="374"/>
      <c r="F130" s="331" t="s">
        <v>51</v>
      </c>
      <c r="G130" s="332"/>
      <c r="H130" s="54" t="s">
        <v>55</v>
      </c>
      <c r="I130" s="55"/>
      <c r="J130" s="332"/>
      <c r="K130" s="54" t="s">
        <v>55</v>
      </c>
      <c r="L130" s="55"/>
      <c r="M130" s="334">
        <f>IF(N130="","",VLOOKUP(N130,基準選択肢C,2,FALSE))</f>
      </c>
      <c r="N130" s="334">
        <f>IF(OR(I131&gt;=2500000,L131&gt;=2500000),"基準1と6",IF(OR(I131&gt;=1000000,L131&gt;=1000000),"基準1",""))</f>
      </c>
    </row>
    <row r="131" spans="1:14" ht="54" customHeight="1">
      <c r="A131" s="50"/>
      <c r="B131" s="50"/>
      <c r="C131" s="346"/>
      <c r="D131" s="347"/>
      <c r="E131" s="348"/>
      <c r="F131" s="375"/>
      <c r="G131" s="359"/>
      <c r="H131" s="57" t="s">
        <v>54</v>
      </c>
      <c r="I131" s="58"/>
      <c r="J131" s="359"/>
      <c r="K131" s="57" t="s">
        <v>54</v>
      </c>
      <c r="L131" s="58"/>
      <c r="M131" s="304"/>
      <c r="N131" s="304"/>
    </row>
    <row r="132" spans="1:14" ht="73.5" customHeight="1">
      <c r="A132" s="50"/>
      <c r="B132" s="50"/>
      <c r="C132" s="343" t="s">
        <v>161</v>
      </c>
      <c r="D132" s="344"/>
      <c r="E132" s="345"/>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46"/>
      <c r="D133" s="347"/>
      <c r="E133" s="348"/>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49" t="s">
        <v>162</v>
      </c>
      <c r="D134" s="350"/>
      <c r="E134" s="351"/>
      <c r="F134" s="331" t="s">
        <v>52</v>
      </c>
      <c r="G134" s="332"/>
      <c r="H134" s="57" t="s">
        <v>228</v>
      </c>
      <c r="I134" s="55"/>
      <c r="J134" s="332"/>
      <c r="K134" s="57" t="s">
        <v>228</v>
      </c>
      <c r="L134" s="55"/>
      <c r="M134" s="334">
        <f>IF(N134="","",VLOOKUP(N134,基準選択肢C,2,FALSE))</f>
      </c>
      <c r="N134" s="334">
        <f>IF(AND(G134="はい",I134="はい"),"基準1と4と5",IF(AND(J134="はい",L134="はい"),"基準1と4と5",IF(AND(G134="はい",I134="いいえ"),"基準1",IF(AND(J134="はい",L134="いいえ"),"基準1",""))))</f>
      </c>
    </row>
    <row r="135" spans="1:14" ht="79.5" customHeight="1">
      <c r="A135" s="50"/>
      <c r="B135" s="50"/>
      <c r="C135" s="352"/>
      <c r="D135" s="353"/>
      <c r="E135" s="354"/>
      <c r="F135" s="336"/>
      <c r="G135" s="358"/>
      <c r="H135" s="57" t="s">
        <v>81</v>
      </c>
      <c r="I135" s="55"/>
      <c r="J135" s="358"/>
      <c r="K135" s="57" t="s">
        <v>81</v>
      </c>
      <c r="L135" s="55"/>
      <c r="M135" s="304"/>
      <c r="N135" s="304"/>
    </row>
    <row r="136" spans="1:14" ht="62.25" customHeight="1">
      <c r="A136" s="50"/>
      <c r="B136" s="50"/>
      <c r="C136" s="352"/>
      <c r="D136" s="353"/>
      <c r="E136" s="354"/>
      <c r="F136" s="331" t="s">
        <v>51</v>
      </c>
      <c r="G136" s="332"/>
      <c r="H136" s="57" t="s">
        <v>228</v>
      </c>
      <c r="I136" s="55"/>
      <c r="J136" s="332"/>
      <c r="K136" s="57" t="s">
        <v>228</v>
      </c>
      <c r="L136" s="55"/>
      <c r="M136" s="334">
        <f>IF(N136="","",VLOOKUP(N136,基準選択肢C,2,FALSE))</f>
      </c>
      <c r="N136" s="334">
        <f>IF(AND(G136="はい",I136="はい"),"基準1と6",IF(AND(J136="はい",L136="はい"),"基準1と6",IF(AND(G136="はい",I136="いいえ"),"基準1",IF(AND(J136="はい",L136="いいえ"),"基準1",""))))</f>
      </c>
    </row>
    <row r="137" spans="1:14" ht="79.5" customHeight="1">
      <c r="A137" s="50"/>
      <c r="B137" s="50"/>
      <c r="C137" s="355"/>
      <c r="D137" s="356"/>
      <c r="E137" s="357"/>
      <c r="F137" s="336"/>
      <c r="G137" s="358"/>
      <c r="H137" s="57" t="s">
        <v>81</v>
      </c>
      <c r="I137" s="55"/>
      <c r="J137" s="358"/>
      <c r="K137" s="57" t="s">
        <v>81</v>
      </c>
      <c r="L137" s="55"/>
      <c r="M137" s="304"/>
      <c r="N137" s="304"/>
    </row>
    <row r="138" spans="1:14" ht="60" customHeight="1">
      <c r="A138" s="50"/>
      <c r="B138" s="50"/>
      <c r="C138" s="337" t="s">
        <v>163</v>
      </c>
      <c r="D138" s="338"/>
      <c r="E138" s="338"/>
      <c r="F138" s="331" t="s">
        <v>52</v>
      </c>
      <c r="G138" s="335"/>
      <c r="H138" s="99" t="s">
        <v>229</v>
      </c>
      <c r="I138" s="55"/>
      <c r="J138" s="335"/>
      <c r="K138" s="99" t="s">
        <v>229</v>
      </c>
      <c r="L138" s="55"/>
      <c r="M138" s="334">
        <f>IF(N138="","",VLOOKUP(N138,基準選択肢C,2))</f>
      </c>
      <c r="N138" s="334">
        <f>IF(AND(G138="はい",I138="はい"),"基準1と4と5",IF(AND(J138="はい",L138="はい"),"基準1と4と5",IF(AND(G138="はい",I138="いいえ"),"基準1",IF(AND(J138="はい",L138="いいえ"),"基準1",""))))</f>
      </c>
    </row>
    <row r="139" spans="1:14" ht="79.5" customHeight="1">
      <c r="A139" s="50"/>
      <c r="B139" s="50"/>
      <c r="C139" s="339"/>
      <c r="D139" s="340"/>
      <c r="E139" s="340"/>
      <c r="F139" s="304"/>
      <c r="G139" s="333"/>
      <c r="H139" s="99" t="s">
        <v>82</v>
      </c>
      <c r="I139" s="55"/>
      <c r="J139" s="333"/>
      <c r="K139" s="99" t="s">
        <v>82</v>
      </c>
      <c r="L139" s="55"/>
      <c r="M139" s="304"/>
      <c r="N139" s="304"/>
    </row>
    <row r="140" spans="1:14" ht="60" customHeight="1">
      <c r="A140" s="50"/>
      <c r="B140" s="50"/>
      <c r="C140" s="339"/>
      <c r="D140" s="340"/>
      <c r="E140" s="340"/>
      <c r="F140" s="331" t="s">
        <v>51</v>
      </c>
      <c r="G140" s="332"/>
      <c r="H140" s="57" t="s">
        <v>229</v>
      </c>
      <c r="I140" s="55"/>
      <c r="J140" s="332"/>
      <c r="K140" s="57" t="s">
        <v>229</v>
      </c>
      <c r="L140" s="55"/>
      <c r="M140" s="334">
        <f>IF(N140="","",VLOOKUP(N140,基準選択肢C,2))</f>
      </c>
      <c r="N140" s="334">
        <f>IF(AND(G140="はい",I140="はい"),"基準1と6",IF(AND(J140="はい",L140="はい"),"基準1と6",IF(AND(G140="はい",I140="いいえ"),"基準1",IF(AND(J140="はい",L140="いいえ"),"基準1",""))))</f>
      </c>
    </row>
    <row r="141" spans="1:14" ht="79.5" customHeight="1">
      <c r="A141" s="50"/>
      <c r="B141" s="50"/>
      <c r="C141" s="341"/>
      <c r="D141" s="342"/>
      <c r="E141" s="342"/>
      <c r="F141" s="304"/>
      <c r="G141" s="333"/>
      <c r="H141" s="57" t="s">
        <v>82</v>
      </c>
      <c r="I141" s="55"/>
      <c r="J141" s="333"/>
      <c r="K141" s="57" t="s">
        <v>82</v>
      </c>
      <c r="L141" s="55"/>
      <c r="M141" s="304"/>
      <c r="N141" s="304"/>
    </row>
    <row r="142" spans="3:14" ht="18.75">
      <c r="C142" s="48"/>
      <c r="D142" s="48"/>
      <c r="E142" s="48"/>
      <c r="F142" s="48"/>
      <c r="G142" s="48"/>
      <c r="H142" s="48"/>
      <c r="N142" s="252"/>
    </row>
    <row r="143" spans="1:14" ht="31.5" customHeight="1">
      <c r="A143" s="50"/>
      <c r="B143" s="50"/>
      <c r="C143" s="59"/>
      <c r="D143" s="63"/>
      <c r="E143" s="62" t="s">
        <v>168</v>
      </c>
      <c r="F143" s="246" t="s">
        <v>87</v>
      </c>
      <c r="G143" s="386">
        <f>IF(G24="","",G24)</f>
      </c>
      <c r="H143" s="387"/>
      <c r="I143" s="387"/>
      <c r="J143" s="387"/>
      <c r="K143" s="387"/>
      <c r="L143" s="387"/>
      <c r="M143" s="388"/>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0" t="s">
        <v>62</v>
      </c>
      <c r="D145" s="361"/>
      <c r="E145" s="361"/>
      <c r="F145" s="362"/>
      <c r="G145" s="369" t="s">
        <v>61</v>
      </c>
      <c r="H145" s="370"/>
      <c r="I145" s="371"/>
      <c r="J145" s="369" t="s">
        <v>79</v>
      </c>
      <c r="K145" s="370"/>
      <c r="L145" s="371"/>
      <c r="M145" s="369"/>
      <c r="N145" s="384"/>
    </row>
    <row r="146" spans="1:14" ht="21" customHeight="1">
      <c r="A146" s="50"/>
      <c r="B146" s="50"/>
      <c r="C146" s="363"/>
      <c r="D146" s="364"/>
      <c r="E146" s="364"/>
      <c r="F146" s="365"/>
      <c r="G146" s="360" t="s">
        <v>23</v>
      </c>
      <c r="H146" s="369" t="s">
        <v>60</v>
      </c>
      <c r="I146" s="371"/>
      <c r="J146" s="360" t="s">
        <v>23</v>
      </c>
      <c r="K146" s="369" t="s">
        <v>60</v>
      </c>
      <c r="L146" s="371"/>
      <c r="M146" s="369" t="s">
        <v>60</v>
      </c>
      <c r="N146" s="384"/>
    </row>
    <row r="147" spans="1:14" ht="52.5" customHeight="1">
      <c r="A147" s="50"/>
      <c r="B147" s="50"/>
      <c r="C147" s="366"/>
      <c r="D147" s="367"/>
      <c r="E147" s="367"/>
      <c r="F147" s="368"/>
      <c r="G147" s="385"/>
      <c r="H147" s="369" t="s">
        <v>59</v>
      </c>
      <c r="I147" s="371"/>
      <c r="J147" s="385"/>
      <c r="K147" s="369" t="s">
        <v>59</v>
      </c>
      <c r="L147" s="371"/>
      <c r="M147" s="369" t="s">
        <v>58</v>
      </c>
      <c r="N147" s="384"/>
    </row>
    <row r="148" spans="1:14" ht="54" customHeight="1">
      <c r="A148" s="50"/>
      <c r="B148" s="50"/>
      <c r="C148" s="376" t="s">
        <v>164</v>
      </c>
      <c r="D148" s="377"/>
      <c r="E148" s="378"/>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79" t="s">
        <v>159</v>
      </c>
      <c r="D149" s="380"/>
      <c r="E149" s="380"/>
      <c r="F149" s="331" t="s">
        <v>52</v>
      </c>
      <c r="G149" s="383"/>
      <c r="H149" s="249" t="s">
        <v>57</v>
      </c>
      <c r="I149" s="97"/>
      <c r="J149" s="383"/>
      <c r="K149" s="249" t="s">
        <v>57</v>
      </c>
      <c r="L149" s="97"/>
      <c r="M149" s="334">
        <f>IF(N149="","",VLOOKUP(N149,基準選択肢C,2,FALSE))</f>
      </c>
      <c r="N149" s="334">
        <f>IF(AND($G149="はい",$I150="有"),"基準1と4と5",IF(AND($J149="はい",$L150="有"),"基準1と4と5",IF($G149="はい","基準1",IF($J149="はい","基準1",""))))</f>
      </c>
    </row>
    <row r="150" spans="1:14" ht="48.75" customHeight="1">
      <c r="A150" s="50"/>
      <c r="B150" s="50"/>
      <c r="C150" s="381"/>
      <c r="D150" s="382"/>
      <c r="E150" s="382"/>
      <c r="F150" s="375"/>
      <c r="G150" s="359"/>
      <c r="H150" s="57" t="s">
        <v>56</v>
      </c>
      <c r="I150" s="55"/>
      <c r="J150" s="359"/>
      <c r="K150" s="57" t="s">
        <v>56</v>
      </c>
      <c r="L150" s="55"/>
      <c r="M150" s="304"/>
      <c r="N150" s="304"/>
    </row>
    <row r="151" spans="1:14" ht="60" customHeight="1">
      <c r="A151" s="50"/>
      <c r="B151" s="50"/>
      <c r="C151" s="349" t="s">
        <v>165</v>
      </c>
      <c r="D151" s="344"/>
      <c r="E151" s="345"/>
      <c r="F151" s="331" t="s">
        <v>52</v>
      </c>
      <c r="G151" s="332"/>
      <c r="H151" s="54" t="s">
        <v>55</v>
      </c>
      <c r="I151" s="55"/>
      <c r="J151" s="332"/>
      <c r="K151" s="54" t="s">
        <v>55</v>
      </c>
      <c r="L151" s="55"/>
      <c r="M151" s="334">
        <f>IF(N151="","",VLOOKUP(N151,基準選択肢C,2,FALSE))</f>
      </c>
      <c r="N151" s="334">
        <f>IF(OR(I152&gt;=2500000,L152&gt;=2500000),"基準1と4と5",IF(OR(I152&gt;=1000000,L152&gt;=1000000),"基準1",""))</f>
      </c>
    </row>
    <row r="152" spans="1:14" ht="54" customHeight="1">
      <c r="A152" s="50"/>
      <c r="B152" s="50"/>
      <c r="C152" s="372"/>
      <c r="D152" s="373"/>
      <c r="E152" s="374"/>
      <c r="F152" s="375"/>
      <c r="G152" s="359"/>
      <c r="H152" s="57" t="s">
        <v>54</v>
      </c>
      <c r="I152" s="58"/>
      <c r="J152" s="359"/>
      <c r="K152" s="57" t="s">
        <v>54</v>
      </c>
      <c r="L152" s="58"/>
      <c r="M152" s="304"/>
      <c r="N152" s="304"/>
    </row>
    <row r="153" spans="1:14" ht="60" customHeight="1">
      <c r="A153" s="50"/>
      <c r="B153" s="50"/>
      <c r="C153" s="372"/>
      <c r="D153" s="373"/>
      <c r="E153" s="374"/>
      <c r="F153" s="331" t="s">
        <v>51</v>
      </c>
      <c r="G153" s="332"/>
      <c r="H153" s="54" t="s">
        <v>55</v>
      </c>
      <c r="I153" s="55"/>
      <c r="J153" s="332"/>
      <c r="K153" s="54" t="s">
        <v>55</v>
      </c>
      <c r="L153" s="55"/>
      <c r="M153" s="334">
        <f>IF(N153="","",VLOOKUP(N153,基準選択肢C,2,FALSE))</f>
      </c>
      <c r="N153" s="334">
        <f>IF(OR(I154&gt;=2500000,L154&gt;=2500000),"基準1と6",IF(OR(I154&gt;=1000000,L154&gt;=1000000),"基準1",""))</f>
      </c>
    </row>
    <row r="154" spans="1:14" ht="54" customHeight="1">
      <c r="A154" s="50"/>
      <c r="B154" s="50"/>
      <c r="C154" s="346"/>
      <c r="D154" s="347"/>
      <c r="E154" s="348"/>
      <c r="F154" s="375"/>
      <c r="G154" s="359"/>
      <c r="H154" s="57" t="s">
        <v>54</v>
      </c>
      <c r="I154" s="58"/>
      <c r="J154" s="359"/>
      <c r="K154" s="57" t="s">
        <v>54</v>
      </c>
      <c r="L154" s="58"/>
      <c r="M154" s="304"/>
      <c r="N154" s="304"/>
    </row>
    <row r="155" spans="1:14" ht="73.5" customHeight="1">
      <c r="A155" s="50"/>
      <c r="B155" s="50"/>
      <c r="C155" s="343" t="s">
        <v>166</v>
      </c>
      <c r="D155" s="344"/>
      <c r="E155" s="345"/>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46"/>
      <c r="D156" s="347"/>
      <c r="E156" s="348"/>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49" t="s">
        <v>162</v>
      </c>
      <c r="D157" s="350"/>
      <c r="E157" s="351"/>
      <c r="F157" s="331" t="s">
        <v>52</v>
      </c>
      <c r="G157" s="332"/>
      <c r="H157" s="57" t="s">
        <v>228</v>
      </c>
      <c r="I157" s="55"/>
      <c r="J157" s="332"/>
      <c r="K157" s="57" t="s">
        <v>228</v>
      </c>
      <c r="L157" s="55"/>
      <c r="M157" s="334">
        <f>IF(N157="","",VLOOKUP(N157,基準選択肢C,2,FALSE))</f>
      </c>
      <c r="N157" s="334">
        <f>IF(AND(G157="はい",I157="はい"),"基準1と4と5",IF(AND(J157="はい",L157="はい"),"基準1と4と5",IF(AND(G157="はい",I157="いいえ"),"基準1",IF(AND(J157="はい",L157="いいえ"),"基準1",""))))</f>
      </c>
    </row>
    <row r="158" spans="1:14" ht="79.5" customHeight="1">
      <c r="A158" s="50"/>
      <c r="B158" s="50"/>
      <c r="C158" s="352"/>
      <c r="D158" s="353"/>
      <c r="E158" s="354"/>
      <c r="F158" s="336"/>
      <c r="G158" s="358"/>
      <c r="H158" s="57" t="s">
        <v>81</v>
      </c>
      <c r="I158" s="55"/>
      <c r="J158" s="358"/>
      <c r="K158" s="57" t="s">
        <v>81</v>
      </c>
      <c r="L158" s="55"/>
      <c r="M158" s="304"/>
      <c r="N158" s="304"/>
    </row>
    <row r="159" spans="1:14" ht="62.25" customHeight="1">
      <c r="A159" s="50"/>
      <c r="B159" s="50"/>
      <c r="C159" s="352"/>
      <c r="D159" s="353"/>
      <c r="E159" s="354"/>
      <c r="F159" s="331" t="s">
        <v>51</v>
      </c>
      <c r="G159" s="332"/>
      <c r="H159" s="57" t="s">
        <v>228</v>
      </c>
      <c r="I159" s="55"/>
      <c r="J159" s="332"/>
      <c r="K159" s="57" t="s">
        <v>228</v>
      </c>
      <c r="L159" s="55"/>
      <c r="M159" s="334">
        <f>IF(N159="","",VLOOKUP(N159,基準選択肢C,2,FALSE))</f>
      </c>
      <c r="N159" s="334">
        <f>IF(AND(G159="はい",I159="はい"),"基準1と6",IF(AND(J159="はい",L159="はい"),"基準1と6",IF(AND(G159="はい",I159="いいえ"),"基準1",IF(AND(J159="はい",L159="いいえ"),"基準1",""))))</f>
      </c>
    </row>
    <row r="160" spans="1:14" ht="79.5" customHeight="1">
      <c r="A160" s="50"/>
      <c r="B160" s="50"/>
      <c r="C160" s="355"/>
      <c r="D160" s="356"/>
      <c r="E160" s="357"/>
      <c r="F160" s="336"/>
      <c r="G160" s="358"/>
      <c r="H160" s="57" t="s">
        <v>81</v>
      </c>
      <c r="I160" s="55"/>
      <c r="J160" s="358"/>
      <c r="K160" s="57" t="s">
        <v>81</v>
      </c>
      <c r="L160" s="55"/>
      <c r="M160" s="304"/>
      <c r="N160" s="304"/>
    </row>
    <row r="161" spans="1:14" ht="60" customHeight="1">
      <c r="A161" s="50"/>
      <c r="B161" s="50"/>
      <c r="C161" s="337" t="s">
        <v>167</v>
      </c>
      <c r="D161" s="338"/>
      <c r="E161" s="338"/>
      <c r="F161" s="331" t="s">
        <v>52</v>
      </c>
      <c r="G161" s="335"/>
      <c r="H161" s="99" t="s">
        <v>229</v>
      </c>
      <c r="I161" s="55"/>
      <c r="J161" s="335"/>
      <c r="K161" s="99" t="s">
        <v>229</v>
      </c>
      <c r="L161" s="55"/>
      <c r="M161" s="334">
        <f>IF(N161="","",VLOOKUP(N161,基準選択肢C,2))</f>
      </c>
      <c r="N161" s="334">
        <f>IF(AND(G161="はい",I161="はい"),"基準1と4と5",IF(AND(J161="はい",L161="はい"),"基準1と4と5",IF(AND(G161="はい",I161="いいえ"),"基準1",IF(AND(J161="はい",L161="いいえ"),"基準1",""))))</f>
      </c>
    </row>
    <row r="162" spans="1:14" ht="79.5" customHeight="1">
      <c r="A162" s="50"/>
      <c r="B162" s="50"/>
      <c r="C162" s="339"/>
      <c r="D162" s="340"/>
      <c r="E162" s="340"/>
      <c r="F162" s="304"/>
      <c r="G162" s="333"/>
      <c r="H162" s="99" t="s">
        <v>82</v>
      </c>
      <c r="I162" s="55"/>
      <c r="J162" s="333"/>
      <c r="K162" s="99" t="s">
        <v>82</v>
      </c>
      <c r="L162" s="55"/>
      <c r="M162" s="304"/>
      <c r="N162" s="304"/>
    </row>
    <row r="163" spans="1:14" ht="60" customHeight="1">
      <c r="A163" s="50"/>
      <c r="B163" s="50"/>
      <c r="C163" s="339"/>
      <c r="D163" s="340"/>
      <c r="E163" s="340"/>
      <c r="F163" s="331" t="s">
        <v>51</v>
      </c>
      <c r="G163" s="332"/>
      <c r="H163" s="57" t="s">
        <v>229</v>
      </c>
      <c r="I163" s="55"/>
      <c r="J163" s="332"/>
      <c r="K163" s="57" t="s">
        <v>229</v>
      </c>
      <c r="L163" s="55"/>
      <c r="M163" s="334">
        <f>IF(N163="","",VLOOKUP(N163,基準選択肢C,2))</f>
      </c>
      <c r="N163" s="334">
        <f>IF(AND(G163="はい",I163="はい"),"基準1と6",IF(AND(J163="はい",L163="はい"),"基準1と6",IF(AND(G163="はい",I163="いいえ"),"基準1",IF(AND(J163="はい",L163="いいえ"),"基準1",""))))</f>
      </c>
    </row>
    <row r="164" spans="1:14" ht="79.5" customHeight="1">
      <c r="A164" s="50"/>
      <c r="B164" s="50"/>
      <c r="C164" s="341"/>
      <c r="D164" s="342"/>
      <c r="E164" s="342"/>
      <c r="F164" s="304"/>
      <c r="G164" s="333"/>
      <c r="H164" s="57" t="s">
        <v>82</v>
      </c>
      <c r="I164" s="55"/>
      <c r="J164" s="333"/>
      <c r="K164" s="57" t="s">
        <v>82</v>
      </c>
      <c r="L164" s="55"/>
      <c r="M164" s="304"/>
      <c r="N164" s="304"/>
    </row>
    <row r="165" spans="3:14" ht="18.75">
      <c r="C165" s="48"/>
      <c r="D165" s="48"/>
      <c r="E165" s="48"/>
      <c r="F165" s="48"/>
      <c r="G165" s="48"/>
      <c r="H165" s="48"/>
      <c r="N165" s="252"/>
    </row>
    <row r="166" spans="1:14" ht="31.5" customHeight="1">
      <c r="A166" s="50"/>
      <c r="B166" s="50"/>
      <c r="C166" s="59"/>
      <c r="D166" s="63"/>
      <c r="E166" s="62" t="s">
        <v>168</v>
      </c>
      <c r="F166" s="246" t="s">
        <v>88</v>
      </c>
      <c r="G166" s="386">
        <f>IF(G25="","",G25)</f>
      </c>
      <c r="H166" s="387"/>
      <c r="I166" s="387"/>
      <c r="J166" s="387"/>
      <c r="K166" s="387"/>
      <c r="L166" s="387"/>
      <c r="M166" s="388"/>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0" t="s">
        <v>62</v>
      </c>
      <c r="D168" s="361"/>
      <c r="E168" s="361"/>
      <c r="F168" s="362"/>
      <c r="G168" s="369" t="s">
        <v>61</v>
      </c>
      <c r="H168" s="370"/>
      <c r="I168" s="371"/>
      <c r="J168" s="369" t="s">
        <v>79</v>
      </c>
      <c r="K168" s="370"/>
      <c r="L168" s="371"/>
      <c r="M168" s="369"/>
      <c r="N168" s="384"/>
    </row>
    <row r="169" spans="1:14" ht="21" customHeight="1">
      <c r="A169" s="50"/>
      <c r="B169" s="50"/>
      <c r="C169" s="363"/>
      <c r="D169" s="364"/>
      <c r="E169" s="364"/>
      <c r="F169" s="365"/>
      <c r="G169" s="360" t="s">
        <v>23</v>
      </c>
      <c r="H169" s="369" t="s">
        <v>60</v>
      </c>
      <c r="I169" s="371"/>
      <c r="J169" s="360" t="s">
        <v>23</v>
      </c>
      <c r="K169" s="369" t="s">
        <v>60</v>
      </c>
      <c r="L169" s="371"/>
      <c r="M169" s="369" t="s">
        <v>60</v>
      </c>
      <c r="N169" s="384"/>
    </row>
    <row r="170" spans="1:14" ht="52.5" customHeight="1">
      <c r="A170" s="50"/>
      <c r="B170" s="50"/>
      <c r="C170" s="366"/>
      <c r="D170" s="367"/>
      <c r="E170" s="367"/>
      <c r="F170" s="368"/>
      <c r="G170" s="385"/>
      <c r="H170" s="369" t="s">
        <v>59</v>
      </c>
      <c r="I170" s="371"/>
      <c r="J170" s="385"/>
      <c r="K170" s="369" t="s">
        <v>59</v>
      </c>
      <c r="L170" s="371"/>
      <c r="M170" s="369" t="s">
        <v>58</v>
      </c>
      <c r="N170" s="384"/>
    </row>
    <row r="171" spans="1:14" ht="54" customHeight="1">
      <c r="A171" s="50"/>
      <c r="B171" s="50"/>
      <c r="C171" s="376" t="s">
        <v>164</v>
      </c>
      <c r="D171" s="377"/>
      <c r="E171" s="378"/>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79" t="s">
        <v>159</v>
      </c>
      <c r="D172" s="380"/>
      <c r="E172" s="380"/>
      <c r="F172" s="331" t="s">
        <v>52</v>
      </c>
      <c r="G172" s="383"/>
      <c r="H172" s="249" t="s">
        <v>57</v>
      </c>
      <c r="I172" s="97"/>
      <c r="J172" s="383"/>
      <c r="K172" s="249" t="s">
        <v>57</v>
      </c>
      <c r="L172" s="97"/>
      <c r="M172" s="334">
        <f>IF(N172="","",VLOOKUP(N172,基準選択肢C,2,FALSE))</f>
      </c>
      <c r="N172" s="334">
        <f>IF(AND($G172="はい",$I173="有"),"基準1と4と5",IF(AND($J172="はい",$L173="有"),"基準1と4と5",IF($G172="はい","基準1",IF($J172="はい","基準1",""))))</f>
      </c>
    </row>
    <row r="173" spans="1:14" ht="48.75" customHeight="1">
      <c r="A173" s="50"/>
      <c r="B173" s="50"/>
      <c r="C173" s="381"/>
      <c r="D173" s="382"/>
      <c r="E173" s="382"/>
      <c r="F173" s="375"/>
      <c r="G173" s="359"/>
      <c r="H173" s="57" t="s">
        <v>56</v>
      </c>
      <c r="I173" s="55"/>
      <c r="J173" s="359"/>
      <c r="K173" s="57" t="s">
        <v>56</v>
      </c>
      <c r="L173" s="55"/>
      <c r="M173" s="304"/>
      <c r="N173" s="304"/>
    </row>
    <row r="174" spans="1:14" ht="60" customHeight="1">
      <c r="A174" s="50"/>
      <c r="B174" s="50"/>
      <c r="C174" s="349" t="s">
        <v>165</v>
      </c>
      <c r="D174" s="344"/>
      <c r="E174" s="345"/>
      <c r="F174" s="331" t="s">
        <v>52</v>
      </c>
      <c r="G174" s="332"/>
      <c r="H174" s="54" t="s">
        <v>55</v>
      </c>
      <c r="I174" s="55"/>
      <c r="J174" s="332"/>
      <c r="K174" s="54" t="s">
        <v>55</v>
      </c>
      <c r="L174" s="55"/>
      <c r="M174" s="334">
        <f>IF(N174="","",VLOOKUP(N174,基準選択肢C,2,FALSE))</f>
      </c>
      <c r="N174" s="334">
        <f>IF(OR(I175&gt;=2500000,L175&gt;=2500000),"基準1と4と5",IF(OR(I175&gt;=1000000,L175&gt;=1000000),"基準1",""))</f>
      </c>
    </row>
    <row r="175" spans="1:14" ht="54" customHeight="1">
      <c r="A175" s="50"/>
      <c r="B175" s="50"/>
      <c r="C175" s="372"/>
      <c r="D175" s="373"/>
      <c r="E175" s="374"/>
      <c r="F175" s="375"/>
      <c r="G175" s="359"/>
      <c r="H175" s="57" t="s">
        <v>54</v>
      </c>
      <c r="I175" s="58"/>
      <c r="J175" s="359"/>
      <c r="K175" s="57" t="s">
        <v>54</v>
      </c>
      <c r="L175" s="58"/>
      <c r="M175" s="304"/>
      <c r="N175" s="304"/>
    </row>
    <row r="176" spans="1:14" ht="60" customHeight="1">
      <c r="A176" s="50"/>
      <c r="B176" s="50"/>
      <c r="C176" s="372"/>
      <c r="D176" s="373"/>
      <c r="E176" s="374"/>
      <c r="F176" s="331" t="s">
        <v>51</v>
      </c>
      <c r="G176" s="332"/>
      <c r="H176" s="54" t="s">
        <v>55</v>
      </c>
      <c r="I176" s="55"/>
      <c r="J176" s="332"/>
      <c r="K176" s="54" t="s">
        <v>55</v>
      </c>
      <c r="L176" s="55"/>
      <c r="M176" s="334">
        <f>IF(N176="","",VLOOKUP(N176,基準選択肢C,2,FALSE))</f>
      </c>
      <c r="N176" s="334">
        <f>IF(OR(I177&gt;=2500000,L177&gt;=2500000),"基準1と6",IF(OR(I177&gt;=1000000,L177&gt;=1000000),"基準1",""))</f>
      </c>
    </row>
    <row r="177" spans="1:14" ht="54" customHeight="1">
      <c r="A177" s="50"/>
      <c r="B177" s="50"/>
      <c r="C177" s="346"/>
      <c r="D177" s="347"/>
      <c r="E177" s="348"/>
      <c r="F177" s="375"/>
      <c r="G177" s="359"/>
      <c r="H177" s="57" t="s">
        <v>54</v>
      </c>
      <c r="I177" s="58"/>
      <c r="J177" s="359"/>
      <c r="K177" s="57" t="s">
        <v>54</v>
      </c>
      <c r="L177" s="58"/>
      <c r="M177" s="304"/>
      <c r="N177" s="304"/>
    </row>
    <row r="178" spans="1:14" ht="73.5" customHeight="1">
      <c r="A178" s="50"/>
      <c r="B178" s="50"/>
      <c r="C178" s="343" t="s">
        <v>166</v>
      </c>
      <c r="D178" s="344"/>
      <c r="E178" s="345"/>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46"/>
      <c r="D179" s="347"/>
      <c r="E179" s="348"/>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49" t="s">
        <v>162</v>
      </c>
      <c r="D180" s="350"/>
      <c r="E180" s="351"/>
      <c r="F180" s="331" t="s">
        <v>52</v>
      </c>
      <c r="G180" s="332"/>
      <c r="H180" s="57" t="s">
        <v>228</v>
      </c>
      <c r="I180" s="55"/>
      <c r="J180" s="332"/>
      <c r="K180" s="57" t="s">
        <v>228</v>
      </c>
      <c r="L180" s="55"/>
      <c r="M180" s="334">
        <f>IF(N180="","",VLOOKUP(N180,基準選択肢C,2,FALSE))</f>
      </c>
      <c r="N180" s="334">
        <f>IF(AND(G180="はい",I180="はい"),"基準1と4と5",IF(AND(J180="はい",L180="はい"),"基準1と4と5",IF(AND(G180="はい",I180="いいえ"),"基準1",IF(AND(J180="はい",L180="いいえ"),"基準1",""))))</f>
      </c>
    </row>
    <row r="181" spans="1:14" ht="79.5" customHeight="1">
      <c r="A181" s="50"/>
      <c r="B181" s="50"/>
      <c r="C181" s="352"/>
      <c r="D181" s="353"/>
      <c r="E181" s="354"/>
      <c r="F181" s="336"/>
      <c r="G181" s="358"/>
      <c r="H181" s="57" t="s">
        <v>81</v>
      </c>
      <c r="I181" s="55"/>
      <c r="J181" s="358"/>
      <c r="K181" s="57" t="s">
        <v>81</v>
      </c>
      <c r="L181" s="55"/>
      <c r="M181" s="304"/>
      <c r="N181" s="304"/>
    </row>
    <row r="182" spans="1:14" ht="62.25" customHeight="1">
      <c r="A182" s="50"/>
      <c r="B182" s="50"/>
      <c r="C182" s="352"/>
      <c r="D182" s="353"/>
      <c r="E182" s="354"/>
      <c r="F182" s="331" t="s">
        <v>51</v>
      </c>
      <c r="G182" s="332"/>
      <c r="H182" s="57" t="s">
        <v>228</v>
      </c>
      <c r="I182" s="55"/>
      <c r="J182" s="332"/>
      <c r="K182" s="57" t="s">
        <v>228</v>
      </c>
      <c r="L182" s="55"/>
      <c r="M182" s="334">
        <f>IF(N182="","",VLOOKUP(N182,基準選択肢C,2,FALSE))</f>
      </c>
      <c r="N182" s="334">
        <f>IF(AND(G182="はい",I182="はい"),"基準1と6",IF(AND(J182="はい",L182="はい"),"基準1と6",IF(AND(G182="はい",I182="いいえ"),"基準1",IF(AND(J182="はい",L182="いいえ"),"基準1",""))))</f>
      </c>
    </row>
    <row r="183" spans="1:14" ht="79.5" customHeight="1">
      <c r="A183" s="50"/>
      <c r="B183" s="50"/>
      <c r="C183" s="355"/>
      <c r="D183" s="356"/>
      <c r="E183" s="357"/>
      <c r="F183" s="336"/>
      <c r="G183" s="358"/>
      <c r="H183" s="57" t="s">
        <v>81</v>
      </c>
      <c r="I183" s="55"/>
      <c r="J183" s="358"/>
      <c r="K183" s="57" t="s">
        <v>81</v>
      </c>
      <c r="L183" s="55"/>
      <c r="M183" s="304"/>
      <c r="N183" s="304"/>
    </row>
    <row r="184" spans="1:14" ht="60" customHeight="1">
      <c r="A184" s="50"/>
      <c r="B184" s="50"/>
      <c r="C184" s="337" t="s">
        <v>167</v>
      </c>
      <c r="D184" s="338"/>
      <c r="E184" s="338"/>
      <c r="F184" s="331" t="s">
        <v>52</v>
      </c>
      <c r="G184" s="335"/>
      <c r="H184" s="99" t="s">
        <v>229</v>
      </c>
      <c r="I184" s="55"/>
      <c r="J184" s="335"/>
      <c r="K184" s="99" t="s">
        <v>229</v>
      </c>
      <c r="L184" s="55"/>
      <c r="M184" s="334">
        <f>IF(N184="","",VLOOKUP(N184,基準選択肢C,2))</f>
      </c>
      <c r="N184" s="334">
        <f>IF(AND(G184="はい",I184="はい"),"基準1と4と5",IF(AND(J184="はい",L184="はい"),"基準1と4と5",IF(AND(G184="はい",I184="いいえ"),"基準1",IF(AND(J184="はい",L184="いいえ"),"基準1",""))))</f>
      </c>
    </row>
    <row r="185" spans="1:14" ht="79.5" customHeight="1">
      <c r="A185" s="50"/>
      <c r="B185" s="50"/>
      <c r="C185" s="339"/>
      <c r="D185" s="340"/>
      <c r="E185" s="340"/>
      <c r="F185" s="304"/>
      <c r="G185" s="333"/>
      <c r="H185" s="99" t="s">
        <v>82</v>
      </c>
      <c r="I185" s="55"/>
      <c r="J185" s="333"/>
      <c r="K185" s="99" t="s">
        <v>82</v>
      </c>
      <c r="L185" s="55"/>
      <c r="M185" s="304"/>
      <c r="N185" s="304"/>
    </row>
    <row r="186" spans="1:14" ht="60" customHeight="1">
      <c r="A186" s="50"/>
      <c r="B186" s="50"/>
      <c r="C186" s="339"/>
      <c r="D186" s="340"/>
      <c r="E186" s="340"/>
      <c r="F186" s="331" t="s">
        <v>51</v>
      </c>
      <c r="G186" s="332"/>
      <c r="H186" s="57" t="s">
        <v>229</v>
      </c>
      <c r="I186" s="55"/>
      <c r="J186" s="332"/>
      <c r="K186" s="57" t="s">
        <v>229</v>
      </c>
      <c r="L186" s="55"/>
      <c r="M186" s="334">
        <f>IF(N186="","",VLOOKUP(N186,基準選択肢C,2))</f>
      </c>
      <c r="N186" s="334">
        <f>IF(AND(G186="はい",I186="はい"),"基準1と6",IF(AND(J186="はい",L186="はい"),"基準1と6",IF(AND(G186="はい",I186="いいえ"),"基準1",IF(AND(J186="はい",L186="いいえ"),"基準1",""))))</f>
      </c>
    </row>
    <row r="187" spans="1:14" ht="79.5" customHeight="1">
      <c r="A187" s="50"/>
      <c r="B187" s="50"/>
      <c r="C187" s="341"/>
      <c r="D187" s="342"/>
      <c r="E187" s="342"/>
      <c r="F187" s="304"/>
      <c r="G187" s="333"/>
      <c r="H187" s="57" t="s">
        <v>82</v>
      </c>
      <c r="I187" s="55"/>
      <c r="J187" s="333"/>
      <c r="K187" s="57" t="s">
        <v>82</v>
      </c>
      <c r="L187" s="55"/>
      <c r="M187" s="304"/>
      <c r="N187" s="304"/>
    </row>
  </sheetData>
  <sheetProtection sheet="1"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conditionalFormatting sqref="M5 M7">
    <cfRule type="expression" priority="590" dxfId="16">
      <formula>M5=""</formula>
    </cfRule>
  </conditionalFormatting>
  <conditionalFormatting sqref="D5:I6">
    <cfRule type="expression" priority="586" dxfId="0">
      <formula>$D$5=""</formula>
    </cfRule>
  </conditionalFormatting>
  <conditionalFormatting sqref="G28:M28">
    <cfRule type="expression" priority="585" dxfId="0">
      <formula>G28=""</formula>
    </cfRule>
  </conditionalFormatting>
  <conditionalFormatting sqref="D10:D17">
    <cfRule type="expression" priority="584" dxfId="16">
      <formula>D10=""</formula>
    </cfRule>
  </conditionalFormatting>
  <conditionalFormatting sqref="C10:C17">
    <cfRule type="expression" priority="583" dxfId="909">
      <formula>C10=""</formula>
    </cfRule>
  </conditionalFormatting>
  <conditionalFormatting sqref="M4">
    <cfRule type="expression" priority="582" dxfId="16">
      <formula>M4=""</formula>
    </cfRule>
  </conditionalFormatting>
  <conditionalFormatting sqref="G33:G42 J33:J42 G44 G46 J44 J46">
    <cfRule type="expression" priority="581" dxfId="8">
      <formula>G33=""</formula>
    </cfRule>
  </conditionalFormatting>
  <conditionalFormatting sqref="I33 L33">
    <cfRule type="expression" priority="578" dxfId="0">
      <formula>G33=""</formula>
    </cfRule>
    <cfRule type="expression" priority="579" dxfId="0">
      <formula>G33="いいえ"</formula>
    </cfRule>
    <cfRule type="expression" priority="580" dxfId="16">
      <formula>I33=""</formula>
    </cfRule>
  </conditionalFormatting>
  <conditionalFormatting sqref="I34 L34">
    <cfRule type="expression" priority="575" dxfId="0">
      <formula>G34="いいえ"</formula>
    </cfRule>
    <cfRule type="expression" priority="576" dxfId="0">
      <formula>G34=""</formula>
    </cfRule>
    <cfRule type="expression" priority="577" dxfId="16">
      <formula>I34=""</formula>
    </cfRule>
  </conditionalFormatting>
  <conditionalFormatting sqref="I35 L35">
    <cfRule type="expression" priority="572" dxfId="0">
      <formula>G34=""</formula>
    </cfRule>
    <cfRule type="expression" priority="573" dxfId="0">
      <formula>G34="いいえ"</formula>
    </cfRule>
    <cfRule type="expression" priority="574" dxfId="8">
      <formula>I35=""</formula>
    </cfRule>
  </conditionalFormatting>
  <conditionalFormatting sqref="M33:N33">
    <cfRule type="expression" priority="569" dxfId="359">
      <formula>$N$33&lt;&gt;""</formula>
    </cfRule>
    <cfRule type="expression" priority="570" dxfId="359">
      <formula>$J$33="はい"</formula>
    </cfRule>
    <cfRule type="expression" priority="571" dxfId="0">
      <formula>$G$33=$J$33</formula>
    </cfRule>
  </conditionalFormatting>
  <conditionalFormatting sqref="I36 L36 I38 L38">
    <cfRule type="expression" priority="566" dxfId="0">
      <formula>G36=""</formula>
    </cfRule>
    <cfRule type="expression" priority="567" dxfId="0">
      <formula>G36="いいえ"</formula>
    </cfRule>
    <cfRule type="expression" priority="568" dxfId="16">
      <formula>I36=""</formula>
    </cfRule>
  </conditionalFormatting>
  <conditionalFormatting sqref="I37 L37 I39 L39">
    <cfRule type="expression" priority="563" dxfId="0">
      <formula>G36=""</formula>
    </cfRule>
    <cfRule type="expression" priority="564" dxfId="0">
      <formula>G36="いいえ"</formula>
    </cfRule>
    <cfRule type="expression" priority="565" dxfId="16">
      <formula>I37=""</formula>
    </cfRule>
  </conditionalFormatting>
  <conditionalFormatting sqref="M34:N34">
    <cfRule type="expression" priority="560" dxfId="359">
      <formula>$N34&lt;&gt;""</formula>
    </cfRule>
    <cfRule type="expression" priority="561" dxfId="359">
      <formula>J34="はい"</formula>
    </cfRule>
    <cfRule type="expression" priority="562" dxfId="0">
      <formula>G34=J34</formula>
    </cfRule>
  </conditionalFormatting>
  <conditionalFormatting sqref="M36:N36">
    <cfRule type="expression" priority="556" dxfId="359">
      <formula>$N36&lt;&gt;""</formula>
    </cfRule>
    <cfRule type="expression" priority="557" dxfId="359">
      <formula>J36="はい"</formula>
    </cfRule>
    <cfRule type="expression" priority="558" dxfId="0">
      <formula>G36=J36</formula>
    </cfRule>
  </conditionalFormatting>
  <conditionalFormatting sqref="M38:N38">
    <cfRule type="expression" priority="551" dxfId="0">
      <formula>$G$28=""</formula>
    </cfRule>
  </conditionalFormatting>
  <conditionalFormatting sqref="M38:N38">
    <cfRule type="expression" priority="552" dxfId="359">
      <formula>$N38&lt;&gt;""</formula>
    </cfRule>
    <cfRule type="expression" priority="553" dxfId="359">
      <formula>J38="はい"</formula>
    </cfRule>
    <cfRule type="expression" priority="554" dxfId="0">
      <formula>G38=J38</formula>
    </cfRule>
  </conditionalFormatting>
  <conditionalFormatting sqref="I40:I41 L40:L41">
    <cfRule type="expression" priority="546" dxfId="0">
      <formula>G40=""</formula>
    </cfRule>
    <cfRule type="expression" priority="547" dxfId="0">
      <formula>G40="いいえ"</formula>
    </cfRule>
    <cfRule type="expression" priority="548" dxfId="8">
      <formula>I40=""</formula>
    </cfRule>
  </conditionalFormatting>
  <conditionalFormatting sqref="M40:N41">
    <cfRule type="expression" priority="549" dxfId="359">
      <formula>$J40="はい"</formula>
    </cfRule>
    <cfRule type="expression" priority="550" dxfId="359">
      <formula>$N40&lt;&gt;""</formula>
    </cfRule>
    <cfRule type="expression" priority="559" dxfId="0">
      <formula>$G40=$J40</formula>
    </cfRule>
  </conditionalFormatting>
  <conditionalFormatting sqref="I42 L42 I44 L44">
    <cfRule type="expression" priority="543" dxfId="0">
      <formula>G42=""</formula>
    </cfRule>
    <cfRule type="expression" priority="544" dxfId="0">
      <formula>G42="いいえ"</formula>
    </cfRule>
    <cfRule type="expression" priority="545" dxfId="8">
      <formula>I42=""</formula>
    </cfRule>
  </conditionalFormatting>
  <conditionalFormatting sqref="I43 L43 I45 L45">
    <cfRule type="expression" priority="540" dxfId="0">
      <formula>G42=""</formula>
    </cfRule>
    <cfRule type="expression" priority="541" dxfId="0">
      <formula>G42="いいえ"</formula>
    </cfRule>
    <cfRule type="expression" priority="542" dxfId="16">
      <formula>I43=""</formula>
    </cfRule>
  </conditionalFormatting>
  <conditionalFormatting sqref="M42:N42">
    <cfRule type="expression" priority="535" dxfId="0">
      <formula>$G$28=""</formula>
    </cfRule>
  </conditionalFormatting>
  <conditionalFormatting sqref="M42:N42">
    <cfRule type="expression" priority="536" dxfId="359">
      <formula>$N42&lt;&gt;""</formula>
    </cfRule>
    <cfRule type="expression" priority="537" dxfId="359">
      <formula>J42="はい"</formula>
    </cfRule>
    <cfRule type="expression" priority="538" dxfId="0">
      <formula>G42=J42</formula>
    </cfRule>
  </conditionalFormatting>
  <conditionalFormatting sqref="M44:N44">
    <cfRule type="expression" priority="531" dxfId="0">
      <formula>$G$28=""</formula>
    </cfRule>
  </conditionalFormatting>
  <conditionalFormatting sqref="M44:N44">
    <cfRule type="expression" priority="532" dxfId="359">
      <formula>$N44&lt;&gt;""</formula>
    </cfRule>
    <cfRule type="expression" priority="533" dxfId="359">
      <formula>J44="はい"</formula>
    </cfRule>
    <cfRule type="expression" priority="534" dxfId="0">
      <formula>G44=J44</formula>
    </cfRule>
  </conditionalFormatting>
  <conditionalFormatting sqref="M46:N46">
    <cfRule type="expression" priority="522" dxfId="359">
      <formula>$J46="はい"</formula>
    </cfRule>
    <cfRule type="expression" priority="523" dxfId="359">
      <formula>$N46&lt;&gt;""</formula>
    </cfRule>
    <cfRule type="expression" priority="524" dxfId="0">
      <formula>$G46=$J46</formula>
    </cfRule>
  </conditionalFormatting>
  <conditionalFormatting sqref="I47">
    <cfRule type="expression" priority="519" dxfId="0">
      <formula>G46=""</formula>
    </cfRule>
    <cfRule type="expression" priority="520" dxfId="0">
      <formula>G46="いいえ"</formula>
    </cfRule>
    <cfRule type="expression" priority="521" dxfId="16">
      <formula>I47=""</formula>
    </cfRule>
  </conditionalFormatting>
  <conditionalFormatting sqref="L47">
    <cfRule type="expression" priority="516" dxfId="0">
      <formula>J46=""</formula>
    </cfRule>
    <cfRule type="expression" priority="517" dxfId="0">
      <formula>J46="いいえ"</formula>
    </cfRule>
    <cfRule type="expression" priority="518" dxfId="16">
      <formula>L47=""</formula>
    </cfRule>
  </conditionalFormatting>
  <conditionalFormatting sqref="J48 G48">
    <cfRule type="expression" priority="514" dxfId="8">
      <formula>G48=""</formula>
    </cfRule>
  </conditionalFormatting>
  <conditionalFormatting sqref="I48">
    <cfRule type="expression" priority="510" dxfId="0">
      <formula>G48=""</formula>
    </cfRule>
    <cfRule type="expression" priority="511" dxfId="0">
      <formula>G48="いいえ"</formula>
    </cfRule>
    <cfRule type="expression" priority="512" dxfId="8">
      <formula>I48=""</formula>
    </cfRule>
  </conditionalFormatting>
  <conditionalFormatting sqref="L48">
    <cfRule type="expression" priority="507" dxfId="0">
      <formula>J48=""</formula>
    </cfRule>
    <cfRule type="expression" priority="508" dxfId="0">
      <formula>J48="いいえ"</formula>
    </cfRule>
    <cfRule type="expression" priority="509" dxfId="8">
      <formula>L48=""</formula>
    </cfRule>
  </conditionalFormatting>
  <conditionalFormatting sqref="M48:N48">
    <cfRule type="expression" priority="504" dxfId="359">
      <formula>$J48="はい"</formula>
    </cfRule>
    <cfRule type="expression" priority="505" dxfId="359">
      <formula>$N48&lt;&gt;""</formula>
    </cfRule>
    <cfRule type="expression" priority="506" dxfId="0">
      <formula>$G48=$J48</formula>
    </cfRule>
  </conditionalFormatting>
  <conditionalFormatting sqref="I46">
    <cfRule type="expression" priority="529" dxfId="0">
      <formula>G46=""</formula>
    </cfRule>
    <cfRule type="expression" priority="530" dxfId="0">
      <formula>G46="いいえ"</formula>
    </cfRule>
    <cfRule type="expression" priority="539" dxfId="8">
      <formula>I46=""</formula>
    </cfRule>
  </conditionalFormatting>
  <conditionalFormatting sqref="L46">
    <cfRule type="expression" priority="525" dxfId="0">
      <formula>J46=""</formula>
    </cfRule>
    <cfRule type="expression" priority="526" dxfId="0">
      <formula>J46="いいえ"</formula>
    </cfRule>
    <cfRule type="expression" priority="528" dxfId="8">
      <formula>L46=""</formula>
    </cfRule>
  </conditionalFormatting>
  <conditionalFormatting sqref="I49 L49">
    <cfRule type="expression" priority="502" dxfId="0" stopIfTrue="1">
      <formula>G48=""</formula>
    </cfRule>
    <cfRule type="expression" priority="503" dxfId="0" stopIfTrue="1">
      <formula>G48="いいえ"</formula>
    </cfRule>
    <cfRule type="expression" priority="527" dxfId="16" stopIfTrue="1">
      <formula>I49=""</formula>
    </cfRule>
  </conditionalFormatting>
  <conditionalFormatting sqref="G51:M51">
    <cfRule type="expression" priority="499" dxfId="0">
      <formula>G51=""</formula>
    </cfRule>
  </conditionalFormatting>
  <conditionalFormatting sqref="G56:G65 J56:J65 G67 G69 J67 J69">
    <cfRule type="expression" priority="498" dxfId="8">
      <formula>G56=""</formula>
    </cfRule>
  </conditionalFormatting>
  <conditionalFormatting sqref="I56 L56">
    <cfRule type="expression" priority="495" dxfId="0">
      <formula>G56=""</formula>
    </cfRule>
    <cfRule type="expression" priority="496" dxfId="0">
      <formula>G56="いいえ"</formula>
    </cfRule>
    <cfRule type="expression" priority="497" dxfId="16">
      <formula>I56=""</formula>
    </cfRule>
  </conditionalFormatting>
  <conditionalFormatting sqref="I57 L57">
    <cfRule type="expression" priority="492" dxfId="0">
      <formula>G57="いいえ"</formula>
    </cfRule>
    <cfRule type="expression" priority="493" dxfId="0">
      <formula>G57=""</formula>
    </cfRule>
    <cfRule type="expression" priority="494" dxfId="16">
      <formula>I57=""</formula>
    </cfRule>
  </conditionalFormatting>
  <conditionalFormatting sqref="I58 L58">
    <cfRule type="expression" priority="489" dxfId="0">
      <formula>G57=""</formula>
    </cfRule>
    <cfRule type="expression" priority="490" dxfId="0">
      <formula>G57="いいえ"</formula>
    </cfRule>
    <cfRule type="expression" priority="491" dxfId="8">
      <formula>I58=""</formula>
    </cfRule>
  </conditionalFormatting>
  <conditionalFormatting sqref="M56:N56">
    <cfRule type="expression" priority="486" dxfId="359">
      <formula>$N56&lt;&gt;""</formula>
    </cfRule>
    <cfRule type="expression" priority="487" dxfId="359">
      <formula>$J56="はい"</formula>
    </cfRule>
    <cfRule type="expression" priority="488" dxfId="0">
      <formula>$G56=$J56</formula>
    </cfRule>
  </conditionalFormatting>
  <conditionalFormatting sqref="I59 L59 I61 L61">
    <cfRule type="expression" priority="483" dxfId="0">
      <formula>G59=""</formula>
    </cfRule>
    <cfRule type="expression" priority="484" dxfId="0">
      <formula>G59="いいえ"</formula>
    </cfRule>
    <cfRule type="expression" priority="485" dxfId="16">
      <formula>I59=""</formula>
    </cfRule>
  </conditionalFormatting>
  <conditionalFormatting sqref="I60 L60 I62 L62">
    <cfRule type="expression" priority="480" dxfId="0">
      <formula>G59=""</formula>
    </cfRule>
    <cfRule type="expression" priority="481" dxfId="0">
      <formula>G59="いいえ"</formula>
    </cfRule>
    <cfRule type="expression" priority="482" dxfId="16">
      <formula>I60=""</formula>
    </cfRule>
  </conditionalFormatting>
  <conditionalFormatting sqref="M57:N57">
    <cfRule type="expression" priority="477" dxfId="359">
      <formula>$N57&lt;&gt;""</formula>
    </cfRule>
    <cfRule type="expression" priority="478" dxfId="359">
      <formula>J57="はい"</formula>
    </cfRule>
    <cfRule type="expression" priority="479" dxfId="0">
      <formula>G57=J57</formula>
    </cfRule>
  </conditionalFormatting>
  <conditionalFormatting sqref="M59:N59">
    <cfRule type="expression" priority="472" dxfId="0">
      <formula>$G$28=""</formula>
    </cfRule>
  </conditionalFormatting>
  <conditionalFormatting sqref="M59:N59">
    <cfRule type="expression" priority="473" dxfId="359">
      <formula>$N59&lt;&gt;""</formula>
    </cfRule>
    <cfRule type="expression" priority="474" dxfId="359">
      <formula>J59="はい"</formula>
    </cfRule>
    <cfRule type="expression" priority="475" dxfId="0">
      <formula>G59=J59</formula>
    </cfRule>
  </conditionalFormatting>
  <conditionalFormatting sqref="M61:N61">
    <cfRule type="expression" priority="468" dxfId="0">
      <formula>$G$28=""</formula>
    </cfRule>
  </conditionalFormatting>
  <conditionalFormatting sqref="M61:N61">
    <cfRule type="expression" priority="469" dxfId="359">
      <formula>$N61&lt;&gt;""</formula>
    </cfRule>
    <cfRule type="expression" priority="470" dxfId="359">
      <formula>J61="はい"</formula>
    </cfRule>
    <cfRule type="expression" priority="471" dxfId="0">
      <formula>G61=J61</formula>
    </cfRule>
  </conditionalFormatting>
  <conditionalFormatting sqref="I63:I64 L63:L64">
    <cfRule type="expression" priority="463" dxfId="0">
      <formula>G63=""</formula>
    </cfRule>
    <cfRule type="expression" priority="464" dxfId="0">
      <formula>G63="いいえ"</formula>
    </cfRule>
    <cfRule type="expression" priority="465" dxfId="8">
      <formula>I63=""</formula>
    </cfRule>
  </conditionalFormatting>
  <conditionalFormatting sqref="M63:N64">
    <cfRule type="expression" priority="466" dxfId="359">
      <formula>$J63="はい"</formula>
    </cfRule>
    <cfRule type="expression" priority="467" dxfId="359">
      <formula>$N63&lt;&gt;""</formula>
    </cfRule>
    <cfRule type="expression" priority="476" dxfId="0">
      <formula>$G63=$J63</formula>
    </cfRule>
  </conditionalFormatting>
  <conditionalFormatting sqref="I65 L65 I67 L67">
    <cfRule type="expression" priority="460" dxfId="0">
      <formula>G65=""</formula>
    </cfRule>
    <cfRule type="expression" priority="461" dxfId="0">
      <formula>G65="いいえ"</formula>
    </cfRule>
    <cfRule type="expression" priority="462" dxfId="8">
      <formula>I65=""</formula>
    </cfRule>
  </conditionalFormatting>
  <conditionalFormatting sqref="I66 L66 I68 L68">
    <cfRule type="expression" priority="457" dxfId="0">
      <formula>G65=""</formula>
    </cfRule>
    <cfRule type="expression" priority="458" dxfId="0">
      <formula>G65="いいえ"</formula>
    </cfRule>
    <cfRule type="expression" priority="459" dxfId="16">
      <formula>I66=""</formula>
    </cfRule>
  </conditionalFormatting>
  <conditionalFormatting sqref="M65:N65">
    <cfRule type="expression" priority="452" dxfId="0">
      <formula>$G$28=""</formula>
    </cfRule>
  </conditionalFormatting>
  <conditionalFormatting sqref="M65:N65">
    <cfRule type="expression" priority="453" dxfId="359">
      <formula>$N65&lt;&gt;""</formula>
    </cfRule>
    <cfRule type="expression" priority="454" dxfId="359">
      <formula>J65="はい"</formula>
    </cfRule>
    <cfRule type="expression" priority="455" dxfId="0">
      <formula>G65=J65</formula>
    </cfRule>
  </conditionalFormatting>
  <conditionalFormatting sqref="M67:N67">
    <cfRule type="expression" priority="448" dxfId="0">
      <formula>$G$28=""</formula>
    </cfRule>
  </conditionalFormatting>
  <conditionalFormatting sqref="M67:N67">
    <cfRule type="expression" priority="449" dxfId="359">
      <formula>$N67&lt;&gt;""</formula>
    </cfRule>
    <cfRule type="expression" priority="450" dxfId="359">
      <formula>J67="はい"</formula>
    </cfRule>
    <cfRule type="expression" priority="451" dxfId="0">
      <formula>G67=J67</formula>
    </cfRule>
  </conditionalFormatting>
  <conditionalFormatting sqref="M69:N69">
    <cfRule type="expression" priority="439" dxfId="359">
      <formula>$J69="はい"</formula>
    </cfRule>
    <cfRule type="expression" priority="440" dxfId="359">
      <formula>$N69&lt;&gt;""</formula>
    </cfRule>
    <cfRule type="expression" priority="441" dxfId="0">
      <formula>$G69=$J69</formula>
    </cfRule>
  </conditionalFormatting>
  <conditionalFormatting sqref="I70">
    <cfRule type="expression" priority="436" dxfId="0">
      <formula>G69=""</formula>
    </cfRule>
    <cfRule type="expression" priority="437" dxfId="0">
      <formula>G69="いいえ"</formula>
    </cfRule>
    <cfRule type="expression" priority="438" dxfId="16">
      <formula>I70=""</formula>
    </cfRule>
  </conditionalFormatting>
  <conditionalFormatting sqref="L70">
    <cfRule type="expression" priority="433" dxfId="0">
      <formula>J69=""</formula>
    </cfRule>
    <cfRule type="expression" priority="434" dxfId="0">
      <formula>J69="いいえ"</formula>
    </cfRule>
    <cfRule type="expression" priority="435" dxfId="16">
      <formula>L70=""</formula>
    </cfRule>
  </conditionalFormatting>
  <conditionalFormatting sqref="J71 G71">
    <cfRule type="expression" priority="431" dxfId="8">
      <formula>G71=""</formula>
    </cfRule>
  </conditionalFormatting>
  <conditionalFormatting sqref="I71">
    <cfRule type="expression" priority="427" dxfId="0">
      <formula>G71=""</formula>
    </cfRule>
    <cfRule type="expression" priority="428" dxfId="0">
      <formula>G71="いいえ"</formula>
    </cfRule>
    <cfRule type="expression" priority="429" dxfId="8">
      <formula>I71=""</formula>
    </cfRule>
  </conditionalFormatting>
  <conditionalFormatting sqref="L71">
    <cfRule type="expression" priority="424" dxfId="0">
      <formula>J71=""</formula>
    </cfRule>
    <cfRule type="expression" priority="425" dxfId="0">
      <formula>J71="いいえ"</formula>
    </cfRule>
    <cfRule type="expression" priority="426" dxfId="8">
      <formula>L71=""</formula>
    </cfRule>
  </conditionalFormatting>
  <conditionalFormatting sqref="M71:N71">
    <cfRule type="expression" priority="421" dxfId="359">
      <formula>$J71="はい"</formula>
    </cfRule>
    <cfRule type="expression" priority="422" dxfId="359">
      <formula>$N71&lt;&gt;""</formula>
    </cfRule>
    <cfRule type="expression" priority="423" dxfId="0">
      <formula>$G71=$J71</formula>
    </cfRule>
  </conditionalFormatting>
  <conditionalFormatting sqref="I69">
    <cfRule type="expression" priority="446" dxfId="0">
      <formula>G69=""</formula>
    </cfRule>
    <cfRule type="expression" priority="447" dxfId="0">
      <formula>G69="いいえ"</formula>
    </cfRule>
    <cfRule type="expression" priority="456" dxfId="8">
      <formula>I69=""</formula>
    </cfRule>
  </conditionalFormatting>
  <conditionalFormatting sqref="L69">
    <cfRule type="expression" priority="442" dxfId="0">
      <formula>J69=""</formula>
    </cfRule>
    <cfRule type="expression" priority="443" dxfId="0">
      <formula>J69="いいえ"</formula>
    </cfRule>
    <cfRule type="expression" priority="445" dxfId="8">
      <formula>L69=""</formula>
    </cfRule>
  </conditionalFormatting>
  <conditionalFormatting sqref="I72 L72">
    <cfRule type="expression" priority="419" dxfId="0" stopIfTrue="1">
      <formula>G71=""</formula>
    </cfRule>
    <cfRule type="expression" priority="420" dxfId="0" stopIfTrue="1">
      <formula>G71="いいえ"</formula>
    </cfRule>
    <cfRule type="expression" priority="444" dxfId="16" stopIfTrue="1">
      <formula>I72=""</formula>
    </cfRule>
  </conditionalFormatting>
  <conditionalFormatting sqref="G33:N49">
    <cfRule type="expression" priority="418" dxfId="0" stopIfTrue="1">
      <formula>$G$28=""</formula>
    </cfRule>
  </conditionalFormatting>
  <conditionalFormatting sqref="G74:M74">
    <cfRule type="expression" priority="417" dxfId="0">
      <formula>G74=""</formula>
    </cfRule>
  </conditionalFormatting>
  <conditionalFormatting sqref="G79:G88 J79:J88 G90 G92 J90 J92">
    <cfRule type="expression" priority="416" dxfId="8">
      <formula>G79=""</formula>
    </cfRule>
  </conditionalFormatting>
  <conditionalFormatting sqref="I79 L79">
    <cfRule type="expression" priority="413" dxfId="0">
      <formula>G79=""</formula>
    </cfRule>
    <cfRule type="expression" priority="414" dxfId="0">
      <formula>G79="いいえ"</formula>
    </cfRule>
    <cfRule type="expression" priority="415" dxfId="16">
      <formula>I79=""</formula>
    </cfRule>
  </conditionalFormatting>
  <conditionalFormatting sqref="I80 L80">
    <cfRule type="expression" priority="410" dxfId="0">
      <formula>G80="いいえ"</formula>
    </cfRule>
    <cfRule type="expression" priority="411" dxfId="0">
      <formula>G80=""</formula>
    </cfRule>
    <cfRule type="expression" priority="412" dxfId="16">
      <formula>I80=""</formula>
    </cfRule>
  </conditionalFormatting>
  <conditionalFormatting sqref="I81 L81">
    <cfRule type="expression" priority="407" dxfId="0">
      <formula>G80=""</formula>
    </cfRule>
    <cfRule type="expression" priority="408" dxfId="0">
      <formula>G80="いいえ"</formula>
    </cfRule>
    <cfRule type="expression" priority="409" dxfId="8">
      <formula>I81=""</formula>
    </cfRule>
  </conditionalFormatting>
  <conditionalFormatting sqref="M79:N79">
    <cfRule type="expression" priority="404" dxfId="359">
      <formula>$N79&lt;&gt;""</formula>
    </cfRule>
    <cfRule type="expression" priority="405" dxfId="359">
      <formula>$J79="はい"</formula>
    </cfRule>
    <cfRule type="expression" priority="406" dxfId="0">
      <formula>$G79=$J79</formula>
    </cfRule>
  </conditionalFormatting>
  <conditionalFormatting sqref="I82 L82 I84 L84">
    <cfRule type="expression" priority="401" dxfId="0">
      <formula>G82=""</formula>
    </cfRule>
    <cfRule type="expression" priority="402" dxfId="0">
      <formula>G82="いいえ"</formula>
    </cfRule>
    <cfRule type="expression" priority="403" dxfId="16">
      <formula>I82=""</formula>
    </cfRule>
  </conditionalFormatting>
  <conditionalFormatting sqref="I83 L83 I85 L85">
    <cfRule type="expression" priority="398" dxfId="0">
      <formula>G82=""</formula>
    </cfRule>
    <cfRule type="expression" priority="399" dxfId="0">
      <formula>G82="いいえ"</formula>
    </cfRule>
    <cfRule type="expression" priority="400" dxfId="16">
      <formula>I83=""</formula>
    </cfRule>
  </conditionalFormatting>
  <conditionalFormatting sqref="M80:N80">
    <cfRule type="expression" priority="395" dxfId="359">
      <formula>$N80&lt;&gt;""</formula>
    </cfRule>
    <cfRule type="expression" priority="396" dxfId="359">
      <formula>J80="はい"</formula>
    </cfRule>
    <cfRule type="expression" priority="397" dxfId="0">
      <formula>G80=J80</formula>
    </cfRule>
  </conditionalFormatting>
  <conditionalFormatting sqref="M82:N82">
    <cfRule type="expression" priority="390" dxfId="0">
      <formula>$G$28=""</formula>
    </cfRule>
  </conditionalFormatting>
  <conditionalFormatting sqref="M82:N82">
    <cfRule type="expression" priority="391" dxfId="359">
      <formula>$N82&lt;&gt;""</formula>
    </cfRule>
    <cfRule type="expression" priority="392" dxfId="359">
      <formula>J82="はい"</formula>
    </cfRule>
    <cfRule type="expression" priority="393" dxfId="0">
      <formula>G82=J82</formula>
    </cfRule>
  </conditionalFormatting>
  <conditionalFormatting sqref="M84:N84">
    <cfRule type="expression" priority="386" dxfId="0">
      <formula>$G$28=""</formula>
    </cfRule>
  </conditionalFormatting>
  <conditionalFormatting sqref="M84:N84">
    <cfRule type="expression" priority="387" dxfId="359">
      <formula>$N84&lt;&gt;""</formula>
    </cfRule>
    <cfRule type="expression" priority="388" dxfId="359">
      <formula>J84="はい"</formula>
    </cfRule>
    <cfRule type="expression" priority="389" dxfId="0">
      <formula>G84=J84</formula>
    </cfRule>
  </conditionalFormatting>
  <conditionalFormatting sqref="I86:I87 L86:L87">
    <cfRule type="expression" priority="381" dxfId="0">
      <formula>G86=""</formula>
    </cfRule>
    <cfRule type="expression" priority="382" dxfId="0">
      <formula>G86="いいえ"</formula>
    </cfRule>
    <cfRule type="expression" priority="383" dxfId="8">
      <formula>I86=""</formula>
    </cfRule>
  </conditionalFormatting>
  <conditionalFormatting sqref="M86:N87">
    <cfRule type="expression" priority="384" dxfId="359">
      <formula>$J86="はい"</formula>
    </cfRule>
    <cfRule type="expression" priority="385" dxfId="359">
      <formula>$N86&lt;&gt;""</formula>
    </cfRule>
    <cfRule type="expression" priority="394" dxfId="0">
      <formula>$G86=$J86</formula>
    </cfRule>
  </conditionalFormatting>
  <conditionalFormatting sqref="I88 L88 I90 L90">
    <cfRule type="expression" priority="378" dxfId="0">
      <formula>G88=""</formula>
    </cfRule>
    <cfRule type="expression" priority="379" dxfId="0">
      <formula>G88="いいえ"</formula>
    </cfRule>
    <cfRule type="expression" priority="380" dxfId="8">
      <formula>I88=""</formula>
    </cfRule>
  </conditionalFormatting>
  <conditionalFormatting sqref="I89 L89 I91 L91">
    <cfRule type="expression" priority="375" dxfId="0">
      <formula>G88=""</formula>
    </cfRule>
    <cfRule type="expression" priority="376" dxfId="0">
      <formula>G88="いいえ"</formula>
    </cfRule>
    <cfRule type="expression" priority="377" dxfId="16">
      <formula>I89=""</formula>
    </cfRule>
  </conditionalFormatting>
  <conditionalFormatting sqref="M88:N88">
    <cfRule type="expression" priority="370" dxfId="0">
      <formula>$G$28=""</formula>
    </cfRule>
  </conditionalFormatting>
  <conditionalFormatting sqref="M88:N88">
    <cfRule type="expression" priority="371" dxfId="359">
      <formula>$N88&lt;&gt;""</formula>
    </cfRule>
    <cfRule type="expression" priority="372" dxfId="359">
      <formula>J88="はい"</formula>
    </cfRule>
    <cfRule type="expression" priority="373" dxfId="0">
      <formula>G88=J88</formula>
    </cfRule>
  </conditionalFormatting>
  <conditionalFormatting sqref="M90:N90">
    <cfRule type="expression" priority="366" dxfId="0">
      <formula>$G$28=""</formula>
    </cfRule>
  </conditionalFormatting>
  <conditionalFormatting sqref="M90:N90">
    <cfRule type="expression" priority="367" dxfId="359">
      <formula>$N90&lt;&gt;""</formula>
    </cfRule>
    <cfRule type="expression" priority="368" dxfId="359">
      <formula>J90="はい"</formula>
    </cfRule>
    <cfRule type="expression" priority="369" dxfId="0">
      <formula>G90=J90</formula>
    </cfRule>
  </conditionalFormatting>
  <conditionalFormatting sqref="M92:N92">
    <cfRule type="expression" priority="357" dxfId="359">
      <formula>$J92="はい"</formula>
    </cfRule>
    <cfRule type="expression" priority="358" dxfId="359">
      <formula>$N92&lt;&gt;""</formula>
    </cfRule>
    <cfRule type="expression" priority="359" dxfId="0">
      <formula>$G92=$J92</formula>
    </cfRule>
  </conditionalFormatting>
  <conditionalFormatting sqref="I93">
    <cfRule type="expression" priority="354" dxfId="0">
      <formula>G92=""</formula>
    </cfRule>
    <cfRule type="expression" priority="355" dxfId="0">
      <formula>G92="いいえ"</formula>
    </cfRule>
    <cfRule type="expression" priority="356" dxfId="16">
      <formula>I93=""</formula>
    </cfRule>
  </conditionalFormatting>
  <conditionalFormatting sqref="L93">
    <cfRule type="expression" priority="351" dxfId="0">
      <formula>J92=""</formula>
    </cfRule>
    <cfRule type="expression" priority="352" dxfId="0">
      <formula>J92="いいえ"</formula>
    </cfRule>
    <cfRule type="expression" priority="353" dxfId="16">
      <formula>L93=""</formula>
    </cfRule>
  </conditionalFormatting>
  <conditionalFormatting sqref="J94 G94">
    <cfRule type="expression" priority="349" dxfId="8">
      <formula>G94=""</formula>
    </cfRule>
  </conditionalFormatting>
  <conditionalFormatting sqref="I94">
    <cfRule type="expression" priority="345" dxfId="0">
      <formula>G94=""</formula>
    </cfRule>
    <cfRule type="expression" priority="346" dxfId="0">
      <formula>G94="いいえ"</formula>
    </cfRule>
    <cfRule type="expression" priority="347" dxfId="8">
      <formula>I94=""</formula>
    </cfRule>
  </conditionalFormatting>
  <conditionalFormatting sqref="L94">
    <cfRule type="expression" priority="342" dxfId="0">
      <formula>J94=""</formula>
    </cfRule>
    <cfRule type="expression" priority="343" dxfId="0">
      <formula>J94="いいえ"</formula>
    </cfRule>
    <cfRule type="expression" priority="344" dxfId="8">
      <formula>L94=""</formula>
    </cfRule>
  </conditionalFormatting>
  <conditionalFormatting sqref="M94:N94">
    <cfRule type="expression" priority="339" dxfId="359">
      <formula>$J94="はい"</formula>
    </cfRule>
    <cfRule type="expression" priority="340" dxfId="359">
      <formula>$N94&lt;&gt;""</formula>
    </cfRule>
    <cfRule type="expression" priority="341" dxfId="0">
      <formula>$G94=$J94</formula>
    </cfRule>
  </conditionalFormatting>
  <conditionalFormatting sqref="I92">
    <cfRule type="expression" priority="364" dxfId="0">
      <formula>G92=""</formula>
    </cfRule>
    <cfRule type="expression" priority="365" dxfId="0">
      <formula>G92="いいえ"</formula>
    </cfRule>
    <cfRule type="expression" priority="374" dxfId="8">
      <formula>I92=""</formula>
    </cfRule>
  </conditionalFormatting>
  <conditionalFormatting sqref="L92">
    <cfRule type="expression" priority="360" dxfId="0">
      <formula>J92=""</formula>
    </cfRule>
    <cfRule type="expression" priority="361" dxfId="0">
      <formula>J92="いいえ"</formula>
    </cfRule>
    <cfRule type="expression" priority="363" dxfId="8">
      <formula>L92=""</formula>
    </cfRule>
  </conditionalFormatting>
  <conditionalFormatting sqref="I95 L95">
    <cfRule type="expression" priority="337" dxfId="0" stopIfTrue="1">
      <formula>G94=""</formula>
    </cfRule>
    <cfRule type="expression" priority="338" dxfId="0" stopIfTrue="1">
      <formula>G94="いいえ"</formula>
    </cfRule>
    <cfRule type="expression" priority="362" dxfId="16" stopIfTrue="1">
      <formula>I95=""</formula>
    </cfRule>
  </conditionalFormatting>
  <conditionalFormatting sqref="G97:M97">
    <cfRule type="expression" priority="336" dxfId="0">
      <formula>G97=""</formula>
    </cfRule>
  </conditionalFormatting>
  <conditionalFormatting sqref="G102:G111 J102:J111 G113 G115 J113 J115">
    <cfRule type="expression" priority="335" dxfId="8">
      <formula>G102=""</formula>
    </cfRule>
  </conditionalFormatting>
  <conditionalFormatting sqref="I102 L102">
    <cfRule type="expression" priority="332" dxfId="0">
      <formula>G102=""</formula>
    </cfRule>
    <cfRule type="expression" priority="333" dxfId="0">
      <formula>G102="いいえ"</formula>
    </cfRule>
    <cfRule type="expression" priority="334" dxfId="16">
      <formula>I102=""</formula>
    </cfRule>
  </conditionalFormatting>
  <conditionalFormatting sqref="I103 L103">
    <cfRule type="expression" priority="329" dxfId="0">
      <formula>G103="いいえ"</formula>
    </cfRule>
    <cfRule type="expression" priority="330" dxfId="0">
      <formula>G103=""</formula>
    </cfRule>
    <cfRule type="expression" priority="331" dxfId="16">
      <formula>I103=""</formula>
    </cfRule>
  </conditionalFormatting>
  <conditionalFormatting sqref="I104 L104">
    <cfRule type="expression" priority="326" dxfId="0">
      <formula>G103=""</formula>
    </cfRule>
    <cfRule type="expression" priority="327" dxfId="0">
      <formula>G103="いいえ"</formula>
    </cfRule>
    <cfRule type="expression" priority="328" dxfId="8">
      <formula>I104=""</formula>
    </cfRule>
  </conditionalFormatting>
  <conditionalFormatting sqref="M102:N102">
    <cfRule type="expression" priority="323" dxfId="359">
      <formula>$N102&lt;&gt;""</formula>
    </cfRule>
    <cfRule type="expression" priority="324" dxfId="359">
      <formula>$J102="はい"</formula>
    </cfRule>
    <cfRule type="expression" priority="325" dxfId="0">
      <formula>$G102=$J102</formula>
    </cfRule>
  </conditionalFormatting>
  <conditionalFormatting sqref="I105 L105 I107 L107">
    <cfRule type="expression" priority="320" dxfId="0">
      <formula>G105=""</formula>
    </cfRule>
    <cfRule type="expression" priority="321" dxfId="0">
      <formula>G105="いいえ"</formula>
    </cfRule>
    <cfRule type="expression" priority="322" dxfId="16">
      <formula>I105=""</formula>
    </cfRule>
  </conditionalFormatting>
  <conditionalFormatting sqref="I106 L106 I108 L108">
    <cfRule type="expression" priority="317" dxfId="0">
      <formula>G105=""</formula>
    </cfRule>
    <cfRule type="expression" priority="318" dxfId="0">
      <formula>G105="いいえ"</formula>
    </cfRule>
    <cfRule type="expression" priority="319" dxfId="16">
      <formula>I106=""</formula>
    </cfRule>
  </conditionalFormatting>
  <conditionalFormatting sqref="M103:N103">
    <cfRule type="expression" priority="314" dxfId="359">
      <formula>$N103&lt;&gt;""</formula>
    </cfRule>
    <cfRule type="expression" priority="315" dxfId="359">
      <formula>J103="はい"</formula>
    </cfRule>
    <cfRule type="expression" priority="316" dxfId="0">
      <formula>G103=J103</formula>
    </cfRule>
  </conditionalFormatting>
  <conditionalFormatting sqref="M105:N105">
    <cfRule type="expression" priority="309" dxfId="0">
      <formula>$G$28=""</formula>
    </cfRule>
  </conditionalFormatting>
  <conditionalFormatting sqref="M105:N105">
    <cfRule type="expression" priority="310" dxfId="359">
      <formula>$N105&lt;&gt;""</formula>
    </cfRule>
    <cfRule type="expression" priority="311" dxfId="359">
      <formula>J105="はい"</formula>
    </cfRule>
    <cfRule type="expression" priority="312" dxfId="0">
      <formula>G105=J105</formula>
    </cfRule>
  </conditionalFormatting>
  <conditionalFormatting sqref="M107:N107">
    <cfRule type="expression" priority="305" dxfId="0">
      <formula>$G$28=""</formula>
    </cfRule>
  </conditionalFormatting>
  <conditionalFormatting sqref="M107:N107">
    <cfRule type="expression" priority="306" dxfId="359">
      <formula>$N107&lt;&gt;""</formula>
    </cfRule>
    <cfRule type="expression" priority="307" dxfId="359">
      <formula>J107="はい"</formula>
    </cfRule>
    <cfRule type="expression" priority="308" dxfId="0">
      <formula>G107=J107</formula>
    </cfRule>
  </conditionalFormatting>
  <conditionalFormatting sqref="I109:I110 L109:L110">
    <cfRule type="expression" priority="300" dxfId="0">
      <formula>G109=""</formula>
    </cfRule>
    <cfRule type="expression" priority="301" dxfId="0">
      <formula>G109="いいえ"</formula>
    </cfRule>
    <cfRule type="expression" priority="302" dxfId="8">
      <formula>I109=""</formula>
    </cfRule>
  </conditionalFormatting>
  <conditionalFormatting sqref="M109:N110">
    <cfRule type="expression" priority="303" dxfId="359">
      <formula>$J109="はい"</formula>
    </cfRule>
    <cfRule type="expression" priority="304" dxfId="359">
      <formula>$N109&lt;&gt;""</formula>
    </cfRule>
    <cfRule type="expression" priority="313" dxfId="0">
      <formula>$G109=$J109</formula>
    </cfRule>
  </conditionalFormatting>
  <conditionalFormatting sqref="I111 L111 I113 L113">
    <cfRule type="expression" priority="297" dxfId="0">
      <formula>G111=""</formula>
    </cfRule>
    <cfRule type="expression" priority="298" dxfId="0">
      <formula>G111="いいえ"</formula>
    </cfRule>
    <cfRule type="expression" priority="299" dxfId="8">
      <formula>I111=""</formula>
    </cfRule>
  </conditionalFormatting>
  <conditionalFormatting sqref="I112 L112 I114 L114">
    <cfRule type="expression" priority="294" dxfId="0">
      <formula>G111=""</formula>
    </cfRule>
    <cfRule type="expression" priority="295" dxfId="0">
      <formula>G111="いいえ"</formula>
    </cfRule>
    <cfRule type="expression" priority="296" dxfId="16">
      <formula>I112=""</formula>
    </cfRule>
  </conditionalFormatting>
  <conditionalFormatting sqref="M111:N111">
    <cfRule type="expression" priority="289" dxfId="0">
      <formula>$G$28=""</formula>
    </cfRule>
  </conditionalFormatting>
  <conditionalFormatting sqref="M111:N111">
    <cfRule type="expression" priority="290" dxfId="359">
      <formula>$N111&lt;&gt;""</formula>
    </cfRule>
    <cfRule type="expression" priority="291" dxfId="359">
      <formula>J111="はい"</formula>
    </cfRule>
    <cfRule type="expression" priority="292" dxfId="0">
      <formula>G111=J111</formula>
    </cfRule>
  </conditionalFormatting>
  <conditionalFormatting sqref="M113:N113">
    <cfRule type="expression" priority="285" dxfId="0">
      <formula>$G$28=""</formula>
    </cfRule>
  </conditionalFormatting>
  <conditionalFormatting sqref="M113:N113">
    <cfRule type="expression" priority="286" dxfId="359">
      <formula>$N113&lt;&gt;""</formula>
    </cfRule>
    <cfRule type="expression" priority="287" dxfId="359">
      <formula>J113="はい"</formula>
    </cfRule>
    <cfRule type="expression" priority="288" dxfId="0">
      <formula>G113=J113</formula>
    </cfRule>
  </conditionalFormatting>
  <conditionalFormatting sqref="M115:N115">
    <cfRule type="expression" priority="276" dxfId="359">
      <formula>$J115="はい"</formula>
    </cfRule>
    <cfRule type="expression" priority="277" dxfId="359">
      <formula>$N115&lt;&gt;""</formula>
    </cfRule>
    <cfRule type="expression" priority="278" dxfId="0">
      <formula>$G115=$J115</formula>
    </cfRule>
  </conditionalFormatting>
  <conditionalFormatting sqref="I116">
    <cfRule type="expression" priority="273" dxfId="0">
      <formula>G115=""</formula>
    </cfRule>
    <cfRule type="expression" priority="274" dxfId="0">
      <formula>G115="いいえ"</formula>
    </cfRule>
    <cfRule type="expression" priority="275" dxfId="16">
      <formula>I116=""</formula>
    </cfRule>
  </conditionalFormatting>
  <conditionalFormatting sqref="L116">
    <cfRule type="expression" priority="270" dxfId="0">
      <formula>J115=""</formula>
    </cfRule>
    <cfRule type="expression" priority="271" dxfId="0">
      <formula>J115="いいえ"</formula>
    </cfRule>
    <cfRule type="expression" priority="272" dxfId="16">
      <formula>L116=""</formula>
    </cfRule>
  </conditionalFormatting>
  <conditionalFormatting sqref="J117 G117">
    <cfRule type="expression" priority="268" dxfId="8">
      <formula>G117=""</formula>
    </cfRule>
  </conditionalFormatting>
  <conditionalFormatting sqref="I117">
    <cfRule type="expression" priority="264" dxfId="0">
      <formula>G117=""</formula>
    </cfRule>
    <cfRule type="expression" priority="265" dxfId="0">
      <formula>G117="いいえ"</formula>
    </cfRule>
    <cfRule type="expression" priority="266" dxfId="8">
      <formula>I117=""</formula>
    </cfRule>
  </conditionalFormatting>
  <conditionalFormatting sqref="L117">
    <cfRule type="expression" priority="261" dxfId="0">
      <formula>J117=""</formula>
    </cfRule>
    <cfRule type="expression" priority="262" dxfId="0">
      <formula>J117="いいえ"</formula>
    </cfRule>
    <cfRule type="expression" priority="263" dxfId="8">
      <formula>L117=""</formula>
    </cfRule>
  </conditionalFormatting>
  <conditionalFormatting sqref="M117:N117">
    <cfRule type="expression" priority="258" dxfId="359">
      <formula>$J117="はい"</formula>
    </cfRule>
    <cfRule type="expression" priority="259" dxfId="359">
      <formula>$N117&lt;&gt;""</formula>
    </cfRule>
    <cfRule type="expression" priority="260" dxfId="0">
      <formula>$G117=$J117</formula>
    </cfRule>
  </conditionalFormatting>
  <conditionalFormatting sqref="I115">
    <cfRule type="expression" priority="283" dxfId="0">
      <formula>G115=""</formula>
    </cfRule>
    <cfRule type="expression" priority="284" dxfId="0">
      <formula>G115="いいえ"</formula>
    </cfRule>
    <cfRule type="expression" priority="293" dxfId="8">
      <formula>I115=""</formula>
    </cfRule>
  </conditionalFormatting>
  <conditionalFormatting sqref="L115">
    <cfRule type="expression" priority="279" dxfId="0">
      <formula>J115=""</formula>
    </cfRule>
    <cfRule type="expression" priority="280" dxfId="0">
      <formula>J115="いいえ"</formula>
    </cfRule>
    <cfRule type="expression" priority="282" dxfId="8">
      <formula>L115=""</formula>
    </cfRule>
  </conditionalFormatting>
  <conditionalFormatting sqref="I118 L118">
    <cfRule type="expression" priority="256" dxfId="0" stopIfTrue="1">
      <formula>G117=""</formula>
    </cfRule>
    <cfRule type="expression" priority="257" dxfId="0" stopIfTrue="1">
      <formula>G117="いいえ"</formula>
    </cfRule>
    <cfRule type="expression" priority="281" dxfId="16" stopIfTrue="1">
      <formula>I118=""</formula>
    </cfRule>
  </conditionalFormatting>
  <conditionalFormatting sqref="G120:M120">
    <cfRule type="expression" priority="255" dxfId="0">
      <formula>G120=""</formula>
    </cfRule>
  </conditionalFormatting>
  <conditionalFormatting sqref="G125:G134 J125:J134 G136 G138 J136 J138">
    <cfRule type="expression" priority="254" dxfId="8">
      <formula>G125=""</formula>
    </cfRule>
  </conditionalFormatting>
  <conditionalFormatting sqref="I125 L125">
    <cfRule type="expression" priority="251" dxfId="0">
      <formula>G125=""</formula>
    </cfRule>
    <cfRule type="expression" priority="252" dxfId="0">
      <formula>G125="いいえ"</formula>
    </cfRule>
    <cfRule type="expression" priority="253" dxfId="16">
      <formula>I125=""</formula>
    </cfRule>
  </conditionalFormatting>
  <conditionalFormatting sqref="I126 L126">
    <cfRule type="expression" priority="248" dxfId="0">
      <formula>G126="いいえ"</formula>
    </cfRule>
    <cfRule type="expression" priority="249" dxfId="0">
      <formula>G126=""</formula>
    </cfRule>
    <cfRule type="expression" priority="250" dxfId="16">
      <formula>I126=""</formula>
    </cfRule>
  </conditionalFormatting>
  <conditionalFormatting sqref="I127 L127">
    <cfRule type="expression" priority="245" dxfId="0">
      <formula>G126=""</formula>
    </cfRule>
    <cfRule type="expression" priority="246" dxfId="0">
      <formula>G126="いいえ"</formula>
    </cfRule>
    <cfRule type="expression" priority="247" dxfId="8">
      <formula>I127=""</formula>
    </cfRule>
  </conditionalFormatting>
  <conditionalFormatting sqref="M125:N125">
    <cfRule type="expression" priority="242" dxfId="359">
      <formula>$N125&lt;&gt;""</formula>
    </cfRule>
    <cfRule type="expression" priority="243" dxfId="359">
      <formula>$J125="はい"</formula>
    </cfRule>
    <cfRule type="expression" priority="244" dxfId="0">
      <formula>$G125=$J125</formula>
    </cfRule>
  </conditionalFormatting>
  <conditionalFormatting sqref="I128 L128 I130 L130">
    <cfRule type="expression" priority="239" dxfId="0">
      <formula>G128=""</formula>
    </cfRule>
    <cfRule type="expression" priority="240" dxfId="0">
      <formula>G128="いいえ"</formula>
    </cfRule>
    <cfRule type="expression" priority="241" dxfId="16">
      <formula>I128=""</formula>
    </cfRule>
  </conditionalFormatting>
  <conditionalFormatting sqref="I129 L129 I131 L131">
    <cfRule type="expression" priority="236" dxfId="0">
      <formula>G128=""</formula>
    </cfRule>
    <cfRule type="expression" priority="237" dxfId="0">
      <formula>G128="いいえ"</formula>
    </cfRule>
    <cfRule type="expression" priority="238" dxfId="16">
      <formula>I129=""</formula>
    </cfRule>
  </conditionalFormatting>
  <conditionalFormatting sqref="M126:N126">
    <cfRule type="expression" priority="233" dxfId="359">
      <formula>$N126&lt;&gt;""</formula>
    </cfRule>
    <cfRule type="expression" priority="234" dxfId="359">
      <formula>J126="はい"</formula>
    </cfRule>
    <cfRule type="expression" priority="235" dxfId="0">
      <formula>G126=J126</formula>
    </cfRule>
  </conditionalFormatting>
  <conditionalFormatting sqref="M128:N128">
    <cfRule type="expression" priority="228" dxfId="0">
      <formula>$G$28=""</formula>
    </cfRule>
  </conditionalFormatting>
  <conditionalFormatting sqref="M128:N128">
    <cfRule type="expression" priority="229" dxfId="359">
      <formula>$N128&lt;&gt;""</formula>
    </cfRule>
    <cfRule type="expression" priority="230" dxfId="359">
      <formula>J128="はい"</formula>
    </cfRule>
    <cfRule type="expression" priority="231" dxfId="0">
      <formula>G128=J128</formula>
    </cfRule>
  </conditionalFormatting>
  <conditionalFormatting sqref="M130:N130">
    <cfRule type="expression" priority="224" dxfId="0">
      <formula>$G$28=""</formula>
    </cfRule>
  </conditionalFormatting>
  <conditionalFormatting sqref="M130:N130">
    <cfRule type="expression" priority="225" dxfId="359">
      <formula>$N130&lt;&gt;""</formula>
    </cfRule>
    <cfRule type="expression" priority="226" dxfId="359">
      <formula>J130="はい"</formula>
    </cfRule>
    <cfRule type="expression" priority="227" dxfId="0">
      <formula>G130=J130</formula>
    </cfRule>
  </conditionalFormatting>
  <conditionalFormatting sqref="I132:I133 L132:L133">
    <cfRule type="expression" priority="219" dxfId="0">
      <formula>G132=""</formula>
    </cfRule>
    <cfRule type="expression" priority="220" dxfId="0">
      <formula>G132="いいえ"</formula>
    </cfRule>
    <cfRule type="expression" priority="221" dxfId="8">
      <formula>I132=""</formula>
    </cfRule>
  </conditionalFormatting>
  <conditionalFormatting sqref="M132:N133">
    <cfRule type="expression" priority="222" dxfId="359">
      <formula>$J132="はい"</formula>
    </cfRule>
    <cfRule type="expression" priority="223" dxfId="359">
      <formula>$N132&lt;&gt;""</formula>
    </cfRule>
    <cfRule type="expression" priority="232" dxfId="0">
      <formula>$G132=$J132</formula>
    </cfRule>
  </conditionalFormatting>
  <conditionalFormatting sqref="I134 L134 I136 L136">
    <cfRule type="expression" priority="216" dxfId="0">
      <formula>G134=""</formula>
    </cfRule>
    <cfRule type="expression" priority="217" dxfId="0">
      <formula>G134="いいえ"</formula>
    </cfRule>
    <cfRule type="expression" priority="218" dxfId="8">
      <formula>I134=""</formula>
    </cfRule>
  </conditionalFormatting>
  <conditionalFormatting sqref="I135 L135 I137 L137">
    <cfRule type="expression" priority="213" dxfId="0">
      <formula>G134=""</formula>
    </cfRule>
    <cfRule type="expression" priority="214" dxfId="0">
      <formula>G134="いいえ"</formula>
    </cfRule>
    <cfRule type="expression" priority="215" dxfId="16">
      <formula>I135=""</formula>
    </cfRule>
  </conditionalFormatting>
  <conditionalFormatting sqref="M134:N134">
    <cfRule type="expression" priority="208" dxfId="0">
      <formula>$G$28=""</formula>
    </cfRule>
  </conditionalFormatting>
  <conditionalFormatting sqref="M134:N134">
    <cfRule type="expression" priority="209" dxfId="359">
      <formula>$N134&lt;&gt;""</formula>
    </cfRule>
    <cfRule type="expression" priority="210" dxfId="359">
      <formula>J134="はい"</formula>
    </cfRule>
    <cfRule type="expression" priority="211" dxfId="0">
      <formula>G134=J134</formula>
    </cfRule>
  </conditionalFormatting>
  <conditionalFormatting sqref="M136:N136">
    <cfRule type="expression" priority="204" dxfId="0">
      <formula>$G$28=""</formula>
    </cfRule>
  </conditionalFormatting>
  <conditionalFormatting sqref="M136:N136">
    <cfRule type="expression" priority="205" dxfId="359">
      <formula>$N136&lt;&gt;""</formula>
    </cfRule>
    <cfRule type="expression" priority="206" dxfId="359">
      <formula>J136="はい"</formula>
    </cfRule>
    <cfRule type="expression" priority="207" dxfId="0">
      <formula>G136=J136</formula>
    </cfRule>
  </conditionalFormatting>
  <conditionalFormatting sqref="M138:N138">
    <cfRule type="expression" priority="195" dxfId="359">
      <formula>$J138="はい"</formula>
    </cfRule>
    <cfRule type="expression" priority="196" dxfId="359">
      <formula>$N138&lt;&gt;""</formula>
    </cfRule>
    <cfRule type="expression" priority="197" dxfId="0">
      <formula>$G138=$J138</formula>
    </cfRule>
  </conditionalFormatting>
  <conditionalFormatting sqref="I139">
    <cfRule type="expression" priority="192" dxfId="0">
      <formula>G138=""</formula>
    </cfRule>
    <cfRule type="expression" priority="193" dxfId="0">
      <formula>G138="いいえ"</formula>
    </cfRule>
    <cfRule type="expression" priority="194" dxfId="16">
      <formula>I139=""</formula>
    </cfRule>
  </conditionalFormatting>
  <conditionalFormatting sqref="L139">
    <cfRule type="expression" priority="189" dxfId="0">
      <formula>J138=""</formula>
    </cfRule>
    <cfRule type="expression" priority="190" dxfId="0">
      <formula>J138="いいえ"</formula>
    </cfRule>
    <cfRule type="expression" priority="191" dxfId="16">
      <formula>L139=""</formula>
    </cfRule>
  </conditionalFormatting>
  <conditionalFormatting sqref="J140 G140">
    <cfRule type="expression" priority="187" dxfId="8">
      <formula>G140=""</formula>
    </cfRule>
  </conditionalFormatting>
  <conditionalFormatting sqref="I140">
    <cfRule type="expression" priority="183" dxfId="0">
      <formula>G140=""</formula>
    </cfRule>
    <cfRule type="expression" priority="184" dxfId="0">
      <formula>G140="いいえ"</formula>
    </cfRule>
    <cfRule type="expression" priority="185" dxfId="8">
      <formula>I140=""</formula>
    </cfRule>
  </conditionalFormatting>
  <conditionalFormatting sqref="L140">
    <cfRule type="expression" priority="180" dxfId="0">
      <formula>J140=""</formula>
    </cfRule>
    <cfRule type="expression" priority="181" dxfId="0">
      <formula>J140="いいえ"</formula>
    </cfRule>
    <cfRule type="expression" priority="182" dxfId="8">
      <formula>L140=""</formula>
    </cfRule>
  </conditionalFormatting>
  <conditionalFormatting sqref="M140:N140">
    <cfRule type="expression" priority="177" dxfId="359">
      <formula>$J140="はい"</formula>
    </cfRule>
    <cfRule type="expression" priority="178" dxfId="359">
      <formula>$N140&lt;&gt;""</formula>
    </cfRule>
    <cfRule type="expression" priority="179" dxfId="0">
      <formula>$G140=$J140</formula>
    </cfRule>
  </conditionalFormatting>
  <conditionalFormatting sqref="I138">
    <cfRule type="expression" priority="202" dxfId="0">
      <formula>G138=""</formula>
    </cfRule>
    <cfRule type="expression" priority="203" dxfId="0">
      <formula>G138="いいえ"</formula>
    </cfRule>
    <cfRule type="expression" priority="212" dxfId="8">
      <formula>I138=""</formula>
    </cfRule>
  </conditionalFormatting>
  <conditionalFormatting sqref="L138">
    <cfRule type="expression" priority="198" dxfId="0">
      <formula>J138=""</formula>
    </cfRule>
    <cfRule type="expression" priority="199" dxfId="0">
      <formula>J138="いいえ"</formula>
    </cfRule>
    <cfRule type="expression" priority="201" dxfId="8">
      <formula>L138=""</formula>
    </cfRule>
  </conditionalFormatting>
  <conditionalFormatting sqref="I141 L141">
    <cfRule type="expression" priority="175" dxfId="0" stopIfTrue="1">
      <formula>G140=""</formula>
    </cfRule>
    <cfRule type="expression" priority="176" dxfId="0" stopIfTrue="1">
      <formula>G140="いいえ"</formula>
    </cfRule>
    <cfRule type="expression" priority="200" dxfId="16" stopIfTrue="1">
      <formula>I141=""</formula>
    </cfRule>
  </conditionalFormatting>
  <conditionalFormatting sqref="G143:M143">
    <cfRule type="expression" priority="174" dxfId="0">
      <formula>G143=""</formula>
    </cfRule>
  </conditionalFormatting>
  <conditionalFormatting sqref="G148:G157 J148:J157 G159 G161 J159 J161">
    <cfRule type="expression" priority="173" dxfId="8">
      <formula>G148=""</formula>
    </cfRule>
  </conditionalFormatting>
  <conditionalFormatting sqref="I148 L148">
    <cfRule type="expression" priority="170" dxfId="0">
      <formula>G148=""</formula>
    </cfRule>
    <cfRule type="expression" priority="171" dxfId="0">
      <formula>G148="いいえ"</formula>
    </cfRule>
    <cfRule type="expression" priority="172" dxfId="16">
      <formula>I148=""</formula>
    </cfRule>
  </conditionalFormatting>
  <conditionalFormatting sqref="I149 L149">
    <cfRule type="expression" priority="167" dxfId="0">
      <formula>G149="いいえ"</formula>
    </cfRule>
    <cfRule type="expression" priority="168" dxfId="0">
      <formula>G149=""</formula>
    </cfRule>
    <cfRule type="expression" priority="169" dxfId="16">
      <formula>I149=""</formula>
    </cfRule>
  </conditionalFormatting>
  <conditionalFormatting sqref="I150 L150">
    <cfRule type="expression" priority="164" dxfId="0">
      <formula>G149=""</formula>
    </cfRule>
    <cfRule type="expression" priority="165" dxfId="0">
      <formula>G149="いいえ"</formula>
    </cfRule>
    <cfRule type="expression" priority="166" dxfId="8">
      <formula>I150=""</formula>
    </cfRule>
  </conditionalFormatting>
  <conditionalFormatting sqref="M148:N148">
    <cfRule type="expression" priority="161" dxfId="359">
      <formula>$N148&lt;&gt;""</formula>
    </cfRule>
    <cfRule type="expression" priority="162" dxfId="359">
      <formula>$J148="はい"</formula>
    </cfRule>
    <cfRule type="expression" priority="163" dxfId="0">
      <formula>$G148=$J148</formula>
    </cfRule>
  </conditionalFormatting>
  <conditionalFormatting sqref="I151 L151 I153 L153">
    <cfRule type="expression" priority="158" dxfId="0">
      <formula>G151=""</formula>
    </cfRule>
    <cfRule type="expression" priority="159" dxfId="0">
      <formula>G151="いいえ"</formula>
    </cfRule>
    <cfRule type="expression" priority="160" dxfId="16">
      <formula>I151=""</formula>
    </cfRule>
  </conditionalFormatting>
  <conditionalFormatting sqref="I152 L152 I154 L154">
    <cfRule type="expression" priority="155" dxfId="0">
      <formula>G151=""</formula>
    </cfRule>
    <cfRule type="expression" priority="156" dxfId="0">
      <formula>G151="いいえ"</formula>
    </cfRule>
    <cfRule type="expression" priority="157" dxfId="16">
      <formula>I152=""</formula>
    </cfRule>
  </conditionalFormatting>
  <conditionalFormatting sqref="M149:N149">
    <cfRule type="expression" priority="152" dxfId="359">
      <formula>$N149&lt;&gt;""</formula>
    </cfRule>
    <cfRule type="expression" priority="153" dxfId="359">
      <formula>J149="はい"</formula>
    </cfRule>
    <cfRule type="expression" priority="154" dxfId="0">
      <formula>G149=J149</formula>
    </cfRule>
  </conditionalFormatting>
  <conditionalFormatting sqref="M151:N151">
    <cfRule type="expression" priority="147" dxfId="0">
      <formula>$G$28=""</formula>
    </cfRule>
  </conditionalFormatting>
  <conditionalFormatting sqref="M151:N151">
    <cfRule type="expression" priority="148" dxfId="359">
      <formula>$N151&lt;&gt;""</formula>
    </cfRule>
    <cfRule type="expression" priority="149" dxfId="359">
      <formula>J151="はい"</formula>
    </cfRule>
    <cfRule type="expression" priority="150" dxfId="0">
      <formula>G151=J151</formula>
    </cfRule>
  </conditionalFormatting>
  <conditionalFormatting sqref="M153:N153">
    <cfRule type="expression" priority="143" dxfId="0">
      <formula>$G$28=""</formula>
    </cfRule>
  </conditionalFormatting>
  <conditionalFormatting sqref="M153:N153">
    <cfRule type="expression" priority="144" dxfId="359">
      <formula>$N153&lt;&gt;""</formula>
    </cfRule>
    <cfRule type="expression" priority="145" dxfId="359">
      <formula>J153="はい"</formula>
    </cfRule>
    <cfRule type="expression" priority="146" dxfId="0">
      <formula>G153=J153</formula>
    </cfRule>
  </conditionalFormatting>
  <conditionalFormatting sqref="I155:I156 L155:L156">
    <cfRule type="expression" priority="138" dxfId="0">
      <formula>G155=""</formula>
    </cfRule>
    <cfRule type="expression" priority="139" dxfId="0">
      <formula>G155="いいえ"</formula>
    </cfRule>
    <cfRule type="expression" priority="140" dxfId="8">
      <formula>I155=""</formula>
    </cfRule>
  </conditionalFormatting>
  <conditionalFormatting sqref="M155:N156">
    <cfRule type="expression" priority="141" dxfId="359">
      <formula>$J155="はい"</formula>
    </cfRule>
    <cfRule type="expression" priority="142" dxfId="359">
      <formula>$N155&lt;&gt;""</formula>
    </cfRule>
    <cfRule type="expression" priority="151" dxfId="0">
      <formula>$G155=$J155</formula>
    </cfRule>
  </conditionalFormatting>
  <conditionalFormatting sqref="I157 L157 I159 L159">
    <cfRule type="expression" priority="135" dxfId="0">
      <formula>G157=""</formula>
    </cfRule>
    <cfRule type="expression" priority="136" dxfId="0">
      <formula>G157="いいえ"</formula>
    </cfRule>
    <cfRule type="expression" priority="137" dxfId="8">
      <formula>I157=""</formula>
    </cfRule>
  </conditionalFormatting>
  <conditionalFormatting sqref="I158 L158 I160 L160">
    <cfRule type="expression" priority="132" dxfId="0">
      <formula>G157=""</formula>
    </cfRule>
    <cfRule type="expression" priority="133" dxfId="0">
      <formula>G157="いいえ"</formula>
    </cfRule>
    <cfRule type="expression" priority="134" dxfId="16">
      <formula>I158=""</formula>
    </cfRule>
  </conditionalFormatting>
  <conditionalFormatting sqref="M157:N157">
    <cfRule type="expression" priority="127" dxfId="0">
      <formula>$G$28=""</formula>
    </cfRule>
  </conditionalFormatting>
  <conditionalFormatting sqref="M157:N157">
    <cfRule type="expression" priority="128" dxfId="359">
      <formula>$N157&lt;&gt;""</formula>
    </cfRule>
    <cfRule type="expression" priority="129" dxfId="359">
      <formula>J157="はい"</formula>
    </cfRule>
    <cfRule type="expression" priority="130" dxfId="0">
      <formula>G157=J157</formula>
    </cfRule>
  </conditionalFormatting>
  <conditionalFormatting sqref="M159:N159">
    <cfRule type="expression" priority="123" dxfId="0">
      <formula>$G$28=""</formula>
    </cfRule>
  </conditionalFormatting>
  <conditionalFormatting sqref="M159:N159">
    <cfRule type="expression" priority="124" dxfId="359">
      <formula>$N159&lt;&gt;""</formula>
    </cfRule>
    <cfRule type="expression" priority="125" dxfId="359">
      <formula>J159="はい"</formula>
    </cfRule>
    <cfRule type="expression" priority="126" dxfId="0">
      <formula>G159=J159</formula>
    </cfRule>
  </conditionalFormatting>
  <conditionalFormatting sqref="M161:N161">
    <cfRule type="expression" priority="114" dxfId="359">
      <formula>$J161="はい"</formula>
    </cfRule>
    <cfRule type="expression" priority="115" dxfId="359">
      <formula>$N161&lt;&gt;""</formula>
    </cfRule>
    <cfRule type="expression" priority="116" dxfId="0">
      <formula>$G161=$J161</formula>
    </cfRule>
  </conditionalFormatting>
  <conditionalFormatting sqref="I162">
    <cfRule type="expression" priority="111" dxfId="0">
      <formula>G161=""</formula>
    </cfRule>
    <cfRule type="expression" priority="112" dxfId="0">
      <formula>G161="いいえ"</formula>
    </cfRule>
    <cfRule type="expression" priority="113" dxfId="16">
      <formula>I162=""</formula>
    </cfRule>
  </conditionalFormatting>
  <conditionalFormatting sqref="L162">
    <cfRule type="expression" priority="108" dxfId="0">
      <formula>J161=""</formula>
    </cfRule>
    <cfRule type="expression" priority="109" dxfId="0">
      <formula>J161="いいえ"</formula>
    </cfRule>
    <cfRule type="expression" priority="110" dxfId="16">
      <formula>L162=""</formula>
    </cfRule>
  </conditionalFormatting>
  <conditionalFormatting sqref="J163 G163">
    <cfRule type="expression" priority="106" dxfId="8">
      <formula>G163=""</formula>
    </cfRule>
  </conditionalFormatting>
  <conditionalFormatting sqref="I163">
    <cfRule type="expression" priority="102" dxfId="0">
      <formula>G163=""</formula>
    </cfRule>
    <cfRule type="expression" priority="103" dxfId="0">
      <formula>G163="いいえ"</formula>
    </cfRule>
    <cfRule type="expression" priority="104" dxfId="8">
      <formula>I163=""</formula>
    </cfRule>
  </conditionalFormatting>
  <conditionalFormatting sqref="L163">
    <cfRule type="expression" priority="99" dxfId="0">
      <formula>J163=""</formula>
    </cfRule>
    <cfRule type="expression" priority="100" dxfId="0">
      <formula>J163="いいえ"</formula>
    </cfRule>
    <cfRule type="expression" priority="101" dxfId="8">
      <formula>L163=""</formula>
    </cfRule>
  </conditionalFormatting>
  <conditionalFormatting sqref="M163:N163">
    <cfRule type="expression" priority="96" dxfId="359">
      <formula>$J163="はい"</formula>
    </cfRule>
    <cfRule type="expression" priority="97" dxfId="359">
      <formula>$N163&lt;&gt;""</formula>
    </cfRule>
    <cfRule type="expression" priority="98" dxfId="0">
      <formula>$G163=$J163</formula>
    </cfRule>
  </conditionalFormatting>
  <conditionalFormatting sqref="I161">
    <cfRule type="expression" priority="121" dxfId="0">
      <formula>G161=""</formula>
    </cfRule>
    <cfRule type="expression" priority="122" dxfId="0">
      <formula>G161="いいえ"</formula>
    </cfRule>
    <cfRule type="expression" priority="131" dxfId="8">
      <formula>I161=""</formula>
    </cfRule>
  </conditionalFormatting>
  <conditionalFormatting sqref="L161">
    <cfRule type="expression" priority="117" dxfId="0">
      <formula>J161=""</formula>
    </cfRule>
    <cfRule type="expression" priority="118" dxfId="0">
      <formula>J161="いいえ"</formula>
    </cfRule>
    <cfRule type="expression" priority="120" dxfId="8">
      <formula>L161=""</formula>
    </cfRule>
  </conditionalFormatting>
  <conditionalFormatting sqref="I164 L164">
    <cfRule type="expression" priority="94" dxfId="0" stopIfTrue="1">
      <formula>G163=""</formula>
    </cfRule>
    <cfRule type="expression" priority="95" dxfId="0" stopIfTrue="1">
      <formula>G163="いいえ"</formula>
    </cfRule>
    <cfRule type="expression" priority="119" dxfId="16" stopIfTrue="1">
      <formula>I164=""</formula>
    </cfRule>
  </conditionalFormatting>
  <conditionalFormatting sqref="G166:M166">
    <cfRule type="expression" priority="93" dxfId="0">
      <formula>G166=""</formula>
    </cfRule>
  </conditionalFormatting>
  <conditionalFormatting sqref="G171:G180 J171:J180 G182 G184 J182 J184">
    <cfRule type="expression" priority="92" dxfId="8">
      <formula>G171=""</formula>
    </cfRule>
  </conditionalFormatting>
  <conditionalFormatting sqref="I171 L171">
    <cfRule type="expression" priority="89" dxfId="0">
      <formula>G171=""</formula>
    </cfRule>
    <cfRule type="expression" priority="90" dxfId="0">
      <formula>G171="いいえ"</formula>
    </cfRule>
    <cfRule type="expression" priority="91" dxfId="16">
      <formula>I171=""</formula>
    </cfRule>
  </conditionalFormatting>
  <conditionalFormatting sqref="I172 L172">
    <cfRule type="expression" priority="86" dxfId="0">
      <formula>G172="いいえ"</formula>
    </cfRule>
    <cfRule type="expression" priority="87" dxfId="0">
      <formula>G172=""</formula>
    </cfRule>
    <cfRule type="expression" priority="88" dxfId="16">
      <formula>I172=""</formula>
    </cfRule>
  </conditionalFormatting>
  <conditionalFormatting sqref="I173 L173">
    <cfRule type="expression" priority="83" dxfId="0">
      <formula>G172=""</formula>
    </cfRule>
    <cfRule type="expression" priority="84" dxfId="0">
      <formula>G172="いいえ"</formula>
    </cfRule>
    <cfRule type="expression" priority="85" dxfId="8">
      <formula>I173=""</formula>
    </cfRule>
  </conditionalFormatting>
  <conditionalFormatting sqref="M171:N171">
    <cfRule type="expression" priority="80" dxfId="359">
      <formula>$N171&lt;&gt;""</formula>
    </cfRule>
    <cfRule type="expression" priority="81" dxfId="359">
      <formula>$J171="はい"</formula>
    </cfRule>
    <cfRule type="expression" priority="82" dxfId="0">
      <formula>$G171=$J171</formula>
    </cfRule>
  </conditionalFormatting>
  <conditionalFormatting sqref="I174 L174 I176 L176">
    <cfRule type="expression" priority="77" dxfId="0">
      <formula>G174=""</formula>
    </cfRule>
    <cfRule type="expression" priority="78" dxfId="0">
      <formula>G174="いいえ"</formula>
    </cfRule>
    <cfRule type="expression" priority="79" dxfId="16">
      <formula>I174=""</formula>
    </cfRule>
  </conditionalFormatting>
  <conditionalFormatting sqref="I175 L175 I177 L177">
    <cfRule type="expression" priority="74" dxfId="0">
      <formula>G174=""</formula>
    </cfRule>
    <cfRule type="expression" priority="75" dxfId="0">
      <formula>G174="いいえ"</formula>
    </cfRule>
    <cfRule type="expression" priority="76" dxfId="16">
      <formula>I175=""</formula>
    </cfRule>
  </conditionalFormatting>
  <conditionalFormatting sqref="M172:N172">
    <cfRule type="expression" priority="71" dxfId="359">
      <formula>$N172&lt;&gt;""</formula>
    </cfRule>
    <cfRule type="expression" priority="72" dxfId="359">
      <formula>J172="はい"</formula>
    </cfRule>
    <cfRule type="expression" priority="73" dxfId="0">
      <formula>G172=J172</formula>
    </cfRule>
  </conditionalFormatting>
  <conditionalFormatting sqref="M174:N174">
    <cfRule type="expression" priority="66" dxfId="0">
      <formula>$G$28=""</formula>
    </cfRule>
  </conditionalFormatting>
  <conditionalFormatting sqref="M174:N174">
    <cfRule type="expression" priority="67" dxfId="359">
      <formula>$N174&lt;&gt;""</formula>
    </cfRule>
    <cfRule type="expression" priority="68" dxfId="359">
      <formula>J174="はい"</formula>
    </cfRule>
    <cfRule type="expression" priority="69" dxfId="0">
      <formula>G174=J174</formula>
    </cfRule>
  </conditionalFormatting>
  <conditionalFormatting sqref="M176:N176">
    <cfRule type="expression" priority="62" dxfId="0">
      <formula>$G$28=""</formula>
    </cfRule>
  </conditionalFormatting>
  <conditionalFormatting sqref="M176:N176">
    <cfRule type="expression" priority="63" dxfId="359">
      <formula>$N176&lt;&gt;""</formula>
    </cfRule>
    <cfRule type="expression" priority="64" dxfId="359">
      <formula>J176="はい"</formula>
    </cfRule>
    <cfRule type="expression" priority="65" dxfId="0">
      <formula>G176=J176</formula>
    </cfRule>
  </conditionalFormatting>
  <conditionalFormatting sqref="I178:I179 L178:L179">
    <cfRule type="expression" priority="57" dxfId="0">
      <formula>G178=""</formula>
    </cfRule>
    <cfRule type="expression" priority="58" dxfId="0">
      <formula>G178="いいえ"</formula>
    </cfRule>
    <cfRule type="expression" priority="59" dxfId="8">
      <formula>I178=""</formula>
    </cfRule>
  </conditionalFormatting>
  <conditionalFormatting sqref="M178:N179">
    <cfRule type="expression" priority="60" dxfId="359">
      <formula>$J178="はい"</formula>
    </cfRule>
    <cfRule type="expression" priority="61" dxfId="359">
      <formula>$N178&lt;&gt;""</formula>
    </cfRule>
    <cfRule type="expression" priority="70" dxfId="0">
      <formula>$G178=$J178</formula>
    </cfRule>
  </conditionalFormatting>
  <conditionalFormatting sqref="I180 L180 I182 L182">
    <cfRule type="expression" priority="54" dxfId="0">
      <formula>G180=""</formula>
    </cfRule>
    <cfRule type="expression" priority="55" dxfId="0">
      <formula>G180="いいえ"</formula>
    </cfRule>
    <cfRule type="expression" priority="56" dxfId="8">
      <formula>I180=""</formula>
    </cfRule>
  </conditionalFormatting>
  <conditionalFormatting sqref="I181 L181 I183 L183">
    <cfRule type="expression" priority="51" dxfId="0">
      <formula>G180=""</formula>
    </cfRule>
    <cfRule type="expression" priority="52" dxfId="0">
      <formula>G180="いいえ"</formula>
    </cfRule>
    <cfRule type="expression" priority="53" dxfId="16">
      <formula>I181=""</formula>
    </cfRule>
  </conditionalFormatting>
  <conditionalFormatting sqref="M180:N180">
    <cfRule type="expression" priority="46" dxfId="0">
      <formula>$G$28=""</formula>
    </cfRule>
  </conditionalFormatting>
  <conditionalFormatting sqref="M180:N180">
    <cfRule type="expression" priority="47" dxfId="359">
      <formula>$N180&lt;&gt;""</formula>
    </cfRule>
    <cfRule type="expression" priority="48" dxfId="359">
      <formula>J180="はい"</formula>
    </cfRule>
    <cfRule type="expression" priority="49" dxfId="0">
      <formula>G180=J180</formula>
    </cfRule>
  </conditionalFormatting>
  <conditionalFormatting sqref="M182:N182">
    <cfRule type="expression" priority="42" dxfId="0">
      <formula>$G$28=""</formula>
    </cfRule>
  </conditionalFormatting>
  <conditionalFormatting sqref="M182:N182">
    <cfRule type="expression" priority="43" dxfId="359">
      <formula>$N182&lt;&gt;""</formula>
    </cfRule>
    <cfRule type="expression" priority="44" dxfId="359">
      <formula>J182="はい"</formula>
    </cfRule>
    <cfRule type="expression" priority="45" dxfId="0">
      <formula>G182=J182</formula>
    </cfRule>
  </conditionalFormatting>
  <conditionalFormatting sqref="M184:N184">
    <cfRule type="expression" priority="33" dxfId="359">
      <formula>$J184="はい"</formula>
    </cfRule>
    <cfRule type="expression" priority="34" dxfId="359">
      <formula>$N184&lt;&gt;""</formula>
    </cfRule>
    <cfRule type="expression" priority="35" dxfId="0">
      <formula>$G184=$J184</formula>
    </cfRule>
  </conditionalFormatting>
  <conditionalFormatting sqref="I185">
    <cfRule type="expression" priority="30" dxfId="0">
      <formula>G184=""</formula>
    </cfRule>
    <cfRule type="expression" priority="31" dxfId="0">
      <formula>G184="いいえ"</formula>
    </cfRule>
    <cfRule type="expression" priority="32" dxfId="16">
      <formula>I185=""</formula>
    </cfRule>
  </conditionalFormatting>
  <conditionalFormatting sqref="L185">
    <cfRule type="expression" priority="27" dxfId="0">
      <formula>J184=""</formula>
    </cfRule>
    <cfRule type="expression" priority="28" dxfId="0">
      <formula>J184="いいえ"</formula>
    </cfRule>
    <cfRule type="expression" priority="29" dxfId="16">
      <formula>L185=""</formula>
    </cfRule>
  </conditionalFormatting>
  <conditionalFormatting sqref="J186 G186">
    <cfRule type="expression" priority="25" dxfId="8">
      <formula>G186=""</formula>
    </cfRule>
  </conditionalFormatting>
  <conditionalFormatting sqref="I186">
    <cfRule type="expression" priority="21" dxfId="0">
      <formula>G186=""</formula>
    </cfRule>
    <cfRule type="expression" priority="22" dxfId="0">
      <formula>G186="いいえ"</formula>
    </cfRule>
    <cfRule type="expression" priority="23" dxfId="8">
      <formula>I186=""</formula>
    </cfRule>
  </conditionalFormatting>
  <conditionalFormatting sqref="L186">
    <cfRule type="expression" priority="18" dxfId="0">
      <formula>J186=""</formula>
    </cfRule>
    <cfRule type="expression" priority="19" dxfId="0">
      <formula>J186="いいえ"</formula>
    </cfRule>
    <cfRule type="expression" priority="20" dxfId="8">
      <formula>L186=""</formula>
    </cfRule>
  </conditionalFormatting>
  <conditionalFormatting sqref="M186:N186">
    <cfRule type="expression" priority="15" dxfId="359">
      <formula>$J186="はい"</formula>
    </cfRule>
    <cfRule type="expression" priority="16" dxfId="359">
      <formula>$N186&lt;&gt;""</formula>
    </cfRule>
    <cfRule type="expression" priority="17" dxfId="0">
      <formula>$G186=$J186</formula>
    </cfRule>
  </conditionalFormatting>
  <conditionalFormatting sqref="I184">
    <cfRule type="expression" priority="40" dxfId="0">
      <formula>G184=""</formula>
    </cfRule>
    <cfRule type="expression" priority="41" dxfId="0">
      <formula>G184="いいえ"</formula>
    </cfRule>
    <cfRule type="expression" priority="50" dxfId="8">
      <formula>I184=""</formula>
    </cfRule>
  </conditionalFormatting>
  <conditionalFormatting sqref="L184">
    <cfRule type="expression" priority="36" dxfId="0">
      <formula>J184=""</formula>
    </cfRule>
    <cfRule type="expression" priority="37" dxfId="0">
      <formula>J184="いいえ"</formula>
    </cfRule>
    <cfRule type="expression" priority="39" dxfId="8">
      <formula>L184=""</formula>
    </cfRule>
  </conditionalFormatting>
  <conditionalFormatting sqref="I187 L187">
    <cfRule type="expression" priority="13" dxfId="0" stopIfTrue="1">
      <formula>G186=""</formula>
    </cfRule>
    <cfRule type="expression" priority="14" dxfId="0" stopIfTrue="1">
      <formula>G186="いいえ"</formula>
    </cfRule>
    <cfRule type="expression" priority="38" dxfId="16" stopIfTrue="1">
      <formula>I187=""</formula>
    </cfRule>
  </conditionalFormatting>
  <conditionalFormatting sqref="G56:N72">
    <cfRule type="expression" priority="12" dxfId="0" stopIfTrue="1">
      <formula>$G$51=""</formula>
    </cfRule>
  </conditionalFormatting>
  <conditionalFormatting sqref="G79:N95">
    <cfRule type="expression" priority="11" dxfId="0" stopIfTrue="1">
      <formula>$G$74=""</formula>
    </cfRule>
  </conditionalFormatting>
  <conditionalFormatting sqref="G102:N118">
    <cfRule type="expression" priority="10" dxfId="0" stopIfTrue="1">
      <formula>$G$97=""</formula>
    </cfRule>
  </conditionalFormatting>
  <conditionalFormatting sqref="G125:N141">
    <cfRule type="expression" priority="9" dxfId="0" stopIfTrue="1">
      <formula>$G$120=""</formula>
    </cfRule>
  </conditionalFormatting>
  <conditionalFormatting sqref="G148:N164">
    <cfRule type="expression" priority="8" dxfId="0" stopIfTrue="1">
      <formula>$G$143=""</formula>
    </cfRule>
  </conditionalFormatting>
  <conditionalFormatting sqref="G171:N187">
    <cfRule type="expression" priority="7" dxfId="0" stopIfTrue="1">
      <formula>$G$166=""</formula>
    </cfRule>
  </conditionalFormatting>
  <conditionalFormatting sqref="F10:F17">
    <cfRule type="expression" priority="6" dxfId="909">
      <formula>F10=""</formula>
    </cfRule>
  </conditionalFormatting>
  <conditionalFormatting sqref="H10:H17">
    <cfRule type="expression" priority="5" dxfId="16">
      <formula>H10=""</formula>
    </cfRule>
  </conditionalFormatting>
  <conditionalFormatting sqref="G19:M25">
    <cfRule type="expression" priority="3" dxfId="37" stopIfTrue="1">
      <formula>G19&lt;&gt;""</formula>
    </cfRule>
  </conditionalFormatting>
  <conditionalFormatting sqref="M6">
    <cfRule type="expression" priority="2" dxfId="8"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5" sqref="M5"/>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417" t="s">
        <v>94</v>
      </c>
      <c r="G1" s="417"/>
      <c r="H1" s="417"/>
      <c r="I1" s="417"/>
      <c r="J1" s="417"/>
      <c r="K1" s="417"/>
      <c r="L1" s="417"/>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411" t="s">
        <v>89</v>
      </c>
      <c r="L5" s="418"/>
      <c r="M5" s="89"/>
      <c r="N5" s="50"/>
    </row>
    <row r="6" spans="1:14" ht="36.75" customHeight="1">
      <c r="A6" s="50"/>
      <c r="B6" s="50"/>
      <c r="C6" s="84"/>
      <c r="D6" s="84"/>
      <c r="E6" s="84"/>
      <c r="F6" s="84"/>
      <c r="G6" s="84"/>
      <c r="H6" s="60"/>
      <c r="I6" s="59"/>
      <c r="J6" s="59"/>
      <c r="K6" s="411" t="s">
        <v>90</v>
      </c>
      <c r="L6" s="469"/>
      <c r="M6" s="253"/>
      <c r="N6" s="50"/>
    </row>
    <row r="7" spans="1:14" ht="36.75" customHeight="1">
      <c r="A7" s="50"/>
      <c r="B7" s="50"/>
      <c r="C7" s="406" t="s">
        <v>170</v>
      </c>
      <c r="D7" s="408">
        <f>IF('様式A'!B10="","",'様式A'!B10)</f>
      </c>
      <c r="E7" s="409"/>
      <c r="F7" s="409"/>
      <c r="G7" s="409"/>
      <c r="H7" s="409"/>
      <c r="I7" s="409"/>
      <c r="J7" s="60"/>
      <c r="K7" s="411" t="s">
        <v>91</v>
      </c>
      <c r="L7" s="412"/>
      <c r="M7" s="100"/>
      <c r="N7" s="50"/>
    </row>
    <row r="8" spans="1:14" ht="36.75" customHeight="1">
      <c r="A8" s="50"/>
      <c r="B8" s="50"/>
      <c r="C8" s="407"/>
      <c r="D8" s="410"/>
      <c r="E8" s="410"/>
      <c r="F8" s="410"/>
      <c r="G8" s="410"/>
      <c r="H8" s="410"/>
      <c r="I8" s="410"/>
      <c r="J8" s="88"/>
      <c r="K8" s="411" t="s">
        <v>92</v>
      </c>
      <c r="L8" s="412"/>
      <c r="M8" s="87"/>
      <c r="N8" s="50"/>
    </row>
    <row r="9" spans="1:14" ht="45.75" customHeight="1">
      <c r="A9" s="50"/>
      <c r="B9" s="50"/>
      <c r="C9" s="86"/>
      <c r="D9" s="85"/>
      <c r="E9" s="76"/>
      <c r="F9" s="76"/>
      <c r="G9" s="84"/>
      <c r="H9" s="83"/>
      <c r="I9" s="83"/>
      <c r="J9" s="83"/>
      <c r="K9" s="423" t="s">
        <v>93</v>
      </c>
      <c r="L9" s="424"/>
      <c r="M9" s="424"/>
      <c r="N9" s="77"/>
    </row>
    <row r="10" spans="1:14" ht="93" customHeight="1">
      <c r="A10" s="50"/>
      <c r="B10" s="50"/>
      <c r="C10" s="86"/>
      <c r="D10" s="85"/>
      <c r="E10" s="76"/>
      <c r="F10" s="76"/>
      <c r="G10" s="84"/>
      <c r="H10" s="83"/>
      <c r="I10" s="83"/>
      <c r="J10" s="83"/>
      <c r="K10" s="425"/>
      <c r="L10" s="426"/>
      <c r="M10" s="427"/>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37" t="s">
        <v>220</v>
      </c>
      <c r="D12" s="394"/>
      <c r="E12" s="395"/>
      <c r="F12" s="66" t="s">
        <v>63</v>
      </c>
      <c r="G12" s="402">
        <f>IF('様式B'!F10="","",'様式B'!F10)</f>
      </c>
      <c r="H12" s="402"/>
      <c r="I12" s="402"/>
      <c r="J12" s="403">
        <f>IF(G12="","","本研究対象薬剤・機器名："&amp;'様式B'!H10)</f>
      </c>
      <c r="K12" s="404"/>
      <c r="L12" s="404"/>
      <c r="M12" s="404"/>
      <c r="N12" s="50"/>
    </row>
    <row r="13" spans="1:14" ht="30.75" customHeight="1">
      <c r="A13" s="50"/>
      <c r="B13" s="50"/>
      <c r="C13" s="396"/>
      <c r="D13" s="397"/>
      <c r="E13" s="398"/>
      <c r="F13" s="66" t="s">
        <v>66</v>
      </c>
      <c r="G13" s="402">
        <f>IF('様式B'!F11="","",'様式B'!F11)</f>
      </c>
      <c r="H13" s="402"/>
      <c r="I13" s="402"/>
      <c r="J13" s="403">
        <f>IF(G13="","","本研究対象薬剤・機器名："&amp;'様式B'!H11)</f>
      </c>
      <c r="K13" s="404"/>
      <c r="L13" s="404"/>
      <c r="M13" s="404"/>
      <c r="N13" s="50"/>
    </row>
    <row r="14" spans="1:14" ht="30.75" customHeight="1">
      <c r="A14" s="50"/>
      <c r="B14" s="50"/>
      <c r="C14" s="396"/>
      <c r="D14" s="397"/>
      <c r="E14" s="398"/>
      <c r="F14" s="66" t="s">
        <v>65</v>
      </c>
      <c r="G14" s="402">
        <f>IF('様式B'!F12="","",'様式B'!F12)</f>
      </c>
      <c r="H14" s="402"/>
      <c r="I14" s="402"/>
      <c r="J14" s="403">
        <f>IF(G14="","","本研究対象薬剤・機器名："&amp;'様式B'!H12)</f>
      </c>
      <c r="K14" s="404"/>
      <c r="L14" s="404"/>
      <c r="M14" s="404"/>
      <c r="N14" s="50"/>
    </row>
    <row r="15" spans="1:14" ht="30.75" customHeight="1">
      <c r="A15" s="50"/>
      <c r="B15" s="50"/>
      <c r="C15" s="396"/>
      <c r="D15" s="397"/>
      <c r="E15" s="398"/>
      <c r="F15" s="66" t="s">
        <v>64</v>
      </c>
      <c r="G15" s="402">
        <f>IF('様式B'!F13="","",'様式B'!F13)</f>
      </c>
      <c r="H15" s="402"/>
      <c r="I15" s="402"/>
      <c r="J15" s="403">
        <f>IF(G15="","","本研究対象薬剤・機器名："&amp;'様式B'!H13)</f>
      </c>
      <c r="K15" s="404"/>
      <c r="L15" s="404"/>
      <c r="M15" s="404"/>
      <c r="N15" s="50"/>
    </row>
    <row r="16" spans="1:14" ht="30.75" customHeight="1">
      <c r="A16" s="50"/>
      <c r="B16" s="50"/>
      <c r="C16" s="396"/>
      <c r="D16" s="397"/>
      <c r="E16" s="398"/>
      <c r="F16" s="66" t="s">
        <v>74</v>
      </c>
      <c r="G16" s="402">
        <f>IF('様式B'!F14="","",'様式B'!F14)</f>
      </c>
      <c r="H16" s="402"/>
      <c r="I16" s="402"/>
      <c r="J16" s="403">
        <f>IF(G16="","","本研究対象薬剤・機器名："&amp;'様式B'!H14)</f>
      </c>
      <c r="K16" s="404"/>
      <c r="L16" s="404"/>
      <c r="M16" s="404"/>
      <c r="N16" s="50"/>
    </row>
    <row r="17" spans="1:14" ht="30.75" customHeight="1">
      <c r="A17" s="50"/>
      <c r="B17" s="50"/>
      <c r="C17" s="396"/>
      <c r="D17" s="397"/>
      <c r="E17" s="398"/>
      <c r="F17" s="66" t="s">
        <v>75</v>
      </c>
      <c r="G17" s="402"/>
      <c r="H17" s="402"/>
      <c r="I17" s="402"/>
      <c r="J17" s="403"/>
      <c r="K17" s="404"/>
      <c r="L17" s="404"/>
      <c r="M17" s="404"/>
      <c r="N17" s="50"/>
    </row>
    <row r="18" spans="1:14" ht="30.75" customHeight="1">
      <c r="A18" s="50"/>
      <c r="B18" s="50"/>
      <c r="C18" s="399"/>
      <c r="D18" s="400"/>
      <c r="E18" s="401"/>
      <c r="F18" s="66" t="s">
        <v>76</v>
      </c>
      <c r="G18" s="402"/>
      <c r="H18" s="402"/>
      <c r="I18" s="402"/>
      <c r="J18" s="405"/>
      <c r="K18" s="404"/>
      <c r="L18" s="404"/>
      <c r="M18" s="40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91" t="s">
        <v>77</v>
      </c>
      <c r="D20" s="391"/>
      <c r="E20" s="392"/>
      <c r="F20" s="393"/>
      <c r="G20" s="393"/>
      <c r="H20" s="393"/>
      <c r="I20" s="393"/>
      <c r="J20" s="59"/>
      <c r="K20" s="59"/>
      <c r="L20" s="59"/>
      <c r="M20" s="59"/>
      <c r="N20" s="50"/>
    </row>
    <row r="21" spans="1:14" ht="31.5" customHeight="1">
      <c r="A21" s="50"/>
      <c r="B21" s="50"/>
      <c r="C21" s="60"/>
      <c r="D21" s="63"/>
      <c r="E21" s="62" t="s">
        <v>168</v>
      </c>
      <c r="F21" s="61" t="s">
        <v>63</v>
      </c>
      <c r="G21" s="466">
        <f>IF(G12="","",G12)</f>
      </c>
      <c r="H21" s="467"/>
      <c r="I21" s="467"/>
      <c r="J21" s="467"/>
      <c r="K21" s="467"/>
      <c r="L21" s="467"/>
      <c r="M21" s="468"/>
      <c r="N21" s="50"/>
    </row>
    <row r="22" spans="1:14" ht="19.5" customHeight="1">
      <c r="A22" s="50"/>
      <c r="B22" s="50"/>
      <c r="C22" s="60"/>
      <c r="D22" s="60"/>
      <c r="E22" s="59"/>
      <c r="F22" s="59"/>
      <c r="G22" s="60"/>
      <c r="H22" s="60"/>
      <c r="I22" s="59"/>
      <c r="J22" s="59"/>
      <c r="K22" s="59"/>
      <c r="L22" s="59"/>
      <c r="M22" s="59"/>
      <c r="N22" s="50"/>
    </row>
    <row r="23" spans="1:14" ht="21" customHeight="1">
      <c r="A23" s="50"/>
      <c r="B23" s="50"/>
      <c r="C23" s="456" t="s">
        <v>62</v>
      </c>
      <c r="D23" s="457"/>
      <c r="E23" s="457"/>
      <c r="F23" s="458"/>
      <c r="G23" s="369" t="s">
        <v>61</v>
      </c>
      <c r="H23" s="370"/>
      <c r="I23" s="371"/>
      <c r="J23" s="369" t="s">
        <v>79</v>
      </c>
      <c r="K23" s="370"/>
      <c r="L23" s="371"/>
      <c r="M23" s="369"/>
      <c r="N23" s="465"/>
    </row>
    <row r="24" spans="1:14" ht="21" customHeight="1">
      <c r="A24" s="50"/>
      <c r="B24" s="50"/>
      <c r="C24" s="459"/>
      <c r="D24" s="460"/>
      <c r="E24" s="460"/>
      <c r="F24" s="461"/>
      <c r="G24" s="360" t="s">
        <v>23</v>
      </c>
      <c r="H24" s="369" t="s">
        <v>60</v>
      </c>
      <c r="I24" s="371"/>
      <c r="J24" s="360" t="s">
        <v>23</v>
      </c>
      <c r="K24" s="369" t="s">
        <v>60</v>
      </c>
      <c r="L24" s="371"/>
      <c r="M24" s="369" t="s">
        <v>60</v>
      </c>
      <c r="N24" s="465"/>
    </row>
    <row r="25" spans="1:14" ht="52.5" customHeight="1">
      <c r="A25" s="50"/>
      <c r="B25" s="50"/>
      <c r="C25" s="462"/>
      <c r="D25" s="463"/>
      <c r="E25" s="463"/>
      <c r="F25" s="464"/>
      <c r="G25" s="385"/>
      <c r="H25" s="369" t="s">
        <v>59</v>
      </c>
      <c r="I25" s="371"/>
      <c r="J25" s="385"/>
      <c r="K25" s="369" t="s">
        <v>59</v>
      </c>
      <c r="L25" s="371"/>
      <c r="M25" s="369" t="s">
        <v>58</v>
      </c>
      <c r="N25" s="465"/>
    </row>
    <row r="26" spans="1:14" ht="54" customHeight="1">
      <c r="A26" s="50"/>
      <c r="B26" s="50"/>
      <c r="C26" s="376" t="s">
        <v>164</v>
      </c>
      <c r="D26" s="420"/>
      <c r="E26" s="299"/>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79" t="s">
        <v>159</v>
      </c>
      <c r="D27" s="453"/>
      <c r="E27" s="453"/>
      <c r="F27" s="331" t="s">
        <v>52</v>
      </c>
      <c r="G27" s="383"/>
      <c r="H27" s="249" t="s">
        <v>57</v>
      </c>
      <c r="I27" s="97"/>
      <c r="J27" s="383"/>
      <c r="K27" s="249" t="s">
        <v>57</v>
      </c>
      <c r="L27" s="97"/>
      <c r="M27" s="334">
        <f>IF(N27="","",VLOOKUP(N27,基準選択肢C,2,FALSE))</f>
      </c>
      <c r="N27" s="334">
        <f>IF(AND($M$7="研究分担医師",$G27="はい",$I28="有"),"基準1と7",IF(AND($M$7="研究分担医師",$J27="はい",$L28="有"),"基準1と7",IF($G27="はい","基準1",IF($J27="はい","基準1",""))))</f>
      </c>
    </row>
    <row r="28" spans="1:14" ht="48.75" customHeight="1">
      <c r="A28" s="50"/>
      <c r="B28" s="50"/>
      <c r="C28" s="454"/>
      <c r="D28" s="455"/>
      <c r="E28" s="455"/>
      <c r="F28" s="375"/>
      <c r="G28" s="359"/>
      <c r="H28" s="57" t="s">
        <v>56</v>
      </c>
      <c r="I28" s="55"/>
      <c r="J28" s="359"/>
      <c r="K28" s="57" t="s">
        <v>56</v>
      </c>
      <c r="L28" s="55"/>
      <c r="M28" s="304"/>
      <c r="N28" s="304"/>
    </row>
    <row r="29" spans="1:14" ht="60" customHeight="1">
      <c r="A29" s="50"/>
      <c r="B29" s="50"/>
      <c r="C29" s="349" t="s">
        <v>171</v>
      </c>
      <c r="D29" s="344"/>
      <c r="E29" s="345"/>
      <c r="F29" s="331" t="s">
        <v>52</v>
      </c>
      <c r="G29" s="332"/>
      <c r="H29" s="54" t="s">
        <v>55</v>
      </c>
      <c r="I29" s="55"/>
      <c r="J29" s="332"/>
      <c r="K29" s="54" t="s">
        <v>55</v>
      </c>
      <c r="L29" s="55"/>
      <c r="M29" s="334">
        <f>IF(N29="","",VLOOKUP(N29,基準選択肢C,2,FALSE))</f>
      </c>
      <c r="N29" s="334">
        <f>IF(AND($M$7="研究分担医師",$G29="はい",$I30&gt;=2500000),"基準1と7",IF(AND($M$7="研究分担医師",$J29="はい",$L30&gt;=2500000),"基準1と7",IF($G29="はい","基準1",IF($J29="はい","基準1",""))))</f>
      </c>
    </row>
    <row r="30" spans="1:14" ht="54" customHeight="1">
      <c r="A30" s="50"/>
      <c r="B30" s="50"/>
      <c r="C30" s="372"/>
      <c r="D30" s="373"/>
      <c r="E30" s="374"/>
      <c r="F30" s="375"/>
      <c r="G30" s="359"/>
      <c r="H30" s="57" t="s">
        <v>54</v>
      </c>
      <c r="I30" s="58"/>
      <c r="J30" s="359"/>
      <c r="K30" s="57" t="s">
        <v>54</v>
      </c>
      <c r="L30" s="58"/>
      <c r="M30" s="304"/>
      <c r="N30" s="304"/>
    </row>
    <row r="31" spans="1:14" ht="60" customHeight="1">
      <c r="A31" s="50"/>
      <c r="B31" s="50"/>
      <c r="C31" s="372"/>
      <c r="D31" s="373"/>
      <c r="E31" s="374"/>
      <c r="F31" s="331" t="s">
        <v>51</v>
      </c>
      <c r="G31" s="332"/>
      <c r="H31" s="54" t="s">
        <v>55</v>
      </c>
      <c r="I31" s="55"/>
      <c r="J31" s="332"/>
      <c r="K31" s="54" t="s">
        <v>55</v>
      </c>
      <c r="L31" s="55"/>
      <c r="M31" s="334">
        <f>IF(N31="","",VLOOKUP(N31,基準選択肢C,2,FALSE))</f>
      </c>
      <c r="N31" s="334">
        <f>IF(G31="はい","基準1",IF(J31="はい","基準1",""))</f>
      </c>
    </row>
    <row r="32" spans="1:14" ht="54" customHeight="1">
      <c r="A32" s="50"/>
      <c r="B32" s="50"/>
      <c r="C32" s="346"/>
      <c r="D32" s="347"/>
      <c r="E32" s="348"/>
      <c r="F32" s="375"/>
      <c r="G32" s="359"/>
      <c r="H32" s="57" t="s">
        <v>54</v>
      </c>
      <c r="I32" s="58"/>
      <c r="J32" s="359"/>
      <c r="K32" s="57" t="s">
        <v>54</v>
      </c>
      <c r="L32" s="58"/>
      <c r="M32" s="304"/>
      <c r="N32" s="304">
        <f>IF(G32="はい","基準1",IF(J32="はい","基準1",""))</f>
      </c>
    </row>
    <row r="33" spans="1:14" ht="73.5" customHeight="1">
      <c r="A33" s="50"/>
      <c r="B33" s="50"/>
      <c r="C33" s="437" t="s">
        <v>186</v>
      </c>
      <c r="D33" s="438"/>
      <c r="E33" s="439"/>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0"/>
      <c r="D34" s="441"/>
      <c r="E34" s="442"/>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3" t="s">
        <v>172</v>
      </c>
      <c r="D35" s="444"/>
      <c r="E35" s="445"/>
      <c r="F35" s="331" t="s">
        <v>52</v>
      </c>
      <c r="G35" s="332"/>
      <c r="H35" s="57" t="s">
        <v>228</v>
      </c>
      <c r="I35" s="55"/>
      <c r="J35" s="332"/>
      <c r="K35" s="57" t="s">
        <v>228</v>
      </c>
      <c r="L35" s="55"/>
      <c r="M35" s="334">
        <f>IF(N35="","",VLOOKUP(N35,基準選択肢C,2,FALSE))</f>
      </c>
      <c r="N35" s="334">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6"/>
      <c r="D36" s="447"/>
      <c r="E36" s="448"/>
      <c r="F36" s="452"/>
      <c r="G36" s="358"/>
      <c r="H36" s="57" t="s">
        <v>81</v>
      </c>
      <c r="I36" s="55"/>
      <c r="J36" s="358"/>
      <c r="K36" s="57" t="s">
        <v>81</v>
      </c>
      <c r="L36" s="55"/>
      <c r="M36" s="304"/>
      <c r="N36" s="304"/>
    </row>
    <row r="37" spans="1:14" ht="62.25" customHeight="1">
      <c r="A37" s="50"/>
      <c r="B37" s="50"/>
      <c r="C37" s="446"/>
      <c r="D37" s="447"/>
      <c r="E37" s="448"/>
      <c r="F37" s="331" t="s">
        <v>51</v>
      </c>
      <c r="G37" s="332"/>
      <c r="H37" s="57" t="s">
        <v>228</v>
      </c>
      <c r="I37" s="55"/>
      <c r="J37" s="332"/>
      <c r="K37" s="57" t="s">
        <v>228</v>
      </c>
      <c r="L37" s="55"/>
      <c r="M37" s="334">
        <f>IF(N37="","",VLOOKUP(N37,基準選択肢C,2,FALSE))</f>
      </c>
      <c r="N37" s="334">
        <f>IF(G37="はい","基準1",IF(J37="はい","基準1",""))</f>
      </c>
    </row>
    <row r="38" spans="1:14" ht="79.5" customHeight="1">
      <c r="A38" s="50"/>
      <c r="B38" s="50"/>
      <c r="C38" s="449"/>
      <c r="D38" s="450"/>
      <c r="E38" s="451"/>
      <c r="F38" s="452"/>
      <c r="G38" s="358"/>
      <c r="H38" s="57" t="s">
        <v>81</v>
      </c>
      <c r="I38" s="55"/>
      <c r="J38" s="358"/>
      <c r="K38" s="57" t="s">
        <v>81</v>
      </c>
      <c r="L38" s="55"/>
      <c r="M38" s="304"/>
      <c r="N38" s="304"/>
    </row>
    <row r="39" spans="1:14" ht="60" customHeight="1">
      <c r="A39" s="50"/>
      <c r="B39" s="50"/>
      <c r="C39" s="429" t="s">
        <v>173</v>
      </c>
      <c r="D39" s="430"/>
      <c r="E39" s="431"/>
      <c r="F39" s="331" t="s">
        <v>52</v>
      </c>
      <c r="G39" s="335"/>
      <c r="H39" s="99" t="s">
        <v>229</v>
      </c>
      <c r="I39" s="55"/>
      <c r="J39" s="335"/>
      <c r="K39" s="99" t="s">
        <v>229</v>
      </c>
      <c r="L39" s="55"/>
      <c r="M39" s="334">
        <f>IF(N39="","",VLOOKUP(N39,基準選択肢C,2))</f>
      </c>
      <c r="N39" s="334">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32"/>
      <c r="D40" s="433"/>
      <c r="E40" s="434"/>
      <c r="F40" s="422"/>
      <c r="G40" s="333"/>
      <c r="H40" s="99" t="s">
        <v>82</v>
      </c>
      <c r="I40" s="55"/>
      <c r="J40" s="333"/>
      <c r="K40" s="99" t="s">
        <v>82</v>
      </c>
      <c r="L40" s="55"/>
      <c r="M40" s="304"/>
      <c r="N40" s="304"/>
    </row>
    <row r="41" spans="1:14" ht="60" customHeight="1">
      <c r="A41" s="50"/>
      <c r="B41" s="50"/>
      <c r="C41" s="432"/>
      <c r="D41" s="433"/>
      <c r="E41" s="434"/>
      <c r="F41" s="331" t="s">
        <v>51</v>
      </c>
      <c r="G41" s="332"/>
      <c r="H41" s="57" t="s">
        <v>229</v>
      </c>
      <c r="I41" s="55"/>
      <c r="J41" s="332"/>
      <c r="K41" s="57" t="s">
        <v>229</v>
      </c>
      <c r="L41" s="55"/>
      <c r="M41" s="334">
        <f>IF(N41="","",VLOOKUP(N41,基準選択肢C,2))</f>
      </c>
      <c r="N41" s="334">
        <f>IF(G41="はい","基準1",IF(J41="はい","基準1",""))</f>
      </c>
    </row>
    <row r="42" spans="1:14" ht="79.5" customHeight="1">
      <c r="A42" s="50"/>
      <c r="B42" s="50"/>
      <c r="C42" s="435"/>
      <c r="D42" s="436"/>
      <c r="E42" s="436"/>
      <c r="F42" s="422"/>
      <c r="G42" s="333"/>
      <c r="H42" s="57" t="s">
        <v>82</v>
      </c>
      <c r="I42" s="55"/>
      <c r="J42" s="333"/>
      <c r="K42" s="57" t="s">
        <v>82</v>
      </c>
      <c r="L42" s="55"/>
      <c r="M42" s="304"/>
      <c r="N42" s="304"/>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86">
        <f>IF(G13="","",G13)</f>
      </c>
      <c r="H44" s="387"/>
      <c r="I44" s="387"/>
      <c r="J44" s="387"/>
      <c r="K44" s="387"/>
      <c r="L44" s="387"/>
      <c r="M44" s="388"/>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56" t="s">
        <v>62</v>
      </c>
      <c r="D46" s="457"/>
      <c r="E46" s="457"/>
      <c r="F46" s="458"/>
      <c r="G46" s="369" t="s">
        <v>61</v>
      </c>
      <c r="H46" s="370"/>
      <c r="I46" s="371"/>
      <c r="J46" s="369" t="s">
        <v>79</v>
      </c>
      <c r="K46" s="370"/>
      <c r="L46" s="371"/>
      <c r="M46" s="369"/>
      <c r="N46" s="384"/>
    </row>
    <row r="47" spans="1:14" ht="21" customHeight="1">
      <c r="A47" s="50"/>
      <c r="B47" s="50"/>
      <c r="C47" s="459"/>
      <c r="D47" s="460"/>
      <c r="E47" s="460"/>
      <c r="F47" s="461"/>
      <c r="G47" s="360" t="s">
        <v>23</v>
      </c>
      <c r="H47" s="369" t="s">
        <v>60</v>
      </c>
      <c r="I47" s="371"/>
      <c r="J47" s="360" t="s">
        <v>23</v>
      </c>
      <c r="K47" s="369" t="s">
        <v>60</v>
      </c>
      <c r="L47" s="371"/>
      <c r="M47" s="369" t="s">
        <v>60</v>
      </c>
      <c r="N47" s="384"/>
    </row>
    <row r="48" spans="1:14" ht="52.5" customHeight="1">
      <c r="A48" s="50"/>
      <c r="B48" s="50"/>
      <c r="C48" s="462"/>
      <c r="D48" s="463"/>
      <c r="E48" s="463"/>
      <c r="F48" s="464"/>
      <c r="G48" s="385"/>
      <c r="H48" s="369" t="s">
        <v>59</v>
      </c>
      <c r="I48" s="371"/>
      <c r="J48" s="385"/>
      <c r="K48" s="369" t="s">
        <v>59</v>
      </c>
      <c r="L48" s="371"/>
      <c r="M48" s="369" t="s">
        <v>58</v>
      </c>
      <c r="N48" s="384"/>
    </row>
    <row r="49" spans="1:14" ht="54" customHeight="1">
      <c r="A49" s="50"/>
      <c r="B49" s="50"/>
      <c r="C49" s="376" t="s">
        <v>164</v>
      </c>
      <c r="D49" s="420"/>
      <c r="E49" s="299"/>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79" t="s">
        <v>159</v>
      </c>
      <c r="D50" s="453"/>
      <c r="E50" s="453"/>
      <c r="F50" s="331" t="s">
        <v>52</v>
      </c>
      <c r="G50" s="383"/>
      <c r="H50" s="249" t="s">
        <v>57</v>
      </c>
      <c r="I50" s="97"/>
      <c r="J50" s="383"/>
      <c r="K50" s="249" t="s">
        <v>57</v>
      </c>
      <c r="L50" s="97"/>
      <c r="M50" s="334">
        <f>IF(N50="","",VLOOKUP(N50,基準選択肢C,2,FALSE))</f>
      </c>
      <c r="N50" s="334">
        <f>IF(AND($M$7="研究分担医師",$G50="はい",$I51="有"),"基準1と7",IF(AND($M$7="研究分担医師",$J50="はい",$L51="有"),"基準1と7",IF($G50="はい","基準1",IF($J50="はい","基準1",""))))</f>
      </c>
    </row>
    <row r="51" spans="1:14" ht="48.75" customHeight="1">
      <c r="A51" s="50"/>
      <c r="B51" s="50"/>
      <c r="C51" s="454"/>
      <c r="D51" s="455"/>
      <c r="E51" s="455"/>
      <c r="F51" s="375"/>
      <c r="G51" s="359"/>
      <c r="H51" s="57" t="s">
        <v>56</v>
      </c>
      <c r="I51" s="55"/>
      <c r="J51" s="359"/>
      <c r="K51" s="57" t="s">
        <v>56</v>
      </c>
      <c r="L51" s="55"/>
      <c r="M51" s="304"/>
      <c r="N51" s="428"/>
    </row>
    <row r="52" spans="1:14" ht="60" customHeight="1">
      <c r="A52" s="50"/>
      <c r="B52" s="50"/>
      <c r="C52" s="349" t="s">
        <v>171</v>
      </c>
      <c r="D52" s="344"/>
      <c r="E52" s="345"/>
      <c r="F52" s="331" t="s">
        <v>52</v>
      </c>
      <c r="G52" s="332"/>
      <c r="H52" s="54" t="s">
        <v>55</v>
      </c>
      <c r="I52" s="55"/>
      <c r="J52" s="332"/>
      <c r="K52" s="54" t="s">
        <v>55</v>
      </c>
      <c r="L52" s="55"/>
      <c r="M52" s="334">
        <f>IF(N52="","",VLOOKUP(N52,基準選択肢C,2,FALSE))</f>
      </c>
      <c r="N52" s="334">
        <f>IF(AND($M$7="研究分担医師",$G52="はい",$I53&gt;=2500000),"基準1と7",IF(AND($M$7="研究分担医師",$J52="はい",$L53&gt;=2500000),"基準1と7",IF($G52="はい","基準1",IF($J52="はい","基準1",""))))</f>
      </c>
    </row>
    <row r="53" spans="1:14" ht="54" customHeight="1">
      <c r="A53" s="50"/>
      <c r="B53" s="50"/>
      <c r="C53" s="372"/>
      <c r="D53" s="373"/>
      <c r="E53" s="374"/>
      <c r="F53" s="375"/>
      <c r="G53" s="359"/>
      <c r="H53" s="57" t="s">
        <v>54</v>
      </c>
      <c r="I53" s="58"/>
      <c r="J53" s="359"/>
      <c r="K53" s="57" t="s">
        <v>54</v>
      </c>
      <c r="L53" s="58"/>
      <c r="M53" s="304"/>
      <c r="N53" s="428"/>
    </row>
    <row r="54" spans="1:14" ht="60" customHeight="1">
      <c r="A54" s="50"/>
      <c r="B54" s="50"/>
      <c r="C54" s="372"/>
      <c r="D54" s="373"/>
      <c r="E54" s="374"/>
      <c r="F54" s="331" t="s">
        <v>51</v>
      </c>
      <c r="G54" s="332"/>
      <c r="H54" s="54" t="s">
        <v>55</v>
      </c>
      <c r="I54" s="55"/>
      <c r="J54" s="332"/>
      <c r="K54" s="54" t="s">
        <v>55</v>
      </c>
      <c r="L54" s="55"/>
      <c r="M54" s="334">
        <f>IF(N54="","",VLOOKUP(N54,基準選択肢C,2,FALSE))</f>
      </c>
      <c r="N54" s="334">
        <f>IF(G54="はい","基準1",IF(J54="はい","基準1",""))</f>
      </c>
    </row>
    <row r="55" spans="1:14" ht="54" customHeight="1">
      <c r="A55" s="50"/>
      <c r="B55" s="50"/>
      <c r="C55" s="346"/>
      <c r="D55" s="347"/>
      <c r="E55" s="348"/>
      <c r="F55" s="375"/>
      <c r="G55" s="359"/>
      <c r="H55" s="57" t="s">
        <v>54</v>
      </c>
      <c r="I55" s="58"/>
      <c r="J55" s="359"/>
      <c r="K55" s="57" t="s">
        <v>54</v>
      </c>
      <c r="L55" s="58"/>
      <c r="M55" s="304"/>
      <c r="N55" s="428">
        <f>IF(G55="はい","基準1",IF(J55="はい","基準1",""))</f>
      </c>
    </row>
    <row r="56" spans="1:14" ht="73.5" customHeight="1">
      <c r="A56" s="50"/>
      <c r="B56" s="50"/>
      <c r="C56" s="437" t="s">
        <v>187</v>
      </c>
      <c r="D56" s="438"/>
      <c r="E56" s="439"/>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0"/>
      <c r="D57" s="441"/>
      <c r="E57" s="442"/>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3" t="s">
        <v>172</v>
      </c>
      <c r="D58" s="444"/>
      <c r="E58" s="445"/>
      <c r="F58" s="331" t="s">
        <v>52</v>
      </c>
      <c r="G58" s="332"/>
      <c r="H58" s="57" t="s">
        <v>228</v>
      </c>
      <c r="I58" s="55"/>
      <c r="J58" s="332"/>
      <c r="K58" s="57" t="s">
        <v>228</v>
      </c>
      <c r="L58" s="55"/>
      <c r="M58" s="334">
        <f>IF(N58="","",VLOOKUP(N58,基準選択肢C,2,FALSE))</f>
      </c>
      <c r="N58" s="334">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6"/>
      <c r="D59" s="447"/>
      <c r="E59" s="448"/>
      <c r="F59" s="452"/>
      <c r="G59" s="358"/>
      <c r="H59" s="57" t="s">
        <v>81</v>
      </c>
      <c r="I59" s="55"/>
      <c r="J59" s="358"/>
      <c r="K59" s="57" t="s">
        <v>81</v>
      </c>
      <c r="L59" s="55"/>
      <c r="M59" s="304"/>
      <c r="N59" s="428"/>
    </row>
    <row r="60" spans="1:14" ht="62.25" customHeight="1">
      <c r="A60" s="50"/>
      <c r="B60" s="50"/>
      <c r="C60" s="446"/>
      <c r="D60" s="447"/>
      <c r="E60" s="448"/>
      <c r="F60" s="331" t="s">
        <v>51</v>
      </c>
      <c r="G60" s="332"/>
      <c r="H60" s="57" t="s">
        <v>228</v>
      </c>
      <c r="I60" s="55"/>
      <c r="J60" s="332"/>
      <c r="K60" s="57" t="s">
        <v>228</v>
      </c>
      <c r="L60" s="55"/>
      <c r="M60" s="334">
        <f>IF(N60="","",VLOOKUP(N60,基準選択肢C,2,FALSE))</f>
      </c>
      <c r="N60" s="334">
        <f>IF(G60="はい","基準1",IF(J60="はい","基準1",""))</f>
      </c>
    </row>
    <row r="61" spans="1:14" ht="79.5" customHeight="1">
      <c r="A61" s="50"/>
      <c r="B61" s="50"/>
      <c r="C61" s="449"/>
      <c r="D61" s="450"/>
      <c r="E61" s="451"/>
      <c r="F61" s="452"/>
      <c r="G61" s="358"/>
      <c r="H61" s="57" t="s">
        <v>81</v>
      </c>
      <c r="I61" s="55"/>
      <c r="J61" s="358"/>
      <c r="K61" s="57" t="s">
        <v>81</v>
      </c>
      <c r="L61" s="55"/>
      <c r="M61" s="304"/>
      <c r="N61" s="428"/>
    </row>
    <row r="62" spans="1:14" ht="60" customHeight="1">
      <c r="A62" s="50"/>
      <c r="B62" s="50"/>
      <c r="C62" s="429" t="s">
        <v>173</v>
      </c>
      <c r="D62" s="430"/>
      <c r="E62" s="431"/>
      <c r="F62" s="331" t="s">
        <v>52</v>
      </c>
      <c r="G62" s="335"/>
      <c r="H62" s="99" t="s">
        <v>229</v>
      </c>
      <c r="I62" s="55"/>
      <c r="J62" s="335"/>
      <c r="K62" s="99" t="s">
        <v>229</v>
      </c>
      <c r="L62" s="55"/>
      <c r="M62" s="334">
        <f>IF(N62="","",VLOOKUP(N62,基準選択肢C,2))</f>
      </c>
      <c r="N62" s="334">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32"/>
      <c r="D63" s="433"/>
      <c r="E63" s="434"/>
      <c r="F63" s="422"/>
      <c r="G63" s="333"/>
      <c r="H63" s="99" t="s">
        <v>82</v>
      </c>
      <c r="I63" s="55"/>
      <c r="J63" s="333"/>
      <c r="K63" s="99" t="s">
        <v>82</v>
      </c>
      <c r="L63" s="55"/>
      <c r="M63" s="304"/>
      <c r="N63" s="428"/>
    </row>
    <row r="64" spans="1:14" ht="60" customHeight="1">
      <c r="A64" s="50"/>
      <c r="B64" s="50"/>
      <c r="C64" s="432"/>
      <c r="D64" s="433"/>
      <c r="E64" s="434"/>
      <c r="F64" s="331" t="s">
        <v>51</v>
      </c>
      <c r="G64" s="332"/>
      <c r="H64" s="57" t="s">
        <v>229</v>
      </c>
      <c r="I64" s="55"/>
      <c r="J64" s="332"/>
      <c r="K64" s="57" t="s">
        <v>229</v>
      </c>
      <c r="L64" s="55"/>
      <c r="M64" s="334">
        <f>IF(N64="","",VLOOKUP(N64,基準選択肢C,2))</f>
      </c>
      <c r="N64" s="334">
        <f>IF(G64="はい","基準1",IF(J64="はい","基準1",""))</f>
      </c>
    </row>
    <row r="65" spans="1:14" ht="79.5" customHeight="1">
      <c r="A65" s="50"/>
      <c r="B65" s="50"/>
      <c r="C65" s="435"/>
      <c r="D65" s="436"/>
      <c r="E65" s="436"/>
      <c r="F65" s="422"/>
      <c r="G65" s="333"/>
      <c r="H65" s="57" t="s">
        <v>82</v>
      </c>
      <c r="I65" s="55"/>
      <c r="J65" s="333"/>
      <c r="K65" s="57" t="s">
        <v>82</v>
      </c>
      <c r="L65" s="55"/>
      <c r="M65" s="304"/>
      <c r="N65" s="428"/>
    </row>
    <row r="66" spans="1:14" ht="19.5" customHeight="1">
      <c r="A66" s="50"/>
      <c r="B66" s="50"/>
      <c r="G66" s="48"/>
      <c r="H66" s="48"/>
      <c r="N66" s="252"/>
    </row>
    <row r="67" spans="1:14" ht="31.5" customHeight="1">
      <c r="A67" s="50"/>
      <c r="B67" s="50"/>
      <c r="C67" s="60"/>
      <c r="D67" s="63"/>
      <c r="E67" s="62" t="s">
        <v>168</v>
      </c>
      <c r="F67" s="61" t="s">
        <v>84</v>
      </c>
      <c r="G67" s="386">
        <f>IF(G14="","",G14)</f>
      </c>
      <c r="H67" s="387"/>
      <c r="I67" s="387"/>
      <c r="J67" s="387"/>
      <c r="K67" s="387"/>
      <c r="L67" s="387"/>
      <c r="M67" s="388"/>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56" t="s">
        <v>62</v>
      </c>
      <c r="D69" s="457"/>
      <c r="E69" s="457"/>
      <c r="F69" s="458"/>
      <c r="G69" s="369" t="s">
        <v>61</v>
      </c>
      <c r="H69" s="370"/>
      <c r="I69" s="371"/>
      <c r="J69" s="369" t="s">
        <v>79</v>
      </c>
      <c r="K69" s="370"/>
      <c r="L69" s="371"/>
      <c r="M69" s="369"/>
      <c r="N69" s="384"/>
    </row>
    <row r="70" spans="1:14" ht="21" customHeight="1">
      <c r="A70" s="50"/>
      <c r="B70" s="50"/>
      <c r="C70" s="459"/>
      <c r="D70" s="460"/>
      <c r="E70" s="460"/>
      <c r="F70" s="461"/>
      <c r="G70" s="360" t="s">
        <v>23</v>
      </c>
      <c r="H70" s="369" t="s">
        <v>60</v>
      </c>
      <c r="I70" s="371"/>
      <c r="J70" s="360" t="s">
        <v>23</v>
      </c>
      <c r="K70" s="369" t="s">
        <v>60</v>
      </c>
      <c r="L70" s="371"/>
      <c r="M70" s="369" t="s">
        <v>60</v>
      </c>
      <c r="N70" s="384"/>
    </row>
    <row r="71" spans="1:14" ht="52.5" customHeight="1">
      <c r="A71" s="50"/>
      <c r="B71" s="50"/>
      <c r="C71" s="462"/>
      <c r="D71" s="463"/>
      <c r="E71" s="463"/>
      <c r="F71" s="464"/>
      <c r="G71" s="385"/>
      <c r="H71" s="369" t="s">
        <v>59</v>
      </c>
      <c r="I71" s="371"/>
      <c r="J71" s="385"/>
      <c r="K71" s="369" t="s">
        <v>59</v>
      </c>
      <c r="L71" s="371"/>
      <c r="M71" s="369" t="s">
        <v>58</v>
      </c>
      <c r="N71" s="384"/>
    </row>
    <row r="72" spans="1:14" ht="54" customHeight="1">
      <c r="A72" s="50"/>
      <c r="B72" s="50"/>
      <c r="C72" s="376" t="s">
        <v>164</v>
      </c>
      <c r="D72" s="420"/>
      <c r="E72" s="299"/>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79" t="s">
        <v>159</v>
      </c>
      <c r="D73" s="453"/>
      <c r="E73" s="453"/>
      <c r="F73" s="331" t="s">
        <v>52</v>
      </c>
      <c r="G73" s="383"/>
      <c r="H73" s="249" t="s">
        <v>57</v>
      </c>
      <c r="I73" s="97"/>
      <c r="J73" s="383"/>
      <c r="K73" s="249" t="s">
        <v>57</v>
      </c>
      <c r="L73" s="97"/>
      <c r="M73" s="334">
        <f>IF(N73="","",VLOOKUP(N73,基準選択肢C,2,FALSE))</f>
      </c>
      <c r="N73" s="334">
        <f>IF(AND($M$7="研究分担医師",$G73="はい",$I74="有"),"基準1と7",IF(AND($M$7="研究分担医師",$J73="はい",$L74="有"),"基準1と7",IF($G73="はい","基準1",IF($J73="はい","基準1",""))))</f>
      </c>
    </row>
    <row r="74" spans="1:14" ht="48.75" customHeight="1">
      <c r="A74" s="50"/>
      <c r="B74" s="50"/>
      <c r="C74" s="454"/>
      <c r="D74" s="455"/>
      <c r="E74" s="455"/>
      <c r="F74" s="375"/>
      <c r="G74" s="359"/>
      <c r="H74" s="57" t="s">
        <v>56</v>
      </c>
      <c r="I74" s="55"/>
      <c r="J74" s="359"/>
      <c r="K74" s="57" t="s">
        <v>56</v>
      </c>
      <c r="L74" s="55"/>
      <c r="M74" s="304"/>
      <c r="N74" s="304"/>
    </row>
    <row r="75" spans="1:14" ht="60" customHeight="1">
      <c r="A75" s="50"/>
      <c r="B75" s="50"/>
      <c r="C75" s="349" t="s">
        <v>171</v>
      </c>
      <c r="D75" s="344"/>
      <c r="E75" s="345"/>
      <c r="F75" s="331" t="s">
        <v>52</v>
      </c>
      <c r="G75" s="332"/>
      <c r="H75" s="54" t="s">
        <v>55</v>
      </c>
      <c r="I75" s="55"/>
      <c r="J75" s="332"/>
      <c r="K75" s="54" t="s">
        <v>55</v>
      </c>
      <c r="L75" s="55"/>
      <c r="M75" s="334">
        <f>IF(N75="","",VLOOKUP(N75,基準選択肢C,2,FALSE))</f>
      </c>
      <c r="N75" s="334">
        <f>IF(AND($M$7="研究分担医師",$G75="はい",$I76&gt;=2500000),"基準1と7",IF(AND($M$7="研究分担医師",$J75="はい",$L76&gt;=2500000),"基準1と7",IF($G75="はい","基準1",IF($J75="はい","基準1",""))))</f>
      </c>
    </row>
    <row r="76" spans="1:14" ht="54" customHeight="1">
      <c r="A76" s="50"/>
      <c r="B76" s="50"/>
      <c r="C76" s="372"/>
      <c r="D76" s="373"/>
      <c r="E76" s="374"/>
      <c r="F76" s="375"/>
      <c r="G76" s="359"/>
      <c r="H76" s="57" t="s">
        <v>54</v>
      </c>
      <c r="I76" s="58"/>
      <c r="J76" s="359"/>
      <c r="K76" s="57" t="s">
        <v>54</v>
      </c>
      <c r="L76" s="58"/>
      <c r="M76" s="304"/>
      <c r="N76" s="304"/>
    </row>
    <row r="77" spans="1:14" ht="60" customHeight="1">
      <c r="A77" s="50"/>
      <c r="B77" s="50"/>
      <c r="C77" s="372"/>
      <c r="D77" s="373"/>
      <c r="E77" s="374"/>
      <c r="F77" s="331" t="s">
        <v>51</v>
      </c>
      <c r="G77" s="332"/>
      <c r="H77" s="54" t="s">
        <v>55</v>
      </c>
      <c r="I77" s="55"/>
      <c r="J77" s="332"/>
      <c r="K77" s="54" t="s">
        <v>55</v>
      </c>
      <c r="L77" s="55"/>
      <c r="M77" s="334">
        <f>IF(N77="","",VLOOKUP(N77,基準選択肢C,2,FALSE))</f>
      </c>
      <c r="N77" s="334">
        <f>IF(G77="はい","基準1",IF(J77="はい","基準1",""))</f>
      </c>
    </row>
    <row r="78" spans="1:14" ht="54" customHeight="1">
      <c r="A78" s="50"/>
      <c r="B78" s="50"/>
      <c r="C78" s="346"/>
      <c r="D78" s="347"/>
      <c r="E78" s="348"/>
      <c r="F78" s="375"/>
      <c r="G78" s="359"/>
      <c r="H78" s="57" t="s">
        <v>54</v>
      </c>
      <c r="I78" s="58"/>
      <c r="J78" s="359"/>
      <c r="K78" s="57" t="s">
        <v>54</v>
      </c>
      <c r="L78" s="58"/>
      <c r="M78" s="304"/>
      <c r="N78" s="304">
        <f>IF(G78="はい","基準1",IF(J78="はい","基準1",""))</f>
      </c>
    </row>
    <row r="79" spans="1:14" ht="73.5" customHeight="1">
      <c r="A79" s="50"/>
      <c r="B79" s="50"/>
      <c r="C79" s="437" t="s">
        <v>188</v>
      </c>
      <c r="D79" s="438"/>
      <c r="E79" s="439"/>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0"/>
      <c r="D80" s="441"/>
      <c r="E80" s="442"/>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3" t="s">
        <v>172</v>
      </c>
      <c r="D81" s="444"/>
      <c r="E81" s="445"/>
      <c r="F81" s="331" t="s">
        <v>52</v>
      </c>
      <c r="G81" s="332"/>
      <c r="H81" s="57" t="s">
        <v>228</v>
      </c>
      <c r="I81" s="55"/>
      <c r="J81" s="332"/>
      <c r="K81" s="57" t="s">
        <v>228</v>
      </c>
      <c r="L81" s="55"/>
      <c r="M81" s="334">
        <f>IF(N81="","",VLOOKUP(N81,基準選択肢C,2,FALSE))</f>
      </c>
      <c r="N81" s="334">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6"/>
      <c r="D82" s="447"/>
      <c r="E82" s="448"/>
      <c r="F82" s="452"/>
      <c r="G82" s="358"/>
      <c r="H82" s="57" t="s">
        <v>81</v>
      </c>
      <c r="I82" s="55"/>
      <c r="J82" s="358"/>
      <c r="K82" s="57" t="s">
        <v>81</v>
      </c>
      <c r="L82" s="55"/>
      <c r="M82" s="304"/>
      <c r="N82" s="304"/>
    </row>
    <row r="83" spans="1:14" ht="62.25" customHeight="1">
      <c r="A83" s="50"/>
      <c r="B83" s="50"/>
      <c r="C83" s="446"/>
      <c r="D83" s="447"/>
      <c r="E83" s="448"/>
      <c r="F83" s="331" t="s">
        <v>51</v>
      </c>
      <c r="G83" s="332"/>
      <c r="H83" s="57" t="s">
        <v>228</v>
      </c>
      <c r="I83" s="55"/>
      <c r="J83" s="332"/>
      <c r="K83" s="57" t="s">
        <v>228</v>
      </c>
      <c r="L83" s="55"/>
      <c r="M83" s="334">
        <f>IF(N83="","",VLOOKUP(N83,基準選択肢C,2,FALSE))</f>
      </c>
      <c r="N83" s="334">
        <f>IF(G83="はい","基準1",IF(J83="はい","基準1",""))</f>
      </c>
    </row>
    <row r="84" spans="1:14" ht="79.5" customHeight="1">
      <c r="A84" s="50"/>
      <c r="B84" s="50"/>
      <c r="C84" s="449"/>
      <c r="D84" s="450"/>
      <c r="E84" s="451"/>
      <c r="F84" s="452"/>
      <c r="G84" s="358"/>
      <c r="H84" s="57" t="s">
        <v>81</v>
      </c>
      <c r="I84" s="55"/>
      <c r="J84" s="358"/>
      <c r="K84" s="57" t="s">
        <v>81</v>
      </c>
      <c r="L84" s="55"/>
      <c r="M84" s="304"/>
      <c r="N84" s="304"/>
    </row>
    <row r="85" spans="1:14" ht="60" customHeight="1">
      <c r="A85" s="50"/>
      <c r="B85" s="50"/>
      <c r="C85" s="429" t="s">
        <v>173</v>
      </c>
      <c r="D85" s="430"/>
      <c r="E85" s="431"/>
      <c r="F85" s="331" t="s">
        <v>52</v>
      </c>
      <c r="G85" s="335"/>
      <c r="H85" s="99" t="s">
        <v>229</v>
      </c>
      <c r="I85" s="55"/>
      <c r="J85" s="335"/>
      <c r="K85" s="99" t="s">
        <v>229</v>
      </c>
      <c r="L85" s="55"/>
      <c r="M85" s="334">
        <f>IF(N85="","",VLOOKUP(N85,基準選択肢C,2))</f>
      </c>
      <c r="N85" s="334">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32"/>
      <c r="D86" s="433"/>
      <c r="E86" s="434"/>
      <c r="F86" s="422"/>
      <c r="G86" s="333"/>
      <c r="H86" s="99" t="s">
        <v>82</v>
      </c>
      <c r="I86" s="55"/>
      <c r="J86" s="333"/>
      <c r="K86" s="99" t="s">
        <v>82</v>
      </c>
      <c r="L86" s="55"/>
      <c r="M86" s="304"/>
      <c r="N86" s="304"/>
    </row>
    <row r="87" spans="1:14" ht="60" customHeight="1">
      <c r="A87" s="50"/>
      <c r="B87" s="50"/>
      <c r="C87" s="432"/>
      <c r="D87" s="433"/>
      <c r="E87" s="434"/>
      <c r="F87" s="331" t="s">
        <v>51</v>
      </c>
      <c r="G87" s="332"/>
      <c r="H87" s="57" t="s">
        <v>229</v>
      </c>
      <c r="I87" s="55"/>
      <c r="J87" s="332"/>
      <c r="K87" s="57" t="s">
        <v>229</v>
      </c>
      <c r="L87" s="55"/>
      <c r="M87" s="334">
        <f>IF(N87="","",VLOOKUP(N87,基準選択肢C,2))</f>
      </c>
      <c r="N87" s="334">
        <f>IF(G87="はい","基準1",IF(J87="はい","基準1",""))</f>
      </c>
    </row>
    <row r="88" spans="1:14" ht="79.5" customHeight="1">
      <c r="A88" s="50"/>
      <c r="B88" s="50"/>
      <c r="C88" s="435"/>
      <c r="D88" s="436"/>
      <c r="E88" s="436"/>
      <c r="F88" s="422"/>
      <c r="G88" s="333"/>
      <c r="H88" s="57" t="s">
        <v>82</v>
      </c>
      <c r="I88" s="55"/>
      <c r="J88" s="333"/>
      <c r="K88" s="57" t="s">
        <v>82</v>
      </c>
      <c r="L88" s="55"/>
      <c r="M88" s="304"/>
      <c r="N88" s="304"/>
    </row>
    <row r="89" spans="7:14" ht="20.25" customHeight="1">
      <c r="G89" s="48"/>
      <c r="H89" s="48"/>
      <c r="N89" s="252"/>
    </row>
    <row r="90" spans="1:14" ht="31.5" customHeight="1">
      <c r="A90" s="50"/>
      <c r="B90" s="50"/>
      <c r="C90" s="60"/>
      <c r="D90" s="63"/>
      <c r="E90" s="62" t="s">
        <v>168</v>
      </c>
      <c r="F90" s="61" t="s">
        <v>85</v>
      </c>
      <c r="G90" s="386">
        <f>IF(G15="","",G15)</f>
      </c>
      <c r="H90" s="387"/>
      <c r="I90" s="387"/>
      <c r="J90" s="387"/>
      <c r="K90" s="387"/>
      <c r="L90" s="387"/>
      <c r="M90" s="388"/>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56" t="s">
        <v>62</v>
      </c>
      <c r="D92" s="457"/>
      <c r="E92" s="457"/>
      <c r="F92" s="458"/>
      <c r="G92" s="369" t="s">
        <v>61</v>
      </c>
      <c r="H92" s="370"/>
      <c r="I92" s="371"/>
      <c r="J92" s="369" t="s">
        <v>79</v>
      </c>
      <c r="K92" s="370"/>
      <c r="L92" s="371"/>
      <c r="M92" s="369"/>
      <c r="N92" s="384"/>
    </row>
    <row r="93" spans="1:14" ht="21" customHeight="1">
      <c r="A93" s="50"/>
      <c r="B93" s="50"/>
      <c r="C93" s="459"/>
      <c r="D93" s="460"/>
      <c r="E93" s="460"/>
      <c r="F93" s="461"/>
      <c r="G93" s="360" t="s">
        <v>23</v>
      </c>
      <c r="H93" s="369" t="s">
        <v>60</v>
      </c>
      <c r="I93" s="371"/>
      <c r="J93" s="360" t="s">
        <v>23</v>
      </c>
      <c r="K93" s="369" t="s">
        <v>60</v>
      </c>
      <c r="L93" s="371"/>
      <c r="M93" s="369" t="s">
        <v>60</v>
      </c>
      <c r="N93" s="384"/>
    </row>
    <row r="94" spans="1:14" ht="52.5" customHeight="1">
      <c r="A94" s="50"/>
      <c r="B94" s="50"/>
      <c r="C94" s="462"/>
      <c r="D94" s="463"/>
      <c r="E94" s="463"/>
      <c r="F94" s="464"/>
      <c r="G94" s="385"/>
      <c r="H94" s="369" t="s">
        <v>59</v>
      </c>
      <c r="I94" s="371"/>
      <c r="J94" s="385"/>
      <c r="K94" s="369" t="s">
        <v>59</v>
      </c>
      <c r="L94" s="371"/>
      <c r="M94" s="369" t="s">
        <v>58</v>
      </c>
      <c r="N94" s="384"/>
    </row>
    <row r="95" spans="1:14" ht="54" customHeight="1">
      <c r="A95" s="50"/>
      <c r="B95" s="50"/>
      <c r="C95" s="376" t="s">
        <v>164</v>
      </c>
      <c r="D95" s="420"/>
      <c r="E95" s="299"/>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79" t="s">
        <v>159</v>
      </c>
      <c r="D96" s="453"/>
      <c r="E96" s="453"/>
      <c r="F96" s="331" t="s">
        <v>52</v>
      </c>
      <c r="G96" s="383"/>
      <c r="H96" s="249" t="s">
        <v>57</v>
      </c>
      <c r="I96" s="97"/>
      <c r="J96" s="383"/>
      <c r="K96" s="249" t="s">
        <v>57</v>
      </c>
      <c r="L96" s="97"/>
      <c r="M96" s="334">
        <f>IF(N96="","",VLOOKUP(N96,基準選択肢C,2,FALSE))</f>
      </c>
      <c r="N96" s="334">
        <f>IF(AND($M$7="研究分担医師",$G96="はい",$I97="有"),"基準1と7",IF(AND($M$7="研究分担医師",$J96="はい",$L97="有"),"基準1と7",IF($G96="はい","基準1",IF($J96="はい","基準1",""))))</f>
      </c>
    </row>
    <row r="97" spans="1:14" ht="48.75" customHeight="1">
      <c r="A97" s="50"/>
      <c r="B97" s="50"/>
      <c r="C97" s="454"/>
      <c r="D97" s="455"/>
      <c r="E97" s="455"/>
      <c r="F97" s="375"/>
      <c r="G97" s="359"/>
      <c r="H97" s="57" t="s">
        <v>56</v>
      </c>
      <c r="I97" s="55"/>
      <c r="J97" s="359"/>
      <c r="K97" s="57" t="s">
        <v>56</v>
      </c>
      <c r="L97" s="55"/>
      <c r="M97" s="304"/>
      <c r="N97" s="304"/>
    </row>
    <row r="98" spans="1:14" ht="60" customHeight="1">
      <c r="A98" s="50"/>
      <c r="B98" s="50"/>
      <c r="C98" s="349" t="s">
        <v>171</v>
      </c>
      <c r="D98" s="344"/>
      <c r="E98" s="345"/>
      <c r="F98" s="331" t="s">
        <v>52</v>
      </c>
      <c r="G98" s="332"/>
      <c r="H98" s="54" t="s">
        <v>55</v>
      </c>
      <c r="I98" s="55"/>
      <c r="J98" s="332"/>
      <c r="K98" s="54" t="s">
        <v>55</v>
      </c>
      <c r="L98" s="55"/>
      <c r="M98" s="334">
        <f>IF(N98="","",VLOOKUP(N98,基準選択肢C,2,FALSE))</f>
      </c>
      <c r="N98" s="334">
        <f>IF(AND($M$7="研究分担医師",$G98="はい",$I99&gt;=2500000),"基準1と7",IF(AND($M$7="研究分担医師",$J98="はい",$L99&gt;=2500000),"基準1と7",IF($G98="はい","基準1",IF($J98="はい","基準1",""))))</f>
      </c>
    </row>
    <row r="99" spans="1:14" ht="54" customHeight="1">
      <c r="A99" s="50"/>
      <c r="B99" s="50"/>
      <c r="C99" s="372"/>
      <c r="D99" s="373"/>
      <c r="E99" s="374"/>
      <c r="F99" s="375"/>
      <c r="G99" s="359"/>
      <c r="H99" s="57" t="s">
        <v>54</v>
      </c>
      <c r="I99" s="58"/>
      <c r="J99" s="359"/>
      <c r="K99" s="57" t="s">
        <v>54</v>
      </c>
      <c r="L99" s="58"/>
      <c r="M99" s="304"/>
      <c r="N99" s="304"/>
    </row>
    <row r="100" spans="1:14" ht="60" customHeight="1">
      <c r="A100" s="50"/>
      <c r="B100" s="50"/>
      <c r="C100" s="372"/>
      <c r="D100" s="373"/>
      <c r="E100" s="374"/>
      <c r="F100" s="331" t="s">
        <v>51</v>
      </c>
      <c r="G100" s="332"/>
      <c r="H100" s="54" t="s">
        <v>55</v>
      </c>
      <c r="I100" s="55"/>
      <c r="J100" s="332"/>
      <c r="K100" s="54" t="s">
        <v>55</v>
      </c>
      <c r="L100" s="55"/>
      <c r="M100" s="334">
        <f>IF(N100="","",VLOOKUP(N100,基準選択肢C,2,FALSE))</f>
      </c>
      <c r="N100" s="334">
        <f>IF(G100="はい","基準1",IF(J100="はい","基準1",""))</f>
      </c>
    </row>
    <row r="101" spans="1:14" ht="54" customHeight="1">
      <c r="A101" s="50"/>
      <c r="B101" s="50"/>
      <c r="C101" s="346"/>
      <c r="D101" s="347"/>
      <c r="E101" s="348"/>
      <c r="F101" s="375"/>
      <c r="G101" s="359"/>
      <c r="H101" s="57" t="s">
        <v>54</v>
      </c>
      <c r="I101" s="58"/>
      <c r="J101" s="359"/>
      <c r="K101" s="57" t="s">
        <v>54</v>
      </c>
      <c r="L101" s="58"/>
      <c r="M101" s="304"/>
      <c r="N101" s="304">
        <f>IF(G101="はい","基準1",IF(J101="はい","基準1",""))</f>
      </c>
    </row>
    <row r="102" spans="1:14" ht="73.5" customHeight="1">
      <c r="A102" s="50"/>
      <c r="B102" s="50"/>
      <c r="C102" s="437" t="s">
        <v>189</v>
      </c>
      <c r="D102" s="438"/>
      <c r="E102" s="439"/>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0"/>
      <c r="D103" s="441"/>
      <c r="E103" s="442"/>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3" t="s">
        <v>172</v>
      </c>
      <c r="D104" s="444"/>
      <c r="E104" s="445"/>
      <c r="F104" s="331" t="s">
        <v>52</v>
      </c>
      <c r="G104" s="332"/>
      <c r="H104" s="57" t="s">
        <v>228</v>
      </c>
      <c r="I104" s="55"/>
      <c r="J104" s="332"/>
      <c r="K104" s="57" t="s">
        <v>228</v>
      </c>
      <c r="L104" s="55"/>
      <c r="M104" s="334">
        <f>IF(N104="","",VLOOKUP(N104,基準選択肢C,2,FALSE))</f>
      </c>
      <c r="N104" s="334">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6"/>
      <c r="D105" s="447"/>
      <c r="E105" s="448"/>
      <c r="F105" s="452"/>
      <c r="G105" s="358"/>
      <c r="H105" s="57" t="s">
        <v>81</v>
      </c>
      <c r="I105" s="55"/>
      <c r="J105" s="358"/>
      <c r="K105" s="57" t="s">
        <v>81</v>
      </c>
      <c r="L105" s="55"/>
      <c r="M105" s="304"/>
      <c r="N105" s="304"/>
    </row>
    <row r="106" spans="1:14" ht="62.25" customHeight="1">
      <c r="A106" s="50"/>
      <c r="B106" s="50"/>
      <c r="C106" s="446"/>
      <c r="D106" s="447"/>
      <c r="E106" s="448"/>
      <c r="F106" s="331" t="s">
        <v>51</v>
      </c>
      <c r="G106" s="332"/>
      <c r="H106" s="57" t="s">
        <v>228</v>
      </c>
      <c r="I106" s="55"/>
      <c r="J106" s="332"/>
      <c r="K106" s="57" t="s">
        <v>228</v>
      </c>
      <c r="L106" s="55"/>
      <c r="M106" s="334">
        <f>IF(N106="","",VLOOKUP(N106,基準選択肢C,2,FALSE))</f>
      </c>
      <c r="N106" s="334">
        <f>IF(G106="はい","基準1",IF(J106="はい","基準1",""))</f>
      </c>
    </row>
    <row r="107" spans="1:14" ht="79.5" customHeight="1">
      <c r="A107" s="50"/>
      <c r="B107" s="50"/>
      <c r="C107" s="449"/>
      <c r="D107" s="450"/>
      <c r="E107" s="451"/>
      <c r="F107" s="452"/>
      <c r="G107" s="358"/>
      <c r="H107" s="57" t="s">
        <v>81</v>
      </c>
      <c r="I107" s="55"/>
      <c r="J107" s="358"/>
      <c r="K107" s="57" t="s">
        <v>81</v>
      </c>
      <c r="L107" s="55"/>
      <c r="M107" s="304"/>
      <c r="N107" s="304"/>
    </row>
    <row r="108" spans="1:14" ht="60" customHeight="1">
      <c r="A108" s="50"/>
      <c r="B108" s="50"/>
      <c r="C108" s="429" t="s">
        <v>173</v>
      </c>
      <c r="D108" s="430"/>
      <c r="E108" s="431"/>
      <c r="F108" s="331" t="s">
        <v>52</v>
      </c>
      <c r="G108" s="335"/>
      <c r="H108" s="99" t="s">
        <v>229</v>
      </c>
      <c r="I108" s="55"/>
      <c r="J108" s="335"/>
      <c r="K108" s="99" t="s">
        <v>229</v>
      </c>
      <c r="L108" s="55"/>
      <c r="M108" s="334">
        <f>IF(N108="","",VLOOKUP(N108,基準選択肢C,2))</f>
      </c>
      <c r="N108" s="334">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32"/>
      <c r="D109" s="433"/>
      <c r="E109" s="434"/>
      <c r="F109" s="422"/>
      <c r="G109" s="333"/>
      <c r="H109" s="99" t="s">
        <v>82</v>
      </c>
      <c r="I109" s="55"/>
      <c r="J109" s="333"/>
      <c r="K109" s="99" t="s">
        <v>82</v>
      </c>
      <c r="L109" s="55"/>
      <c r="M109" s="304"/>
      <c r="N109" s="304"/>
    </row>
    <row r="110" spans="1:14" ht="60" customHeight="1">
      <c r="A110" s="50"/>
      <c r="B110" s="50"/>
      <c r="C110" s="432"/>
      <c r="D110" s="433"/>
      <c r="E110" s="434"/>
      <c r="F110" s="331" t="s">
        <v>51</v>
      </c>
      <c r="G110" s="332"/>
      <c r="H110" s="57" t="s">
        <v>229</v>
      </c>
      <c r="I110" s="55"/>
      <c r="J110" s="332"/>
      <c r="K110" s="57" t="s">
        <v>229</v>
      </c>
      <c r="L110" s="55"/>
      <c r="M110" s="334">
        <f>IF(N110="","",VLOOKUP(N110,基準選択肢C,2))</f>
      </c>
      <c r="N110" s="334">
        <f>IF(G110="はい","基準1",IF(J110="はい","基準1",""))</f>
      </c>
    </row>
    <row r="111" spans="1:14" ht="79.5" customHeight="1">
      <c r="A111" s="50"/>
      <c r="B111" s="50"/>
      <c r="C111" s="435"/>
      <c r="D111" s="436"/>
      <c r="E111" s="436"/>
      <c r="F111" s="422"/>
      <c r="G111" s="333"/>
      <c r="H111" s="57" t="s">
        <v>82</v>
      </c>
      <c r="I111" s="55"/>
      <c r="J111" s="333"/>
      <c r="K111" s="57" t="s">
        <v>82</v>
      </c>
      <c r="L111" s="55"/>
      <c r="M111" s="304"/>
      <c r="N111" s="304"/>
    </row>
    <row r="112" spans="1:14" ht="19.5" customHeight="1">
      <c r="A112" s="50"/>
      <c r="B112" s="50"/>
      <c r="G112" s="48"/>
      <c r="H112" s="48"/>
      <c r="N112" s="252"/>
    </row>
    <row r="113" spans="1:14" ht="31.5" customHeight="1">
      <c r="A113" s="50"/>
      <c r="B113" s="50"/>
      <c r="C113" s="60"/>
      <c r="D113" s="63"/>
      <c r="E113" s="62" t="s">
        <v>168</v>
      </c>
      <c r="F113" s="61" t="s">
        <v>86</v>
      </c>
      <c r="G113" s="386">
        <f>IF(G16="","",G16)</f>
      </c>
      <c r="H113" s="387"/>
      <c r="I113" s="387"/>
      <c r="J113" s="387"/>
      <c r="K113" s="387"/>
      <c r="L113" s="387"/>
      <c r="M113" s="388"/>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56" t="s">
        <v>62</v>
      </c>
      <c r="D115" s="457"/>
      <c r="E115" s="457"/>
      <c r="F115" s="458"/>
      <c r="G115" s="369" t="s">
        <v>61</v>
      </c>
      <c r="H115" s="370"/>
      <c r="I115" s="371"/>
      <c r="J115" s="369" t="s">
        <v>79</v>
      </c>
      <c r="K115" s="370"/>
      <c r="L115" s="371"/>
      <c r="M115" s="369"/>
      <c r="N115" s="384"/>
    </row>
    <row r="116" spans="1:14" ht="21" customHeight="1">
      <c r="A116" s="50"/>
      <c r="B116" s="50"/>
      <c r="C116" s="459"/>
      <c r="D116" s="460"/>
      <c r="E116" s="460"/>
      <c r="F116" s="461"/>
      <c r="G116" s="360" t="s">
        <v>23</v>
      </c>
      <c r="H116" s="369" t="s">
        <v>60</v>
      </c>
      <c r="I116" s="371"/>
      <c r="J116" s="360" t="s">
        <v>23</v>
      </c>
      <c r="K116" s="369" t="s">
        <v>60</v>
      </c>
      <c r="L116" s="371"/>
      <c r="M116" s="369" t="s">
        <v>60</v>
      </c>
      <c r="N116" s="384"/>
    </row>
    <row r="117" spans="1:14" ht="52.5" customHeight="1">
      <c r="A117" s="50"/>
      <c r="B117" s="50"/>
      <c r="C117" s="462"/>
      <c r="D117" s="463"/>
      <c r="E117" s="463"/>
      <c r="F117" s="464"/>
      <c r="G117" s="385"/>
      <c r="H117" s="369" t="s">
        <v>59</v>
      </c>
      <c r="I117" s="371"/>
      <c r="J117" s="385"/>
      <c r="K117" s="369" t="s">
        <v>59</v>
      </c>
      <c r="L117" s="371"/>
      <c r="M117" s="369" t="s">
        <v>58</v>
      </c>
      <c r="N117" s="384"/>
    </row>
    <row r="118" spans="1:14" ht="54" customHeight="1">
      <c r="A118" s="50"/>
      <c r="B118" s="50"/>
      <c r="C118" s="376" t="s">
        <v>164</v>
      </c>
      <c r="D118" s="420"/>
      <c r="E118" s="299"/>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79" t="s">
        <v>159</v>
      </c>
      <c r="D119" s="453"/>
      <c r="E119" s="453"/>
      <c r="F119" s="331" t="s">
        <v>52</v>
      </c>
      <c r="G119" s="383"/>
      <c r="H119" s="249" t="s">
        <v>57</v>
      </c>
      <c r="I119" s="97"/>
      <c r="J119" s="383"/>
      <c r="K119" s="249" t="s">
        <v>57</v>
      </c>
      <c r="L119" s="97"/>
      <c r="M119" s="334">
        <f>IF(N119="","",VLOOKUP(N119,基準選択肢C,2,FALSE))</f>
      </c>
      <c r="N119" s="334">
        <f>IF(AND($M$7="研究分担医師",$G119="はい",$I120="有"),"基準1と7",IF(AND($M$7="研究分担医師",$J119="はい",$L120="有"),"基準1と7",IF($G119="はい","基準1",IF($J119="はい","基準1",""))))</f>
      </c>
    </row>
    <row r="120" spans="1:14" ht="48.75" customHeight="1">
      <c r="A120" s="50"/>
      <c r="B120" s="50"/>
      <c r="C120" s="454"/>
      <c r="D120" s="455"/>
      <c r="E120" s="455"/>
      <c r="F120" s="375"/>
      <c r="G120" s="359"/>
      <c r="H120" s="57" t="s">
        <v>56</v>
      </c>
      <c r="I120" s="55"/>
      <c r="J120" s="359"/>
      <c r="K120" s="57" t="s">
        <v>56</v>
      </c>
      <c r="L120" s="55"/>
      <c r="M120" s="304"/>
      <c r="N120" s="304"/>
    </row>
    <row r="121" spans="1:14" ht="60" customHeight="1">
      <c r="A121" s="50"/>
      <c r="B121" s="50"/>
      <c r="C121" s="349" t="s">
        <v>171</v>
      </c>
      <c r="D121" s="344"/>
      <c r="E121" s="345"/>
      <c r="F121" s="331" t="s">
        <v>52</v>
      </c>
      <c r="G121" s="332"/>
      <c r="H121" s="54" t="s">
        <v>55</v>
      </c>
      <c r="I121" s="55"/>
      <c r="J121" s="332"/>
      <c r="K121" s="54" t="s">
        <v>55</v>
      </c>
      <c r="L121" s="55"/>
      <c r="M121" s="334">
        <f>IF(N121="","",VLOOKUP(N121,基準選択肢C,2,FALSE))</f>
      </c>
      <c r="N121" s="334">
        <f>IF(AND($M$7="研究分担医師",$G121="はい",$I122&gt;=2500000),"基準1と7",IF(AND($M$7="研究分担医師",$J121="はい",$L122&gt;=2500000),"基準1と7",IF($G121="はい","基準1",IF($J121="はい","基準1",""))))</f>
      </c>
    </row>
    <row r="122" spans="1:14" ht="54" customHeight="1">
      <c r="A122" s="50"/>
      <c r="B122" s="50"/>
      <c r="C122" s="372"/>
      <c r="D122" s="373"/>
      <c r="E122" s="374"/>
      <c r="F122" s="375"/>
      <c r="G122" s="359"/>
      <c r="H122" s="57" t="s">
        <v>54</v>
      </c>
      <c r="I122" s="58"/>
      <c r="J122" s="359"/>
      <c r="K122" s="57" t="s">
        <v>54</v>
      </c>
      <c r="L122" s="58"/>
      <c r="M122" s="304"/>
      <c r="N122" s="304"/>
    </row>
    <row r="123" spans="1:14" ht="60" customHeight="1">
      <c r="A123" s="50"/>
      <c r="B123" s="50"/>
      <c r="C123" s="372"/>
      <c r="D123" s="373"/>
      <c r="E123" s="374"/>
      <c r="F123" s="331" t="s">
        <v>51</v>
      </c>
      <c r="G123" s="332"/>
      <c r="H123" s="54" t="s">
        <v>55</v>
      </c>
      <c r="I123" s="55"/>
      <c r="J123" s="332"/>
      <c r="K123" s="54" t="s">
        <v>55</v>
      </c>
      <c r="L123" s="55"/>
      <c r="M123" s="334">
        <f>IF(N123="","",VLOOKUP(N123,基準選択肢C,2,FALSE))</f>
      </c>
      <c r="N123" s="334">
        <f>IF(G123="はい","基準1",IF(J123="はい","基準1",""))</f>
      </c>
    </row>
    <row r="124" spans="1:14" ht="54" customHeight="1">
      <c r="A124" s="50"/>
      <c r="B124" s="50"/>
      <c r="C124" s="346"/>
      <c r="D124" s="347"/>
      <c r="E124" s="348"/>
      <c r="F124" s="375"/>
      <c r="G124" s="359"/>
      <c r="H124" s="57" t="s">
        <v>54</v>
      </c>
      <c r="I124" s="58"/>
      <c r="J124" s="359"/>
      <c r="K124" s="57" t="s">
        <v>54</v>
      </c>
      <c r="L124" s="58"/>
      <c r="M124" s="304"/>
      <c r="N124" s="304">
        <f>IF(G124="はい","基準1",IF(J124="はい","基準1",""))</f>
      </c>
    </row>
    <row r="125" spans="1:14" ht="73.5" customHeight="1">
      <c r="A125" s="50"/>
      <c r="B125" s="50"/>
      <c r="C125" s="437" t="s">
        <v>190</v>
      </c>
      <c r="D125" s="438"/>
      <c r="E125" s="439"/>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0"/>
      <c r="D126" s="441"/>
      <c r="E126" s="442"/>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3" t="s">
        <v>172</v>
      </c>
      <c r="D127" s="444"/>
      <c r="E127" s="445"/>
      <c r="F127" s="331" t="s">
        <v>52</v>
      </c>
      <c r="G127" s="332"/>
      <c r="H127" s="57" t="s">
        <v>228</v>
      </c>
      <c r="I127" s="55"/>
      <c r="J127" s="332"/>
      <c r="K127" s="57" t="s">
        <v>228</v>
      </c>
      <c r="L127" s="55"/>
      <c r="M127" s="334">
        <f>IF(N127="","",VLOOKUP(N127,基準選択肢C,2,FALSE))</f>
      </c>
      <c r="N127" s="334">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6"/>
      <c r="D128" s="447"/>
      <c r="E128" s="448"/>
      <c r="F128" s="452"/>
      <c r="G128" s="358"/>
      <c r="H128" s="57" t="s">
        <v>81</v>
      </c>
      <c r="I128" s="55"/>
      <c r="J128" s="358"/>
      <c r="K128" s="57" t="s">
        <v>81</v>
      </c>
      <c r="L128" s="55"/>
      <c r="M128" s="304"/>
      <c r="N128" s="304"/>
    </row>
    <row r="129" spans="1:14" ht="62.25" customHeight="1">
      <c r="A129" s="50"/>
      <c r="B129" s="50"/>
      <c r="C129" s="446"/>
      <c r="D129" s="447"/>
      <c r="E129" s="448"/>
      <c r="F129" s="331" t="s">
        <v>51</v>
      </c>
      <c r="G129" s="332"/>
      <c r="H129" s="57" t="s">
        <v>228</v>
      </c>
      <c r="I129" s="55"/>
      <c r="J129" s="332"/>
      <c r="K129" s="57" t="s">
        <v>228</v>
      </c>
      <c r="L129" s="55"/>
      <c r="M129" s="334">
        <f>IF(N129="","",VLOOKUP(N129,基準選択肢C,2,FALSE))</f>
      </c>
      <c r="N129" s="334">
        <f>IF(G129="はい","基準1",IF(J129="はい","基準1",""))</f>
      </c>
    </row>
    <row r="130" spans="1:14" ht="79.5" customHeight="1">
      <c r="A130" s="50"/>
      <c r="B130" s="50"/>
      <c r="C130" s="449"/>
      <c r="D130" s="450"/>
      <c r="E130" s="451"/>
      <c r="F130" s="452"/>
      <c r="G130" s="358"/>
      <c r="H130" s="57" t="s">
        <v>81</v>
      </c>
      <c r="I130" s="55"/>
      <c r="J130" s="358"/>
      <c r="K130" s="57" t="s">
        <v>81</v>
      </c>
      <c r="L130" s="55"/>
      <c r="M130" s="304"/>
      <c r="N130" s="304"/>
    </row>
    <row r="131" spans="1:14" ht="60" customHeight="1">
      <c r="A131" s="50"/>
      <c r="B131" s="50"/>
      <c r="C131" s="429" t="s">
        <v>173</v>
      </c>
      <c r="D131" s="430"/>
      <c r="E131" s="431"/>
      <c r="F131" s="331" t="s">
        <v>52</v>
      </c>
      <c r="G131" s="335"/>
      <c r="H131" s="99" t="s">
        <v>229</v>
      </c>
      <c r="I131" s="55"/>
      <c r="J131" s="335"/>
      <c r="K131" s="99" t="s">
        <v>229</v>
      </c>
      <c r="L131" s="55"/>
      <c r="M131" s="334">
        <f>IF(N131="","",VLOOKUP(N131,基準選択肢C,2))</f>
      </c>
      <c r="N131" s="334">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32"/>
      <c r="D132" s="433"/>
      <c r="E132" s="434"/>
      <c r="F132" s="422"/>
      <c r="G132" s="333"/>
      <c r="H132" s="99" t="s">
        <v>82</v>
      </c>
      <c r="I132" s="55"/>
      <c r="J132" s="333"/>
      <c r="K132" s="99" t="s">
        <v>82</v>
      </c>
      <c r="L132" s="55"/>
      <c r="M132" s="304"/>
      <c r="N132" s="304"/>
    </row>
    <row r="133" spans="1:14" ht="60" customHeight="1">
      <c r="A133" s="50"/>
      <c r="B133" s="50"/>
      <c r="C133" s="432"/>
      <c r="D133" s="433"/>
      <c r="E133" s="434"/>
      <c r="F133" s="331" t="s">
        <v>51</v>
      </c>
      <c r="G133" s="332"/>
      <c r="H133" s="57" t="s">
        <v>229</v>
      </c>
      <c r="I133" s="55"/>
      <c r="J133" s="332"/>
      <c r="K133" s="57" t="s">
        <v>229</v>
      </c>
      <c r="L133" s="55"/>
      <c r="M133" s="334">
        <f>IF(N133="","",VLOOKUP(N133,基準選択肢C,2))</f>
      </c>
      <c r="N133" s="334">
        <f>IF(G133="はい","基準1",IF(J133="はい","基準1",""))</f>
      </c>
    </row>
    <row r="134" spans="1:14" ht="79.5" customHeight="1">
      <c r="A134" s="50"/>
      <c r="B134" s="50"/>
      <c r="C134" s="435"/>
      <c r="D134" s="436"/>
      <c r="E134" s="436"/>
      <c r="F134" s="422"/>
      <c r="G134" s="333"/>
      <c r="H134" s="57" t="s">
        <v>82</v>
      </c>
      <c r="I134" s="55"/>
      <c r="J134" s="333"/>
      <c r="K134" s="57" t="s">
        <v>82</v>
      </c>
      <c r="L134" s="55"/>
      <c r="M134" s="304"/>
      <c r="N134" s="304"/>
    </row>
    <row r="135" spans="7:14" ht="18.75">
      <c r="G135" s="48"/>
      <c r="H135" s="48"/>
      <c r="N135" s="252"/>
    </row>
    <row r="136" spans="1:14" ht="31.5" customHeight="1">
      <c r="A136" s="50"/>
      <c r="B136" s="50"/>
      <c r="C136" s="60"/>
      <c r="D136" s="63"/>
      <c r="E136" s="62" t="s">
        <v>168</v>
      </c>
      <c r="F136" s="61" t="s">
        <v>87</v>
      </c>
      <c r="G136" s="386">
        <f>IF(G17="","",G17)</f>
      </c>
      <c r="H136" s="387"/>
      <c r="I136" s="387"/>
      <c r="J136" s="387"/>
      <c r="K136" s="387"/>
      <c r="L136" s="387"/>
      <c r="M136" s="388"/>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56" t="s">
        <v>62</v>
      </c>
      <c r="D138" s="457"/>
      <c r="E138" s="457"/>
      <c r="F138" s="458"/>
      <c r="G138" s="369" t="s">
        <v>61</v>
      </c>
      <c r="H138" s="370"/>
      <c r="I138" s="371"/>
      <c r="J138" s="369" t="s">
        <v>79</v>
      </c>
      <c r="K138" s="370"/>
      <c r="L138" s="371"/>
      <c r="M138" s="369"/>
      <c r="N138" s="384"/>
    </row>
    <row r="139" spans="1:14" ht="21" customHeight="1">
      <c r="A139" s="50"/>
      <c r="B139" s="50"/>
      <c r="C139" s="459"/>
      <c r="D139" s="460"/>
      <c r="E139" s="460"/>
      <c r="F139" s="461"/>
      <c r="G139" s="360" t="s">
        <v>23</v>
      </c>
      <c r="H139" s="369" t="s">
        <v>60</v>
      </c>
      <c r="I139" s="371"/>
      <c r="J139" s="360" t="s">
        <v>23</v>
      </c>
      <c r="K139" s="369" t="s">
        <v>60</v>
      </c>
      <c r="L139" s="371"/>
      <c r="M139" s="369" t="s">
        <v>60</v>
      </c>
      <c r="N139" s="384"/>
    </row>
    <row r="140" spans="1:14" ht="52.5" customHeight="1">
      <c r="A140" s="50"/>
      <c r="B140" s="50"/>
      <c r="C140" s="462"/>
      <c r="D140" s="463"/>
      <c r="E140" s="463"/>
      <c r="F140" s="464"/>
      <c r="G140" s="385"/>
      <c r="H140" s="369" t="s">
        <v>59</v>
      </c>
      <c r="I140" s="371"/>
      <c r="J140" s="385"/>
      <c r="K140" s="369" t="s">
        <v>59</v>
      </c>
      <c r="L140" s="371"/>
      <c r="M140" s="369" t="s">
        <v>58</v>
      </c>
      <c r="N140" s="384"/>
    </row>
    <row r="141" spans="1:14" ht="54" customHeight="1">
      <c r="A141" s="50"/>
      <c r="B141" s="50"/>
      <c r="C141" s="376" t="s">
        <v>164</v>
      </c>
      <c r="D141" s="420"/>
      <c r="E141" s="299"/>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79" t="s">
        <v>159</v>
      </c>
      <c r="D142" s="453"/>
      <c r="E142" s="453"/>
      <c r="F142" s="331" t="s">
        <v>52</v>
      </c>
      <c r="G142" s="383"/>
      <c r="H142" s="249" t="s">
        <v>57</v>
      </c>
      <c r="I142" s="97"/>
      <c r="J142" s="383"/>
      <c r="K142" s="249" t="s">
        <v>57</v>
      </c>
      <c r="L142" s="97"/>
      <c r="M142" s="334">
        <f>IF(N142="","",VLOOKUP(N142,基準選択肢C,2,FALSE))</f>
      </c>
      <c r="N142" s="334">
        <f>IF(AND($M$7="研究分担医師",$G142="はい",$I143="有"),"基準1と7",IF(AND($M$7="研究分担医師",$J142="はい",$L143="有"),"基準1と7",IF($G142="はい","基準1",IF($J142="はい","基準1",""))))</f>
      </c>
    </row>
    <row r="143" spans="1:14" ht="48.75" customHeight="1">
      <c r="A143" s="50"/>
      <c r="B143" s="50"/>
      <c r="C143" s="454"/>
      <c r="D143" s="455"/>
      <c r="E143" s="455"/>
      <c r="F143" s="375"/>
      <c r="G143" s="359"/>
      <c r="H143" s="57" t="s">
        <v>56</v>
      </c>
      <c r="I143" s="55"/>
      <c r="J143" s="359"/>
      <c r="K143" s="57" t="s">
        <v>56</v>
      </c>
      <c r="L143" s="55"/>
      <c r="M143" s="304"/>
      <c r="N143" s="304"/>
    </row>
    <row r="144" spans="1:14" ht="60" customHeight="1">
      <c r="A144" s="50"/>
      <c r="B144" s="50"/>
      <c r="C144" s="349" t="s">
        <v>171</v>
      </c>
      <c r="D144" s="344"/>
      <c r="E144" s="345"/>
      <c r="F144" s="331" t="s">
        <v>52</v>
      </c>
      <c r="G144" s="332"/>
      <c r="H144" s="54" t="s">
        <v>55</v>
      </c>
      <c r="I144" s="55"/>
      <c r="J144" s="332"/>
      <c r="K144" s="54" t="s">
        <v>55</v>
      </c>
      <c r="L144" s="55"/>
      <c r="M144" s="334">
        <f>IF(N144="","",VLOOKUP(N144,基準選択肢C,2,FALSE))</f>
      </c>
      <c r="N144" s="334">
        <f>IF(AND($M$7="研究分担医師",$G144="はい",$I145&gt;=2500000),"基準1と7",IF(AND($M$7="研究分担医師",$J144="はい",$L145&gt;=2500000),"基準1と7",IF($G144="はい","基準1",IF($J144="はい","基準1",""))))</f>
      </c>
    </row>
    <row r="145" spans="1:14" ht="54" customHeight="1">
      <c r="A145" s="50"/>
      <c r="B145" s="50"/>
      <c r="C145" s="372"/>
      <c r="D145" s="373"/>
      <c r="E145" s="374"/>
      <c r="F145" s="375"/>
      <c r="G145" s="359"/>
      <c r="H145" s="57" t="s">
        <v>54</v>
      </c>
      <c r="I145" s="58"/>
      <c r="J145" s="359"/>
      <c r="K145" s="57" t="s">
        <v>54</v>
      </c>
      <c r="L145" s="58"/>
      <c r="M145" s="304"/>
      <c r="N145" s="304"/>
    </row>
    <row r="146" spans="1:14" ht="60" customHeight="1">
      <c r="A146" s="50"/>
      <c r="B146" s="50"/>
      <c r="C146" s="372"/>
      <c r="D146" s="373"/>
      <c r="E146" s="374"/>
      <c r="F146" s="331" t="s">
        <v>51</v>
      </c>
      <c r="G146" s="332"/>
      <c r="H146" s="54" t="s">
        <v>55</v>
      </c>
      <c r="I146" s="55"/>
      <c r="J146" s="332"/>
      <c r="K146" s="54" t="s">
        <v>55</v>
      </c>
      <c r="L146" s="55"/>
      <c r="M146" s="334">
        <f>IF(N146="","",VLOOKUP(N146,基準選択肢C,2,FALSE))</f>
      </c>
      <c r="N146" s="334">
        <f>IF(G146="はい","基準1",IF(J146="はい","基準1",""))</f>
      </c>
    </row>
    <row r="147" spans="1:14" ht="54" customHeight="1">
      <c r="A147" s="50"/>
      <c r="B147" s="50"/>
      <c r="C147" s="346"/>
      <c r="D147" s="347"/>
      <c r="E147" s="348"/>
      <c r="F147" s="375"/>
      <c r="G147" s="359"/>
      <c r="H147" s="57" t="s">
        <v>54</v>
      </c>
      <c r="I147" s="58"/>
      <c r="J147" s="359"/>
      <c r="K147" s="57" t="s">
        <v>54</v>
      </c>
      <c r="L147" s="58"/>
      <c r="M147" s="304"/>
      <c r="N147" s="304">
        <f>IF(G147="はい","基準1",IF(J147="はい","基準1",""))</f>
      </c>
    </row>
    <row r="148" spans="1:14" ht="73.5" customHeight="1">
      <c r="A148" s="50"/>
      <c r="B148" s="50"/>
      <c r="C148" s="437" t="s">
        <v>191</v>
      </c>
      <c r="D148" s="438"/>
      <c r="E148" s="439"/>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0"/>
      <c r="D149" s="441"/>
      <c r="E149" s="442"/>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3" t="s">
        <v>172</v>
      </c>
      <c r="D150" s="444"/>
      <c r="E150" s="445"/>
      <c r="F150" s="331" t="s">
        <v>52</v>
      </c>
      <c r="G150" s="332"/>
      <c r="H150" s="57" t="s">
        <v>228</v>
      </c>
      <c r="I150" s="55"/>
      <c r="J150" s="332"/>
      <c r="K150" s="57" t="s">
        <v>228</v>
      </c>
      <c r="L150" s="55"/>
      <c r="M150" s="334">
        <f>IF(N150="","",VLOOKUP(N150,基準選択肢C,2,FALSE))</f>
      </c>
      <c r="N150" s="334">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6"/>
      <c r="D151" s="447"/>
      <c r="E151" s="448"/>
      <c r="F151" s="452"/>
      <c r="G151" s="358"/>
      <c r="H151" s="57" t="s">
        <v>81</v>
      </c>
      <c r="I151" s="55"/>
      <c r="J151" s="358"/>
      <c r="K151" s="57" t="s">
        <v>81</v>
      </c>
      <c r="L151" s="55"/>
      <c r="M151" s="304"/>
      <c r="N151" s="304"/>
    </row>
    <row r="152" spans="1:14" ht="62.25" customHeight="1">
      <c r="A152" s="50"/>
      <c r="B152" s="50"/>
      <c r="C152" s="446"/>
      <c r="D152" s="447"/>
      <c r="E152" s="448"/>
      <c r="F152" s="331" t="s">
        <v>51</v>
      </c>
      <c r="G152" s="332"/>
      <c r="H152" s="57" t="s">
        <v>228</v>
      </c>
      <c r="I152" s="55"/>
      <c r="J152" s="332"/>
      <c r="K152" s="57" t="s">
        <v>228</v>
      </c>
      <c r="L152" s="55"/>
      <c r="M152" s="334">
        <f>IF(N152="","",VLOOKUP(N152,基準選択肢C,2,FALSE))</f>
      </c>
      <c r="N152" s="334">
        <f>IF(G152="はい","基準1",IF(J152="はい","基準1",""))</f>
      </c>
    </row>
    <row r="153" spans="1:14" ht="79.5" customHeight="1">
      <c r="A153" s="50"/>
      <c r="B153" s="50"/>
      <c r="C153" s="449"/>
      <c r="D153" s="450"/>
      <c r="E153" s="451"/>
      <c r="F153" s="452"/>
      <c r="G153" s="358"/>
      <c r="H153" s="57" t="s">
        <v>81</v>
      </c>
      <c r="I153" s="55"/>
      <c r="J153" s="358"/>
      <c r="K153" s="57" t="s">
        <v>81</v>
      </c>
      <c r="L153" s="55"/>
      <c r="M153" s="304"/>
      <c r="N153" s="304"/>
    </row>
    <row r="154" spans="1:14" ht="60" customHeight="1">
      <c r="A154" s="50"/>
      <c r="B154" s="50"/>
      <c r="C154" s="429" t="s">
        <v>173</v>
      </c>
      <c r="D154" s="430"/>
      <c r="E154" s="431"/>
      <c r="F154" s="331" t="s">
        <v>52</v>
      </c>
      <c r="G154" s="335"/>
      <c r="H154" s="99" t="s">
        <v>229</v>
      </c>
      <c r="I154" s="55"/>
      <c r="J154" s="335"/>
      <c r="K154" s="99" t="s">
        <v>229</v>
      </c>
      <c r="L154" s="55"/>
      <c r="M154" s="334">
        <f>IF(N154="","",VLOOKUP(N154,基準選択肢C,2))</f>
      </c>
      <c r="N154" s="334">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32"/>
      <c r="D155" s="433"/>
      <c r="E155" s="434"/>
      <c r="F155" s="422"/>
      <c r="G155" s="333"/>
      <c r="H155" s="99" t="s">
        <v>82</v>
      </c>
      <c r="I155" s="55"/>
      <c r="J155" s="333"/>
      <c r="K155" s="99" t="s">
        <v>82</v>
      </c>
      <c r="L155" s="55"/>
      <c r="M155" s="304"/>
      <c r="N155" s="304"/>
    </row>
    <row r="156" spans="1:14" ht="60" customHeight="1">
      <c r="A156" s="50"/>
      <c r="B156" s="50"/>
      <c r="C156" s="432"/>
      <c r="D156" s="433"/>
      <c r="E156" s="434"/>
      <c r="F156" s="331" t="s">
        <v>51</v>
      </c>
      <c r="G156" s="332"/>
      <c r="H156" s="57" t="s">
        <v>229</v>
      </c>
      <c r="I156" s="55"/>
      <c r="J156" s="332"/>
      <c r="K156" s="57" t="s">
        <v>229</v>
      </c>
      <c r="L156" s="55"/>
      <c r="M156" s="334">
        <f>IF(N156="","",VLOOKUP(N156,基準選択肢C,2))</f>
      </c>
      <c r="N156" s="334">
        <f>IF(G156="はい","基準1",IF(J156="はい","基準1",""))</f>
      </c>
    </row>
    <row r="157" spans="1:14" ht="79.5" customHeight="1">
      <c r="A157" s="50"/>
      <c r="B157" s="50"/>
      <c r="C157" s="435"/>
      <c r="D157" s="436"/>
      <c r="E157" s="436"/>
      <c r="F157" s="422"/>
      <c r="G157" s="333"/>
      <c r="H157" s="57" t="s">
        <v>82</v>
      </c>
      <c r="I157" s="55"/>
      <c r="J157" s="333"/>
      <c r="K157" s="57" t="s">
        <v>82</v>
      </c>
      <c r="L157" s="55"/>
      <c r="M157" s="304"/>
      <c r="N157" s="304"/>
    </row>
    <row r="158" spans="7:14" ht="18.75">
      <c r="G158" s="48"/>
      <c r="H158" s="48"/>
      <c r="N158" s="252"/>
    </row>
    <row r="159" spans="1:14" ht="31.5" customHeight="1">
      <c r="A159" s="50"/>
      <c r="B159" s="50"/>
      <c r="C159" s="60"/>
      <c r="D159" s="63"/>
      <c r="E159" s="62" t="s">
        <v>168</v>
      </c>
      <c r="F159" s="61" t="s">
        <v>88</v>
      </c>
      <c r="G159" s="386">
        <f>IF(G18="","",G18)</f>
      </c>
      <c r="H159" s="387"/>
      <c r="I159" s="387"/>
      <c r="J159" s="387"/>
      <c r="K159" s="387"/>
      <c r="L159" s="387"/>
      <c r="M159" s="388"/>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56" t="s">
        <v>62</v>
      </c>
      <c r="D161" s="457"/>
      <c r="E161" s="457"/>
      <c r="F161" s="458"/>
      <c r="G161" s="369" t="s">
        <v>61</v>
      </c>
      <c r="H161" s="370"/>
      <c r="I161" s="371"/>
      <c r="J161" s="369" t="s">
        <v>79</v>
      </c>
      <c r="K161" s="370"/>
      <c r="L161" s="371"/>
      <c r="M161" s="369"/>
      <c r="N161" s="384"/>
    </row>
    <row r="162" spans="1:14" ht="21" customHeight="1">
      <c r="A162" s="50"/>
      <c r="B162" s="50"/>
      <c r="C162" s="459"/>
      <c r="D162" s="460"/>
      <c r="E162" s="460"/>
      <c r="F162" s="461"/>
      <c r="G162" s="360" t="s">
        <v>23</v>
      </c>
      <c r="H162" s="369" t="s">
        <v>60</v>
      </c>
      <c r="I162" s="371"/>
      <c r="J162" s="360" t="s">
        <v>23</v>
      </c>
      <c r="K162" s="369" t="s">
        <v>60</v>
      </c>
      <c r="L162" s="371"/>
      <c r="M162" s="369" t="s">
        <v>60</v>
      </c>
      <c r="N162" s="384"/>
    </row>
    <row r="163" spans="1:14" ht="52.5" customHeight="1">
      <c r="A163" s="50"/>
      <c r="B163" s="50"/>
      <c r="C163" s="462"/>
      <c r="D163" s="463"/>
      <c r="E163" s="463"/>
      <c r="F163" s="464"/>
      <c r="G163" s="385"/>
      <c r="H163" s="369" t="s">
        <v>59</v>
      </c>
      <c r="I163" s="371"/>
      <c r="J163" s="385"/>
      <c r="K163" s="369" t="s">
        <v>59</v>
      </c>
      <c r="L163" s="371"/>
      <c r="M163" s="369" t="s">
        <v>58</v>
      </c>
      <c r="N163" s="384"/>
    </row>
    <row r="164" spans="1:14" ht="54" customHeight="1">
      <c r="A164" s="50"/>
      <c r="B164" s="50"/>
      <c r="C164" s="376" t="s">
        <v>164</v>
      </c>
      <c r="D164" s="420"/>
      <c r="E164" s="299"/>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79" t="s">
        <v>159</v>
      </c>
      <c r="D165" s="453"/>
      <c r="E165" s="453"/>
      <c r="F165" s="331" t="s">
        <v>52</v>
      </c>
      <c r="G165" s="383"/>
      <c r="H165" s="249" t="s">
        <v>57</v>
      </c>
      <c r="I165" s="97"/>
      <c r="J165" s="383"/>
      <c r="K165" s="249" t="s">
        <v>57</v>
      </c>
      <c r="L165" s="97"/>
      <c r="M165" s="334">
        <f>IF(N165="","",VLOOKUP(N165,基準選択肢C,2,FALSE))</f>
      </c>
      <c r="N165" s="334">
        <f>IF(AND($M$7="研究分担医師",$G165="はい",$I166="有"),"基準1と7",IF(AND($M$7="研究分担医師",$J165="はい",$L166="有"),"基準1と7",IF($G165="はい","基準1",IF($J165="はい","基準1",""))))</f>
      </c>
    </row>
    <row r="166" spans="1:14" ht="48.75" customHeight="1">
      <c r="A166" s="50"/>
      <c r="B166" s="50"/>
      <c r="C166" s="454"/>
      <c r="D166" s="455"/>
      <c r="E166" s="455"/>
      <c r="F166" s="375"/>
      <c r="G166" s="359"/>
      <c r="H166" s="57" t="s">
        <v>56</v>
      </c>
      <c r="I166" s="55"/>
      <c r="J166" s="359"/>
      <c r="K166" s="57" t="s">
        <v>56</v>
      </c>
      <c r="L166" s="55"/>
      <c r="M166" s="304"/>
      <c r="N166" s="304"/>
    </row>
    <row r="167" spans="1:14" ht="60" customHeight="1">
      <c r="A167" s="50"/>
      <c r="B167" s="50"/>
      <c r="C167" s="349" t="s">
        <v>171</v>
      </c>
      <c r="D167" s="344"/>
      <c r="E167" s="345"/>
      <c r="F167" s="331" t="s">
        <v>52</v>
      </c>
      <c r="G167" s="332"/>
      <c r="H167" s="54" t="s">
        <v>55</v>
      </c>
      <c r="I167" s="55"/>
      <c r="J167" s="332"/>
      <c r="K167" s="54" t="s">
        <v>55</v>
      </c>
      <c r="L167" s="55"/>
      <c r="M167" s="334">
        <f>IF(N167="","",VLOOKUP(N167,基準選択肢C,2,FALSE))</f>
      </c>
      <c r="N167" s="334">
        <f>IF(AND($M$7="研究分担医師",$G167="はい",$I168&gt;=2500000),"基準1と7",IF(AND($M$7="研究分担医師",$J167="はい",$L168&gt;=2500000),"基準1と7",IF($G167="はい","基準1",IF($J167="はい","基準1",""))))</f>
      </c>
    </row>
    <row r="168" spans="1:14" ht="54" customHeight="1">
      <c r="A168" s="50"/>
      <c r="B168" s="50"/>
      <c r="C168" s="372"/>
      <c r="D168" s="373"/>
      <c r="E168" s="374"/>
      <c r="F168" s="375"/>
      <c r="G168" s="359"/>
      <c r="H168" s="57" t="s">
        <v>54</v>
      </c>
      <c r="I168" s="58"/>
      <c r="J168" s="359"/>
      <c r="K168" s="57" t="s">
        <v>54</v>
      </c>
      <c r="L168" s="58"/>
      <c r="M168" s="304"/>
      <c r="N168" s="304"/>
    </row>
    <row r="169" spans="1:14" ht="60" customHeight="1">
      <c r="A169" s="50"/>
      <c r="B169" s="50"/>
      <c r="C169" s="372"/>
      <c r="D169" s="373"/>
      <c r="E169" s="374"/>
      <c r="F169" s="331" t="s">
        <v>51</v>
      </c>
      <c r="G169" s="332"/>
      <c r="H169" s="54" t="s">
        <v>55</v>
      </c>
      <c r="I169" s="55"/>
      <c r="J169" s="332"/>
      <c r="K169" s="54" t="s">
        <v>55</v>
      </c>
      <c r="L169" s="55"/>
      <c r="M169" s="334">
        <f>IF(N169="","",VLOOKUP(N169,基準選択肢C,2,FALSE))</f>
      </c>
      <c r="N169" s="334">
        <f>IF(G169="はい","基準1",IF(J169="はい","基準1",""))</f>
      </c>
    </row>
    <row r="170" spans="1:14" ht="54" customHeight="1">
      <c r="A170" s="50"/>
      <c r="B170" s="50"/>
      <c r="C170" s="346"/>
      <c r="D170" s="347"/>
      <c r="E170" s="348"/>
      <c r="F170" s="375"/>
      <c r="G170" s="359"/>
      <c r="H170" s="57" t="s">
        <v>54</v>
      </c>
      <c r="I170" s="58"/>
      <c r="J170" s="359"/>
      <c r="K170" s="57" t="s">
        <v>54</v>
      </c>
      <c r="L170" s="58"/>
      <c r="M170" s="304"/>
      <c r="N170" s="304">
        <f>IF(G170="はい","基準1",IF(J170="はい","基準1",""))</f>
      </c>
    </row>
    <row r="171" spans="1:14" ht="73.5" customHeight="1">
      <c r="A171" s="50"/>
      <c r="B171" s="50"/>
      <c r="C171" s="437" t="s">
        <v>190</v>
      </c>
      <c r="D171" s="438"/>
      <c r="E171" s="439"/>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0"/>
      <c r="D172" s="441"/>
      <c r="E172" s="442"/>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3" t="s">
        <v>172</v>
      </c>
      <c r="D173" s="444"/>
      <c r="E173" s="445"/>
      <c r="F173" s="331" t="s">
        <v>52</v>
      </c>
      <c r="G173" s="332"/>
      <c r="H173" s="57" t="s">
        <v>228</v>
      </c>
      <c r="I173" s="55"/>
      <c r="J173" s="332"/>
      <c r="K173" s="57" t="s">
        <v>228</v>
      </c>
      <c r="L173" s="55"/>
      <c r="M173" s="334">
        <f>IF(N173="","",VLOOKUP(N173,基準選択肢C,2,FALSE))</f>
      </c>
      <c r="N173" s="334">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6"/>
      <c r="D174" s="447"/>
      <c r="E174" s="448"/>
      <c r="F174" s="452"/>
      <c r="G174" s="358"/>
      <c r="H174" s="57" t="s">
        <v>81</v>
      </c>
      <c r="I174" s="55"/>
      <c r="J174" s="358"/>
      <c r="K174" s="57" t="s">
        <v>81</v>
      </c>
      <c r="L174" s="55"/>
      <c r="M174" s="304"/>
      <c r="N174" s="304"/>
    </row>
    <row r="175" spans="1:14" ht="62.25" customHeight="1">
      <c r="A175" s="50"/>
      <c r="B175" s="50"/>
      <c r="C175" s="446"/>
      <c r="D175" s="447"/>
      <c r="E175" s="448"/>
      <c r="F175" s="331" t="s">
        <v>51</v>
      </c>
      <c r="G175" s="332"/>
      <c r="H175" s="57" t="s">
        <v>228</v>
      </c>
      <c r="I175" s="55"/>
      <c r="J175" s="332"/>
      <c r="K175" s="57" t="s">
        <v>228</v>
      </c>
      <c r="L175" s="55"/>
      <c r="M175" s="334">
        <f>IF(N175="","",VLOOKUP(N175,基準選択肢C,2,FALSE))</f>
      </c>
      <c r="N175" s="334">
        <f>IF(G175="はい","基準1",IF(J175="はい","基準1",""))</f>
      </c>
    </row>
    <row r="176" spans="1:14" ht="79.5" customHeight="1">
      <c r="A176" s="50"/>
      <c r="B176" s="50"/>
      <c r="C176" s="449"/>
      <c r="D176" s="450"/>
      <c r="E176" s="451"/>
      <c r="F176" s="452"/>
      <c r="G176" s="358"/>
      <c r="H176" s="57" t="s">
        <v>81</v>
      </c>
      <c r="I176" s="55"/>
      <c r="J176" s="358"/>
      <c r="K176" s="57" t="s">
        <v>81</v>
      </c>
      <c r="L176" s="55"/>
      <c r="M176" s="304"/>
      <c r="N176" s="304"/>
    </row>
    <row r="177" spans="1:14" ht="60" customHeight="1">
      <c r="A177" s="50"/>
      <c r="B177" s="50"/>
      <c r="C177" s="429" t="s">
        <v>173</v>
      </c>
      <c r="D177" s="430"/>
      <c r="E177" s="431"/>
      <c r="F177" s="331" t="s">
        <v>52</v>
      </c>
      <c r="G177" s="335"/>
      <c r="H177" s="99" t="s">
        <v>229</v>
      </c>
      <c r="I177" s="55"/>
      <c r="J177" s="335"/>
      <c r="K177" s="99" t="s">
        <v>229</v>
      </c>
      <c r="L177" s="55"/>
      <c r="M177" s="334">
        <f>IF(N177="","",VLOOKUP(N177,基準選択肢C,2))</f>
      </c>
      <c r="N177" s="334">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32"/>
      <c r="D178" s="433"/>
      <c r="E178" s="434"/>
      <c r="F178" s="422"/>
      <c r="G178" s="333"/>
      <c r="H178" s="99" t="s">
        <v>82</v>
      </c>
      <c r="I178" s="55"/>
      <c r="J178" s="333"/>
      <c r="K178" s="99" t="s">
        <v>82</v>
      </c>
      <c r="L178" s="55"/>
      <c r="M178" s="304"/>
      <c r="N178" s="304"/>
    </row>
    <row r="179" spans="1:14" ht="60" customHeight="1">
      <c r="A179" s="50"/>
      <c r="B179" s="50"/>
      <c r="C179" s="432"/>
      <c r="D179" s="433"/>
      <c r="E179" s="434"/>
      <c r="F179" s="331" t="s">
        <v>51</v>
      </c>
      <c r="G179" s="332"/>
      <c r="H179" s="57" t="s">
        <v>229</v>
      </c>
      <c r="I179" s="55"/>
      <c r="J179" s="332"/>
      <c r="K179" s="57" t="s">
        <v>229</v>
      </c>
      <c r="L179" s="55"/>
      <c r="M179" s="334">
        <f>IF(N179="","",VLOOKUP(N179,基準選択肢C,2))</f>
      </c>
      <c r="N179" s="334">
        <f>IF(G179="はい","基準1",IF(J179="はい","基準1",""))</f>
      </c>
    </row>
    <row r="180" spans="1:14" ht="79.5" customHeight="1">
      <c r="A180" s="50"/>
      <c r="B180" s="50"/>
      <c r="C180" s="435"/>
      <c r="D180" s="436"/>
      <c r="E180" s="436"/>
      <c r="F180" s="422"/>
      <c r="G180" s="333"/>
      <c r="H180" s="57" t="s">
        <v>82</v>
      </c>
      <c r="I180" s="55"/>
      <c r="J180" s="333"/>
      <c r="K180" s="57" t="s">
        <v>82</v>
      </c>
      <c r="L180" s="55"/>
      <c r="M180" s="304"/>
      <c r="N180" s="304"/>
    </row>
  </sheetData>
  <sheetProtection sheet="1"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conditionalFormatting sqref="M6">
    <cfRule type="expression" priority="584" dxfId="16">
      <formula>M6=""</formula>
    </cfRule>
  </conditionalFormatting>
  <conditionalFormatting sqref="M8">
    <cfRule type="expression" priority="583" dxfId="16">
      <formula>M8=""</formula>
    </cfRule>
  </conditionalFormatting>
  <conditionalFormatting sqref="D7:I8">
    <cfRule type="expression" priority="580" dxfId="0">
      <formula>$D$7=""</formula>
    </cfRule>
  </conditionalFormatting>
  <conditionalFormatting sqref="G21:M21">
    <cfRule type="expression" priority="579" dxfId="0">
      <formula>G21=""</formula>
    </cfRule>
  </conditionalFormatting>
  <conditionalFormatting sqref="M5">
    <cfRule type="expression" priority="576" dxfId="16">
      <formula>M5=""</formula>
    </cfRule>
  </conditionalFormatting>
  <conditionalFormatting sqref="G26:G35 J26:J35 G37 G39 J37 J39">
    <cfRule type="expression" priority="575" dxfId="8">
      <formula>G26=""</formula>
    </cfRule>
  </conditionalFormatting>
  <conditionalFormatting sqref="I26 L26">
    <cfRule type="expression" priority="572" dxfId="0">
      <formula>G26=""</formula>
    </cfRule>
    <cfRule type="expression" priority="573" dxfId="0">
      <formula>G26="いいえ"</formula>
    </cfRule>
    <cfRule type="expression" priority="574" dxfId="16">
      <formula>I26=""</formula>
    </cfRule>
  </conditionalFormatting>
  <conditionalFormatting sqref="I27 L27">
    <cfRule type="expression" priority="569" dxfId="0">
      <formula>G27="いいえ"</formula>
    </cfRule>
    <cfRule type="expression" priority="570" dxfId="0">
      <formula>G27=""</formula>
    </cfRule>
    <cfRule type="expression" priority="571" dxfId="16">
      <formula>I27=""</formula>
    </cfRule>
  </conditionalFormatting>
  <conditionalFormatting sqref="I28 L28">
    <cfRule type="expression" priority="566" dxfId="0">
      <formula>G27=""</formula>
    </cfRule>
    <cfRule type="expression" priority="567" dxfId="0">
      <formula>G27="いいえ"</formula>
    </cfRule>
    <cfRule type="expression" priority="568" dxfId="8">
      <formula>I28=""</formula>
    </cfRule>
  </conditionalFormatting>
  <conditionalFormatting sqref="M26:N26">
    <cfRule type="expression" priority="563" dxfId="359">
      <formula>$N$26&lt;&gt;""</formula>
    </cfRule>
    <cfRule type="expression" priority="564" dxfId="359">
      <formula>$J$26="はい"</formula>
    </cfRule>
    <cfRule type="expression" priority="565" dxfId="0">
      <formula>$G$26=$J$26</formula>
    </cfRule>
  </conditionalFormatting>
  <conditionalFormatting sqref="I29 L29 I31 L31">
    <cfRule type="expression" priority="560" dxfId="0">
      <formula>G29=""</formula>
    </cfRule>
    <cfRule type="expression" priority="561" dxfId="0">
      <formula>G29="いいえ"</formula>
    </cfRule>
    <cfRule type="expression" priority="562" dxfId="16">
      <formula>I29=""</formula>
    </cfRule>
  </conditionalFormatting>
  <conditionalFormatting sqref="I30 L30 I32 L32">
    <cfRule type="expression" priority="557" dxfId="0">
      <formula>G29=""</formula>
    </cfRule>
    <cfRule type="expression" priority="558" dxfId="0">
      <formula>G29="いいえ"</formula>
    </cfRule>
    <cfRule type="expression" priority="559" dxfId="16">
      <formula>I30=""</formula>
    </cfRule>
  </conditionalFormatting>
  <conditionalFormatting sqref="M27:N27">
    <cfRule type="expression" priority="554" dxfId="359">
      <formula>$N27&lt;&gt;""</formula>
    </cfRule>
    <cfRule type="expression" priority="555" dxfId="359">
      <formula>J27="はい"</formula>
    </cfRule>
    <cfRule type="expression" priority="556" dxfId="0">
      <formula>G27=J27</formula>
    </cfRule>
  </conditionalFormatting>
  <conditionalFormatting sqref="M29:N29">
    <cfRule type="expression" priority="550" dxfId="359">
      <formula>$N29&lt;&gt;""</formula>
    </cfRule>
    <cfRule type="expression" priority="551" dxfId="359">
      <formula>J29="はい"</formula>
    </cfRule>
    <cfRule type="expression" priority="552" dxfId="0">
      <formula>G29=J29</formula>
    </cfRule>
  </conditionalFormatting>
  <conditionalFormatting sqref="M31:N31">
    <cfRule type="expression" priority="545" dxfId="0">
      <formula>$G$21=""</formula>
    </cfRule>
  </conditionalFormatting>
  <conditionalFormatting sqref="M31:N31">
    <cfRule type="expression" priority="546" dxfId="359">
      <formula>$N31&lt;&gt;""</formula>
    </cfRule>
    <cfRule type="expression" priority="547" dxfId="359">
      <formula>J31="はい"</formula>
    </cfRule>
    <cfRule type="expression" priority="548" dxfId="0">
      <formula>G31=J31</formula>
    </cfRule>
  </conditionalFormatting>
  <conditionalFormatting sqref="I33:I34 L33:L34">
    <cfRule type="expression" priority="540" dxfId="0">
      <formula>G33=""</formula>
    </cfRule>
    <cfRule type="expression" priority="541" dxfId="0">
      <formula>G33="いいえ"</formula>
    </cfRule>
    <cfRule type="expression" priority="542" dxfId="8">
      <formula>I33=""</formula>
    </cfRule>
  </conditionalFormatting>
  <conditionalFormatting sqref="M33:N34">
    <cfRule type="expression" priority="543" dxfId="359">
      <formula>$J33="はい"</formula>
    </cfRule>
    <cfRule type="expression" priority="544" dxfId="359">
      <formula>$N33&lt;&gt;""</formula>
    </cfRule>
    <cfRule type="expression" priority="553" dxfId="0">
      <formula>$G33=$J33</formula>
    </cfRule>
  </conditionalFormatting>
  <conditionalFormatting sqref="I35 L35 I37 L37">
    <cfRule type="expression" priority="537" dxfId="0">
      <formula>G35=""</formula>
    </cfRule>
    <cfRule type="expression" priority="538" dxfId="0">
      <formula>G35="いいえ"</formula>
    </cfRule>
    <cfRule type="expression" priority="539" dxfId="8">
      <formula>I35=""</formula>
    </cfRule>
  </conditionalFormatting>
  <conditionalFormatting sqref="I36 L36 I38 L38">
    <cfRule type="expression" priority="534" dxfId="0">
      <formula>G35=""</formula>
    </cfRule>
    <cfRule type="expression" priority="535" dxfId="0">
      <formula>G35="いいえ"</formula>
    </cfRule>
    <cfRule type="expression" priority="536" dxfId="16">
      <formula>I36=""</formula>
    </cfRule>
  </conditionalFormatting>
  <conditionalFormatting sqref="M35:N35">
    <cfRule type="expression" priority="529" dxfId="0">
      <formula>$G$21=""</formula>
    </cfRule>
  </conditionalFormatting>
  <conditionalFormatting sqref="M35:N35">
    <cfRule type="expression" priority="530" dxfId="359">
      <formula>$N35&lt;&gt;""</formula>
    </cfRule>
    <cfRule type="expression" priority="531" dxfId="359">
      <formula>J35="はい"</formula>
    </cfRule>
    <cfRule type="expression" priority="532" dxfId="0">
      <formula>G35=J35</formula>
    </cfRule>
  </conditionalFormatting>
  <conditionalFormatting sqref="M37:N37">
    <cfRule type="expression" priority="525" dxfId="0">
      <formula>$G$21=""</formula>
    </cfRule>
  </conditionalFormatting>
  <conditionalFormatting sqref="M37:N37">
    <cfRule type="expression" priority="526" dxfId="359">
      <formula>$N37&lt;&gt;""</formula>
    </cfRule>
    <cfRule type="expression" priority="527" dxfId="359">
      <formula>J37="はい"</formula>
    </cfRule>
    <cfRule type="expression" priority="528" dxfId="0">
      <formula>G37=J37</formula>
    </cfRule>
  </conditionalFormatting>
  <conditionalFormatting sqref="M39:N39">
    <cfRule type="expression" priority="516" dxfId="359">
      <formula>$J39="はい"</formula>
    </cfRule>
    <cfRule type="expression" priority="517" dxfId="359">
      <formula>$N39&lt;&gt;""</formula>
    </cfRule>
    <cfRule type="expression" priority="518" dxfId="0">
      <formula>$G39=$J39</formula>
    </cfRule>
  </conditionalFormatting>
  <conditionalFormatting sqref="I40">
    <cfRule type="expression" priority="513" dxfId="0">
      <formula>G39=""</formula>
    </cfRule>
    <cfRule type="expression" priority="514" dxfId="0">
      <formula>G39="いいえ"</formula>
    </cfRule>
    <cfRule type="expression" priority="515" dxfId="16">
      <formula>I40=""</formula>
    </cfRule>
  </conditionalFormatting>
  <conditionalFormatting sqref="L40">
    <cfRule type="expression" priority="510" dxfId="0">
      <formula>J39=""</formula>
    </cfRule>
    <cfRule type="expression" priority="511" dxfId="0">
      <formula>J39="いいえ"</formula>
    </cfRule>
    <cfRule type="expression" priority="512" dxfId="16">
      <formula>L40=""</formula>
    </cfRule>
  </conditionalFormatting>
  <conditionalFormatting sqref="J41 G41">
    <cfRule type="expression" priority="508" dxfId="8">
      <formula>G41=""</formula>
    </cfRule>
  </conditionalFormatting>
  <conditionalFormatting sqref="I41">
    <cfRule type="expression" priority="504" dxfId="0">
      <formula>G41=""</formula>
    </cfRule>
    <cfRule type="expression" priority="505" dxfId="0">
      <formula>G41="いいえ"</formula>
    </cfRule>
    <cfRule type="expression" priority="506" dxfId="8">
      <formula>I41=""</formula>
    </cfRule>
  </conditionalFormatting>
  <conditionalFormatting sqref="L41">
    <cfRule type="expression" priority="501" dxfId="0">
      <formula>J41=""</formula>
    </cfRule>
    <cfRule type="expression" priority="502" dxfId="0">
      <formula>J41="いいえ"</formula>
    </cfRule>
    <cfRule type="expression" priority="503" dxfId="8">
      <formula>L41=""</formula>
    </cfRule>
  </conditionalFormatting>
  <conditionalFormatting sqref="M41:N41">
    <cfRule type="expression" priority="498" dxfId="359">
      <formula>$J41="はい"</formula>
    </cfRule>
    <cfRule type="expression" priority="499" dxfId="359">
      <formula>$N41&lt;&gt;""</formula>
    </cfRule>
    <cfRule type="expression" priority="500" dxfId="0">
      <formula>$G41=$J41</formula>
    </cfRule>
  </conditionalFormatting>
  <conditionalFormatting sqref="I39">
    <cfRule type="expression" priority="523" dxfId="0">
      <formula>G39=""</formula>
    </cfRule>
    <cfRule type="expression" priority="524" dxfId="0">
      <formula>G39="いいえ"</formula>
    </cfRule>
    <cfRule type="expression" priority="533" dxfId="8">
      <formula>I39=""</formula>
    </cfRule>
  </conditionalFormatting>
  <conditionalFormatting sqref="L39">
    <cfRule type="expression" priority="519" dxfId="0">
      <formula>J39=""</formula>
    </cfRule>
    <cfRule type="expression" priority="520" dxfId="0">
      <formula>J39="いいえ"</formula>
    </cfRule>
    <cfRule type="expression" priority="522" dxfId="8">
      <formula>L39=""</formula>
    </cfRule>
  </conditionalFormatting>
  <conditionalFormatting sqref="I42 L42">
    <cfRule type="expression" priority="496" dxfId="0" stopIfTrue="1">
      <formula>G41=""</formula>
    </cfRule>
    <cfRule type="expression" priority="497" dxfId="0" stopIfTrue="1">
      <formula>G41="いいえ"</formula>
    </cfRule>
    <cfRule type="expression" priority="521" dxfId="16" stopIfTrue="1">
      <formula>I42=""</formula>
    </cfRule>
  </conditionalFormatting>
  <conditionalFormatting sqref="G44:M44">
    <cfRule type="expression" priority="495" dxfId="0">
      <formula>G44=""</formula>
    </cfRule>
  </conditionalFormatting>
  <conditionalFormatting sqref="G49:G58 J49:J58 G60 G62 J60 J62">
    <cfRule type="expression" priority="494" dxfId="8">
      <formula>G49=""</formula>
    </cfRule>
  </conditionalFormatting>
  <conditionalFormatting sqref="I49 L49">
    <cfRule type="expression" priority="491" dxfId="0">
      <formula>G49=""</formula>
    </cfRule>
    <cfRule type="expression" priority="492" dxfId="0">
      <formula>G49="いいえ"</formula>
    </cfRule>
    <cfRule type="expression" priority="493" dxfId="16">
      <formula>I49=""</formula>
    </cfRule>
  </conditionalFormatting>
  <conditionalFormatting sqref="I50 L50">
    <cfRule type="expression" priority="488" dxfId="0">
      <formula>G50="いいえ"</formula>
    </cfRule>
    <cfRule type="expression" priority="489" dxfId="0">
      <formula>G50=""</formula>
    </cfRule>
    <cfRule type="expression" priority="490" dxfId="16">
      <formula>I50=""</formula>
    </cfRule>
  </conditionalFormatting>
  <conditionalFormatting sqref="I51 L51">
    <cfRule type="expression" priority="485" dxfId="0">
      <formula>G50=""</formula>
    </cfRule>
    <cfRule type="expression" priority="486" dxfId="0">
      <formula>G50="いいえ"</formula>
    </cfRule>
    <cfRule type="expression" priority="487" dxfId="8">
      <formula>I51=""</formula>
    </cfRule>
  </conditionalFormatting>
  <conditionalFormatting sqref="M49:N49">
    <cfRule type="expression" priority="482" dxfId="359">
      <formula>$N49&lt;&gt;""</formula>
    </cfRule>
    <cfRule type="expression" priority="483" dxfId="359">
      <formula>$J49="はい"</formula>
    </cfRule>
    <cfRule type="expression" priority="484" dxfId="0">
      <formula>$G49=$J49</formula>
    </cfRule>
  </conditionalFormatting>
  <conditionalFormatting sqref="I52 L52 I54 L54">
    <cfRule type="expression" priority="479" dxfId="0">
      <formula>G52=""</formula>
    </cfRule>
    <cfRule type="expression" priority="480" dxfId="0">
      <formula>G52="いいえ"</formula>
    </cfRule>
    <cfRule type="expression" priority="481" dxfId="16">
      <formula>I52=""</formula>
    </cfRule>
  </conditionalFormatting>
  <conditionalFormatting sqref="I53 L53 I55 L55">
    <cfRule type="expression" priority="476" dxfId="0">
      <formula>G52=""</formula>
    </cfRule>
    <cfRule type="expression" priority="477" dxfId="0">
      <formula>G52="いいえ"</formula>
    </cfRule>
    <cfRule type="expression" priority="478" dxfId="16">
      <formula>I53=""</formula>
    </cfRule>
  </conditionalFormatting>
  <conditionalFormatting sqref="M50:N50">
    <cfRule type="expression" priority="473" dxfId="359">
      <formula>$N50&lt;&gt;""</formula>
    </cfRule>
    <cfRule type="expression" priority="474" dxfId="359">
      <formula>J50="はい"</formula>
    </cfRule>
    <cfRule type="expression" priority="475" dxfId="0">
      <formula>G50=J50</formula>
    </cfRule>
  </conditionalFormatting>
  <conditionalFormatting sqref="M52:N52">
    <cfRule type="expression" priority="468" dxfId="0">
      <formula>$G$21=""</formula>
    </cfRule>
  </conditionalFormatting>
  <conditionalFormatting sqref="M52:N52">
    <cfRule type="expression" priority="469" dxfId="359">
      <formula>$N52&lt;&gt;""</formula>
    </cfRule>
    <cfRule type="expression" priority="470" dxfId="359">
      <formula>J52="はい"</formula>
    </cfRule>
    <cfRule type="expression" priority="471" dxfId="0">
      <formula>G52=J52</formula>
    </cfRule>
  </conditionalFormatting>
  <conditionalFormatting sqref="M54:N54">
    <cfRule type="expression" priority="464" dxfId="0">
      <formula>$G$21=""</formula>
    </cfRule>
  </conditionalFormatting>
  <conditionalFormatting sqref="M54:N54">
    <cfRule type="expression" priority="465" dxfId="359">
      <formula>$N54&lt;&gt;""</formula>
    </cfRule>
    <cfRule type="expression" priority="466" dxfId="359">
      <formula>J54="はい"</formula>
    </cfRule>
    <cfRule type="expression" priority="467" dxfId="0">
      <formula>G54=J54</formula>
    </cfRule>
  </conditionalFormatting>
  <conditionalFormatting sqref="I56:I57 L56:L57">
    <cfRule type="expression" priority="459" dxfId="0">
      <formula>G56=""</formula>
    </cfRule>
    <cfRule type="expression" priority="460" dxfId="0">
      <formula>G56="いいえ"</formula>
    </cfRule>
    <cfRule type="expression" priority="461" dxfId="8">
      <formula>I56=""</formula>
    </cfRule>
  </conditionalFormatting>
  <conditionalFormatting sqref="M56:N57">
    <cfRule type="expression" priority="462" dxfId="359">
      <formula>$J56="はい"</formula>
    </cfRule>
    <cfRule type="expression" priority="463" dxfId="359">
      <formula>$N56&lt;&gt;""</formula>
    </cfRule>
    <cfRule type="expression" priority="472" dxfId="0">
      <formula>$G56=$J56</formula>
    </cfRule>
  </conditionalFormatting>
  <conditionalFormatting sqref="I58 L58 I60 L60">
    <cfRule type="expression" priority="456" dxfId="0">
      <formula>G58=""</formula>
    </cfRule>
    <cfRule type="expression" priority="457" dxfId="0">
      <formula>G58="いいえ"</formula>
    </cfRule>
    <cfRule type="expression" priority="458" dxfId="8">
      <formula>I58=""</formula>
    </cfRule>
  </conditionalFormatting>
  <conditionalFormatting sqref="I59 L59 I61 L61">
    <cfRule type="expression" priority="453" dxfId="0">
      <formula>G58=""</formula>
    </cfRule>
    <cfRule type="expression" priority="454" dxfId="0">
      <formula>G58="いいえ"</formula>
    </cfRule>
    <cfRule type="expression" priority="455" dxfId="16">
      <formula>I59=""</formula>
    </cfRule>
  </conditionalFormatting>
  <conditionalFormatting sqref="M58:N58">
    <cfRule type="expression" priority="448" dxfId="0">
      <formula>$G$21=""</formula>
    </cfRule>
  </conditionalFormatting>
  <conditionalFormatting sqref="M58:N58">
    <cfRule type="expression" priority="449" dxfId="359">
      <formula>$N58&lt;&gt;""</formula>
    </cfRule>
    <cfRule type="expression" priority="450" dxfId="359">
      <formula>J58="はい"</formula>
    </cfRule>
    <cfRule type="expression" priority="451" dxfId="0">
      <formula>G58=J58</formula>
    </cfRule>
  </conditionalFormatting>
  <conditionalFormatting sqref="M60:N60">
    <cfRule type="expression" priority="444" dxfId="0">
      <formula>$G$21=""</formula>
    </cfRule>
  </conditionalFormatting>
  <conditionalFormatting sqref="M60:N60">
    <cfRule type="expression" priority="445" dxfId="359">
      <formula>$N60&lt;&gt;""</formula>
    </cfRule>
    <cfRule type="expression" priority="446" dxfId="359">
      <formula>J60="はい"</formula>
    </cfRule>
    <cfRule type="expression" priority="447" dxfId="0">
      <formula>G60=J60</formula>
    </cfRule>
  </conditionalFormatting>
  <conditionalFormatting sqref="M62:N62">
    <cfRule type="expression" priority="435" dxfId="359">
      <formula>$J62="はい"</formula>
    </cfRule>
    <cfRule type="expression" priority="436" dxfId="359">
      <formula>$N62&lt;&gt;""</formula>
    </cfRule>
    <cfRule type="expression" priority="437" dxfId="0">
      <formula>$G62=$J62</formula>
    </cfRule>
  </conditionalFormatting>
  <conditionalFormatting sqref="I63">
    <cfRule type="expression" priority="432" dxfId="0">
      <formula>G62=""</formula>
    </cfRule>
    <cfRule type="expression" priority="433" dxfId="0">
      <formula>G62="いいえ"</formula>
    </cfRule>
    <cfRule type="expression" priority="434" dxfId="16">
      <formula>I63=""</formula>
    </cfRule>
  </conditionalFormatting>
  <conditionalFormatting sqref="L63">
    <cfRule type="expression" priority="429" dxfId="0">
      <formula>J62=""</formula>
    </cfRule>
    <cfRule type="expression" priority="430" dxfId="0">
      <formula>J62="いいえ"</formula>
    </cfRule>
    <cfRule type="expression" priority="431" dxfId="16">
      <formula>L63=""</formula>
    </cfRule>
  </conditionalFormatting>
  <conditionalFormatting sqref="J64 G64">
    <cfRule type="expression" priority="427" dxfId="8">
      <formula>G64=""</formula>
    </cfRule>
  </conditionalFormatting>
  <conditionalFormatting sqref="I64">
    <cfRule type="expression" priority="423" dxfId="0">
      <formula>G64=""</formula>
    </cfRule>
    <cfRule type="expression" priority="424" dxfId="0">
      <formula>G64="いいえ"</formula>
    </cfRule>
    <cfRule type="expression" priority="425" dxfId="8">
      <formula>I64=""</formula>
    </cfRule>
  </conditionalFormatting>
  <conditionalFormatting sqref="L64">
    <cfRule type="expression" priority="420" dxfId="0">
      <formula>J64=""</formula>
    </cfRule>
    <cfRule type="expression" priority="421" dxfId="0">
      <formula>J64="いいえ"</formula>
    </cfRule>
    <cfRule type="expression" priority="422" dxfId="8">
      <formula>L64=""</formula>
    </cfRule>
  </conditionalFormatting>
  <conditionalFormatting sqref="M64:N64">
    <cfRule type="expression" priority="417" dxfId="359">
      <formula>$J64="はい"</formula>
    </cfRule>
    <cfRule type="expression" priority="418" dxfId="359">
      <formula>$N64&lt;&gt;""</formula>
    </cfRule>
    <cfRule type="expression" priority="419" dxfId="0">
      <formula>$G64=$J64</formula>
    </cfRule>
  </conditionalFormatting>
  <conditionalFormatting sqref="I62">
    <cfRule type="expression" priority="442" dxfId="0">
      <formula>G62=""</formula>
    </cfRule>
    <cfRule type="expression" priority="443" dxfId="0">
      <formula>G62="いいえ"</formula>
    </cfRule>
    <cfRule type="expression" priority="452" dxfId="8">
      <formula>I62=""</formula>
    </cfRule>
  </conditionalFormatting>
  <conditionalFormatting sqref="L62">
    <cfRule type="expression" priority="438" dxfId="0">
      <formula>J62=""</formula>
    </cfRule>
    <cfRule type="expression" priority="439" dxfId="0">
      <formula>J62="いいえ"</formula>
    </cfRule>
    <cfRule type="expression" priority="441" dxfId="8">
      <formula>L62=""</formula>
    </cfRule>
  </conditionalFormatting>
  <conditionalFormatting sqref="I65 L65">
    <cfRule type="expression" priority="415" dxfId="0" stopIfTrue="1">
      <formula>G64=""</formula>
    </cfRule>
    <cfRule type="expression" priority="416" dxfId="0" stopIfTrue="1">
      <formula>G64="いいえ"</formula>
    </cfRule>
    <cfRule type="expression" priority="440" dxfId="16" stopIfTrue="1">
      <formula>I65=""</formula>
    </cfRule>
  </conditionalFormatting>
  <conditionalFormatting sqref="G26:N42">
    <cfRule type="expression" priority="414" dxfId="0" stopIfTrue="1">
      <formula>$G$21=""</formula>
    </cfRule>
  </conditionalFormatting>
  <conditionalFormatting sqref="G67:M67">
    <cfRule type="expression" priority="413" dxfId="0">
      <formula>G67=""</formula>
    </cfRule>
  </conditionalFormatting>
  <conditionalFormatting sqref="G72:G81 J72:J81 G83 G85 J83 J85">
    <cfRule type="expression" priority="412" dxfId="8">
      <formula>G72=""</formula>
    </cfRule>
  </conditionalFormatting>
  <conditionalFormatting sqref="I72 L72">
    <cfRule type="expression" priority="409" dxfId="0">
      <formula>G72=""</formula>
    </cfRule>
    <cfRule type="expression" priority="410" dxfId="0">
      <formula>G72="いいえ"</formula>
    </cfRule>
    <cfRule type="expression" priority="411" dxfId="16">
      <formula>I72=""</formula>
    </cfRule>
  </conditionalFormatting>
  <conditionalFormatting sqref="I73 L73">
    <cfRule type="expression" priority="406" dxfId="0">
      <formula>G73="いいえ"</formula>
    </cfRule>
    <cfRule type="expression" priority="407" dxfId="0">
      <formula>G73=""</formula>
    </cfRule>
    <cfRule type="expression" priority="408" dxfId="16">
      <formula>I73=""</formula>
    </cfRule>
  </conditionalFormatting>
  <conditionalFormatting sqref="I74 L74">
    <cfRule type="expression" priority="403" dxfId="0">
      <formula>G73=""</formula>
    </cfRule>
    <cfRule type="expression" priority="404" dxfId="0">
      <formula>G73="いいえ"</formula>
    </cfRule>
    <cfRule type="expression" priority="405" dxfId="8">
      <formula>I74=""</formula>
    </cfRule>
  </conditionalFormatting>
  <conditionalFormatting sqref="M72:N72">
    <cfRule type="expression" priority="400" dxfId="359">
      <formula>$N$72&lt;&gt;""</formula>
    </cfRule>
    <cfRule type="expression" priority="401" dxfId="359">
      <formula>$J$72="はい"</formula>
    </cfRule>
    <cfRule type="expression" priority="402" dxfId="0">
      <formula>$G72=$J72</formula>
    </cfRule>
  </conditionalFormatting>
  <conditionalFormatting sqref="I75 L75 I77 L77">
    <cfRule type="expression" priority="397" dxfId="0">
      <formula>G75=""</formula>
    </cfRule>
    <cfRule type="expression" priority="398" dxfId="0">
      <formula>G75="いいえ"</formula>
    </cfRule>
    <cfRule type="expression" priority="399" dxfId="16">
      <formula>I75=""</formula>
    </cfRule>
  </conditionalFormatting>
  <conditionalFormatting sqref="I76 L76 I78 L78">
    <cfRule type="expression" priority="394" dxfId="0">
      <formula>G75=""</formula>
    </cfRule>
    <cfRule type="expression" priority="395" dxfId="0">
      <formula>G75="いいえ"</formula>
    </cfRule>
    <cfRule type="expression" priority="396" dxfId="16">
      <formula>I76=""</formula>
    </cfRule>
  </conditionalFormatting>
  <conditionalFormatting sqref="M73:N73">
    <cfRule type="expression" priority="391" dxfId="359">
      <formula>$N73&lt;&gt;""</formula>
    </cfRule>
    <cfRule type="expression" priority="392" dxfId="359">
      <formula>J73="はい"</formula>
    </cfRule>
    <cfRule type="expression" priority="393" dxfId="0">
      <formula>G73=J73</formula>
    </cfRule>
  </conditionalFormatting>
  <conditionalFormatting sqref="M75:N75">
    <cfRule type="expression" priority="386" dxfId="0">
      <formula>$G$21=""</formula>
    </cfRule>
  </conditionalFormatting>
  <conditionalFormatting sqref="M75:N75">
    <cfRule type="expression" priority="387" dxfId="359">
      <formula>$N75&lt;&gt;""</formula>
    </cfRule>
    <cfRule type="expression" priority="388" dxfId="359">
      <formula>J75="はい"</formula>
    </cfRule>
    <cfRule type="expression" priority="389" dxfId="0">
      <formula>G75=J75</formula>
    </cfRule>
  </conditionalFormatting>
  <conditionalFormatting sqref="M77:N77">
    <cfRule type="expression" priority="382" dxfId="0">
      <formula>$G$21=""</formula>
    </cfRule>
  </conditionalFormatting>
  <conditionalFormatting sqref="M77:N77">
    <cfRule type="expression" priority="383" dxfId="359">
      <formula>$N77&lt;&gt;""</formula>
    </cfRule>
    <cfRule type="expression" priority="384" dxfId="359">
      <formula>J77="はい"</formula>
    </cfRule>
    <cfRule type="expression" priority="385" dxfId="0">
      <formula>G77=J77</formula>
    </cfRule>
  </conditionalFormatting>
  <conditionalFormatting sqref="I79:I80 L79:L80">
    <cfRule type="expression" priority="377" dxfId="0">
      <formula>G79=""</formula>
    </cfRule>
    <cfRule type="expression" priority="378" dxfId="0">
      <formula>G79="いいえ"</formula>
    </cfRule>
    <cfRule type="expression" priority="379" dxfId="8">
      <formula>I79=""</formula>
    </cfRule>
  </conditionalFormatting>
  <conditionalFormatting sqref="M79:N80">
    <cfRule type="expression" priority="380" dxfId="359">
      <formula>$J79="はい"</formula>
    </cfRule>
    <cfRule type="expression" priority="381" dxfId="359">
      <formula>$N79&lt;&gt;""</formula>
    </cfRule>
    <cfRule type="expression" priority="390" dxfId="0">
      <formula>$G79=$J79</formula>
    </cfRule>
  </conditionalFormatting>
  <conditionalFormatting sqref="I81 L81 I83 L83">
    <cfRule type="expression" priority="374" dxfId="0">
      <formula>G81=""</formula>
    </cfRule>
    <cfRule type="expression" priority="375" dxfId="0">
      <formula>G81="いいえ"</formula>
    </cfRule>
    <cfRule type="expression" priority="376" dxfId="8">
      <formula>I81=""</formula>
    </cfRule>
  </conditionalFormatting>
  <conditionalFormatting sqref="I82 L82 I84 L84">
    <cfRule type="expression" priority="371" dxfId="0">
      <formula>G81=""</formula>
    </cfRule>
    <cfRule type="expression" priority="372" dxfId="0">
      <formula>G81="いいえ"</formula>
    </cfRule>
    <cfRule type="expression" priority="373" dxfId="16">
      <formula>I82=""</formula>
    </cfRule>
  </conditionalFormatting>
  <conditionalFormatting sqref="M81:N81">
    <cfRule type="expression" priority="366" dxfId="0">
      <formula>$G$21=""</formula>
    </cfRule>
  </conditionalFormatting>
  <conditionalFormatting sqref="M81:N81">
    <cfRule type="expression" priority="367" dxfId="359">
      <formula>$N81&lt;&gt;""</formula>
    </cfRule>
    <cfRule type="expression" priority="368" dxfId="359">
      <formula>J81="はい"</formula>
    </cfRule>
    <cfRule type="expression" priority="369" dxfId="0">
      <formula>G81=J81</formula>
    </cfRule>
  </conditionalFormatting>
  <conditionalFormatting sqref="M83:N83">
    <cfRule type="expression" priority="362" dxfId="0">
      <formula>$G$21=""</formula>
    </cfRule>
  </conditionalFormatting>
  <conditionalFormatting sqref="M83:N83">
    <cfRule type="expression" priority="363" dxfId="359">
      <formula>$N83&lt;&gt;""</formula>
    </cfRule>
    <cfRule type="expression" priority="364" dxfId="359">
      <formula>J83="はい"</formula>
    </cfRule>
    <cfRule type="expression" priority="365" dxfId="0">
      <formula>G83=J83</formula>
    </cfRule>
  </conditionalFormatting>
  <conditionalFormatting sqref="M85:N85">
    <cfRule type="expression" priority="353" dxfId="359">
      <formula>$J85="はい"</formula>
    </cfRule>
    <cfRule type="expression" priority="354" dxfId="359">
      <formula>$N85&lt;&gt;""</formula>
    </cfRule>
    <cfRule type="expression" priority="355" dxfId="0">
      <formula>$G85=$J85</formula>
    </cfRule>
  </conditionalFormatting>
  <conditionalFormatting sqref="I86">
    <cfRule type="expression" priority="350" dxfId="0">
      <formula>G85=""</formula>
    </cfRule>
    <cfRule type="expression" priority="351" dxfId="0">
      <formula>G85="いいえ"</formula>
    </cfRule>
    <cfRule type="expression" priority="352" dxfId="16">
      <formula>I86=""</formula>
    </cfRule>
  </conditionalFormatting>
  <conditionalFormatting sqref="L86">
    <cfRule type="expression" priority="347" dxfId="0">
      <formula>J85=""</formula>
    </cfRule>
    <cfRule type="expression" priority="348" dxfId="0">
      <formula>J85="いいえ"</formula>
    </cfRule>
    <cfRule type="expression" priority="349" dxfId="16">
      <formula>L86=""</formula>
    </cfRule>
  </conditionalFormatting>
  <conditionalFormatting sqref="J87 G87">
    <cfRule type="expression" priority="345" dxfId="8">
      <formula>G87=""</formula>
    </cfRule>
  </conditionalFormatting>
  <conditionalFormatting sqref="I87">
    <cfRule type="expression" priority="341" dxfId="0">
      <formula>G87=""</formula>
    </cfRule>
    <cfRule type="expression" priority="342" dxfId="0">
      <formula>G87="いいえ"</formula>
    </cfRule>
    <cfRule type="expression" priority="343" dxfId="8">
      <formula>I87=""</formula>
    </cfRule>
  </conditionalFormatting>
  <conditionalFormatting sqref="L87">
    <cfRule type="expression" priority="338" dxfId="0">
      <formula>J87=""</formula>
    </cfRule>
    <cfRule type="expression" priority="339" dxfId="0">
      <formula>J87="いいえ"</formula>
    </cfRule>
    <cfRule type="expression" priority="340" dxfId="8">
      <formula>L87=""</formula>
    </cfRule>
  </conditionalFormatting>
  <conditionalFormatting sqref="M87:N87">
    <cfRule type="expression" priority="335" dxfId="359">
      <formula>$J87="はい"</formula>
    </cfRule>
    <cfRule type="expression" priority="336" dxfId="359">
      <formula>$N87&lt;&gt;""</formula>
    </cfRule>
    <cfRule type="expression" priority="337" dxfId="0">
      <formula>$G87=$J87</formula>
    </cfRule>
  </conditionalFormatting>
  <conditionalFormatting sqref="I85">
    <cfRule type="expression" priority="360" dxfId="0">
      <formula>G85=""</formula>
    </cfRule>
    <cfRule type="expression" priority="361" dxfId="0">
      <formula>G85="いいえ"</formula>
    </cfRule>
    <cfRule type="expression" priority="370" dxfId="8">
      <formula>I85=""</formula>
    </cfRule>
  </conditionalFormatting>
  <conditionalFormatting sqref="L85">
    <cfRule type="expression" priority="356" dxfId="0">
      <formula>J85=""</formula>
    </cfRule>
    <cfRule type="expression" priority="357" dxfId="0">
      <formula>J85="いいえ"</formula>
    </cfRule>
    <cfRule type="expression" priority="359" dxfId="8">
      <formula>L85=""</formula>
    </cfRule>
  </conditionalFormatting>
  <conditionalFormatting sqref="I88 L88">
    <cfRule type="expression" priority="333" dxfId="0" stopIfTrue="1">
      <formula>G87=""</formula>
    </cfRule>
    <cfRule type="expression" priority="334" dxfId="0" stopIfTrue="1">
      <formula>G87="いいえ"</formula>
    </cfRule>
    <cfRule type="expression" priority="358" dxfId="16" stopIfTrue="1">
      <formula>I88=""</formula>
    </cfRule>
  </conditionalFormatting>
  <conditionalFormatting sqref="G90:M90">
    <cfRule type="expression" priority="332" dxfId="0">
      <formula>G90=""</formula>
    </cfRule>
  </conditionalFormatting>
  <conditionalFormatting sqref="G95:G104 J95:J104 G106 G108 J106 J108">
    <cfRule type="expression" priority="331" dxfId="8">
      <formula>G95=""</formula>
    </cfRule>
  </conditionalFormatting>
  <conditionalFormatting sqref="I95 L95">
    <cfRule type="expression" priority="328" dxfId="0">
      <formula>G95=""</formula>
    </cfRule>
    <cfRule type="expression" priority="329" dxfId="0">
      <formula>G95="いいえ"</formula>
    </cfRule>
    <cfRule type="expression" priority="330" dxfId="16">
      <formula>I95=""</formula>
    </cfRule>
  </conditionalFormatting>
  <conditionalFormatting sqref="I96 L96">
    <cfRule type="expression" priority="325" dxfId="0">
      <formula>G96="いいえ"</formula>
    </cfRule>
    <cfRule type="expression" priority="326" dxfId="0">
      <formula>G96=""</formula>
    </cfRule>
    <cfRule type="expression" priority="327" dxfId="16">
      <formula>I96=""</formula>
    </cfRule>
  </conditionalFormatting>
  <conditionalFormatting sqref="I97 L97">
    <cfRule type="expression" priority="322" dxfId="0">
      <formula>G96=""</formula>
    </cfRule>
    <cfRule type="expression" priority="323" dxfId="0">
      <formula>G96="いいえ"</formula>
    </cfRule>
    <cfRule type="expression" priority="324" dxfId="8">
      <formula>I97=""</formula>
    </cfRule>
  </conditionalFormatting>
  <conditionalFormatting sqref="M95:N95">
    <cfRule type="expression" priority="319" dxfId="359">
      <formula>$N95&lt;&gt;""</formula>
    </cfRule>
    <cfRule type="expression" priority="320" dxfId="359">
      <formula>$J95="はい"</formula>
    </cfRule>
    <cfRule type="expression" priority="321" dxfId="0">
      <formula>$G95=$J95</formula>
    </cfRule>
  </conditionalFormatting>
  <conditionalFormatting sqref="I98 L98 I100 L100">
    <cfRule type="expression" priority="316" dxfId="0">
      <formula>G98=""</formula>
    </cfRule>
    <cfRule type="expression" priority="317" dxfId="0">
      <formula>G98="いいえ"</formula>
    </cfRule>
    <cfRule type="expression" priority="318" dxfId="16">
      <formula>I98=""</formula>
    </cfRule>
  </conditionalFormatting>
  <conditionalFormatting sqref="I99 L99 I101 L101">
    <cfRule type="expression" priority="313" dxfId="0">
      <formula>G98=""</formula>
    </cfRule>
    <cfRule type="expression" priority="314" dxfId="0">
      <formula>G98="いいえ"</formula>
    </cfRule>
    <cfRule type="expression" priority="315" dxfId="16">
      <formula>I99=""</formula>
    </cfRule>
  </conditionalFormatting>
  <conditionalFormatting sqref="M96:N96">
    <cfRule type="expression" priority="310" dxfId="359">
      <formula>$N96&lt;&gt;""</formula>
    </cfRule>
    <cfRule type="expression" priority="311" dxfId="359">
      <formula>J96="はい"</formula>
    </cfRule>
    <cfRule type="expression" priority="312" dxfId="0">
      <formula>G96=J96</formula>
    </cfRule>
  </conditionalFormatting>
  <conditionalFormatting sqref="M98:N98">
    <cfRule type="expression" priority="305" dxfId="0">
      <formula>$G$21=""</formula>
    </cfRule>
  </conditionalFormatting>
  <conditionalFormatting sqref="M98:N98">
    <cfRule type="expression" priority="306" dxfId="359">
      <formula>$N98&lt;&gt;""</formula>
    </cfRule>
    <cfRule type="expression" priority="307" dxfId="359">
      <formula>J98="はい"</formula>
    </cfRule>
    <cfRule type="expression" priority="308" dxfId="0">
      <formula>G98=J98</formula>
    </cfRule>
  </conditionalFormatting>
  <conditionalFormatting sqref="M100:N100">
    <cfRule type="expression" priority="301" dxfId="0">
      <formula>$G$21=""</formula>
    </cfRule>
  </conditionalFormatting>
  <conditionalFormatting sqref="M100:N100">
    <cfRule type="expression" priority="302" dxfId="359">
      <formula>$N100&lt;&gt;""</formula>
    </cfRule>
    <cfRule type="expression" priority="303" dxfId="359">
      <formula>J100="はい"</formula>
    </cfRule>
    <cfRule type="expression" priority="304" dxfId="0">
      <formula>G100=J100</formula>
    </cfRule>
  </conditionalFormatting>
  <conditionalFormatting sqref="I102:I103 L102:L103">
    <cfRule type="expression" priority="296" dxfId="0">
      <formula>G102=""</formula>
    </cfRule>
    <cfRule type="expression" priority="297" dxfId="0">
      <formula>G102="いいえ"</formula>
    </cfRule>
    <cfRule type="expression" priority="298" dxfId="8">
      <formula>I102=""</formula>
    </cfRule>
  </conditionalFormatting>
  <conditionalFormatting sqref="M102:N103">
    <cfRule type="expression" priority="299" dxfId="359">
      <formula>$J102="はい"</formula>
    </cfRule>
    <cfRule type="expression" priority="300" dxfId="359">
      <formula>$N102&lt;&gt;""</formula>
    </cfRule>
    <cfRule type="expression" priority="309" dxfId="0">
      <formula>$G102=$J102</formula>
    </cfRule>
  </conditionalFormatting>
  <conditionalFormatting sqref="I104 L104 I106 L106">
    <cfRule type="expression" priority="293" dxfId="0">
      <formula>G104=""</formula>
    </cfRule>
    <cfRule type="expression" priority="294" dxfId="0">
      <formula>G104="いいえ"</formula>
    </cfRule>
    <cfRule type="expression" priority="295" dxfId="8">
      <formula>I104=""</formula>
    </cfRule>
  </conditionalFormatting>
  <conditionalFormatting sqref="I105 L105 I107 L107">
    <cfRule type="expression" priority="290" dxfId="0">
      <formula>G104=""</formula>
    </cfRule>
    <cfRule type="expression" priority="291" dxfId="0">
      <formula>G104="いいえ"</formula>
    </cfRule>
    <cfRule type="expression" priority="292" dxfId="16">
      <formula>I105=""</formula>
    </cfRule>
  </conditionalFormatting>
  <conditionalFormatting sqref="M104:N104">
    <cfRule type="expression" priority="285" dxfId="0">
      <formula>$G$21=""</formula>
    </cfRule>
  </conditionalFormatting>
  <conditionalFormatting sqref="M104:N104">
    <cfRule type="expression" priority="286" dxfId="359">
      <formula>$N104&lt;&gt;""</formula>
    </cfRule>
    <cfRule type="expression" priority="287" dxfId="359">
      <formula>J104="はい"</formula>
    </cfRule>
    <cfRule type="expression" priority="288" dxfId="0">
      <formula>G104=J104</formula>
    </cfRule>
  </conditionalFormatting>
  <conditionalFormatting sqref="M106:N106">
    <cfRule type="expression" priority="281" dxfId="0">
      <formula>$G$21=""</formula>
    </cfRule>
  </conditionalFormatting>
  <conditionalFormatting sqref="M106:N106">
    <cfRule type="expression" priority="282" dxfId="359">
      <formula>$N106&lt;&gt;""</formula>
    </cfRule>
    <cfRule type="expression" priority="283" dxfId="359">
      <formula>J106="はい"</formula>
    </cfRule>
    <cfRule type="expression" priority="284" dxfId="0">
      <formula>G106=J106</formula>
    </cfRule>
  </conditionalFormatting>
  <conditionalFormatting sqref="M108:N108">
    <cfRule type="expression" priority="272" dxfId="359">
      <formula>$J108="はい"</formula>
    </cfRule>
    <cfRule type="expression" priority="273" dxfId="359">
      <formula>$N108&lt;&gt;""</formula>
    </cfRule>
    <cfRule type="expression" priority="274" dxfId="0">
      <formula>$G108=$J108</formula>
    </cfRule>
  </conditionalFormatting>
  <conditionalFormatting sqref="I109">
    <cfRule type="expression" priority="269" dxfId="0">
      <formula>G108=""</formula>
    </cfRule>
    <cfRule type="expression" priority="270" dxfId="0">
      <formula>G108="いいえ"</formula>
    </cfRule>
    <cfRule type="expression" priority="271" dxfId="16">
      <formula>I109=""</formula>
    </cfRule>
  </conditionalFormatting>
  <conditionalFormatting sqref="L109">
    <cfRule type="expression" priority="266" dxfId="0">
      <formula>J108=""</formula>
    </cfRule>
    <cfRule type="expression" priority="267" dxfId="0">
      <formula>J108="いいえ"</formula>
    </cfRule>
    <cfRule type="expression" priority="268" dxfId="16">
      <formula>L109=""</formula>
    </cfRule>
  </conditionalFormatting>
  <conditionalFormatting sqref="J110 G110">
    <cfRule type="expression" priority="264" dxfId="8">
      <formula>G110=""</formula>
    </cfRule>
  </conditionalFormatting>
  <conditionalFormatting sqref="I110">
    <cfRule type="expression" priority="260" dxfId="0">
      <formula>G110=""</formula>
    </cfRule>
    <cfRule type="expression" priority="261" dxfId="0">
      <formula>G110="いいえ"</formula>
    </cfRule>
    <cfRule type="expression" priority="262" dxfId="8">
      <formula>I110=""</formula>
    </cfRule>
  </conditionalFormatting>
  <conditionalFormatting sqref="L110">
    <cfRule type="expression" priority="257" dxfId="0">
      <formula>J110=""</formula>
    </cfRule>
    <cfRule type="expression" priority="258" dxfId="0">
      <formula>J110="いいえ"</formula>
    </cfRule>
    <cfRule type="expression" priority="259" dxfId="8">
      <formula>L110=""</formula>
    </cfRule>
  </conditionalFormatting>
  <conditionalFormatting sqref="M110:N110">
    <cfRule type="expression" priority="254" dxfId="359">
      <formula>$J110="はい"</formula>
    </cfRule>
    <cfRule type="expression" priority="255" dxfId="359">
      <formula>$N110&lt;&gt;""</formula>
    </cfRule>
    <cfRule type="expression" priority="256" dxfId="0">
      <formula>$G110=$J110</formula>
    </cfRule>
  </conditionalFormatting>
  <conditionalFormatting sqref="I108">
    <cfRule type="expression" priority="279" dxfId="0">
      <formula>G108=""</formula>
    </cfRule>
    <cfRule type="expression" priority="280" dxfId="0">
      <formula>G108="いいえ"</formula>
    </cfRule>
    <cfRule type="expression" priority="289" dxfId="8">
      <formula>I108=""</formula>
    </cfRule>
  </conditionalFormatting>
  <conditionalFormatting sqref="L108">
    <cfRule type="expression" priority="275" dxfId="0">
      <formula>J108=""</formula>
    </cfRule>
    <cfRule type="expression" priority="276" dxfId="0">
      <formula>J108="いいえ"</formula>
    </cfRule>
    <cfRule type="expression" priority="278" dxfId="8">
      <formula>L108=""</formula>
    </cfRule>
  </conditionalFormatting>
  <conditionalFormatting sqref="I111 L111">
    <cfRule type="expression" priority="252" dxfId="0" stopIfTrue="1">
      <formula>G110=""</formula>
    </cfRule>
    <cfRule type="expression" priority="253" dxfId="0" stopIfTrue="1">
      <formula>G110="いいえ"</formula>
    </cfRule>
    <cfRule type="expression" priority="277" dxfId="16" stopIfTrue="1">
      <formula>I111=""</formula>
    </cfRule>
  </conditionalFormatting>
  <conditionalFormatting sqref="G113:M113">
    <cfRule type="expression" priority="251" dxfId="0">
      <formula>G113=""</formula>
    </cfRule>
  </conditionalFormatting>
  <conditionalFormatting sqref="G118:G127 J118:J127 G129 G131 J129 J131">
    <cfRule type="expression" priority="250" dxfId="8">
      <formula>G118=""</formula>
    </cfRule>
  </conditionalFormatting>
  <conditionalFormatting sqref="I118 L118">
    <cfRule type="expression" priority="247" dxfId="0">
      <formula>G118=""</formula>
    </cfRule>
    <cfRule type="expression" priority="248" dxfId="0">
      <formula>G118="いいえ"</formula>
    </cfRule>
    <cfRule type="expression" priority="249" dxfId="16">
      <formula>I118=""</formula>
    </cfRule>
  </conditionalFormatting>
  <conditionalFormatting sqref="I119 L119">
    <cfRule type="expression" priority="244" dxfId="0">
      <formula>G119="いいえ"</formula>
    </cfRule>
    <cfRule type="expression" priority="245" dxfId="0">
      <formula>G119=""</formula>
    </cfRule>
    <cfRule type="expression" priority="246" dxfId="16">
      <formula>I119=""</formula>
    </cfRule>
  </conditionalFormatting>
  <conditionalFormatting sqref="I120 L120">
    <cfRule type="expression" priority="241" dxfId="0">
      <formula>G119=""</formula>
    </cfRule>
    <cfRule type="expression" priority="242" dxfId="0">
      <formula>G119="いいえ"</formula>
    </cfRule>
    <cfRule type="expression" priority="243" dxfId="8">
      <formula>I120=""</formula>
    </cfRule>
  </conditionalFormatting>
  <conditionalFormatting sqref="M118:N118">
    <cfRule type="expression" priority="238" dxfId="359">
      <formula>$N118&lt;&gt;""</formula>
    </cfRule>
    <cfRule type="expression" priority="239" dxfId="359">
      <formula>$J118="はい"</formula>
    </cfRule>
    <cfRule type="expression" priority="240" dxfId="0">
      <formula>$G118=$J118</formula>
    </cfRule>
  </conditionalFormatting>
  <conditionalFormatting sqref="I121 L121 I123 L123">
    <cfRule type="expression" priority="235" dxfId="0">
      <formula>G121=""</formula>
    </cfRule>
    <cfRule type="expression" priority="236" dxfId="0">
      <formula>G121="いいえ"</formula>
    </cfRule>
    <cfRule type="expression" priority="237" dxfId="16">
      <formula>I121=""</formula>
    </cfRule>
  </conditionalFormatting>
  <conditionalFormatting sqref="I122 L122 I124 L124">
    <cfRule type="expression" priority="232" dxfId="0">
      <formula>G121=""</formula>
    </cfRule>
    <cfRule type="expression" priority="233" dxfId="0">
      <formula>G121="いいえ"</formula>
    </cfRule>
    <cfRule type="expression" priority="234" dxfId="16">
      <formula>I122=""</formula>
    </cfRule>
  </conditionalFormatting>
  <conditionalFormatting sqref="M119:N119">
    <cfRule type="expression" priority="229" dxfId="359">
      <formula>$N119&lt;&gt;""</formula>
    </cfRule>
    <cfRule type="expression" priority="230" dxfId="359">
      <formula>J119="はい"</formula>
    </cfRule>
    <cfRule type="expression" priority="231" dxfId="0">
      <formula>G119=J119</formula>
    </cfRule>
  </conditionalFormatting>
  <conditionalFormatting sqref="M121:N121">
    <cfRule type="expression" priority="224" dxfId="0">
      <formula>$G$21=""</formula>
    </cfRule>
  </conditionalFormatting>
  <conditionalFormatting sqref="M121:N121">
    <cfRule type="expression" priority="225" dxfId="359">
      <formula>$N121&lt;&gt;""</formula>
    </cfRule>
    <cfRule type="expression" priority="226" dxfId="359">
      <formula>J121="はい"</formula>
    </cfRule>
    <cfRule type="expression" priority="227" dxfId="0">
      <formula>G121=J121</formula>
    </cfRule>
  </conditionalFormatting>
  <conditionalFormatting sqref="M123:N123">
    <cfRule type="expression" priority="220" dxfId="0">
      <formula>$G$21=""</formula>
    </cfRule>
  </conditionalFormatting>
  <conditionalFormatting sqref="M123:N123">
    <cfRule type="expression" priority="221" dxfId="359">
      <formula>$N123&lt;&gt;""</formula>
    </cfRule>
    <cfRule type="expression" priority="222" dxfId="359">
      <formula>J123="はい"</formula>
    </cfRule>
    <cfRule type="expression" priority="223" dxfId="0">
      <formula>G123=J123</formula>
    </cfRule>
  </conditionalFormatting>
  <conditionalFormatting sqref="I125:I126 L125:L126">
    <cfRule type="expression" priority="215" dxfId="0">
      <formula>G125=""</formula>
    </cfRule>
    <cfRule type="expression" priority="216" dxfId="0">
      <formula>G125="いいえ"</formula>
    </cfRule>
    <cfRule type="expression" priority="217" dxfId="8">
      <formula>I125=""</formula>
    </cfRule>
  </conditionalFormatting>
  <conditionalFormatting sqref="M125:N126">
    <cfRule type="expression" priority="218" dxfId="359">
      <formula>$J125="はい"</formula>
    </cfRule>
    <cfRule type="expression" priority="219" dxfId="359">
      <formula>$N125&lt;&gt;""</formula>
    </cfRule>
    <cfRule type="expression" priority="228" dxfId="0">
      <formula>$G125=$J125</formula>
    </cfRule>
  </conditionalFormatting>
  <conditionalFormatting sqref="I127 L127 I129 L129">
    <cfRule type="expression" priority="212" dxfId="0">
      <formula>G127=""</formula>
    </cfRule>
    <cfRule type="expression" priority="213" dxfId="0">
      <formula>G127="いいえ"</formula>
    </cfRule>
    <cfRule type="expression" priority="214" dxfId="8">
      <formula>I127=""</formula>
    </cfRule>
  </conditionalFormatting>
  <conditionalFormatting sqref="I128 L128 I130 L130">
    <cfRule type="expression" priority="209" dxfId="0">
      <formula>G127=""</formula>
    </cfRule>
    <cfRule type="expression" priority="210" dxfId="0">
      <formula>G127="いいえ"</formula>
    </cfRule>
    <cfRule type="expression" priority="211" dxfId="16">
      <formula>I128=""</formula>
    </cfRule>
  </conditionalFormatting>
  <conditionalFormatting sqref="M127:N127">
    <cfRule type="expression" priority="204" dxfId="0">
      <formula>$G$21=""</formula>
    </cfRule>
  </conditionalFormatting>
  <conditionalFormatting sqref="M127:N127">
    <cfRule type="expression" priority="205" dxfId="359">
      <formula>$N127&lt;&gt;""</formula>
    </cfRule>
    <cfRule type="expression" priority="206" dxfId="359">
      <formula>J127="はい"</formula>
    </cfRule>
    <cfRule type="expression" priority="207" dxfId="0">
      <formula>G127=J127</formula>
    </cfRule>
  </conditionalFormatting>
  <conditionalFormatting sqref="M129:N129">
    <cfRule type="expression" priority="200" dxfId="0">
      <formula>$G$21=""</formula>
    </cfRule>
  </conditionalFormatting>
  <conditionalFormatting sqref="M129:N129">
    <cfRule type="expression" priority="201" dxfId="359">
      <formula>$N129&lt;&gt;""</formula>
    </cfRule>
    <cfRule type="expression" priority="202" dxfId="359">
      <formula>J129="はい"</formula>
    </cfRule>
    <cfRule type="expression" priority="203" dxfId="0">
      <formula>G129=J129</formula>
    </cfRule>
  </conditionalFormatting>
  <conditionalFormatting sqref="M131:N131">
    <cfRule type="expression" priority="191" dxfId="359">
      <formula>$J131="はい"</formula>
    </cfRule>
    <cfRule type="expression" priority="192" dxfId="359">
      <formula>$N131&lt;&gt;""</formula>
    </cfRule>
    <cfRule type="expression" priority="193" dxfId="0">
      <formula>$G131=$J131</formula>
    </cfRule>
  </conditionalFormatting>
  <conditionalFormatting sqref="I132">
    <cfRule type="expression" priority="188" dxfId="0">
      <formula>G131=""</formula>
    </cfRule>
    <cfRule type="expression" priority="189" dxfId="0">
      <formula>G131="いいえ"</formula>
    </cfRule>
    <cfRule type="expression" priority="190" dxfId="16">
      <formula>I132=""</formula>
    </cfRule>
  </conditionalFormatting>
  <conditionalFormatting sqref="L132">
    <cfRule type="expression" priority="185" dxfId="0">
      <formula>J131=""</formula>
    </cfRule>
    <cfRule type="expression" priority="186" dxfId="0">
      <formula>J131="いいえ"</formula>
    </cfRule>
    <cfRule type="expression" priority="187" dxfId="16">
      <formula>L132=""</formula>
    </cfRule>
  </conditionalFormatting>
  <conditionalFormatting sqref="J133 G133">
    <cfRule type="expression" priority="183" dxfId="8">
      <formula>G133=""</formula>
    </cfRule>
  </conditionalFormatting>
  <conditionalFormatting sqref="I133">
    <cfRule type="expression" priority="179" dxfId="0">
      <formula>G133=""</formula>
    </cfRule>
    <cfRule type="expression" priority="180" dxfId="0">
      <formula>G133="いいえ"</formula>
    </cfRule>
    <cfRule type="expression" priority="181" dxfId="8">
      <formula>I133=""</formula>
    </cfRule>
  </conditionalFormatting>
  <conditionalFormatting sqref="L133">
    <cfRule type="expression" priority="176" dxfId="0">
      <formula>J133=""</formula>
    </cfRule>
    <cfRule type="expression" priority="177" dxfId="0">
      <formula>J133="いいえ"</formula>
    </cfRule>
    <cfRule type="expression" priority="178" dxfId="8">
      <formula>L133=""</formula>
    </cfRule>
  </conditionalFormatting>
  <conditionalFormatting sqref="M133:N133">
    <cfRule type="expression" priority="173" dxfId="359">
      <formula>$J133="はい"</formula>
    </cfRule>
    <cfRule type="expression" priority="174" dxfId="359">
      <formula>$N133&lt;&gt;""</formula>
    </cfRule>
    <cfRule type="expression" priority="175" dxfId="0">
      <formula>$G133=$J133</formula>
    </cfRule>
  </conditionalFormatting>
  <conditionalFormatting sqref="I131">
    <cfRule type="expression" priority="198" dxfId="0">
      <formula>G131=""</formula>
    </cfRule>
    <cfRule type="expression" priority="199" dxfId="0">
      <formula>G131="いいえ"</formula>
    </cfRule>
    <cfRule type="expression" priority="208" dxfId="8">
      <formula>I131=""</formula>
    </cfRule>
  </conditionalFormatting>
  <conditionalFormatting sqref="L131">
    <cfRule type="expression" priority="194" dxfId="0">
      <formula>J131=""</formula>
    </cfRule>
    <cfRule type="expression" priority="195" dxfId="0">
      <formula>J131="いいえ"</formula>
    </cfRule>
    <cfRule type="expression" priority="197" dxfId="8">
      <formula>L131=""</formula>
    </cfRule>
  </conditionalFormatting>
  <conditionalFormatting sqref="I134 L134">
    <cfRule type="expression" priority="171" dxfId="0" stopIfTrue="1">
      <formula>G133=""</formula>
    </cfRule>
    <cfRule type="expression" priority="172" dxfId="0" stopIfTrue="1">
      <formula>G133="いいえ"</formula>
    </cfRule>
    <cfRule type="expression" priority="196" dxfId="16" stopIfTrue="1">
      <formula>I134=""</formula>
    </cfRule>
  </conditionalFormatting>
  <conditionalFormatting sqref="G136:M136">
    <cfRule type="expression" priority="170" dxfId="0">
      <formula>G136=""</formula>
    </cfRule>
  </conditionalFormatting>
  <conditionalFormatting sqref="G141:G150 J141:J150 G152 G154 J152 J154">
    <cfRule type="expression" priority="169" dxfId="8">
      <formula>G141=""</formula>
    </cfRule>
  </conditionalFormatting>
  <conditionalFormatting sqref="I141 L141">
    <cfRule type="expression" priority="166" dxfId="0">
      <formula>G141=""</formula>
    </cfRule>
    <cfRule type="expression" priority="167" dxfId="0">
      <formula>G141="いいえ"</formula>
    </cfRule>
    <cfRule type="expression" priority="168" dxfId="16">
      <formula>I141=""</formula>
    </cfRule>
  </conditionalFormatting>
  <conditionalFormatting sqref="I142 L142">
    <cfRule type="expression" priority="163" dxfId="0">
      <formula>G142="いいえ"</formula>
    </cfRule>
    <cfRule type="expression" priority="164" dxfId="0">
      <formula>G142=""</formula>
    </cfRule>
    <cfRule type="expression" priority="165" dxfId="16">
      <formula>I142=""</formula>
    </cfRule>
  </conditionalFormatting>
  <conditionalFormatting sqref="I143 L143">
    <cfRule type="expression" priority="160" dxfId="0">
      <formula>G142=""</formula>
    </cfRule>
    <cfRule type="expression" priority="161" dxfId="0">
      <formula>G142="いいえ"</formula>
    </cfRule>
    <cfRule type="expression" priority="162" dxfId="8">
      <formula>I143=""</formula>
    </cfRule>
  </conditionalFormatting>
  <conditionalFormatting sqref="M141:N141">
    <cfRule type="expression" priority="157" dxfId="359">
      <formula>$N141&lt;&gt;""</formula>
    </cfRule>
    <cfRule type="expression" priority="158" dxfId="359">
      <formula>$J141="はい"</formula>
    </cfRule>
    <cfRule type="expression" priority="159" dxfId="0">
      <formula>$G141=$J141</formula>
    </cfRule>
  </conditionalFormatting>
  <conditionalFormatting sqref="I144 L144 I146 L146">
    <cfRule type="expression" priority="154" dxfId="0">
      <formula>G144=""</formula>
    </cfRule>
    <cfRule type="expression" priority="155" dxfId="0">
      <formula>G144="いいえ"</formula>
    </cfRule>
    <cfRule type="expression" priority="156" dxfId="16">
      <formula>I144=""</formula>
    </cfRule>
  </conditionalFormatting>
  <conditionalFormatting sqref="I145 L145 I147 L147">
    <cfRule type="expression" priority="151" dxfId="0">
      <formula>G144=""</formula>
    </cfRule>
    <cfRule type="expression" priority="152" dxfId="0">
      <formula>G144="いいえ"</formula>
    </cfRule>
    <cfRule type="expression" priority="153" dxfId="16">
      <formula>I145=""</formula>
    </cfRule>
  </conditionalFormatting>
  <conditionalFormatting sqref="M142:N142">
    <cfRule type="expression" priority="148" dxfId="359">
      <formula>$N142&lt;&gt;""</formula>
    </cfRule>
    <cfRule type="expression" priority="149" dxfId="359">
      <formula>J142="はい"</formula>
    </cfRule>
    <cfRule type="expression" priority="150" dxfId="0">
      <formula>G142=J142</formula>
    </cfRule>
  </conditionalFormatting>
  <conditionalFormatting sqref="M144:N144">
    <cfRule type="expression" priority="143" dxfId="0">
      <formula>$G$21=""</formula>
    </cfRule>
  </conditionalFormatting>
  <conditionalFormatting sqref="M144:N144">
    <cfRule type="expression" priority="144" dxfId="359">
      <formula>$N144&lt;&gt;""</formula>
    </cfRule>
    <cfRule type="expression" priority="145" dxfId="359">
      <formula>J144="はい"</formula>
    </cfRule>
    <cfRule type="expression" priority="146" dxfId="0">
      <formula>G144=J144</formula>
    </cfRule>
  </conditionalFormatting>
  <conditionalFormatting sqref="M146:N146">
    <cfRule type="expression" priority="139" dxfId="0">
      <formula>$G$21=""</formula>
    </cfRule>
  </conditionalFormatting>
  <conditionalFormatting sqref="M146:N146">
    <cfRule type="expression" priority="140" dxfId="359">
      <formula>$N146&lt;&gt;""</formula>
    </cfRule>
    <cfRule type="expression" priority="141" dxfId="359">
      <formula>J146="はい"</formula>
    </cfRule>
    <cfRule type="expression" priority="142" dxfId="0">
      <formula>G146=J146</formula>
    </cfRule>
  </conditionalFormatting>
  <conditionalFormatting sqref="I148:I149 L148:L149">
    <cfRule type="expression" priority="134" dxfId="0">
      <formula>G148=""</formula>
    </cfRule>
    <cfRule type="expression" priority="135" dxfId="0">
      <formula>G148="いいえ"</formula>
    </cfRule>
    <cfRule type="expression" priority="136" dxfId="8">
      <formula>I148=""</formula>
    </cfRule>
  </conditionalFormatting>
  <conditionalFormatting sqref="M148:N149">
    <cfRule type="expression" priority="137" dxfId="359">
      <formula>$J148="はい"</formula>
    </cfRule>
    <cfRule type="expression" priority="138" dxfId="359">
      <formula>$N148&lt;&gt;""</formula>
    </cfRule>
    <cfRule type="expression" priority="147" dxfId="0">
      <formula>$G148=$J148</formula>
    </cfRule>
  </conditionalFormatting>
  <conditionalFormatting sqref="I150 L150 I152 L152">
    <cfRule type="expression" priority="131" dxfId="0">
      <formula>G150=""</formula>
    </cfRule>
    <cfRule type="expression" priority="132" dxfId="0">
      <formula>G150="いいえ"</formula>
    </cfRule>
    <cfRule type="expression" priority="133" dxfId="8">
      <formula>I150=""</formula>
    </cfRule>
  </conditionalFormatting>
  <conditionalFormatting sqref="I151 L151 I153 L153">
    <cfRule type="expression" priority="128" dxfId="0">
      <formula>G150=""</formula>
    </cfRule>
    <cfRule type="expression" priority="129" dxfId="0">
      <formula>G150="いいえ"</formula>
    </cfRule>
    <cfRule type="expression" priority="130" dxfId="16">
      <formula>I151=""</formula>
    </cfRule>
  </conditionalFormatting>
  <conditionalFormatting sqref="M150:N150">
    <cfRule type="expression" priority="123" dxfId="0">
      <formula>$G$21=""</formula>
    </cfRule>
  </conditionalFormatting>
  <conditionalFormatting sqref="M150:N150">
    <cfRule type="expression" priority="124" dxfId="359">
      <formula>$N150&lt;&gt;""</formula>
    </cfRule>
    <cfRule type="expression" priority="125" dxfId="359">
      <formula>J150="はい"</formula>
    </cfRule>
    <cfRule type="expression" priority="126" dxfId="0">
      <formula>G150=J150</formula>
    </cfRule>
  </conditionalFormatting>
  <conditionalFormatting sqref="M152:N152">
    <cfRule type="expression" priority="119" dxfId="0">
      <formula>$G$21=""</formula>
    </cfRule>
  </conditionalFormatting>
  <conditionalFormatting sqref="M152:N152">
    <cfRule type="expression" priority="120" dxfId="359">
      <formula>$N152&lt;&gt;""</formula>
    </cfRule>
    <cfRule type="expression" priority="121" dxfId="359">
      <formula>J152="はい"</formula>
    </cfRule>
    <cfRule type="expression" priority="122" dxfId="0">
      <formula>G152=J152</formula>
    </cfRule>
  </conditionalFormatting>
  <conditionalFormatting sqref="M154:N154">
    <cfRule type="expression" priority="110" dxfId="359">
      <formula>$J154="はい"</formula>
    </cfRule>
    <cfRule type="expression" priority="111" dxfId="359">
      <formula>$N154&lt;&gt;""</formula>
    </cfRule>
    <cfRule type="expression" priority="112" dxfId="0">
      <formula>$G154=$J154</formula>
    </cfRule>
  </conditionalFormatting>
  <conditionalFormatting sqref="I155">
    <cfRule type="expression" priority="107" dxfId="0">
      <formula>G154=""</formula>
    </cfRule>
    <cfRule type="expression" priority="108" dxfId="0">
      <formula>G154="いいえ"</formula>
    </cfRule>
    <cfRule type="expression" priority="109" dxfId="16">
      <formula>I155=""</formula>
    </cfRule>
  </conditionalFormatting>
  <conditionalFormatting sqref="L155">
    <cfRule type="expression" priority="104" dxfId="0">
      <formula>J154=""</formula>
    </cfRule>
    <cfRule type="expression" priority="105" dxfId="0">
      <formula>J154="いいえ"</formula>
    </cfRule>
    <cfRule type="expression" priority="106" dxfId="16">
      <formula>L155=""</formula>
    </cfRule>
  </conditionalFormatting>
  <conditionalFormatting sqref="J156 G156">
    <cfRule type="expression" priority="102" dxfId="8">
      <formula>G156=""</formula>
    </cfRule>
  </conditionalFormatting>
  <conditionalFormatting sqref="I156">
    <cfRule type="expression" priority="98" dxfId="0">
      <formula>G156=""</formula>
    </cfRule>
    <cfRule type="expression" priority="99" dxfId="0">
      <formula>G156="いいえ"</formula>
    </cfRule>
    <cfRule type="expression" priority="100" dxfId="8">
      <formula>I156=""</formula>
    </cfRule>
  </conditionalFormatting>
  <conditionalFormatting sqref="L156">
    <cfRule type="expression" priority="95" dxfId="0">
      <formula>J156=""</formula>
    </cfRule>
    <cfRule type="expression" priority="96" dxfId="0">
      <formula>J156="いいえ"</formula>
    </cfRule>
    <cfRule type="expression" priority="97" dxfId="8">
      <formula>L156=""</formula>
    </cfRule>
  </conditionalFormatting>
  <conditionalFormatting sqref="M156:N156">
    <cfRule type="expression" priority="92" dxfId="359">
      <formula>$J156="はい"</formula>
    </cfRule>
    <cfRule type="expression" priority="93" dxfId="359">
      <formula>$N156&lt;&gt;""</formula>
    </cfRule>
    <cfRule type="expression" priority="94" dxfId="0">
      <formula>$G156=$J156</formula>
    </cfRule>
  </conditionalFormatting>
  <conditionalFormatting sqref="I154">
    <cfRule type="expression" priority="117" dxfId="0">
      <formula>G154=""</formula>
    </cfRule>
    <cfRule type="expression" priority="118" dxfId="0">
      <formula>G154="いいえ"</formula>
    </cfRule>
    <cfRule type="expression" priority="127" dxfId="8">
      <formula>I154=""</formula>
    </cfRule>
  </conditionalFormatting>
  <conditionalFormatting sqref="L154">
    <cfRule type="expression" priority="113" dxfId="0">
      <formula>J154=""</formula>
    </cfRule>
    <cfRule type="expression" priority="114" dxfId="0">
      <formula>J154="いいえ"</formula>
    </cfRule>
    <cfRule type="expression" priority="116" dxfId="8">
      <formula>L154=""</formula>
    </cfRule>
  </conditionalFormatting>
  <conditionalFormatting sqref="I157 L157">
    <cfRule type="expression" priority="90" dxfId="0" stopIfTrue="1">
      <formula>G156=""</formula>
    </cfRule>
    <cfRule type="expression" priority="91" dxfId="0" stopIfTrue="1">
      <formula>G156="いいえ"</formula>
    </cfRule>
    <cfRule type="expression" priority="115" dxfId="16" stopIfTrue="1">
      <formula>I157=""</formula>
    </cfRule>
  </conditionalFormatting>
  <conditionalFormatting sqref="G159:M159">
    <cfRule type="expression" priority="89" dxfId="0">
      <formula>G159=""</formula>
    </cfRule>
  </conditionalFormatting>
  <conditionalFormatting sqref="G164:G173 J164:J173 G175 G177 J175 J177">
    <cfRule type="expression" priority="88" dxfId="8">
      <formula>G164=""</formula>
    </cfRule>
  </conditionalFormatting>
  <conditionalFormatting sqref="I164 L164">
    <cfRule type="expression" priority="85" dxfId="0">
      <formula>G164=""</formula>
    </cfRule>
    <cfRule type="expression" priority="86" dxfId="0">
      <formula>G164="いいえ"</formula>
    </cfRule>
    <cfRule type="expression" priority="87" dxfId="16">
      <formula>I164=""</formula>
    </cfRule>
  </conditionalFormatting>
  <conditionalFormatting sqref="I165 L165">
    <cfRule type="expression" priority="82" dxfId="0">
      <formula>G165="いいえ"</formula>
    </cfRule>
    <cfRule type="expression" priority="83" dxfId="0">
      <formula>G165=""</formula>
    </cfRule>
    <cfRule type="expression" priority="84" dxfId="16">
      <formula>I165=""</formula>
    </cfRule>
  </conditionalFormatting>
  <conditionalFormatting sqref="I166 L166">
    <cfRule type="expression" priority="79" dxfId="0">
      <formula>G165=""</formula>
    </cfRule>
    <cfRule type="expression" priority="80" dxfId="0">
      <formula>G165="いいえ"</formula>
    </cfRule>
    <cfRule type="expression" priority="81" dxfId="8">
      <formula>I166=""</formula>
    </cfRule>
  </conditionalFormatting>
  <conditionalFormatting sqref="M164:N164">
    <cfRule type="expression" priority="76" dxfId="359">
      <formula>$N$164&lt;&gt;""</formula>
    </cfRule>
    <cfRule type="expression" priority="77" dxfId="359">
      <formula>$J164="はい"</formula>
    </cfRule>
    <cfRule type="expression" priority="78" dxfId="0">
      <formula>$G164=$J164</formula>
    </cfRule>
  </conditionalFormatting>
  <conditionalFormatting sqref="I167 L167 I169 L169">
    <cfRule type="expression" priority="73" dxfId="0">
      <formula>G167=""</formula>
    </cfRule>
    <cfRule type="expression" priority="74" dxfId="0">
      <formula>G167="いいえ"</formula>
    </cfRule>
    <cfRule type="expression" priority="75" dxfId="16">
      <formula>I167=""</formula>
    </cfRule>
  </conditionalFormatting>
  <conditionalFormatting sqref="I168 L168 I170 L170">
    <cfRule type="expression" priority="70" dxfId="0">
      <formula>G167=""</formula>
    </cfRule>
    <cfRule type="expression" priority="71" dxfId="0">
      <formula>G167="いいえ"</formula>
    </cfRule>
    <cfRule type="expression" priority="72" dxfId="16">
      <formula>I168=""</formula>
    </cfRule>
  </conditionalFormatting>
  <conditionalFormatting sqref="M165:N165">
    <cfRule type="expression" priority="67" dxfId="359">
      <formula>$N165&lt;&gt;""</formula>
    </cfRule>
    <cfRule type="expression" priority="68" dxfId="359">
      <formula>J165="はい"</formula>
    </cfRule>
    <cfRule type="expression" priority="69" dxfId="0">
      <formula>G165=J165</formula>
    </cfRule>
  </conditionalFormatting>
  <conditionalFormatting sqref="M167:N167">
    <cfRule type="expression" priority="62" dxfId="0">
      <formula>$G$21=""</formula>
    </cfRule>
  </conditionalFormatting>
  <conditionalFormatting sqref="M167:N167">
    <cfRule type="expression" priority="63" dxfId="359">
      <formula>$N167&lt;&gt;""</formula>
    </cfRule>
    <cfRule type="expression" priority="64" dxfId="359">
      <formula>J167="はい"</formula>
    </cfRule>
    <cfRule type="expression" priority="65" dxfId="0">
      <formula>G167=J167</formula>
    </cfRule>
  </conditionalFormatting>
  <conditionalFormatting sqref="M169:N169">
    <cfRule type="expression" priority="58" dxfId="0">
      <formula>$G$21=""</formula>
    </cfRule>
  </conditionalFormatting>
  <conditionalFormatting sqref="M169:N169">
    <cfRule type="expression" priority="59" dxfId="359">
      <formula>$N169&lt;&gt;""</formula>
    </cfRule>
    <cfRule type="expression" priority="60" dxfId="359">
      <formula>J169="はい"</formula>
    </cfRule>
    <cfRule type="expression" priority="61" dxfId="0">
      <formula>G169=J169</formula>
    </cfRule>
  </conditionalFormatting>
  <conditionalFormatting sqref="I171:I172 L171:L172">
    <cfRule type="expression" priority="53" dxfId="0">
      <formula>G171=""</formula>
    </cfRule>
    <cfRule type="expression" priority="54" dxfId="0">
      <formula>G171="いいえ"</formula>
    </cfRule>
    <cfRule type="expression" priority="55" dxfId="8">
      <formula>I171=""</formula>
    </cfRule>
  </conditionalFormatting>
  <conditionalFormatting sqref="M171:N172">
    <cfRule type="expression" priority="56" dxfId="359">
      <formula>$J171="はい"</formula>
    </cfRule>
    <cfRule type="expression" priority="57" dxfId="359">
      <formula>$N171&lt;&gt;""</formula>
    </cfRule>
    <cfRule type="expression" priority="66" dxfId="0">
      <formula>$G171=$J171</formula>
    </cfRule>
  </conditionalFormatting>
  <conditionalFormatting sqref="I173 L173 I175 L175">
    <cfRule type="expression" priority="50" dxfId="0">
      <formula>G173=""</formula>
    </cfRule>
    <cfRule type="expression" priority="51" dxfId="0">
      <formula>G173="いいえ"</formula>
    </cfRule>
    <cfRule type="expression" priority="52" dxfId="8">
      <formula>I173=""</formula>
    </cfRule>
  </conditionalFormatting>
  <conditionalFormatting sqref="I174 L174 I176 L176">
    <cfRule type="expression" priority="47" dxfId="0">
      <formula>G173=""</formula>
    </cfRule>
    <cfRule type="expression" priority="48" dxfId="0">
      <formula>G173="いいえ"</formula>
    </cfRule>
    <cfRule type="expression" priority="49" dxfId="16">
      <formula>I174=""</formula>
    </cfRule>
  </conditionalFormatting>
  <conditionalFormatting sqref="M173:N173">
    <cfRule type="expression" priority="42" dxfId="0">
      <formula>$G$21=""</formula>
    </cfRule>
  </conditionalFormatting>
  <conditionalFormatting sqref="M173:N173">
    <cfRule type="expression" priority="43" dxfId="359">
      <formula>$N173&lt;&gt;""</formula>
    </cfRule>
    <cfRule type="expression" priority="44" dxfId="359">
      <formula>J173="はい"</formula>
    </cfRule>
    <cfRule type="expression" priority="45" dxfId="0">
      <formula>G173=J173</formula>
    </cfRule>
  </conditionalFormatting>
  <conditionalFormatting sqref="M175:N175">
    <cfRule type="expression" priority="38" dxfId="0">
      <formula>$G$21=""</formula>
    </cfRule>
  </conditionalFormatting>
  <conditionalFormatting sqref="M175:N175">
    <cfRule type="expression" priority="39" dxfId="359">
      <formula>$N175&lt;&gt;""</formula>
    </cfRule>
    <cfRule type="expression" priority="40" dxfId="359">
      <formula>J175="はい"</formula>
    </cfRule>
    <cfRule type="expression" priority="41" dxfId="0">
      <formula>G175=J175</formula>
    </cfRule>
  </conditionalFormatting>
  <conditionalFormatting sqref="M177:N177">
    <cfRule type="expression" priority="29" dxfId="359">
      <formula>$J177="はい"</formula>
    </cfRule>
    <cfRule type="expression" priority="30" dxfId="359">
      <formula>$N177&lt;&gt;""</formula>
    </cfRule>
    <cfRule type="expression" priority="31" dxfId="0">
      <formula>$G177=$J177</formula>
    </cfRule>
  </conditionalFormatting>
  <conditionalFormatting sqref="I178">
    <cfRule type="expression" priority="26" dxfId="0">
      <formula>G177=""</formula>
    </cfRule>
    <cfRule type="expression" priority="27" dxfId="0">
      <formula>G177="いいえ"</formula>
    </cfRule>
    <cfRule type="expression" priority="28" dxfId="16">
      <formula>I178=""</formula>
    </cfRule>
  </conditionalFormatting>
  <conditionalFormatting sqref="L178">
    <cfRule type="expression" priority="23" dxfId="0">
      <formula>J177=""</formula>
    </cfRule>
    <cfRule type="expression" priority="24" dxfId="0">
      <formula>J177="いいえ"</formula>
    </cfRule>
    <cfRule type="expression" priority="25" dxfId="16">
      <formula>L178=""</formula>
    </cfRule>
  </conditionalFormatting>
  <conditionalFormatting sqref="J179 G179">
    <cfRule type="expression" priority="21" dxfId="8">
      <formula>G179=""</formula>
    </cfRule>
  </conditionalFormatting>
  <conditionalFormatting sqref="I179">
    <cfRule type="expression" priority="17" dxfId="0">
      <formula>G179=""</formula>
    </cfRule>
    <cfRule type="expression" priority="18" dxfId="0">
      <formula>G179="いいえ"</formula>
    </cfRule>
    <cfRule type="expression" priority="19" dxfId="8">
      <formula>I179=""</formula>
    </cfRule>
  </conditionalFormatting>
  <conditionalFormatting sqref="L179">
    <cfRule type="expression" priority="14" dxfId="0">
      <formula>J179=""</formula>
    </cfRule>
    <cfRule type="expression" priority="15" dxfId="0">
      <formula>J179="いいえ"</formula>
    </cfRule>
    <cfRule type="expression" priority="16" dxfId="8">
      <formula>L179=""</formula>
    </cfRule>
  </conditionalFormatting>
  <conditionalFormatting sqref="M179:N179">
    <cfRule type="expression" priority="11" dxfId="359">
      <formula>$J179="はい"</formula>
    </cfRule>
    <cfRule type="expression" priority="12" dxfId="359">
      <formula>$N179&lt;&gt;""</formula>
    </cfRule>
    <cfRule type="expression" priority="13" dxfId="0">
      <formula>$G179=$J179</formula>
    </cfRule>
  </conditionalFormatting>
  <conditionalFormatting sqref="I177">
    <cfRule type="expression" priority="36" dxfId="0">
      <formula>G177=""</formula>
    </cfRule>
    <cfRule type="expression" priority="37" dxfId="0">
      <formula>G177="いいえ"</formula>
    </cfRule>
    <cfRule type="expression" priority="46" dxfId="8">
      <formula>I177=""</formula>
    </cfRule>
  </conditionalFormatting>
  <conditionalFormatting sqref="L177">
    <cfRule type="expression" priority="32" dxfId="0">
      <formula>J177=""</formula>
    </cfRule>
    <cfRule type="expression" priority="33" dxfId="0">
      <formula>J177="いいえ"</formula>
    </cfRule>
    <cfRule type="expression" priority="35" dxfId="8">
      <formula>L177=""</formula>
    </cfRule>
  </conditionalFormatting>
  <conditionalFormatting sqref="I180 L180">
    <cfRule type="expression" priority="9" dxfId="0" stopIfTrue="1">
      <formula>G179=""</formula>
    </cfRule>
    <cfRule type="expression" priority="10" dxfId="0" stopIfTrue="1">
      <formula>G179="いいえ"</formula>
    </cfRule>
    <cfRule type="expression" priority="34" dxfId="16" stopIfTrue="1">
      <formula>I180=""</formula>
    </cfRule>
  </conditionalFormatting>
  <conditionalFormatting sqref="G49:N65">
    <cfRule type="expression" priority="8" dxfId="0" stopIfTrue="1">
      <formula>$G$44=""</formula>
    </cfRule>
  </conditionalFormatting>
  <conditionalFormatting sqref="G72:N88">
    <cfRule type="expression" priority="7" dxfId="0" stopIfTrue="1">
      <formula>$G$67=""</formula>
    </cfRule>
  </conditionalFormatting>
  <conditionalFormatting sqref="G95:N111">
    <cfRule type="expression" priority="6" dxfId="0" stopIfTrue="1">
      <formula>$G$90=""</formula>
    </cfRule>
  </conditionalFormatting>
  <conditionalFormatting sqref="G118:N134">
    <cfRule type="expression" priority="5" dxfId="0" stopIfTrue="1">
      <formula>$G$113=""</formula>
    </cfRule>
  </conditionalFormatting>
  <conditionalFormatting sqref="G141:N157">
    <cfRule type="expression" priority="4" dxfId="0" stopIfTrue="1">
      <formula>$G$136=""</formula>
    </cfRule>
  </conditionalFormatting>
  <conditionalFormatting sqref="G164:N180">
    <cfRule type="expression" priority="3" dxfId="0" stopIfTrue="1">
      <formula>$G$159=""</formula>
    </cfRule>
  </conditionalFormatting>
  <conditionalFormatting sqref="M7">
    <cfRule type="expression" priority="2" dxfId="8">
      <formula>M7=""</formula>
    </cfRule>
  </conditionalFormatting>
  <conditionalFormatting sqref="G12:M18">
    <cfRule type="expression" priority="1" dxfId="37"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H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193</v>
      </c>
      <c r="G1" s="559"/>
      <c r="H1" s="559"/>
      <c r="I1" s="559"/>
      <c r="J1" s="559"/>
      <c r="K1" s="559"/>
      <c r="L1" s="559"/>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175</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154</v>
      </c>
      <c r="D5" s="566">
        <f>IF('様式A'!B10="","",'様式A'!B10)</f>
      </c>
      <c r="E5" s="567"/>
      <c r="F5" s="567"/>
      <c r="G5" s="567"/>
      <c r="H5" s="567"/>
      <c r="K5" s="106"/>
      <c r="L5" s="106"/>
      <c r="M5" s="562" t="s">
        <v>70</v>
      </c>
      <c r="N5" s="555"/>
      <c r="O5" s="563"/>
      <c r="P5" s="564"/>
      <c r="Q5" s="565"/>
    </row>
    <row r="6" spans="3:17" ht="35.25" customHeight="1">
      <c r="C6" s="328"/>
      <c r="D6" s="450"/>
      <c r="E6" s="450"/>
      <c r="F6" s="450"/>
      <c r="G6" s="450"/>
      <c r="H6" s="450"/>
      <c r="K6" s="110"/>
      <c r="L6" s="111"/>
      <c r="M6" s="562" t="s">
        <v>221</v>
      </c>
      <c r="N6" s="555"/>
      <c r="O6" s="556"/>
      <c r="P6" s="557"/>
      <c r="Q6" s="558"/>
    </row>
    <row r="7" spans="3:17" ht="50.25" customHeight="1">
      <c r="C7" s="109" t="s">
        <v>176</v>
      </c>
      <c r="D7" s="553">
        <f>IF('様式C_研究責任医師'!M7="","",'様式C_研究責任医師'!M7)</f>
      </c>
      <c r="E7" s="514"/>
      <c r="F7" s="112"/>
      <c r="G7" s="113"/>
      <c r="H7" s="113"/>
      <c r="K7" s="110"/>
      <c r="L7" s="111"/>
      <c r="M7" s="554" t="s">
        <v>222</v>
      </c>
      <c r="N7" s="555"/>
      <c r="O7" s="556"/>
      <c r="P7" s="557"/>
      <c r="Q7" s="558"/>
    </row>
    <row r="8" spans="3:17" ht="36.75" customHeight="1">
      <c r="C8" s="109" t="s">
        <v>99</v>
      </c>
      <c r="G8" s="113"/>
      <c r="H8" s="113"/>
      <c r="K8" s="114"/>
      <c r="L8" s="114"/>
      <c r="M8" s="161"/>
      <c r="N8" s="162"/>
      <c r="O8" s="111"/>
      <c r="P8" s="163"/>
      <c r="Q8" s="163"/>
    </row>
    <row r="9" spans="3:17" ht="36.75" customHeight="1">
      <c r="C9" s="115" t="s">
        <v>100</v>
      </c>
      <c r="D9" s="542">
        <f>IF('様式C_研究責任医師'!M5="","",'様式C_研究責任医師'!M5)</f>
      </c>
      <c r="E9" s="543"/>
      <c r="G9" s="113"/>
      <c r="H9" s="113"/>
      <c r="K9" s="114"/>
      <c r="L9" s="114"/>
      <c r="M9" s="161"/>
      <c r="N9" s="162"/>
      <c r="O9" s="111"/>
      <c r="P9" s="163"/>
      <c r="Q9" s="163"/>
    </row>
    <row r="10" spans="3:17" ht="34.5" customHeight="1">
      <c r="C10" s="115" t="s">
        <v>101</v>
      </c>
      <c r="D10" s="542">
        <f>IF('様式C_研究責任医師'!M6="","",'様式C_研究責任医師'!M6)</f>
      </c>
      <c r="E10" s="543"/>
      <c r="F10" s="112"/>
      <c r="G10" s="116"/>
      <c r="H10" s="212"/>
      <c r="I10" s="116"/>
      <c r="J10" s="212"/>
      <c r="K10" s="110"/>
      <c r="L10" s="114"/>
      <c r="M10" s="114"/>
      <c r="N10" s="117"/>
      <c r="O10" s="117"/>
      <c r="P10" s="117"/>
      <c r="Q10" s="117"/>
    </row>
    <row r="11" spans="3:17" ht="34.5" customHeight="1">
      <c r="C11" s="115" t="s">
        <v>102</v>
      </c>
      <c r="D11" s="542">
        <f>D7</f>
      </c>
      <c r="E11" s="543"/>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44">
        <f>IF('様式C_研究責任医師'!M10="","",'様式C_研究責任医師'!M10)</f>
      </c>
      <c r="O12" s="545"/>
      <c r="P12" s="545"/>
      <c r="Q12" s="546"/>
      <c r="R12" s="123"/>
    </row>
    <row r="13" spans="3:17" ht="25.5" customHeight="1">
      <c r="C13" s="124" t="s">
        <v>18</v>
      </c>
      <c r="D13" s="124" t="s">
        <v>19</v>
      </c>
      <c r="F13" s="471" t="s">
        <v>18</v>
      </c>
      <c r="G13" s="420"/>
      <c r="H13" s="299"/>
      <c r="I13" s="471" t="s">
        <v>19</v>
      </c>
      <c r="J13" s="420"/>
      <c r="K13" s="299"/>
      <c r="M13" s="114"/>
      <c r="N13" s="547"/>
      <c r="O13" s="548"/>
      <c r="P13" s="548"/>
      <c r="Q13" s="549"/>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420"/>
      <c r="H14" s="299"/>
      <c r="I14" s="470">
        <f>IF('様式C_研究責任医師'!H10="","",'様式C_研究責任医師'!H10)</f>
      </c>
      <c r="J14" s="420"/>
      <c r="K14" s="299"/>
      <c r="M14" s="114"/>
      <c r="N14" s="547"/>
      <c r="O14" s="548"/>
      <c r="P14" s="548"/>
      <c r="Q14" s="549"/>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420"/>
      <c r="H15" s="299"/>
      <c r="I15" s="470">
        <f>IF('様式C_研究責任医師'!H11="","",'様式C_研究責任医師'!H11)</f>
      </c>
      <c r="J15" s="420"/>
      <c r="K15" s="299"/>
      <c r="M15" s="114"/>
      <c r="N15" s="550"/>
      <c r="O15" s="551"/>
      <c r="P15" s="551"/>
      <c r="Q15" s="552"/>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420"/>
      <c r="H16" s="299"/>
      <c r="I16" s="470">
        <f>IF('様式C_研究責任医師'!H12="","",'様式C_研究責任医師'!H12)</f>
      </c>
      <c r="J16" s="420"/>
      <c r="K16" s="299"/>
      <c r="M16" s="122"/>
      <c r="N16" s="118" t="s">
        <v>104</v>
      </c>
      <c r="O16" s="112"/>
      <c r="P16" s="530" t="s">
        <v>105</v>
      </c>
      <c r="Q16" s="531"/>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420"/>
      <c r="H17" s="299"/>
      <c r="I17" s="470">
        <f>IF('様式C_研究責任医師'!H13="","",'様式C_研究責任医師'!H13)</f>
      </c>
      <c r="J17" s="420"/>
      <c r="K17" s="299"/>
      <c r="M17" s="122"/>
      <c r="N17" s="128"/>
      <c r="O17" s="112"/>
      <c r="P17" s="532"/>
      <c r="Q17" s="532"/>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420"/>
      <c r="H18" s="299"/>
      <c r="I18" s="470">
        <f>IF('様式C_研究責任医師'!H14="","",'様式C_研究責任医師'!H14)</f>
      </c>
      <c r="J18" s="420"/>
      <c r="K18" s="299"/>
      <c r="M18" s="122"/>
      <c r="N18" s="533"/>
      <c r="O18" s="534"/>
      <c r="P18" s="534"/>
      <c r="Q18" s="535"/>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420"/>
      <c r="H19" s="299"/>
      <c r="I19" s="470">
        <f>IF('様式C_研究責任医師'!H15="","",'様式C_研究責任医師'!H15)</f>
      </c>
      <c r="J19" s="420"/>
      <c r="K19" s="299"/>
      <c r="M19" s="122"/>
      <c r="N19" s="536"/>
      <c r="O19" s="537"/>
      <c r="P19" s="537"/>
      <c r="Q19" s="538"/>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420"/>
      <c r="H20" s="299"/>
      <c r="I20" s="470">
        <f>IF('様式C_研究責任医師'!H16="","",'様式C_研究責任医師'!H16)</f>
      </c>
      <c r="J20" s="420"/>
      <c r="K20" s="299"/>
      <c r="M20" s="122"/>
      <c r="N20" s="536"/>
      <c r="O20" s="537"/>
      <c r="P20" s="537"/>
      <c r="Q20" s="538"/>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420"/>
      <c r="H21" s="299"/>
      <c r="I21" s="470">
        <f>IF('様式C_研究責任医師'!H17="","",'様式C_研究責任医師'!H17)</f>
      </c>
      <c r="J21" s="420"/>
      <c r="K21" s="299"/>
      <c r="M21" s="122"/>
      <c r="N21" s="536"/>
      <c r="O21" s="537"/>
      <c r="P21" s="537"/>
      <c r="Q21" s="538"/>
    </row>
    <row r="22" spans="3:18" ht="33" customHeight="1">
      <c r="C22" s="129"/>
      <c r="D22" s="129"/>
      <c r="E22" s="129"/>
      <c r="F22" s="130"/>
      <c r="G22" s="127"/>
      <c r="H22" s="218"/>
      <c r="I22" s="131"/>
      <c r="J22" s="131"/>
      <c r="K22" s="131"/>
      <c r="L22" s="131"/>
      <c r="M22" s="131"/>
      <c r="N22" s="539"/>
      <c r="O22" s="540"/>
      <c r="P22" s="540"/>
      <c r="Q22" s="541"/>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37" t="s">
        <v>223</v>
      </c>
      <c r="D24" s="394"/>
      <c r="E24" s="395"/>
      <c r="F24" s="159" t="s">
        <v>63</v>
      </c>
      <c r="G24" s="482">
        <f>IF('様式C_研究責任医師'!G19="","",'様式C_研究責任医師'!G19)</f>
      </c>
      <c r="H24" s="483"/>
      <c r="I24" s="483"/>
      <c r="J24" s="483"/>
      <c r="K24" s="325"/>
      <c r="L24" s="480">
        <f>IF('様式C_研究責任医師'!J19="","",'様式C_研究責任医師'!J19)</f>
      </c>
      <c r="M24" s="481"/>
      <c r="N24" s="481"/>
      <c r="O24" s="481"/>
      <c r="P24" s="481"/>
      <c r="Q24" s="325"/>
    </row>
    <row r="25" spans="3:17" ht="29.25" customHeight="1">
      <c r="C25" s="396"/>
      <c r="D25" s="397"/>
      <c r="E25" s="398"/>
      <c r="F25" s="160" t="s">
        <v>106</v>
      </c>
      <c r="G25" s="482">
        <f>IF('様式C_研究責任医師'!G20="","",'様式C_研究責任医師'!G20)</f>
      </c>
      <c r="H25" s="483"/>
      <c r="I25" s="483"/>
      <c r="J25" s="483"/>
      <c r="K25" s="325"/>
      <c r="L25" s="480">
        <f>IF('様式C_研究責任医師'!J20="","",'様式C_研究責任医師'!J20)</f>
      </c>
      <c r="M25" s="481"/>
      <c r="N25" s="481"/>
      <c r="O25" s="481"/>
      <c r="P25" s="481"/>
      <c r="Q25" s="325"/>
    </row>
    <row r="26" spans="3:17" ht="29.25" customHeight="1">
      <c r="C26" s="396"/>
      <c r="D26" s="397"/>
      <c r="E26" s="398"/>
      <c r="F26" s="160" t="s">
        <v>107</v>
      </c>
      <c r="G26" s="482">
        <f>IF('様式C_研究責任医師'!G21="","",'様式C_研究責任医師'!G21)</f>
      </c>
      <c r="H26" s="483"/>
      <c r="I26" s="483"/>
      <c r="J26" s="483"/>
      <c r="K26" s="325"/>
      <c r="L26" s="480">
        <f>IF('様式C_研究責任医師'!J21="","",'様式C_研究責任医師'!J21)</f>
      </c>
      <c r="M26" s="481"/>
      <c r="N26" s="481"/>
      <c r="O26" s="481"/>
      <c r="P26" s="481"/>
      <c r="Q26" s="325"/>
    </row>
    <row r="27" spans="3:17" ht="29.25" customHeight="1">
      <c r="C27" s="396"/>
      <c r="D27" s="397"/>
      <c r="E27" s="398"/>
      <c r="F27" s="160" t="s">
        <v>108</v>
      </c>
      <c r="G27" s="482">
        <f>IF('様式C_研究責任医師'!G22="","",'様式C_研究責任医師'!G22)</f>
      </c>
      <c r="H27" s="483"/>
      <c r="I27" s="483"/>
      <c r="J27" s="483"/>
      <c r="K27" s="325"/>
      <c r="L27" s="480">
        <f>IF('様式C_研究責任医師'!J22="","",'様式C_研究責任医師'!J22)</f>
      </c>
      <c r="M27" s="481"/>
      <c r="N27" s="481"/>
      <c r="O27" s="481"/>
      <c r="P27" s="481"/>
      <c r="Q27" s="325"/>
    </row>
    <row r="28" spans="3:17" ht="29.25" customHeight="1">
      <c r="C28" s="396"/>
      <c r="D28" s="397"/>
      <c r="E28" s="398"/>
      <c r="F28" s="160" t="s">
        <v>109</v>
      </c>
      <c r="G28" s="482">
        <f>IF('様式C_研究責任医師'!G23="","",'様式C_研究責任医師'!G23)</f>
      </c>
      <c r="H28" s="483"/>
      <c r="I28" s="483"/>
      <c r="J28" s="483"/>
      <c r="K28" s="325"/>
      <c r="L28" s="480">
        <f>IF('様式C_研究責任医師'!J23="","",'様式C_研究責任医師'!J23)</f>
      </c>
      <c r="M28" s="481"/>
      <c r="N28" s="481"/>
      <c r="O28" s="481"/>
      <c r="P28" s="481"/>
      <c r="Q28" s="325"/>
    </row>
    <row r="29" spans="3:17" ht="29.25" customHeight="1">
      <c r="C29" s="396"/>
      <c r="D29" s="397"/>
      <c r="E29" s="398"/>
      <c r="F29" s="159" t="s">
        <v>117</v>
      </c>
      <c r="G29" s="482">
        <f>IF('様式C_研究責任医師'!G24="","",'様式C_研究責任医師'!G24)</f>
      </c>
      <c r="H29" s="483"/>
      <c r="I29" s="483"/>
      <c r="J29" s="483"/>
      <c r="K29" s="325"/>
      <c r="L29" s="480">
        <f>IF('様式C_研究責任医師'!J24="","",'様式C_研究責任医師'!J24)</f>
      </c>
      <c r="M29" s="481"/>
      <c r="N29" s="481"/>
      <c r="O29" s="481"/>
      <c r="P29" s="481"/>
      <c r="Q29" s="325"/>
    </row>
    <row r="30" spans="3:17" ht="29.25" customHeight="1">
      <c r="C30" s="399"/>
      <c r="D30" s="400"/>
      <c r="E30" s="401"/>
      <c r="F30" s="160" t="s">
        <v>118</v>
      </c>
      <c r="G30" s="482">
        <f>IF('様式C_研究責任医師'!G25="","",'様式C_研究責任医師'!G25)</f>
      </c>
      <c r="H30" s="483"/>
      <c r="I30" s="483"/>
      <c r="J30" s="483"/>
      <c r="K30" s="325"/>
      <c r="L30" s="480">
        <f>IF('様式C_研究責任医師'!J25="","",'様式C_研究責任医師'!J25)</f>
      </c>
      <c r="M30" s="481"/>
      <c r="N30" s="481"/>
      <c r="O30" s="481"/>
      <c r="P30" s="481"/>
      <c r="Q30" s="325"/>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28" t="s">
        <v>77</v>
      </c>
      <c r="D32" s="528"/>
      <c r="E32" s="529"/>
      <c r="F32" s="135"/>
      <c r="G32" s="140"/>
      <c r="H32" s="140"/>
      <c r="I32" s="140"/>
      <c r="J32" s="140"/>
    </row>
    <row r="33" spans="5:17" ht="31.5" customHeight="1">
      <c r="E33" s="141" t="s">
        <v>168</v>
      </c>
      <c r="F33" s="142" t="s">
        <v>110</v>
      </c>
      <c r="G33" s="472">
        <f>IF(G24="","",G24)</f>
      </c>
      <c r="H33" s="473"/>
      <c r="I33" s="474"/>
      <c r="J33" s="474"/>
      <c r="K33" s="474"/>
      <c r="L33" s="474"/>
      <c r="M33" s="474"/>
      <c r="N33" s="474"/>
      <c r="O33" s="474"/>
      <c r="P33" s="474"/>
      <c r="Q33" s="475"/>
    </row>
    <row r="34" spans="5:10" ht="19.5" customHeight="1">
      <c r="E34" s="143"/>
      <c r="F34" s="140"/>
      <c r="G34" s="140"/>
      <c r="H34" s="140"/>
      <c r="I34" s="140"/>
      <c r="J34" s="140"/>
    </row>
    <row r="35" spans="3:17" ht="21" customHeight="1">
      <c r="C35" s="503" t="s">
        <v>62</v>
      </c>
      <c r="D35" s="504"/>
      <c r="E35" s="504"/>
      <c r="F35" s="505"/>
      <c r="G35" s="477" t="s">
        <v>61</v>
      </c>
      <c r="H35" s="315"/>
      <c r="I35" s="477" t="s">
        <v>79</v>
      </c>
      <c r="J35" s="315"/>
      <c r="K35" s="484" t="s">
        <v>111</v>
      </c>
      <c r="L35" s="485"/>
      <c r="M35" s="485"/>
      <c r="N35" s="486"/>
      <c r="O35" s="476" t="s">
        <v>112</v>
      </c>
      <c r="P35" s="476" t="s">
        <v>113</v>
      </c>
      <c r="Q35" s="476" t="s">
        <v>114</v>
      </c>
    </row>
    <row r="36" spans="3:17" ht="21" customHeight="1">
      <c r="C36" s="506"/>
      <c r="D36" s="507"/>
      <c r="E36" s="507"/>
      <c r="F36" s="508"/>
      <c r="G36" s="494" t="s">
        <v>23</v>
      </c>
      <c r="H36" s="476" t="s">
        <v>194</v>
      </c>
      <c r="I36" s="494" t="s">
        <v>23</v>
      </c>
      <c r="J36" s="476" t="s">
        <v>194</v>
      </c>
      <c r="K36" s="487"/>
      <c r="L36" s="488"/>
      <c r="M36" s="488"/>
      <c r="N36" s="489"/>
      <c r="O36" s="493"/>
      <c r="P36" s="495"/>
      <c r="Q36" s="495"/>
    </row>
    <row r="37" spans="3:17" ht="36.75" customHeight="1">
      <c r="C37" s="509"/>
      <c r="D37" s="510"/>
      <c r="E37" s="510"/>
      <c r="F37" s="511"/>
      <c r="G37" s="477"/>
      <c r="H37" s="304"/>
      <c r="I37" s="477"/>
      <c r="J37" s="304"/>
      <c r="K37" s="490"/>
      <c r="L37" s="491"/>
      <c r="M37" s="491"/>
      <c r="N37" s="492"/>
      <c r="O37" s="494"/>
      <c r="P37" s="496"/>
      <c r="Q37" s="496"/>
    </row>
    <row r="38" spans="3:17" ht="67.5" customHeight="1">
      <c r="C38" s="376" t="s">
        <v>177</v>
      </c>
      <c r="D38" s="420"/>
      <c r="E38" s="299"/>
      <c r="F38" s="56" t="s">
        <v>52</v>
      </c>
      <c r="G38" s="226">
        <f>IF('様式C_研究責任医師'!G33="","",'様式C_研究責任医師'!G33)</f>
      </c>
      <c r="H38" s="226"/>
      <c r="I38" s="226">
        <f>IF('様式C_研究責任医師'!J33="","",'様式C_研究責任医師'!J33)</f>
      </c>
      <c r="J38" s="227"/>
      <c r="K38" s="522">
        <f>IF('様式C_研究責任医師'!M33="","",'様式C_研究責任医師'!M33)</f>
      </c>
      <c r="L38" s="523">
        <f>IF('様式C_研究責任医師'!J33="","",'様式C_研究責任医師'!J33)</f>
      </c>
      <c r="M38" s="524" t="str">
        <f>IF('様式C_研究責任医師'!K33="","",'様式C_研究責任医師'!K33)</f>
        <v>受入金額(円)</v>
      </c>
      <c r="N38" s="228">
        <f>IF('様式C_研究責任医師'!N33="","",'様式C_研究責任医師'!N33)</f>
      </c>
      <c r="O38" s="151"/>
      <c r="P38" s="151"/>
      <c r="Q38" s="144"/>
    </row>
    <row r="39" spans="3:17" ht="97.5" customHeight="1">
      <c r="C39" s="497" t="s">
        <v>178</v>
      </c>
      <c r="D39" s="498"/>
      <c r="E39" s="512"/>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8">
        <f>IF('様式C_研究責任医師'!M34="","",'様式C_研究責任医師'!M34)</f>
      </c>
      <c r="L39" s="479">
        <f>IF('様式C_研究責任医師'!J34="","",'様式C_研究責任医師'!J34)</f>
      </c>
      <c r="M39" s="325" t="str">
        <f>IF('様式C_研究責任医師'!K34="","",'様式C_研究責任医師'!K34)</f>
        <v>期間</v>
      </c>
      <c r="N39" s="229">
        <f>IF('様式C_研究責任医師'!N34="","",'様式C_研究責任医師'!N34)</f>
      </c>
      <c r="O39" s="240"/>
      <c r="P39" s="240"/>
      <c r="Q39" s="147"/>
    </row>
    <row r="40" spans="3:17" ht="97.5" customHeight="1">
      <c r="C40" s="497" t="s">
        <v>171</v>
      </c>
      <c r="D40" s="498"/>
      <c r="E40" s="512"/>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8">
        <f>IF('様式C_研究責任医師'!M36="","",'様式C_研究責任医師'!M36)</f>
      </c>
      <c r="L40" s="479">
        <f>IF('様式C_研究責任医師'!J36="","",'様式C_研究責任医師'!J36)</f>
      </c>
      <c r="M40" s="325"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525"/>
      <c r="D41" s="526"/>
      <c r="E41" s="527"/>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8">
        <f>IF('様式C_研究責任医師'!M38="","",'様式C_研究責任医師'!M38)</f>
      </c>
      <c r="L41" s="479">
        <f>IF('様式C_研究責任医師'!J38="","",'様式C_研究責任医師'!J38)</f>
      </c>
      <c r="M41" s="325"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516" t="s">
        <v>180</v>
      </c>
      <c r="D42" s="517"/>
      <c r="E42" s="518"/>
      <c r="F42" s="145" t="s">
        <v>52</v>
      </c>
      <c r="G42" s="222">
        <f>IF('様式C_研究責任医師'!G40="","",'様式C_研究責任医師'!G40)</f>
      </c>
      <c r="H42" s="226"/>
      <c r="I42" s="226">
        <f>IF('様式C_研究責任医師'!J40="","",'様式C_研究責任医師'!J40)</f>
      </c>
      <c r="J42" s="227"/>
      <c r="K42" s="478">
        <f>IF('様式C_研究責任医師'!M40="","",'様式C_研究責任医師'!M40)</f>
      </c>
      <c r="L42" s="479">
        <f>IF('様式C_研究責任医師'!J39="","",'様式C_研究責任医師'!J40)</f>
      </c>
      <c r="M42" s="325" t="str">
        <f>IF('様式C_研究責任医師'!K39="","",'様式C_研究責任医師'!K40)</f>
        <v>役職等の種類</v>
      </c>
      <c r="N42" s="229">
        <f>IF('様式C_研究責任医師'!N40="","",'様式C_研究責任医師'!N40)</f>
      </c>
      <c r="O42" s="240"/>
      <c r="P42" s="151"/>
      <c r="Q42" s="151"/>
    </row>
    <row r="43" spans="3:17" ht="97.5" customHeight="1">
      <c r="C43" s="519"/>
      <c r="D43" s="520"/>
      <c r="E43" s="521"/>
      <c r="F43" s="148" t="s">
        <v>51</v>
      </c>
      <c r="G43" s="222">
        <f>IF('様式C_研究責任医師'!G41="","",'様式C_研究責任医師'!G41)</f>
      </c>
      <c r="H43" s="226"/>
      <c r="I43" s="226">
        <f>IF('様式C_研究責任医師'!J41="","",'様式C_研究責任医師'!J41)</f>
      </c>
      <c r="J43" s="227"/>
      <c r="K43" s="478">
        <f>IF('様式C_研究責任医師'!M41="","",'様式C_研究責任医師'!M41)</f>
      </c>
      <c r="L43" s="479">
        <f>IF('様式C_研究責任医師'!J40="","",'様式C_研究責任医師'!J41)</f>
      </c>
      <c r="M43" s="325" t="str">
        <f>IF('様式C_研究責任医師'!K40="","",'様式C_研究責任医師'!K41)</f>
        <v>役職等の種類</v>
      </c>
      <c r="N43" s="229">
        <f>IF('様式C_研究責任医師'!N41="","",'様式C_研究責任医師'!N41)</f>
      </c>
      <c r="O43" s="240"/>
      <c r="P43" s="151"/>
      <c r="Q43" s="151"/>
    </row>
    <row r="44" spans="3:17" ht="97.5" customHeight="1">
      <c r="C44" s="497" t="s">
        <v>181</v>
      </c>
      <c r="D44" s="498"/>
      <c r="E44" s="499"/>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8">
        <f>IF('様式C_研究責任医師'!M42="","",'様式C_研究責任医師'!M42)</f>
      </c>
      <c r="L44" s="479">
        <f>IF('様式C_研究責任医師'!J42="","",'様式C_研究責任医師'!J42)</f>
      </c>
      <c r="M44" s="325" t="str">
        <f>IF('様式C_研究責任医師'!K42="","",'様式C_研究責任医師'!K42)</f>
        <v>株式を保有している</v>
      </c>
      <c r="N44" s="229">
        <f>IF('様式C_研究責任医師'!N42="","",'様式C_研究責任医師'!N42)</f>
      </c>
      <c r="O44" s="240"/>
      <c r="P44" s="151"/>
      <c r="Q44" s="151"/>
    </row>
    <row r="45" spans="3:17" ht="97.5" customHeight="1">
      <c r="C45" s="500"/>
      <c r="D45" s="501"/>
      <c r="E45" s="502"/>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8">
        <f>IF('様式C_研究責任医師'!M44="","",'様式C_研究責任医師'!M44)</f>
      </c>
      <c r="L45" s="479">
        <f>IF('様式C_研究責任医師'!J44="","",'様式C_研究責任医師'!J44)</f>
      </c>
      <c r="M45" s="325" t="str">
        <f>IF('様式C_研究責任医師'!K44="","",'様式C_研究責任医師'!K44)</f>
        <v>株式を保有している</v>
      </c>
      <c r="N45" s="229">
        <f>IF('様式C_研究責任医師'!N44="","",'様式C_研究責任医師'!N44)</f>
      </c>
      <c r="O45" s="240"/>
      <c r="P45" s="151"/>
      <c r="Q45" s="151"/>
    </row>
    <row r="46" spans="3:17" ht="97.5" customHeight="1">
      <c r="C46" s="497" t="s">
        <v>173</v>
      </c>
      <c r="D46" s="498"/>
      <c r="E46" s="512"/>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8">
        <f>IF('様式C_研究責任医師'!M46="","",'様式C_研究責任医師'!M46)</f>
      </c>
      <c r="L46" s="479">
        <f>IF('様式C_研究責任医師'!J46="","",'様式C_研究責任医師'!J46)</f>
      </c>
      <c r="M46" s="325" t="str">
        <f>IF('様式C_研究責任医師'!K46="","",'様式C_研究責任医師'!K46)</f>
        <v>知的財産への関与有り</v>
      </c>
      <c r="N46" s="229">
        <f>IF('様式C_研究責任医師'!N46="","",'様式C_研究責任医師'!N46)</f>
      </c>
      <c r="O46" s="240"/>
      <c r="P46" s="151"/>
      <c r="Q46" s="151"/>
    </row>
    <row r="47" spans="3:17" ht="97.5" customHeight="1">
      <c r="C47" s="513"/>
      <c r="D47" s="514"/>
      <c r="E47" s="515"/>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8">
        <f>IF('様式C_研究責任医師'!M48="","",'様式C_研究責任医師'!M48)</f>
      </c>
      <c r="L47" s="479">
        <f>IF('様式C_研究責任医師'!J48="","",'様式C_研究責任医師'!J48)</f>
      </c>
      <c r="M47" s="325"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72">
        <f>IF(G25="","",G25)</f>
      </c>
      <c r="H49" s="473"/>
      <c r="I49" s="474"/>
      <c r="J49" s="474"/>
      <c r="K49" s="474"/>
      <c r="L49" s="474"/>
      <c r="M49" s="474"/>
      <c r="N49" s="474"/>
      <c r="O49" s="474"/>
      <c r="P49" s="474"/>
      <c r="Q49" s="475"/>
    </row>
    <row r="50" spans="5:10" ht="19.5" customHeight="1">
      <c r="E50" s="143"/>
      <c r="F50" s="140"/>
      <c r="G50" s="140"/>
      <c r="H50" s="140"/>
      <c r="I50" s="140"/>
      <c r="J50" s="140"/>
    </row>
    <row r="51" spans="3:17" ht="21" customHeight="1">
      <c r="C51" s="503" t="s">
        <v>62</v>
      </c>
      <c r="D51" s="504"/>
      <c r="E51" s="504"/>
      <c r="F51" s="505"/>
      <c r="G51" s="477" t="s">
        <v>61</v>
      </c>
      <c r="H51" s="315"/>
      <c r="I51" s="477" t="s">
        <v>79</v>
      </c>
      <c r="J51" s="315"/>
      <c r="K51" s="484" t="s">
        <v>111</v>
      </c>
      <c r="L51" s="485"/>
      <c r="M51" s="485"/>
      <c r="N51" s="486"/>
      <c r="O51" s="476" t="s">
        <v>112</v>
      </c>
      <c r="P51" s="476" t="s">
        <v>113</v>
      </c>
      <c r="Q51" s="476" t="s">
        <v>114</v>
      </c>
    </row>
    <row r="52" spans="3:17" ht="21" customHeight="1">
      <c r="C52" s="506"/>
      <c r="D52" s="507"/>
      <c r="E52" s="507"/>
      <c r="F52" s="508"/>
      <c r="G52" s="494" t="s">
        <v>23</v>
      </c>
      <c r="H52" s="476" t="s">
        <v>194</v>
      </c>
      <c r="I52" s="494" t="s">
        <v>23</v>
      </c>
      <c r="J52" s="476" t="s">
        <v>194</v>
      </c>
      <c r="K52" s="487"/>
      <c r="L52" s="488"/>
      <c r="M52" s="488"/>
      <c r="N52" s="489"/>
      <c r="O52" s="493"/>
      <c r="P52" s="495"/>
      <c r="Q52" s="495"/>
    </row>
    <row r="53" spans="3:17" ht="36.75" customHeight="1">
      <c r="C53" s="509"/>
      <c r="D53" s="510"/>
      <c r="E53" s="510"/>
      <c r="F53" s="511"/>
      <c r="G53" s="477"/>
      <c r="H53" s="304"/>
      <c r="I53" s="477"/>
      <c r="J53" s="304"/>
      <c r="K53" s="490"/>
      <c r="L53" s="491"/>
      <c r="M53" s="491"/>
      <c r="N53" s="492"/>
      <c r="O53" s="494"/>
      <c r="P53" s="496"/>
      <c r="Q53" s="496"/>
    </row>
    <row r="54" spans="3:17" ht="67.5" customHeight="1">
      <c r="C54" s="376" t="s">
        <v>177</v>
      </c>
      <c r="D54" s="420"/>
      <c r="E54" s="299"/>
      <c r="F54" s="56" t="s">
        <v>52</v>
      </c>
      <c r="G54" s="226">
        <f>IF('様式C_研究責任医師'!G56="","",'様式C_研究責任医師'!G56)</f>
      </c>
      <c r="H54" s="226"/>
      <c r="I54" s="226">
        <f>IF('様式C_研究責任医師'!J56="","",'様式C_研究責任医師'!J56)</f>
      </c>
      <c r="J54" s="227"/>
      <c r="K54" s="522">
        <f>IF('様式C_研究責任医師'!M56="","",'様式C_研究責任医師'!M56)</f>
      </c>
      <c r="L54" s="523">
        <f>IF('様式C_研究責任医師'!J56="","",'様式C_研究責任医師'!J56)</f>
      </c>
      <c r="M54" s="524" t="str">
        <f>IF('様式C_研究責任医師'!K56="","",'様式C_研究責任医師'!K56)</f>
        <v>受入金額(円)</v>
      </c>
      <c r="N54" s="228">
        <f>IF('様式C_研究責任医師'!N56="","",'様式C_研究責任医師'!N56)</f>
      </c>
      <c r="O54" s="151"/>
      <c r="P54" s="151"/>
      <c r="Q54" s="144"/>
    </row>
    <row r="55" spans="3:17" ht="97.5" customHeight="1">
      <c r="C55" s="497" t="s">
        <v>178</v>
      </c>
      <c r="D55" s="498"/>
      <c r="E55" s="512"/>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8">
        <f>IF('様式C_研究責任医師'!M57="","",'様式C_研究責任医師'!M57)</f>
      </c>
      <c r="L55" s="479">
        <f>IF('様式C_研究責任医師'!J57="","",'様式C_研究責任医師'!J57)</f>
      </c>
      <c r="M55" s="325" t="str">
        <f>IF('様式C_研究責任医師'!K57="","",'様式C_研究責任医師'!K57)</f>
        <v>期間</v>
      </c>
      <c r="N55" s="229">
        <f>IF('様式C_研究責任医師'!N57="","",'様式C_研究責任医師'!N57)</f>
      </c>
      <c r="O55" s="240"/>
      <c r="P55" s="240"/>
      <c r="Q55" s="147"/>
    </row>
    <row r="56" spans="3:17" ht="97.5" customHeight="1">
      <c r="C56" s="497" t="s">
        <v>171</v>
      </c>
      <c r="D56" s="498"/>
      <c r="E56" s="512"/>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8">
        <f>IF('様式C_研究責任医師'!M59="","",'様式C_研究責任医師'!M59)</f>
      </c>
      <c r="L56" s="479">
        <f>IF('様式C_研究責任医師'!J59="","",'様式C_研究責任医師'!J59)</f>
      </c>
      <c r="M56" s="325"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525"/>
      <c r="D57" s="526"/>
      <c r="E57" s="527"/>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8">
        <f>IF('様式C_研究責任医師'!M61="","",'様式C_研究責任医師'!M61)</f>
      </c>
      <c r="L57" s="479">
        <f>IF('様式C_研究責任医師'!J61="","",'様式C_研究責任医師'!J61)</f>
      </c>
      <c r="M57" s="325"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516" t="s">
        <v>180</v>
      </c>
      <c r="D58" s="517"/>
      <c r="E58" s="518"/>
      <c r="F58" s="145" t="s">
        <v>52</v>
      </c>
      <c r="G58" s="222">
        <f>IF('様式C_研究責任医師'!G63="","",'様式C_研究責任医師'!G63)</f>
      </c>
      <c r="H58" s="226"/>
      <c r="I58" s="226">
        <f>IF('様式C_研究責任医師'!J63="","",'様式C_研究責任医師'!J63)</f>
      </c>
      <c r="J58" s="227"/>
      <c r="K58" s="478">
        <f>IF('様式C_研究責任医師'!M63="","",'様式C_研究責任医師'!M63)</f>
      </c>
      <c r="L58" s="479">
        <f>IF('様式C_研究責任医師'!J63="","",'様式C_研究責任医師'!J63)</f>
      </c>
      <c r="M58" s="325" t="str">
        <f>IF('様式C_研究責任医師'!K63="","",'様式C_研究責任医師'!K63)</f>
        <v>役職等の種類</v>
      </c>
      <c r="N58" s="229">
        <f>IF('様式C_研究責任医師'!N63="","",'様式C_研究責任医師'!N63)</f>
      </c>
      <c r="O58" s="240"/>
      <c r="P58" s="151"/>
      <c r="Q58" s="151"/>
    </row>
    <row r="59" spans="3:17" ht="97.5" customHeight="1">
      <c r="C59" s="519"/>
      <c r="D59" s="520"/>
      <c r="E59" s="521"/>
      <c r="F59" s="148" t="s">
        <v>51</v>
      </c>
      <c r="G59" s="222">
        <f>IF('様式C_研究責任医師'!G64="","",'様式C_研究責任医師'!G64)</f>
      </c>
      <c r="H59" s="226"/>
      <c r="I59" s="226">
        <f>IF('様式C_研究責任医師'!J64="","",'様式C_研究責任医師'!J64)</f>
      </c>
      <c r="J59" s="227"/>
      <c r="K59" s="478">
        <f>IF('様式C_研究責任医師'!M64="","",'様式C_研究責任医師'!M64)</f>
      </c>
      <c r="L59" s="479">
        <f>IF('様式C_研究責任医師'!J64="","",'様式C_研究責任医師'!J64)</f>
      </c>
      <c r="M59" s="325" t="str">
        <f>IF('様式C_研究責任医師'!K64="","",'様式C_研究責任医師'!K64)</f>
        <v>役職等の種類</v>
      </c>
      <c r="N59" s="229">
        <f>IF('様式C_研究責任医師'!N64="","",'様式C_研究責任医師'!N64)</f>
      </c>
      <c r="O59" s="240"/>
      <c r="P59" s="151"/>
      <c r="Q59" s="151"/>
    </row>
    <row r="60" spans="3:17" ht="97.5" customHeight="1">
      <c r="C60" s="497" t="s">
        <v>181</v>
      </c>
      <c r="D60" s="498"/>
      <c r="E60" s="499"/>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8">
        <f>IF('様式C_研究責任医師'!M65="","",'様式C_研究責任医師'!M65)</f>
      </c>
      <c r="L60" s="479">
        <f>IF('様式C_研究責任医師'!J65="","",'様式C_研究責任医師'!J65)</f>
      </c>
      <c r="M60" s="325" t="str">
        <f>IF('様式C_研究責任医師'!K65="","",'様式C_研究責任医師'!K65)</f>
        <v>株式を保有している</v>
      </c>
      <c r="N60" s="229">
        <f>IF('様式C_研究責任医師'!N65="","",'様式C_研究責任医師'!N65)</f>
      </c>
      <c r="O60" s="240"/>
      <c r="P60" s="151"/>
      <c r="Q60" s="151"/>
    </row>
    <row r="61" spans="3:17" ht="97.5" customHeight="1">
      <c r="C61" s="500"/>
      <c r="D61" s="501"/>
      <c r="E61" s="502"/>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8">
        <f>IF('様式C_研究責任医師'!M67="","",'様式C_研究責任医師'!M67)</f>
      </c>
      <c r="L61" s="479">
        <f>IF('様式C_研究責任医師'!J67="","",'様式C_研究責任医師'!J67)</f>
      </c>
      <c r="M61" s="325" t="str">
        <f>IF('様式C_研究責任医師'!K67="","",'様式C_研究責任医師'!K67)</f>
        <v>株式を保有している</v>
      </c>
      <c r="N61" s="229">
        <f>IF('様式C_研究責任医師'!N67="","",'様式C_研究責任医師'!N67)</f>
      </c>
      <c r="O61" s="240"/>
      <c r="P61" s="151"/>
      <c r="Q61" s="151"/>
    </row>
    <row r="62" spans="3:17" ht="97.5" customHeight="1">
      <c r="C62" s="497" t="s">
        <v>173</v>
      </c>
      <c r="D62" s="498"/>
      <c r="E62" s="512"/>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8">
        <f>IF('様式C_研究責任医師'!M69="","",'様式C_研究責任医師'!M69)</f>
      </c>
      <c r="L62" s="479">
        <f>IF('様式C_研究責任医師'!J69="","",'様式C_研究責任医師'!J69)</f>
      </c>
      <c r="M62" s="325" t="str">
        <f>IF('様式C_研究責任医師'!K69="","",'様式C_研究責任医師'!K69)</f>
        <v>知的財産への関与有り</v>
      </c>
      <c r="N62" s="229">
        <f>IF('様式C_研究責任医師'!N69="","",'様式C_研究責任医師'!N69)</f>
      </c>
      <c r="O62" s="240"/>
      <c r="P62" s="151"/>
      <c r="Q62" s="151"/>
    </row>
    <row r="63" spans="3:17" ht="97.5" customHeight="1">
      <c r="C63" s="513"/>
      <c r="D63" s="514"/>
      <c r="E63" s="515"/>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8">
        <f>IF('様式C_研究責任医師'!M71="","",'様式C_研究責任医師'!M71)</f>
      </c>
      <c r="L63" s="479">
        <f>IF('様式C_研究責任医師'!J71="","",'様式C_研究責任医師'!J71)</f>
      </c>
      <c r="M63" s="325"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72">
        <f>IF(G26="","",G26)</f>
      </c>
      <c r="H65" s="473"/>
      <c r="I65" s="474"/>
      <c r="J65" s="474"/>
      <c r="K65" s="474"/>
      <c r="L65" s="474"/>
      <c r="M65" s="474"/>
      <c r="N65" s="474"/>
      <c r="O65" s="474"/>
      <c r="P65" s="474"/>
      <c r="Q65" s="475"/>
    </row>
    <row r="66" spans="5:10" ht="19.5" customHeight="1">
      <c r="E66" s="143"/>
      <c r="F66" s="140"/>
      <c r="G66" s="140"/>
      <c r="H66" s="140"/>
      <c r="I66" s="140"/>
      <c r="J66" s="140"/>
    </row>
    <row r="67" spans="3:17" ht="21" customHeight="1">
      <c r="C67" s="503" t="s">
        <v>62</v>
      </c>
      <c r="D67" s="504"/>
      <c r="E67" s="504"/>
      <c r="F67" s="505"/>
      <c r="G67" s="477" t="s">
        <v>61</v>
      </c>
      <c r="H67" s="315"/>
      <c r="I67" s="477" t="s">
        <v>79</v>
      </c>
      <c r="J67" s="315"/>
      <c r="K67" s="484" t="s">
        <v>111</v>
      </c>
      <c r="L67" s="485"/>
      <c r="M67" s="485"/>
      <c r="N67" s="486"/>
      <c r="O67" s="476" t="s">
        <v>112</v>
      </c>
      <c r="P67" s="476" t="s">
        <v>113</v>
      </c>
      <c r="Q67" s="476" t="s">
        <v>114</v>
      </c>
    </row>
    <row r="68" spans="3:17" ht="21" customHeight="1">
      <c r="C68" s="506"/>
      <c r="D68" s="507"/>
      <c r="E68" s="507"/>
      <c r="F68" s="508"/>
      <c r="G68" s="494" t="s">
        <v>23</v>
      </c>
      <c r="H68" s="476" t="s">
        <v>194</v>
      </c>
      <c r="I68" s="494" t="s">
        <v>23</v>
      </c>
      <c r="J68" s="476" t="s">
        <v>194</v>
      </c>
      <c r="K68" s="487"/>
      <c r="L68" s="488"/>
      <c r="M68" s="488"/>
      <c r="N68" s="489"/>
      <c r="O68" s="493"/>
      <c r="P68" s="495"/>
      <c r="Q68" s="495"/>
    </row>
    <row r="69" spans="3:17" ht="36.75" customHeight="1">
      <c r="C69" s="509"/>
      <c r="D69" s="510"/>
      <c r="E69" s="510"/>
      <c r="F69" s="511"/>
      <c r="G69" s="477"/>
      <c r="H69" s="304"/>
      <c r="I69" s="477"/>
      <c r="J69" s="304"/>
      <c r="K69" s="490"/>
      <c r="L69" s="491"/>
      <c r="M69" s="491"/>
      <c r="N69" s="492"/>
      <c r="O69" s="494"/>
      <c r="P69" s="496"/>
      <c r="Q69" s="496"/>
    </row>
    <row r="70" spans="3:17" ht="67.5" customHeight="1">
      <c r="C70" s="376" t="s">
        <v>177</v>
      </c>
      <c r="D70" s="420"/>
      <c r="E70" s="299"/>
      <c r="F70" s="56" t="s">
        <v>52</v>
      </c>
      <c r="G70" s="226">
        <f>IF('様式C_研究責任医師'!G79="","",'様式C_研究責任医師'!G79)</f>
      </c>
      <c r="H70" s="226"/>
      <c r="I70" s="226">
        <f>IF('様式C_研究責任医師'!J79="","",'様式C_研究責任医師'!J79)</f>
      </c>
      <c r="J70" s="227"/>
      <c r="K70" s="522">
        <f>IF('様式C_研究責任医師'!M79="","",'様式C_研究責任医師'!M79)</f>
      </c>
      <c r="L70" s="523">
        <f>IF('様式C_研究責任医師'!J72="","",'様式C_研究責任医師'!J72)</f>
      </c>
      <c r="M70" s="524" t="str">
        <f>IF('様式C_研究責任医師'!K72="","",'様式C_研究責任医師'!K72)</f>
        <v>その他の関与</v>
      </c>
      <c r="N70" s="228">
        <f>IF('様式C_研究責任医師'!N79="","",'様式C_研究責任医師'!N79)</f>
      </c>
      <c r="O70" s="151"/>
      <c r="P70" s="151"/>
      <c r="Q70" s="144"/>
    </row>
    <row r="71" spans="3:17" ht="97.5" customHeight="1">
      <c r="C71" s="497" t="s">
        <v>178</v>
      </c>
      <c r="D71" s="498"/>
      <c r="E71" s="512"/>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8">
        <f>IF('様式C_研究責任医師'!M80="","",'様式C_研究責任医師'!M80)</f>
      </c>
      <c r="L71" s="479">
        <f>IF('様式C_研究責任医師'!J73="","",'様式C_研究責任医師'!J73)</f>
      </c>
      <c r="M71" s="325">
        <f>IF('様式C_研究責任医師'!K73="","",'様式C_研究責任医師'!K73)</f>
      </c>
      <c r="N71" s="229">
        <f>IF('様式C_研究責任医師'!N80="","",'様式C_研究責任医師'!N80)</f>
      </c>
      <c r="O71" s="240"/>
      <c r="P71" s="240"/>
      <c r="Q71" s="147"/>
    </row>
    <row r="72" spans="3:17" ht="97.5" customHeight="1">
      <c r="C72" s="497" t="s">
        <v>171</v>
      </c>
      <c r="D72" s="498"/>
      <c r="E72" s="512"/>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8">
        <f>IF('様式C_研究責任医師'!M82="","",'様式C_研究責任医師'!M82)</f>
      </c>
      <c r="L72" s="479">
        <f>IF('様式C_研究責任医師'!J75="","",'様式C_研究責任医師'!J75)</f>
      </c>
      <c r="M72" s="325">
        <f>IF('様式C_研究責任医師'!K75="","",'様式C_研究責任医師'!K75)</f>
      </c>
      <c r="N72" s="229">
        <f>IF('様式C_研究責任医師'!N82="","",'様式C_研究責任医師'!N82)</f>
      </c>
      <c r="O72" s="240"/>
      <c r="P72" s="240"/>
      <c r="Q72" s="147"/>
    </row>
    <row r="73" spans="3:17" ht="97.5" customHeight="1">
      <c r="C73" s="525"/>
      <c r="D73" s="526"/>
      <c r="E73" s="527"/>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8">
        <f>IF('様式C_研究責任医師'!M84="","",'様式C_研究責任医師'!M84)</f>
      </c>
      <c r="L73" s="479" t="str">
        <f>IF('様式C_研究責任医師'!J77="","",'様式C_研究責任医師'!J77)</f>
        <v>有無</v>
      </c>
      <c r="M73" s="325" t="str">
        <f>IF('様式C_研究責任医師'!K77="","",'様式C_研究責任医師'!K77)</f>
        <v>「はい」と回答した項目について</v>
      </c>
      <c r="N73" s="229">
        <f>IF('様式C_研究責任医師'!N84="","",'様式C_研究責任医師'!N84)</f>
      </c>
      <c r="O73" s="240"/>
      <c r="P73" s="240"/>
      <c r="Q73" s="147"/>
    </row>
    <row r="74" spans="3:17" ht="97.5" customHeight="1">
      <c r="C74" s="516" t="s">
        <v>180</v>
      </c>
      <c r="D74" s="517"/>
      <c r="E74" s="518"/>
      <c r="F74" s="145" t="s">
        <v>52</v>
      </c>
      <c r="G74" s="222">
        <f>IF('様式C_研究責任医師'!G86="","",'様式C_研究責任医師'!G86)</f>
      </c>
      <c r="H74" s="226"/>
      <c r="I74" s="226">
        <f>IF('様式C_研究責任医師'!J86="","",'様式C_研究責任医師'!J86)</f>
      </c>
      <c r="J74" s="227"/>
      <c r="K74" s="478">
        <f>IF('様式C_研究責任医師'!M86="","",'様式C_研究責任医師'!M86)</f>
      </c>
      <c r="L74" s="479">
        <f>IF('様式C_研究責任医師'!J79="","",'様式C_研究責任医師'!J79)</f>
      </c>
      <c r="M74" s="325" t="str">
        <f>IF('様式C_研究責任医師'!K79="","",'様式C_研究責任医師'!K79)</f>
        <v>受入金額(円)</v>
      </c>
      <c r="N74" s="229">
        <f>IF('様式C_研究責任医師'!N86="","",'様式C_研究責任医師'!N86)</f>
      </c>
      <c r="O74" s="240"/>
      <c r="P74" s="151"/>
      <c r="Q74" s="151"/>
    </row>
    <row r="75" spans="3:17" ht="97.5" customHeight="1">
      <c r="C75" s="519"/>
      <c r="D75" s="520"/>
      <c r="E75" s="521"/>
      <c r="F75" s="148" t="s">
        <v>51</v>
      </c>
      <c r="G75" s="222">
        <f>IF('様式C_研究責任医師'!G87="","",'様式C_研究責任医師'!G87)</f>
      </c>
      <c r="H75" s="226"/>
      <c r="I75" s="226">
        <f>IF('様式C_研究責任医師'!J87="","",'様式C_研究責任医師'!J87)</f>
      </c>
      <c r="J75" s="227"/>
      <c r="K75" s="478">
        <f>IF('様式C_研究責任医師'!M87="","",'様式C_研究責任医師'!M87)</f>
      </c>
      <c r="L75" s="479">
        <f>IF('様式C_研究責任医師'!J80="","",'様式C_研究責任医師'!J80)</f>
      </c>
      <c r="M75" s="325" t="str">
        <f>IF('様式C_研究責任医師'!K80="","",'様式C_研究責任医師'!K80)</f>
        <v>期間</v>
      </c>
      <c r="N75" s="229">
        <f>IF('様式C_研究責任医師'!N87="","",'様式C_研究責任医師'!N87)</f>
      </c>
      <c r="O75" s="240"/>
      <c r="P75" s="151"/>
      <c r="Q75" s="151"/>
    </row>
    <row r="76" spans="3:17" ht="97.5" customHeight="1">
      <c r="C76" s="497" t="s">
        <v>181</v>
      </c>
      <c r="D76" s="498"/>
      <c r="E76" s="499"/>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8">
        <f>IF('様式C_研究責任医師'!M88="","",'様式C_研究責任医師'!M88)</f>
      </c>
      <c r="L76" s="479">
        <f>IF('様式C_研究責任医師'!J81="","",'様式C_研究責任医師'!J81)</f>
      </c>
      <c r="M76" s="325" t="str">
        <f>IF('様式C_研究責任医師'!K81="","",'様式C_研究責任医師'!K81)</f>
        <v>給与の有無</v>
      </c>
      <c r="N76" s="229">
        <f>IF('様式C_研究責任医師'!N88="","",'様式C_研究責任医師'!N88)</f>
      </c>
      <c r="O76" s="240"/>
      <c r="P76" s="151"/>
      <c r="Q76" s="151"/>
    </row>
    <row r="77" spans="3:17" ht="97.5" customHeight="1">
      <c r="C77" s="500"/>
      <c r="D77" s="501"/>
      <c r="E77" s="502"/>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8">
        <f>IF('様式C_研究責任医師'!M90="","",'様式C_研究責任医師'!M90)</f>
      </c>
      <c r="L77" s="479">
        <f>IF('様式C_研究責任医師'!J83="","",'様式C_研究責任医師'!J83)</f>
      </c>
      <c r="M77" s="325" t="str">
        <f>IF('様式C_研究責任医師'!K83="","",'様式C_研究責任医師'!K83)</f>
        <v>受入金額(円)</v>
      </c>
      <c r="N77" s="229">
        <f>IF('様式C_研究責任医師'!N90="","",'様式C_研究責任医師'!N90)</f>
      </c>
      <c r="O77" s="240"/>
      <c r="P77" s="151"/>
      <c r="Q77" s="151"/>
    </row>
    <row r="78" spans="3:17" ht="97.5" customHeight="1">
      <c r="C78" s="497" t="s">
        <v>173</v>
      </c>
      <c r="D78" s="498"/>
      <c r="E78" s="512"/>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8">
        <f>IF('様式C_研究責任医師'!M92="","",'様式C_研究責任医師'!M92)</f>
      </c>
      <c r="L78" s="479">
        <f>IF('様式C_研究責任医師'!J85="","",'様式C_研究責任医師'!J85)</f>
      </c>
      <c r="M78" s="325" t="str">
        <f>IF('様式C_研究責任医師'!K85="","",'様式C_研究責任医師'!K85)</f>
        <v>受入金額(円)</v>
      </c>
      <c r="N78" s="229">
        <f>IF('様式C_研究責任医師'!N92="","",'様式C_研究責任医師'!N92)</f>
      </c>
      <c r="O78" s="240"/>
      <c r="P78" s="151"/>
      <c r="Q78" s="151"/>
    </row>
    <row r="79" spans="3:17" ht="97.5" customHeight="1">
      <c r="C79" s="513"/>
      <c r="D79" s="514"/>
      <c r="E79" s="515"/>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8">
        <f>IF('様式C_研究責任医師'!M94="","",'様式C_研究責任医師'!M94)</f>
      </c>
      <c r="L79" s="479">
        <f>IF('様式C_研究責任医師'!J87="","",'様式C_研究責任医師'!J87)</f>
      </c>
      <c r="M79" s="325"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72">
        <f>IF(G27="","",G27)</f>
      </c>
      <c r="H81" s="473"/>
      <c r="I81" s="474"/>
      <c r="J81" s="474"/>
      <c r="K81" s="474"/>
      <c r="L81" s="474"/>
      <c r="M81" s="474"/>
      <c r="N81" s="474"/>
      <c r="O81" s="474"/>
      <c r="P81" s="474"/>
      <c r="Q81" s="475"/>
    </row>
    <row r="82" spans="5:10" ht="19.5" customHeight="1">
      <c r="E82" s="143"/>
      <c r="F82" s="140"/>
      <c r="G82" s="140"/>
      <c r="H82" s="140"/>
      <c r="I82" s="140"/>
      <c r="J82" s="140"/>
    </row>
    <row r="83" spans="3:17" ht="21" customHeight="1">
      <c r="C83" s="503" t="s">
        <v>62</v>
      </c>
      <c r="D83" s="504"/>
      <c r="E83" s="504"/>
      <c r="F83" s="505"/>
      <c r="G83" s="477" t="s">
        <v>61</v>
      </c>
      <c r="H83" s="315"/>
      <c r="I83" s="477" t="s">
        <v>79</v>
      </c>
      <c r="J83" s="315"/>
      <c r="K83" s="484" t="s">
        <v>111</v>
      </c>
      <c r="L83" s="485"/>
      <c r="M83" s="485"/>
      <c r="N83" s="486"/>
      <c r="O83" s="476" t="s">
        <v>112</v>
      </c>
      <c r="P83" s="476" t="s">
        <v>113</v>
      </c>
      <c r="Q83" s="476" t="s">
        <v>114</v>
      </c>
    </row>
    <row r="84" spans="3:17" ht="21" customHeight="1">
      <c r="C84" s="506"/>
      <c r="D84" s="507"/>
      <c r="E84" s="507"/>
      <c r="F84" s="508"/>
      <c r="G84" s="494" t="s">
        <v>23</v>
      </c>
      <c r="H84" s="476" t="s">
        <v>194</v>
      </c>
      <c r="I84" s="494" t="s">
        <v>23</v>
      </c>
      <c r="J84" s="476" t="s">
        <v>194</v>
      </c>
      <c r="K84" s="487"/>
      <c r="L84" s="488"/>
      <c r="M84" s="488"/>
      <c r="N84" s="489"/>
      <c r="O84" s="493"/>
      <c r="P84" s="495"/>
      <c r="Q84" s="495"/>
    </row>
    <row r="85" spans="3:17" ht="36.75" customHeight="1">
      <c r="C85" s="509"/>
      <c r="D85" s="510"/>
      <c r="E85" s="510"/>
      <c r="F85" s="511"/>
      <c r="G85" s="477"/>
      <c r="H85" s="304"/>
      <c r="I85" s="477"/>
      <c r="J85" s="304"/>
      <c r="K85" s="490"/>
      <c r="L85" s="491"/>
      <c r="M85" s="491"/>
      <c r="N85" s="492"/>
      <c r="O85" s="494"/>
      <c r="P85" s="496"/>
      <c r="Q85" s="496"/>
    </row>
    <row r="86" spans="3:17" ht="67.5" customHeight="1">
      <c r="C86" s="376" t="s">
        <v>177</v>
      </c>
      <c r="D86" s="420"/>
      <c r="E86" s="299"/>
      <c r="F86" s="56" t="s">
        <v>52</v>
      </c>
      <c r="G86" s="226">
        <f>IF('様式C_研究責任医師'!G102="","",'様式C_研究責任医師'!G102)</f>
      </c>
      <c r="H86" s="226"/>
      <c r="I86" s="226">
        <f>IF('様式C_研究責任医師'!J102="","",'様式C_研究責任医師'!J102)</f>
      </c>
      <c r="J86" s="227"/>
      <c r="K86" s="522">
        <f>IF('様式C_研究責任医師'!M102="","",'様式C_研究責任医師'!M102)</f>
      </c>
      <c r="L86" s="523">
        <f>IF('様式C_研究責任医師'!J88="","",'様式C_研究責任医師'!J88)</f>
      </c>
      <c r="M86" s="524" t="str">
        <f>IF('様式C_研究責任医師'!K88="","",'様式C_研究責任医師'!K88)</f>
        <v>株式を保有している</v>
      </c>
      <c r="N86" s="228">
        <f>IF('様式C_研究責任医師'!N102="","",'様式C_研究責任医師'!N102)</f>
      </c>
      <c r="O86" s="151"/>
      <c r="P86" s="151"/>
      <c r="Q86" s="144"/>
    </row>
    <row r="87" spans="3:17" ht="97.5" customHeight="1">
      <c r="C87" s="497" t="s">
        <v>178</v>
      </c>
      <c r="D87" s="498"/>
      <c r="E87" s="512"/>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8">
        <f>IF('様式C_研究責任医師'!M103="","",'様式C_研究責任医師'!M103)</f>
      </c>
      <c r="L87" s="479">
        <f>IF('様式C_研究責任医師'!J89="","",'様式C_研究責任医師'!J89)</f>
      </c>
      <c r="M87" s="325" t="str">
        <f>IF('様式C_研究責任医師'!K89="","",'様式C_研究責任医師'!K89)</f>
        <v>株式の保有又は出資の内容</v>
      </c>
      <c r="N87" s="229">
        <f>IF('様式C_研究責任医師'!N103="","",'様式C_研究責任医師'!N103)</f>
      </c>
      <c r="O87" s="240"/>
      <c r="P87" s="240"/>
      <c r="Q87" s="147"/>
    </row>
    <row r="88" spans="3:17" ht="97.5" customHeight="1">
      <c r="C88" s="497" t="s">
        <v>171</v>
      </c>
      <c r="D88" s="498"/>
      <c r="E88" s="512"/>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8">
        <f>IF('様式C_研究責任医師'!M105="","",'様式C_研究責任医師'!M105)</f>
      </c>
      <c r="L88" s="479">
        <f>IF('様式C_研究責任医師'!J91="","",'様式C_研究責任医師'!J91)</f>
      </c>
      <c r="M88" s="325" t="str">
        <f>IF('様式C_研究責任医師'!K91="","",'様式C_研究責任医師'!K91)</f>
        <v>株式の保有又は出資の内容</v>
      </c>
      <c r="N88" s="229">
        <f>IF('様式C_研究責任医師'!N105="","",'様式C_研究責任医師'!N105)</f>
      </c>
      <c r="O88" s="240"/>
      <c r="P88" s="240"/>
      <c r="Q88" s="147"/>
    </row>
    <row r="89" spans="3:17" ht="97.5" customHeight="1">
      <c r="C89" s="525"/>
      <c r="D89" s="526"/>
      <c r="E89" s="527"/>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8">
        <f>IF('様式C_研究責任医師'!M107="","",'様式C_研究責任医師'!M107)</f>
      </c>
      <c r="L89" s="479">
        <f>IF('様式C_研究責任医師'!J93="","",'様式C_研究責任医師'!J93)</f>
      </c>
      <c r="M89" s="325" t="str">
        <f>IF('様式C_研究責任医師'!K93="","",'様式C_研究責任医師'!K93)</f>
        <v>その他の関与</v>
      </c>
      <c r="N89" s="229">
        <f>IF('様式C_研究責任医師'!N107="","",'様式C_研究責任医師'!N107)</f>
      </c>
      <c r="O89" s="240"/>
      <c r="P89" s="240"/>
      <c r="Q89" s="147"/>
    </row>
    <row r="90" spans="3:17" ht="97.5" customHeight="1">
      <c r="C90" s="516" t="s">
        <v>180</v>
      </c>
      <c r="D90" s="517"/>
      <c r="E90" s="518"/>
      <c r="F90" s="145" t="s">
        <v>52</v>
      </c>
      <c r="G90" s="222">
        <f>IF('様式C_研究責任医師'!G109="","",'様式C_研究責任医師'!G109)</f>
      </c>
      <c r="H90" s="226"/>
      <c r="I90" s="226">
        <f>IF('様式C_研究責任医師'!J109="","",'様式C_研究責任医師'!J109)</f>
      </c>
      <c r="J90" s="227"/>
      <c r="K90" s="478">
        <f>IF('様式C_研究責任医師'!M109="","",'様式C_研究責任医師'!M109)</f>
      </c>
      <c r="L90" s="479">
        <f>IF('様式C_研究責任医師'!J95="","",'様式C_研究責任医師'!J95)</f>
      </c>
      <c r="M90" s="325" t="str">
        <f>IF('様式C_研究責任医師'!K95="","",'様式C_研究責任医師'!K95)</f>
        <v>その他の関与</v>
      </c>
      <c r="N90" s="229">
        <f>IF('様式C_研究責任医師'!N109="","",'様式C_研究責任医師'!N109)</f>
      </c>
      <c r="O90" s="240"/>
      <c r="P90" s="151"/>
      <c r="Q90" s="151"/>
    </row>
    <row r="91" spans="3:17" ht="97.5" customHeight="1">
      <c r="C91" s="519"/>
      <c r="D91" s="520"/>
      <c r="E91" s="521"/>
      <c r="F91" s="148" t="s">
        <v>51</v>
      </c>
      <c r="G91" s="222">
        <f>IF('様式C_研究責任医師'!G110="","",'様式C_研究責任医師'!G110)</f>
      </c>
      <c r="H91" s="226"/>
      <c r="I91" s="226">
        <f>IF('様式C_研究責任医師'!J110="","",'様式C_研究責任医師'!J110)</f>
      </c>
      <c r="J91" s="227"/>
      <c r="K91" s="478">
        <f>IF('様式C_研究責任医師'!M110="","",'様式C_研究責任医師'!M110)</f>
      </c>
      <c r="L91" s="479">
        <f>IF('様式C_研究責任医師'!J96="","",'様式C_研究責任医師'!J96)</f>
      </c>
      <c r="M91" s="325">
        <f>IF('様式C_研究責任医師'!K96="","",'様式C_研究責任医師'!K96)</f>
      </c>
      <c r="N91" s="229">
        <f>IF('様式C_研究責任医師'!N110="","",'様式C_研究責任医師'!N110)</f>
      </c>
      <c r="O91" s="240"/>
      <c r="P91" s="151"/>
      <c r="Q91" s="151"/>
    </row>
    <row r="92" spans="3:17" ht="97.5" customHeight="1">
      <c r="C92" s="497" t="s">
        <v>181</v>
      </c>
      <c r="D92" s="498"/>
      <c r="E92" s="499"/>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8">
        <f>IF('様式C_研究責任医師'!M111="","",'様式C_研究責任医師'!M111)</f>
      </c>
      <c r="L92" s="479">
        <f>IF('様式C_研究責任医師'!J97="","",'様式C_研究責任医師'!J97)</f>
      </c>
      <c r="M92" s="325">
        <f>IF('様式C_研究責任医師'!K97="","",'様式C_研究責任医師'!K97)</f>
      </c>
      <c r="N92" s="229">
        <f>IF('様式C_研究責任医師'!N111="","",'様式C_研究責任医師'!N111)</f>
      </c>
      <c r="O92" s="240"/>
      <c r="P92" s="151"/>
      <c r="Q92" s="151"/>
    </row>
    <row r="93" spans="3:17" ht="97.5" customHeight="1">
      <c r="C93" s="500"/>
      <c r="D93" s="501"/>
      <c r="E93" s="502"/>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8">
        <f>IF('様式C_研究責任医師'!M113="","",'様式C_研究責任医師'!M113)</f>
      </c>
      <c r="L93" s="479" t="str">
        <f>IF('様式C_研究責任医師'!J99="","",'様式C_研究責任医師'!J99)</f>
        <v>今年度</v>
      </c>
      <c r="M93" s="325">
        <f>IF('様式C_研究責任医師'!K99="","",'様式C_研究責任医師'!K99)</f>
      </c>
      <c r="N93" s="229">
        <f>IF('様式C_研究責任医師'!N113="","",'様式C_研究責任医師'!N113)</f>
      </c>
      <c r="O93" s="240"/>
      <c r="P93" s="151"/>
      <c r="Q93" s="151"/>
    </row>
    <row r="94" spans="3:17" ht="97.5" customHeight="1">
      <c r="C94" s="497" t="s">
        <v>173</v>
      </c>
      <c r="D94" s="498"/>
      <c r="E94" s="512"/>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8">
        <f>IF('様式C_研究責任医師'!M115="","",'様式C_研究責任医師'!M115)</f>
      </c>
      <c r="L94" s="479">
        <f>IF('様式C_研究責任医師'!J101="","",'様式C_研究責任医師'!J101)</f>
      </c>
      <c r="M94" s="325"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513"/>
      <c r="D95" s="514"/>
      <c r="E95" s="515"/>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8">
        <f>IF('様式C_研究責任医師'!M117="","",'様式C_研究責任医師'!M117)</f>
      </c>
      <c r="L95" s="479">
        <f>IF('様式C_研究責任医師'!J103="","",'様式C_研究責任医師'!J103)</f>
      </c>
      <c r="M95" s="325"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72">
        <f>IF(G28="","",G28)</f>
      </c>
      <c r="H97" s="473"/>
      <c r="I97" s="474"/>
      <c r="J97" s="474"/>
      <c r="K97" s="474"/>
      <c r="L97" s="474"/>
      <c r="M97" s="474"/>
      <c r="N97" s="474"/>
      <c r="O97" s="474"/>
      <c r="P97" s="474"/>
      <c r="Q97" s="475"/>
    </row>
    <row r="98" spans="5:10" ht="19.5" customHeight="1">
      <c r="E98" s="143"/>
      <c r="F98" s="140"/>
      <c r="G98" s="140"/>
      <c r="H98" s="140"/>
      <c r="I98" s="140"/>
      <c r="J98" s="140"/>
    </row>
    <row r="99" spans="3:17" ht="21" customHeight="1">
      <c r="C99" s="503" t="s">
        <v>62</v>
      </c>
      <c r="D99" s="504"/>
      <c r="E99" s="504"/>
      <c r="F99" s="505"/>
      <c r="G99" s="477" t="s">
        <v>61</v>
      </c>
      <c r="H99" s="315"/>
      <c r="I99" s="477" t="s">
        <v>79</v>
      </c>
      <c r="J99" s="315"/>
      <c r="K99" s="484" t="s">
        <v>111</v>
      </c>
      <c r="L99" s="485"/>
      <c r="M99" s="485"/>
      <c r="N99" s="486"/>
      <c r="O99" s="476" t="s">
        <v>112</v>
      </c>
      <c r="P99" s="476" t="s">
        <v>113</v>
      </c>
      <c r="Q99" s="476" t="s">
        <v>114</v>
      </c>
    </row>
    <row r="100" spans="3:17" ht="21" customHeight="1">
      <c r="C100" s="506"/>
      <c r="D100" s="507"/>
      <c r="E100" s="507"/>
      <c r="F100" s="508"/>
      <c r="G100" s="494" t="s">
        <v>23</v>
      </c>
      <c r="H100" s="476" t="s">
        <v>194</v>
      </c>
      <c r="I100" s="494" t="s">
        <v>23</v>
      </c>
      <c r="J100" s="476" t="s">
        <v>194</v>
      </c>
      <c r="K100" s="487"/>
      <c r="L100" s="488"/>
      <c r="M100" s="488"/>
      <c r="N100" s="489"/>
      <c r="O100" s="493"/>
      <c r="P100" s="495"/>
      <c r="Q100" s="495"/>
    </row>
    <row r="101" spans="3:17" ht="36.75" customHeight="1">
      <c r="C101" s="509"/>
      <c r="D101" s="510"/>
      <c r="E101" s="510"/>
      <c r="F101" s="511"/>
      <c r="G101" s="477"/>
      <c r="H101" s="304"/>
      <c r="I101" s="477"/>
      <c r="J101" s="304"/>
      <c r="K101" s="490"/>
      <c r="L101" s="491"/>
      <c r="M101" s="491"/>
      <c r="N101" s="492"/>
      <c r="O101" s="494"/>
      <c r="P101" s="496"/>
      <c r="Q101" s="496"/>
    </row>
    <row r="102" spans="3:17" ht="67.5" customHeight="1">
      <c r="C102" s="376" t="s">
        <v>177</v>
      </c>
      <c r="D102" s="420"/>
      <c r="E102" s="299"/>
      <c r="F102" s="56" t="s">
        <v>52</v>
      </c>
      <c r="G102" s="226">
        <f>IF('様式C_研究責任医師'!G125="","",'様式C_研究責任医師'!G125)</f>
      </c>
      <c r="H102" s="226"/>
      <c r="I102" s="226">
        <f>IF('様式C_研究責任医師'!J125="","",'様式C_研究責任医師'!J125)</f>
      </c>
      <c r="J102" s="227"/>
      <c r="K102" s="522">
        <f>IF('様式C_研究責任医師'!M125="","",'様式C_研究責任医師'!M125)</f>
      </c>
      <c r="L102" s="523">
        <f>IF('様式C_研究責任医師'!J104="","",'様式C_研究責任医師'!J104)</f>
      </c>
      <c r="M102" s="524" t="str">
        <f>IF('様式C_研究責任医師'!K104="","",'様式C_研究責任医師'!K104)</f>
        <v>給与の有無</v>
      </c>
      <c r="N102" s="228">
        <f>IF('様式C_研究責任医師'!N125="","",'様式C_研究責任医師'!N125)</f>
      </c>
      <c r="O102" s="151"/>
      <c r="P102" s="151"/>
      <c r="Q102" s="144"/>
    </row>
    <row r="103" spans="3:17" ht="97.5" customHeight="1">
      <c r="C103" s="497" t="s">
        <v>178</v>
      </c>
      <c r="D103" s="498"/>
      <c r="E103" s="512"/>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8">
        <f>IF('様式C_研究責任医師'!M126="","",'様式C_研究責任医師'!M126)</f>
      </c>
      <c r="L103" s="479">
        <f>IF('様式C_研究責任医師'!J105="","",'様式C_研究責任医師'!J105)</f>
      </c>
      <c r="M103" s="325"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97" t="s">
        <v>171</v>
      </c>
      <c r="D104" s="498"/>
      <c r="E104" s="512"/>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8">
        <f>IF('様式C_研究責任医師'!M128="","",'様式C_研究責任医師'!M128)</f>
      </c>
      <c r="L104" s="479">
        <f>IF('様式C_研究責任医師'!J107="","",'様式C_研究責任医師'!J107)</f>
      </c>
      <c r="M104" s="325"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525"/>
      <c r="D105" s="526"/>
      <c r="E105" s="527"/>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8">
        <f>IF('様式C_研究責任医師'!M130="","",'様式C_研究責任医師'!M130)</f>
      </c>
      <c r="L105" s="479">
        <f>IF('様式C_研究責任医師'!J109="","",'様式C_研究責任医師'!J109)</f>
      </c>
      <c r="M105" s="325" t="str">
        <f>IF('様式C_研究責任医師'!K109="","",'様式C_研究責任医師'!K109)</f>
        <v>役職等の種類</v>
      </c>
      <c r="N105" s="229">
        <f>IF('様式C_研究責任医師'!N130="","",'様式C_研究責任医師'!N130)</f>
      </c>
      <c r="O105" s="240"/>
      <c r="P105" s="240"/>
      <c r="Q105" s="147"/>
    </row>
    <row r="106" spans="3:17" ht="97.5" customHeight="1">
      <c r="C106" s="516" t="s">
        <v>180</v>
      </c>
      <c r="D106" s="517"/>
      <c r="E106" s="518"/>
      <c r="F106" s="145" t="s">
        <v>52</v>
      </c>
      <c r="G106" s="222">
        <f>IF('様式C_研究責任医師'!G132="","",'様式C_研究責任医師'!G132)</f>
      </c>
      <c r="H106" s="226"/>
      <c r="I106" s="226">
        <f>IF('様式C_研究責任医師'!J132="","",'様式C_研究責任医師'!J132)</f>
      </c>
      <c r="J106" s="227"/>
      <c r="K106" s="478">
        <f>IF('様式C_研究責任医師'!M132="","",'様式C_研究責任医師'!M132)</f>
      </c>
      <c r="L106" s="479">
        <f>IF('様式C_研究責任医師'!J111="","",'様式C_研究責任医師'!J111)</f>
      </c>
      <c r="M106" s="325" t="str">
        <f>IF('様式C_研究責任医師'!K111="","",'様式C_研究責任医師'!K111)</f>
        <v>株式を保有している</v>
      </c>
      <c r="N106" s="229">
        <f>IF('様式C_研究責任医師'!N132="","",'様式C_研究責任医師'!N132)</f>
      </c>
      <c r="O106" s="240"/>
      <c r="P106" s="151"/>
      <c r="Q106" s="151"/>
    </row>
    <row r="107" spans="3:17" ht="97.5" customHeight="1">
      <c r="C107" s="519"/>
      <c r="D107" s="520"/>
      <c r="E107" s="521"/>
      <c r="F107" s="148" t="s">
        <v>51</v>
      </c>
      <c r="G107" s="222">
        <f>IF('様式C_研究責任医師'!G133="","",'様式C_研究責任医師'!G133)</f>
      </c>
      <c r="H107" s="226"/>
      <c r="I107" s="226">
        <f>IF('様式C_研究責任医師'!J133="","",'様式C_研究責任医師'!J133)</f>
      </c>
      <c r="J107" s="227"/>
      <c r="K107" s="478">
        <f>IF('様式C_研究責任医師'!M133="","",'様式C_研究責任医師'!M133)</f>
      </c>
      <c r="L107" s="479">
        <f>IF('様式C_研究責任医師'!J112="","",'様式C_研究責任医師'!J112)</f>
      </c>
      <c r="M107" s="325"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97" t="s">
        <v>181</v>
      </c>
      <c r="D108" s="498"/>
      <c r="E108" s="499"/>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8">
        <f>IF('様式C_研究責任医師'!M134="","",'様式C_研究責任医師'!M134)</f>
      </c>
      <c r="L108" s="479">
        <f>IF('様式C_研究責任医師'!J113="","",'様式C_研究責任医師'!J113)</f>
      </c>
      <c r="M108" s="325" t="str">
        <f>IF('様式C_研究責任医師'!K113="","",'様式C_研究責任医師'!K113)</f>
        <v>株式を保有している</v>
      </c>
      <c r="N108" s="229">
        <f>IF('様式C_研究責任医師'!N134="","",'様式C_研究責任医師'!N134)</f>
      </c>
      <c r="O108" s="240"/>
      <c r="P108" s="151"/>
      <c r="Q108" s="151"/>
    </row>
    <row r="109" spans="3:17" ht="97.5" customHeight="1">
      <c r="C109" s="500"/>
      <c r="D109" s="501"/>
      <c r="E109" s="502"/>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8">
        <f>IF('様式C_研究責任医師'!M136="","",'様式C_研究責任医師'!M136)</f>
      </c>
      <c r="L109" s="479">
        <f>IF('様式C_研究責任医師'!J115="","",'様式C_研究責任医師'!J115)</f>
      </c>
      <c r="M109" s="325" t="str">
        <f>IF('様式C_研究責任医師'!K115="","",'様式C_研究責任医師'!K115)</f>
        <v>知的財産への関与有り</v>
      </c>
      <c r="N109" s="229">
        <f>IF('様式C_研究責任医師'!N136="","",'様式C_研究責任医師'!N136)</f>
      </c>
      <c r="O109" s="240"/>
      <c r="P109" s="151"/>
      <c r="Q109" s="151"/>
    </row>
    <row r="110" spans="3:17" ht="97.5" customHeight="1">
      <c r="C110" s="497" t="s">
        <v>173</v>
      </c>
      <c r="D110" s="498"/>
      <c r="E110" s="512"/>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8">
        <f>IF('様式C_研究責任医師'!M138="","",'様式C_研究責任医師'!M138)</f>
      </c>
      <c r="L110" s="479">
        <f>IF('様式C_研究責任医師'!J117="","",'様式C_研究責任医師'!J117)</f>
      </c>
      <c r="M110" s="325" t="str">
        <f>IF('様式C_研究責任医師'!K117="","",'様式C_研究責任医師'!K117)</f>
        <v>知的財産への関与有り</v>
      </c>
      <c r="N110" s="229">
        <f>IF('様式C_研究責任医師'!N138="","",'様式C_研究責任医師'!N138)</f>
      </c>
      <c r="O110" s="240"/>
      <c r="P110" s="151"/>
      <c r="Q110" s="151"/>
    </row>
    <row r="111" spans="3:17" ht="97.5" customHeight="1">
      <c r="C111" s="513"/>
      <c r="D111" s="514"/>
      <c r="E111" s="515"/>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8">
        <f>IF('様式C_研究責任医師'!M140="","",'様式C_研究責任医師'!M140)</f>
      </c>
      <c r="L111" s="479">
        <f>IF('様式C_研究責任医師'!J119="","",'様式C_研究責任医師'!J119)</f>
      </c>
      <c r="M111" s="325">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72">
        <f>IF(G29="","",G29)</f>
      </c>
      <c r="H113" s="473"/>
      <c r="I113" s="474"/>
      <c r="J113" s="474"/>
      <c r="K113" s="474"/>
      <c r="L113" s="474"/>
      <c r="M113" s="474"/>
      <c r="N113" s="474"/>
      <c r="O113" s="474"/>
      <c r="P113" s="474"/>
      <c r="Q113" s="475"/>
    </row>
    <row r="114" spans="5:10" ht="19.5" customHeight="1">
      <c r="E114" s="143"/>
      <c r="F114" s="140"/>
      <c r="G114" s="140"/>
      <c r="H114" s="140"/>
      <c r="I114" s="140"/>
      <c r="J114" s="140"/>
    </row>
    <row r="115" spans="3:17" ht="21" customHeight="1">
      <c r="C115" s="503" t="s">
        <v>62</v>
      </c>
      <c r="D115" s="504"/>
      <c r="E115" s="504"/>
      <c r="F115" s="505"/>
      <c r="G115" s="477" t="s">
        <v>61</v>
      </c>
      <c r="H115" s="315"/>
      <c r="I115" s="477" t="s">
        <v>79</v>
      </c>
      <c r="J115" s="315"/>
      <c r="K115" s="484" t="s">
        <v>111</v>
      </c>
      <c r="L115" s="485"/>
      <c r="M115" s="485"/>
      <c r="N115" s="486"/>
      <c r="O115" s="476" t="s">
        <v>112</v>
      </c>
      <c r="P115" s="476" t="s">
        <v>113</v>
      </c>
      <c r="Q115" s="476" t="s">
        <v>114</v>
      </c>
    </row>
    <row r="116" spans="3:17" ht="21" customHeight="1">
      <c r="C116" s="506"/>
      <c r="D116" s="507"/>
      <c r="E116" s="507"/>
      <c r="F116" s="508"/>
      <c r="G116" s="494" t="s">
        <v>23</v>
      </c>
      <c r="H116" s="476" t="s">
        <v>194</v>
      </c>
      <c r="I116" s="494" t="s">
        <v>23</v>
      </c>
      <c r="J116" s="476" t="s">
        <v>194</v>
      </c>
      <c r="K116" s="487"/>
      <c r="L116" s="488"/>
      <c r="M116" s="488"/>
      <c r="N116" s="489"/>
      <c r="O116" s="493"/>
      <c r="P116" s="495"/>
      <c r="Q116" s="495"/>
    </row>
    <row r="117" spans="3:17" ht="36.75" customHeight="1">
      <c r="C117" s="509"/>
      <c r="D117" s="510"/>
      <c r="E117" s="510"/>
      <c r="F117" s="511"/>
      <c r="G117" s="477"/>
      <c r="H117" s="304"/>
      <c r="I117" s="477"/>
      <c r="J117" s="304"/>
      <c r="K117" s="490"/>
      <c r="L117" s="491"/>
      <c r="M117" s="491"/>
      <c r="N117" s="492"/>
      <c r="O117" s="494"/>
      <c r="P117" s="496"/>
      <c r="Q117" s="496"/>
    </row>
    <row r="118" spans="3:17" ht="67.5" customHeight="1">
      <c r="C118" s="376" t="s">
        <v>177</v>
      </c>
      <c r="D118" s="420"/>
      <c r="E118" s="299"/>
      <c r="F118" s="56" t="s">
        <v>52</v>
      </c>
      <c r="G118" s="226">
        <f>IF('様式C_研究責任医師'!G148="","",'様式C_研究責任医師'!G148)</f>
      </c>
      <c r="H118" s="226"/>
      <c r="I118" s="226">
        <f>IF('様式C_研究責任医師'!J148="","",'様式C_研究責任医師'!J148)</f>
      </c>
      <c r="J118" s="227"/>
      <c r="K118" s="522">
        <f>IF('様式C_研究責任医師'!M148="","",'様式C_研究責任医師'!M148)</f>
      </c>
      <c r="L118" s="523">
        <f>IF('様式C_研究責任医師'!J120="","",'様式C_研究責任医師'!J120)</f>
      </c>
      <c r="M118" s="524">
        <f>IF('様式C_研究責任医師'!K120="","",'様式C_研究責任医師'!K120)</f>
      </c>
      <c r="N118" s="228">
        <f>IF('様式C_研究責任医師'!N148="","",'様式C_研究責任医師'!N148)</f>
      </c>
      <c r="O118" s="151"/>
      <c r="P118" s="151"/>
      <c r="Q118" s="144"/>
    </row>
    <row r="119" spans="3:17" ht="97.5" customHeight="1">
      <c r="C119" s="497" t="s">
        <v>178</v>
      </c>
      <c r="D119" s="498"/>
      <c r="E119" s="512"/>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8">
        <f>IF('様式C_研究責任医師'!M149="","",'様式C_研究責任医師'!M149)</f>
      </c>
      <c r="L119" s="479">
        <f>IF('様式C_研究責任医師'!J121="","",'様式C_研究責任医師'!J121)</f>
      </c>
      <c r="M119" s="325">
        <f>IF('様式C_研究責任医師'!K121="","",'様式C_研究責任医師'!K121)</f>
      </c>
      <c r="N119" s="229">
        <f>IF('様式C_研究責任医師'!N149="","",'様式C_研究責任医師'!N149)</f>
      </c>
      <c r="O119" s="240"/>
      <c r="P119" s="240"/>
      <c r="Q119" s="147"/>
    </row>
    <row r="120" spans="3:17" ht="97.5" customHeight="1">
      <c r="C120" s="497" t="s">
        <v>171</v>
      </c>
      <c r="D120" s="498"/>
      <c r="E120" s="512"/>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8">
        <f>IF('様式C_研究責任医師'!M151="","",'様式C_研究責任医師'!M151)</f>
      </c>
      <c r="L120" s="479" t="str">
        <f>IF('様式C_研究責任医師'!J123="","",'様式C_研究責任医師'!J123)</f>
        <v>有無</v>
      </c>
      <c r="M120" s="325"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525"/>
      <c r="D121" s="526"/>
      <c r="E121" s="527"/>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8">
        <f>IF('様式C_研究責任医師'!M153="","",'様式C_研究責任医師'!M153)</f>
      </c>
      <c r="L121" s="479">
        <f>IF('様式C_研究責任医師'!J125="","",'様式C_研究責任医師'!J125)</f>
      </c>
      <c r="M121" s="325" t="str">
        <f>IF('様式C_研究責任医師'!K125="","",'様式C_研究責任医師'!K125)</f>
        <v>受入金額(円)</v>
      </c>
      <c r="N121" s="229">
        <f>IF('様式C_研究責任医師'!N153="","",'様式C_研究責任医師'!N153)</f>
      </c>
      <c r="O121" s="240"/>
      <c r="P121" s="240"/>
      <c r="Q121" s="147"/>
    </row>
    <row r="122" spans="3:17" ht="97.5" customHeight="1">
      <c r="C122" s="516" t="s">
        <v>180</v>
      </c>
      <c r="D122" s="517"/>
      <c r="E122" s="518"/>
      <c r="F122" s="145" t="s">
        <v>52</v>
      </c>
      <c r="G122" s="222">
        <f>IF('様式C_研究責任医師'!G155="","",'様式C_研究責任医師'!G155)</f>
      </c>
      <c r="H122" s="226"/>
      <c r="I122" s="226">
        <f>IF('様式C_研究責任医師'!J155="","",'様式C_研究責任医師'!J155)</f>
      </c>
      <c r="J122" s="227"/>
      <c r="K122" s="478">
        <f>IF('様式C_研究責任医師'!M155="","",'様式C_研究責任医師'!M155)</f>
      </c>
      <c r="L122" s="479">
        <f>IF('様式C_研究責任医師'!J127="","",'様式C_研究責任医師'!J127)</f>
      </c>
      <c r="M122" s="325" t="str">
        <f>IF('様式C_研究責任医師'!K127="","",'様式C_研究責任医師'!K127)</f>
        <v>給与の有無</v>
      </c>
      <c r="N122" s="229">
        <f>IF('様式C_研究責任医師'!N155="","",'様式C_研究責任医師'!N155)</f>
      </c>
      <c r="O122" s="240"/>
      <c r="P122" s="151"/>
      <c r="Q122" s="151"/>
    </row>
    <row r="123" spans="3:17" ht="97.5" customHeight="1">
      <c r="C123" s="519"/>
      <c r="D123" s="520"/>
      <c r="E123" s="521"/>
      <c r="F123" s="148" t="s">
        <v>51</v>
      </c>
      <c r="G123" s="222">
        <f>IF('様式C_研究責任医師'!G156="","",'様式C_研究責任医師'!G156)</f>
      </c>
      <c r="H123" s="226"/>
      <c r="I123" s="226">
        <f>IF('様式C_研究責任医師'!J156="","",'様式C_研究責任医師'!J156)</f>
      </c>
      <c r="J123" s="227"/>
      <c r="K123" s="478">
        <f>IF('様式C_研究責任医師'!M156="","",'様式C_研究責任医師'!M156)</f>
      </c>
      <c r="L123" s="479">
        <f>IF('様式C_研究責任医師'!J128="","",'様式C_研究責任医師'!J128)</f>
      </c>
      <c r="M123" s="325"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97" t="s">
        <v>181</v>
      </c>
      <c r="D124" s="498"/>
      <c r="E124" s="499"/>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8">
        <f>IF('様式C_研究責任医師'!M157="","",'様式C_研究責任医師'!M157)</f>
      </c>
      <c r="L124" s="479">
        <f>IF('様式C_研究責任医師'!J129="","",'様式C_研究責任医師'!J129)</f>
      </c>
      <c r="M124" s="325" t="str">
        <f>IF('様式C_研究責任医師'!K129="","",'様式C_研究責任医師'!K129)</f>
        <v>受入金額(円)</v>
      </c>
      <c r="N124" s="229">
        <f>IF('様式C_研究責任医師'!N157="","",'様式C_研究責任医師'!N157)</f>
      </c>
      <c r="O124" s="240"/>
      <c r="P124" s="151"/>
      <c r="Q124" s="151"/>
    </row>
    <row r="125" spans="3:17" ht="97.5" customHeight="1">
      <c r="C125" s="500"/>
      <c r="D125" s="501"/>
      <c r="E125" s="502"/>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8">
        <f>IF('様式C_研究責任医師'!M159="","",'様式C_研究責任医師'!M159)</f>
      </c>
      <c r="L125" s="479">
        <f>IF('様式C_研究責任医師'!J131="","",'様式C_研究責任医師'!J131)</f>
      </c>
      <c r="M125" s="325" t="str">
        <f>IF('様式C_研究責任医師'!K131="","",'様式C_研究責任医師'!K131)</f>
        <v>受入金額(円)</v>
      </c>
      <c r="N125" s="229">
        <f>IF('様式C_研究責任医師'!N159="","",'様式C_研究責任医師'!N159)</f>
      </c>
      <c r="O125" s="240"/>
      <c r="P125" s="151"/>
      <c r="Q125" s="151"/>
    </row>
    <row r="126" spans="3:17" ht="97.5" customHeight="1">
      <c r="C126" s="497" t="s">
        <v>173</v>
      </c>
      <c r="D126" s="498"/>
      <c r="E126" s="512"/>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8">
        <f>IF('様式C_研究責任医師'!M161="","",'様式C_研究責任医師'!M161)</f>
      </c>
      <c r="L126" s="479">
        <f>IF('様式C_研究責任医師'!J133="","",'様式C_研究責任医師'!J133)</f>
      </c>
      <c r="M126" s="325" t="str">
        <f>IF('様式C_研究責任医師'!K133="","",'様式C_研究責任医師'!K133)</f>
        <v>役職等の種類</v>
      </c>
      <c r="N126" s="229">
        <f>IF('様式C_研究責任医師'!N161="","",'様式C_研究責任医師'!N161)</f>
      </c>
      <c r="O126" s="240"/>
      <c r="P126" s="151"/>
      <c r="Q126" s="151"/>
    </row>
    <row r="127" spans="3:17" ht="97.5" customHeight="1">
      <c r="C127" s="513"/>
      <c r="D127" s="514"/>
      <c r="E127" s="515"/>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8">
        <f>IF('様式C_研究責任医師'!M163="","",'様式C_研究責任医師'!M163)</f>
      </c>
      <c r="L127" s="479">
        <f>IF('様式C_研究責任医師'!J135="","",'様式C_研究責任医師'!J135)</f>
      </c>
      <c r="M127" s="325"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72">
        <f>IF(G30="","",G30)</f>
      </c>
      <c r="H129" s="473"/>
      <c r="I129" s="474"/>
      <c r="J129" s="474"/>
      <c r="K129" s="474"/>
      <c r="L129" s="474"/>
      <c r="M129" s="474"/>
      <c r="N129" s="474"/>
      <c r="O129" s="474"/>
      <c r="P129" s="474"/>
      <c r="Q129" s="475"/>
    </row>
    <row r="130" spans="5:10" ht="19.5" customHeight="1">
      <c r="E130" s="143"/>
      <c r="F130" s="140"/>
      <c r="G130" s="140"/>
      <c r="H130" s="140"/>
      <c r="I130" s="140"/>
      <c r="J130" s="140"/>
    </row>
    <row r="131" spans="3:17" ht="21" customHeight="1">
      <c r="C131" s="503" t="s">
        <v>62</v>
      </c>
      <c r="D131" s="504"/>
      <c r="E131" s="504"/>
      <c r="F131" s="505"/>
      <c r="G131" s="477" t="s">
        <v>61</v>
      </c>
      <c r="H131" s="315"/>
      <c r="I131" s="477" t="s">
        <v>79</v>
      </c>
      <c r="J131" s="315"/>
      <c r="K131" s="484" t="s">
        <v>111</v>
      </c>
      <c r="L131" s="485"/>
      <c r="M131" s="485"/>
      <c r="N131" s="486"/>
      <c r="O131" s="476" t="s">
        <v>112</v>
      </c>
      <c r="P131" s="476" t="s">
        <v>113</v>
      </c>
      <c r="Q131" s="476" t="s">
        <v>114</v>
      </c>
    </row>
    <row r="132" spans="3:17" ht="21" customHeight="1">
      <c r="C132" s="506"/>
      <c r="D132" s="507"/>
      <c r="E132" s="507"/>
      <c r="F132" s="508"/>
      <c r="G132" s="494" t="s">
        <v>23</v>
      </c>
      <c r="H132" s="476" t="s">
        <v>194</v>
      </c>
      <c r="I132" s="494" t="s">
        <v>23</v>
      </c>
      <c r="J132" s="476" t="s">
        <v>194</v>
      </c>
      <c r="K132" s="487"/>
      <c r="L132" s="488"/>
      <c r="M132" s="488"/>
      <c r="N132" s="489"/>
      <c r="O132" s="493"/>
      <c r="P132" s="495"/>
      <c r="Q132" s="495"/>
    </row>
    <row r="133" spans="3:17" ht="36.75" customHeight="1">
      <c r="C133" s="509"/>
      <c r="D133" s="510"/>
      <c r="E133" s="510"/>
      <c r="F133" s="511"/>
      <c r="G133" s="477"/>
      <c r="H133" s="304"/>
      <c r="I133" s="477"/>
      <c r="J133" s="304"/>
      <c r="K133" s="490"/>
      <c r="L133" s="491"/>
      <c r="M133" s="491"/>
      <c r="N133" s="492"/>
      <c r="O133" s="494"/>
      <c r="P133" s="496"/>
      <c r="Q133" s="496"/>
    </row>
    <row r="134" spans="3:17" ht="67.5" customHeight="1">
      <c r="C134" s="376" t="s">
        <v>177</v>
      </c>
      <c r="D134" s="420"/>
      <c r="E134" s="299"/>
      <c r="F134" s="56" t="s">
        <v>52</v>
      </c>
      <c r="G134" s="226">
        <f>IF('様式C_研究責任医師'!G171="","",'様式C_研究責任医師'!G171)</f>
      </c>
      <c r="H134" s="226"/>
      <c r="I134" s="226">
        <f>IF('様式C_研究責任医師'!J171="","",'様式C_研究責任医師'!J171)</f>
      </c>
      <c r="J134" s="227"/>
      <c r="K134" s="522">
        <f>IF('様式C_研究責任医師'!M171="","",'様式C_研究責任医師'!M171)</f>
      </c>
      <c r="L134" s="523">
        <f>IF('様式C_研究責任医師'!J136="","",'様式C_研究責任医師'!J136)</f>
      </c>
      <c r="M134" s="524" t="str">
        <f>IF('様式C_研究責任医師'!K136="","",'様式C_研究責任医師'!K136)</f>
        <v>株式を保有している</v>
      </c>
      <c r="N134" s="228">
        <f>IF('様式C_研究責任医師'!N171="","",'様式C_研究責任医師'!N171)</f>
      </c>
      <c r="O134" s="151"/>
      <c r="P134" s="151"/>
      <c r="Q134" s="144"/>
    </row>
    <row r="135" spans="3:17" ht="97.5" customHeight="1">
      <c r="C135" s="497" t="s">
        <v>178</v>
      </c>
      <c r="D135" s="498"/>
      <c r="E135" s="512"/>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8">
        <f>IF('様式C_研究責任医師'!M172="","",'様式C_研究責任医師'!M172)</f>
      </c>
      <c r="L135" s="479">
        <f>IF('様式C_研究責任医師'!J137="","",'様式C_研究責任医師'!J137)</f>
      </c>
      <c r="M135" s="325"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97" t="s">
        <v>171</v>
      </c>
      <c r="D136" s="498"/>
      <c r="E136" s="512"/>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8">
        <f>IF('様式C_研究責任医師'!M174="","",'様式C_研究責任医師'!M174)</f>
      </c>
      <c r="L136" s="479">
        <f>IF('様式C_研究責任医師'!J139="","",'様式C_研究責任医師'!J139)</f>
      </c>
      <c r="M136" s="325" t="str">
        <f>IF('様式C_研究責任医師'!K139="","",'様式C_研究責任医師'!K139)</f>
        <v>その他の関与</v>
      </c>
      <c r="N136" s="229">
        <f>IF('様式C_研究責任医師'!N174="","",'様式C_研究責任医師'!N174)</f>
      </c>
      <c r="O136" s="240"/>
      <c r="P136" s="240"/>
      <c r="Q136" s="147"/>
    </row>
    <row r="137" spans="3:17" ht="97.5" customHeight="1">
      <c r="C137" s="525"/>
      <c r="D137" s="526"/>
      <c r="E137" s="527"/>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8">
        <f>IF('様式C_研究責任医師'!M176="","",'様式C_研究責任医師'!M176)</f>
      </c>
      <c r="L137" s="479">
        <f>IF('様式C_研究責任医師'!J141="","",'様式C_研究責任医師'!J141)</f>
      </c>
      <c r="M137" s="325" t="str">
        <f>IF('様式C_研究責任医師'!K141="","",'様式C_研究責任医師'!K141)</f>
        <v>その他の関与</v>
      </c>
      <c r="N137" s="229">
        <f>IF('様式C_研究責任医師'!N176="","",'様式C_研究責任医師'!N176)</f>
      </c>
      <c r="O137" s="240"/>
      <c r="P137" s="240"/>
      <c r="Q137" s="147"/>
    </row>
    <row r="138" spans="3:17" ht="97.5" customHeight="1">
      <c r="C138" s="516" t="s">
        <v>180</v>
      </c>
      <c r="D138" s="517"/>
      <c r="E138" s="518"/>
      <c r="F138" s="145" t="s">
        <v>52</v>
      </c>
      <c r="G138" s="222">
        <f>IF('様式C_研究責任医師'!G178="","",'様式C_研究責任医師'!G178)</f>
      </c>
      <c r="H138" s="226"/>
      <c r="I138" s="226">
        <f>IF('様式C_研究責任医師'!J178="","",'様式C_研究責任医師'!J178)</f>
      </c>
      <c r="J138" s="227"/>
      <c r="K138" s="478">
        <f>IF('様式C_研究責任医師'!M178="","",'様式C_研究責任医師'!M178)</f>
      </c>
      <c r="L138" s="479">
        <f>IF('様式C_研究責任医師'!J143="","",'様式C_研究責任医師'!J143)</f>
      </c>
      <c r="M138" s="325">
        <f>IF('様式C_研究責任医師'!K143="","",'様式C_研究責任医師'!K143)</f>
      </c>
      <c r="N138" s="229">
        <f>IF('様式C_研究責任医師'!N178="","",'様式C_研究責任医師'!N178)</f>
      </c>
      <c r="O138" s="240"/>
      <c r="P138" s="151"/>
      <c r="Q138" s="151"/>
    </row>
    <row r="139" spans="3:17" ht="97.5" customHeight="1">
      <c r="C139" s="519"/>
      <c r="D139" s="520"/>
      <c r="E139" s="521"/>
      <c r="F139" s="148" t="s">
        <v>51</v>
      </c>
      <c r="G139" s="222">
        <f>IF('様式C_研究責任医師'!G179="","",'様式C_研究責任医師'!G179)</f>
      </c>
      <c r="H139" s="226"/>
      <c r="I139" s="226">
        <f>IF('様式C_研究責任医師'!J179="","",'様式C_研究責任医師'!J179)</f>
      </c>
      <c r="J139" s="227"/>
      <c r="K139" s="478">
        <f>IF('様式C_研究責任医師'!M179="","",'様式C_研究責任医師'!M179)</f>
      </c>
      <c r="L139" s="479">
        <f>IF('様式C_研究責任医師'!J144="","",'様式C_研究責任医師'!J144)</f>
      </c>
      <c r="M139" s="325">
        <f>IF('様式C_研究責任医師'!K144="","",'様式C_研究責任医師'!K144)</f>
      </c>
      <c r="N139" s="229">
        <f>IF('様式C_研究責任医師'!N179="","",'様式C_研究責任医師'!N179)</f>
      </c>
      <c r="O139" s="240"/>
      <c r="P139" s="151"/>
      <c r="Q139" s="151"/>
    </row>
    <row r="140" spans="3:17" ht="97.5" customHeight="1">
      <c r="C140" s="497" t="s">
        <v>181</v>
      </c>
      <c r="D140" s="498"/>
      <c r="E140" s="499"/>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8">
        <f>IF('様式C_研究責任医師'!M180="","",'様式C_研究責任医師'!M180)</f>
      </c>
      <c r="L140" s="479" t="str">
        <f>IF('様式C_研究責任医師'!J145="","",'様式C_研究責任医師'!J145)</f>
        <v>今年度</v>
      </c>
      <c r="M140" s="325">
        <f>IF('様式C_研究責任医師'!K145="","",'様式C_研究責任医師'!K145)</f>
      </c>
      <c r="N140" s="229">
        <f>IF('様式C_研究責任医師'!N180="","",'様式C_研究責任医師'!N180)</f>
      </c>
      <c r="O140" s="240"/>
      <c r="P140" s="151"/>
      <c r="Q140" s="151"/>
    </row>
    <row r="141" spans="3:17" ht="97.5" customHeight="1">
      <c r="C141" s="500"/>
      <c r="D141" s="501"/>
      <c r="E141" s="502"/>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8">
        <f>IF('様式C_研究責任医師'!M182="","",'様式C_研究責任医師'!M182)</f>
      </c>
      <c r="L141" s="479">
        <f>IF('様式C_研究責任医師'!J147="","",'様式C_研究責任医師'!J147)</f>
      </c>
      <c r="M141" s="325"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97" t="s">
        <v>173</v>
      </c>
      <c r="D142" s="498"/>
      <c r="E142" s="512"/>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8">
        <f>IF('様式C_研究責任医師'!M184="","",'様式C_研究責任医師'!M184)</f>
      </c>
      <c r="L142" s="479">
        <f>IF('様式C_研究責任医師'!J149="","",'様式C_研究責任医師'!J149)</f>
      </c>
      <c r="M142" s="325" t="str">
        <f>IF('様式C_研究責任医師'!K149="","",'様式C_研究責任医師'!K149)</f>
        <v>期間</v>
      </c>
      <c r="N142" s="229">
        <f>IF('様式C_研究責任医師'!N184="","",'様式C_研究責任医師'!N184)</f>
      </c>
      <c r="O142" s="240"/>
      <c r="P142" s="151"/>
      <c r="Q142" s="151"/>
    </row>
    <row r="143" spans="3:17" ht="97.5" customHeight="1">
      <c r="C143" s="513"/>
      <c r="D143" s="514"/>
      <c r="E143" s="515"/>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8">
        <f>IF('様式C_研究責任医師'!M186="","",'様式C_研究責任医師'!M186)</f>
      </c>
      <c r="L143" s="479">
        <f>IF('様式C_研究責任医師'!J151="","",'様式C_研究責任医師'!J151)</f>
      </c>
      <c r="M143" s="325"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conditionalFormatting sqref="C14:D21 F14:F21 I14:I21">
    <cfRule type="expression" priority="202" dxfId="0">
      <formula>C14=""</formula>
    </cfRule>
  </conditionalFormatting>
  <conditionalFormatting sqref="G33:Q33">
    <cfRule type="expression" priority="201" dxfId="0">
      <formula>G33=""</formula>
    </cfRule>
  </conditionalFormatting>
  <conditionalFormatting sqref="D5:G6">
    <cfRule type="expression" priority="195" dxfId="0">
      <formula>$D$5=""</formula>
    </cfRule>
  </conditionalFormatting>
  <conditionalFormatting sqref="D7:E7">
    <cfRule type="expression" priority="194" dxfId="0">
      <formula>$D$7=""</formula>
    </cfRule>
  </conditionalFormatting>
  <conditionalFormatting sqref="L24:L30">
    <cfRule type="expression" priority="193" dxfId="0">
      <formula>$G24=""</formula>
    </cfRule>
  </conditionalFormatting>
  <conditionalFormatting sqref="L24:L30">
    <cfRule type="expression" priority="192" dxfId="0">
      <formula>$G24="なし"</formula>
    </cfRule>
  </conditionalFormatting>
  <conditionalFormatting sqref="G24:K30">
    <cfRule type="expression" priority="191" dxfId="0">
      <formula>G24=""</formula>
    </cfRule>
  </conditionalFormatting>
  <conditionalFormatting sqref="K38:N47 P38:P47 P54:P63 P70:P79 P86:P95 P102:P111 P118:P127 P134:P143">
    <cfRule type="expression" priority="187" dxfId="8">
      <formula>$G38="はい"</formula>
    </cfRule>
    <cfRule type="expression" priority="188" dxfId="8">
      <formula>$I38="はい"</formula>
    </cfRule>
    <cfRule type="expression" priority="189" dxfId="0">
      <formula>$G38=$I38</formula>
    </cfRule>
  </conditionalFormatting>
  <conditionalFormatting sqref="Q38:Q47">
    <cfRule type="expression" priority="176" dxfId="0">
      <formula>$P38="確認済"</formula>
    </cfRule>
    <cfRule type="expression" priority="182" dxfId="37">
      <formula>Q38&lt;&gt;""</formula>
    </cfRule>
    <cfRule type="expression" priority="183" dxfId="16">
      <formula>$G38="はい"</formula>
    </cfRule>
    <cfRule type="expression" priority="184" dxfId="16">
      <formula>$I38="はい"</formula>
    </cfRule>
    <cfRule type="expression" priority="185" dxfId="0">
      <formula>$G38=$I38</formula>
    </cfRule>
  </conditionalFormatting>
  <conditionalFormatting sqref="G38:N47 P38:Q47">
    <cfRule type="expression" priority="181" dxfId="0">
      <formula>$G$33=""</formula>
    </cfRule>
  </conditionalFormatting>
  <conditionalFormatting sqref="K38:N47 P38:P47">
    <cfRule type="expression" priority="186" dxfId="37">
      <formula>K38&lt;&gt;""</formula>
    </cfRule>
  </conditionalFormatting>
  <conditionalFormatting sqref="O38:O47">
    <cfRule type="expression" priority="172" dxfId="37" stopIfTrue="1">
      <formula>O38&lt;&gt;""</formula>
    </cfRule>
    <cfRule type="expression" priority="173" dxfId="8" stopIfTrue="1">
      <formula>$I38&lt;&gt;""</formula>
    </cfRule>
    <cfRule type="expression" priority="174" dxfId="8" stopIfTrue="1">
      <formula>$G38&lt;&gt;""</formula>
    </cfRule>
    <cfRule type="expression" priority="175" dxfId="0" stopIfTrue="1">
      <formula>$G38=$I38</formula>
    </cfRule>
  </conditionalFormatting>
  <conditionalFormatting sqref="O5:Q7">
    <cfRule type="expression" priority="125" dxfId="16" stopIfTrue="1">
      <formula>O5=""</formula>
    </cfRule>
  </conditionalFormatting>
  <conditionalFormatting sqref="N18">
    <cfRule type="expression" priority="124" dxfId="16" stopIfTrue="1">
      <formula>N18=""</formula>
    </cfRule>
  </conditionalFormatting>
  <conditionalFormatting sqref="N12:Q15">
    <cfRule type="expression" priority="123" dxfId="0" stopIfTrue="1">
      <formula>$N$12=""</formula>
    </cfRule>
  </conditionalFormatting>
  <conditionalFormatting sqref="G49:Q49">
    <cfRule type="expression" priority="122" dxfId="0">
      <formula>G49=""</formula>
    </cfRule>
  </conditionalFormatting>
  <conditionalFormatting sqref="K54:N63">
    <cfRule type="expression" priority="119" dxfId="8">
      <formula>$G54="はい"</formula>
    </cfRule>
    <cfRule type="expression" priority="120" dxfId="8">
      <formula>$I54="はい"</formula>
    </cfRule>
    <cfRule type="expression" priority="121" dxfId="0">
      <formula>$G54=$I54</formula>
    </cfRule>
  </conditionalFormatting>
  <conditionalFormatting sqref="Q54:Q63">
    <cfRule type="expression" priority="113" dxfId="0">
      <formula>$P54="確認済"</formula>
    </cfRule>
    <cfRule type="expression" priority="114" dxfId="37">
      <formula>Q54&lt;&gt;""</formula>
    </cfRule>
    <cfRule type="expression" priority="115" dxfId="16">
      <formula>$G54="はい"</formula>
    </cfRule>
    <cfRule type="expression" priority="116" dxfId="16">
      <formula>$I54="はい"</formula>
    </cfRule>
    <cfRule type="expression" priority="117" dxfId="0">
      <formula>$G54=$I54</formula>
    </cfRule>
  </conditionalFormatting>
  <conditionalFormatting sqref="G54:N63 P54:Q63">
    <cfRule type="expression" priority="108" dxfId="0">
      <formula>$G$49=""</formula>
    </cfRule>
  </conditionalFormatting>
  <conditionalFormatting sqref="K54:N63 P54:P63">
    <cfRule type="expression" priority="118" dxfId="37">
      <formula>K54&lt;&gt;""</formula>
    </cfRule>
  </conditionalFormatting>
  <conditionalFormatting sqref="O54:O63">
    <cfRule type="expression" priority="109" dxfId="37" stopIfTrue="1">
      <formula>O54&lt;&gt;""</formula>
    </cfRule>
    <cfRule type="expression" priority="110" dxfId="8" stopIfTrue="1">
      <formula>$I54&lt;&gt;""</formula>
    </cfRule>
    <cfRule type="expression" priority="111" dxfId="8" stopIfTrue="1">
      <formula>$G54&lt;&gt;""</formula>
    </cfRule>
    <cfRule type="expression" priority="112" dxfId="0" stopIfTrue="1">
      <formula>$G54=$I54</formula>
    </cfRule>
  </conditionalFormatting>
  <conditionalFormatting sqref="G65:Q65">
    <cfRule type="expression" priority="107" dxfId="0">
      <formula>G65=""</formula>
    </cfRule>
  </conditionalFormatting>
  <conditionalFormatting sqref="K70:N79">
    <cfRule type="expression" priority="104" dxfId="8">
      <formula>$G70="はい"</formula>
    </cfRule>
    <cfRule type="expression" priority="105" dxfId="8">
      <formula>$I70="はい"</formula>
    </cfRule>
    <cfRule type="expression" priority="106" dxfId="0">
      <formula>$G70=$I70</formula>
    </cfRule>
  </conditionalFormatting>
  <conditionalFormatting sqref="Q70:Q79">
    <cfRule type="expression" priority="98" dxfId="0">
      <formula>$P70="確認済"</formula>
    </cfRule>
    <cfRule type="expression" priority="99" dxfId="37">
      <formula>Q70&lt;&gt;""</formula>
    </cfRule>
    <cfRule type="expression" priority="100" dxfId="16">
      <formula>$G70="はい"</formula>
    </cfRule>
    <cfRule type="expression" priority="101" dxfId="16">
      <formula>$I70="はい"</formula>
    </cfRule>
    <cfRule type="expression" priority="102" dxfId="0">
      <formula>$G70=$I70</formula>
    </cfRule>
  </conditionalFormatting>
  <conditionalFormatting sqref="G70:N79 P70:Q79">
    <cfRule type="expression" priority="93" dxfId="0">
      <formula>$G$65=""</formula>
    </cfRule>
  </conditionalFormatting>
  <conditionalFormatting sqref="K70:N79 P70:P79">
    <cfRule type="expression" priority="103" dxfId="37">
      <formula>K70&lt;&gt;""</formula>
    </cfRule>
  </conditionalFormatting>
  <conditionalFormatting sqref="O70:O79">
    <cfRule type="expression" priority="94" dxfId="37" stopIfTrue="1">
      <formula>O70&lt;&gt;""</formula>
    </cfRule>
    <cfRule type="expression" priority="95" dxfId="8" stopIfTrue="1">
      <formula>$I70&lt;&gt;""</formula>
    </cfRule>
    <cfRule type="expression" priority="96" dxfId="8" stopIfTrue="1">
      <formula>$G70&lt;&gt;""</formula>
    </cfRule>
    <cfRule type="expression" priority="97" dxfId="0" stopIfTrue="1">
      <formula>$G70=$I70</formula>
    </cfRule>
  </conditionalFormatting>
  <conditionalFormatting sqref="G81:Q81">
    <cfRule type="expression" priority="62" dxfId="0">
      <formula>G81=""</formula>
    </cfRule>
  </conditionalFormatting>
  <conditionalFormatting sqref="K86:N95">
    <cfRule type="expression" priority="59" dxfId="8">
      <formula>$G86="はい"</formula>
    </cfRule>
    <cfRule type="expression" priority="60" dxfId="8">
      <formula>$I86="はい"</formula>
    </cfRule>
    <cfRule type="expression" priority="61" dxfId="0">
      <formula>$G86=$I86</formula>
    </cfRule>
  </conditionalFormatting>
  <conditionalFormatting sqref="Q86:Q95">
    <cfRule type="expression" priority="53" dxfId="0">
      <formula>$P86="確認済"</formula>
    </cfRule>
    <cfRule type="expression" priority="54" dxfId="37">
      <formula>Q86&lt;&gt;""</formula>
    </cfRule>
    <cfRule type="expression" priority="55" dxfId="16">
      <formula>$G86="はい"</formula>
    </cfRule>
    <cfRule type="expression" priority="56" dxfId="16">
      <formula>$I86="はい"</formula>
    </cfRule>
    <cfRule type="expression" priority="57" dxfId="0">
      <formula>$G86=$I86</formula>
    </cfRule>
  </conditionalFormatting>
  <conditionalFormatting sqref="G86:N95 P86:Q95">
    <cfRule type="expression" priority="48" dxfId="0">
      <formula>$G$81=""</formula>
    </cfRule>
  </conditionalFormatting>
  <conditionalFormatting sqref="K86:N95 P86:P95">
    <cfRule type="expression" priority="58" dxfId="37">
      <formula>K86&lt;&gt;""</formula>
    </cfRule>
  </conditionalFormatting>
  <conditionalFormatting sqref="O86:O95">
    <cfRule type="expression" priority="49" dxfId="37" stopIfTrue="1">
      <formula>O86&lt;&gt;""</formula>
    </cfRule>
    <cfRule type="expression" priority="50" dxfId="8" stopIfTrue="1">
      <formula>$I86&lt;&gt;""</formula>
    </cfRule>
    <cfRule type="expression" priority="51" dxfId="8" stopIfTrue="1">
      <formula>$G86&lt;&gt;""</formula>
    </cfRule>
    <cfRule type="expression" priority="52" dxfId="0" stopIfTrue="1">
      <formula>$G86=$I86</formula>
    </cfRule>
  </conditionalFormatting>
  <conditionalFormatting sqref="G97:Q97">
    <cfRule type="expression" priority="47" dxfId="0">
      <formula>G97=""</formula>
    </cfRule>
  </conditionalFormatting>
  <conditionalFormatting sqref="K102:N111">
    <cfRule type="expression" priority="44" dxfId="8">
      <formula>$G102="はい"</formula>
    </cfRule>
    <cfRule type="expression" priority="45" dxfId="8">
      <formula>$I102="はい"</formula>
    </cfRule>
    <cfRule type="expression" priority="46" dxfId="0">
      <formula>$G102=$I102</formula>
    </cfRule>
  </conditionalFormatting>
  <conditionalFormatting sqref="Q102:Q111">
    <cfRule type="expression" priority="38" dxfId="0">
      <formula>$P102="確認済"</formula>
    </cfRule>
    <cfRule type="expression" priority="39" dxfId="37">
      <formula>Q102&lt;&gt;""</formula>
    </cfRule>
    <cfRule type="expression" priority="40" dxfId="16">
      <formula>$G102="はい"</formula>
    </cfRule>
    <cfRule type="expression" priority="41" dxfId="16">
      <formula>$I102="はい"</formula>
    </cfRule>
    <cfRule type="expression" priority="42" dxfId="0">
      <formula>$G102=$I102</formula>
    </cfRule>
  </conditionalFormatting>
  <conditionalFormatting sqref="G102:N111 P102:Q111">
    <cfRule type="expression" priority="33" dxfId="0">
      <formula>$G$97=""</formula>
    </cfRule>
  </conditionalFormatting>
  <conditionalFormatting sqref="K102:N111 P102:P111">
    <cfRule type="expression" priority="43" dxfId="37">
      <formula>K102&lt;&gt;""</formula>
    </cfRule>
  </conditionalFormatting>
  <conditionalFormatting sqref="O102:O111">
    <cfRule type="expression" priority="34" dxfId="37" stopIfTrue="1">
      <formula>O102&lt;&gt;""</formula>
    </cfRule>
    <cfRule type="expression" priority="35" dxfId="8" stopIfTrue="1">
      <formula>$I102&lt;&gt;""</formula>
    </cfRule>
    <cfRule type="expression" priority="36" dxfId="8" stopIfTrue="1">
      <formula>$G102&lt;&gt;""</formula>
    </cfRule>
    <cfRule type="expression" priority="37" dxfId="0" stopIfTrue="1">
      <formula>$G102=$I102</formula>
    </cfRule>
  </conditionalFormatting>
  <conditionalFormatting sqref="G113:Q113">
    <cfRule type="expression" priority="32" dxfId="0">
      <formula>G113=""</formula>
    </cfRule>
  </conditionalFormatting>
  <conditionalFormatting sqref="K118:N127">
    <cfRule type="expression" priority="29" dxfId="8">
      <formula>$G118="はい"</formula>
    </cfRule>
    <cfRule type="expression" priority="30" dxfId="8">
      <formula>$I118="はい"</formula>
    </cfRule>
    <cfRule type="expression" priority="31" dxfId="0">
      <formula>$G118=$I118</formula>
    </cfRule>
  </conditionalFormatting>
  <conditionalFormatting sqref="Q118:Q127">
    <cfRule type="expression" priority="23" dxfId="0">
      <formula>$P118="確認済"</formula>
    </cfRule>
    <cfRule type="expression" priority="24" dxfId="37">
      <formula>Q118&lt;&gt;""</formula>
    </cfRule>
    <cfRule type="expression" priority="25" dxfId="16">
      <formula>$G118="はい"</formula>
    </cfRule>
    <cfRule type="expression" priority="26" dxfId="16">
      <formula>$I118="はい"</formula>
    </cfRule>
    <cfRule type="expression" priority="27" dxfId="0">
      <formula>$G118=$I118</formula>
    </cfRule>
  </conditionalFormatting>
  <conditionalFormatting sqref="G118:N127 P118:Q127">
    <cfRule type="expression" priority="18" dxfId="0">
      <formula>$G$113=""</formula>
    </cfRule>
  </conditionalFormatting>
  <conditionalFormatting sqref="K118:N127 P118:P127">
    <cfRule type="expression" priority="28" dxfId="37">
      <formula>K118&lt;&gt;""</formula>
    </cfRule>
  </conditionalFormatting>
  <conditionalFormatting sqref="O118:O127">
    <cfRule type="expression" priority="19" dxfId="37" stopIfTrue="1">
      <formula>O118&lt;&gt;""</formula>
    </cfRule>
    <cfRule type="expression" priority="20" dxfId="8" stopIfTrue="1">
      <formula>$I118&lt;&gt;""</formula>
    </cfRule>
    <cfRule type="expression" priority="21" dxfId="8" stopIfTrue="1">
      <formula>$G118&lt;&gt;""</formula>
    </cfRule>
    <cfRule type="expression" priority="22" dxfId="0" stopIfTrue="1">
      <formula>$G118=$I118</formula>
    </cfRule>
  </conditionalFormatting>
  <conditionalFormatting sqref="G129:Q129">
    <cfRule type="expression" priority="17" dxfId="0">
      <formula>G129=""</formula>
    </cfRule>
  </conditionalFormatting>
  <conditionalFormatting sqref="K134:N143">
    <cfRule type="expression" priority="14" dxfId="8">
      <formula>$G134="はい"</formula>
    </cfRule>
    <cfRule type="expression" priority="15" dxfId="8">
      <formula>$I134="はい"</formula>
    </cfRule>
    <cfRule type="expression" priority="16" dxfId="0">
      <formula>$G134=$I134</formula>
    </cfRule>
  </conditionalFormatting>
  <conditionalFormatting sqref="Q134:Q143">
    <cfRule type="expression" priority="8" dxfId="0">
      <formula>$P134="確認済"</formula>
    </cfRule>
    <cfRule type="expression" priority="9" dxfId="37">
      <formula>Q134&lt;&gt;""</formula>
    </cfRule>
    <cfRule type="expression" priority="10" dxfId="16">
      <formula>$G134="はい"</formula>
    </cfRule>
    <cfRule type="expression" priority="11" dxfId="16">
      <formula>$I134="はい"</formula>
    </cfRule>
    <cfRule type="expression" priority="12" dxfId="0">
      <formula>$G134=$I134</formula>
    </cfRule>
  </conditionalFormatting>
  <conditionalFormatting sqref="G134:N143 P134:Q143">
    <cfRule type="expression" priority="3" dxfId="0">
      <formula>$G$129=""</formula>
    </cfRule>
  </conditionalFormatting>
  <conditionalFormatting sqref="K134:N143 P134:P143">
    <cfRule type="expression" priority="13" dxfId="37">
      <formula>K134&lt;&gt;""</formula>
    </cfRule>
  </conditionalFormatting>
  <conditionalFormatting sqref="O134:O143">
    <cfRule type="expression" priority="4" dxfId="37" stopIfTrue="1">
      <formula>O134&lt;&gt;""</formula>
    </cfRule>
    <cfRule type="expression" priority="5" dxfId="8" stopIfTrue="1">
      <formula>$I134&lt;&gt;""</formula>
    </cfRule>
    <cfRule type="expression" priority="6" dxfId="8" stopIfTrue="1">
      <formula>$G134&lt;&gt;""</formula>
    </cfRule>
    <cfRule type="expression" priority="7" dxfId="0" stopIfTrue="1">
      <formula>$G134=$I134</formula>
    </cfRule>
  </conditionalFormatting>
  <conditionalFormatting sqref="D9:E11">
    <cfRule type="expression" priority="2" dxfId="0"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F1">
      <selection activeCell="N2" sqref="N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59" t="s">
        <v>126</v>
      </c>
      <c r="G1" s="559"/>
      <c r="H1" s="559"/>
      <c r="I1" s="559"/>
      <c r="J1" s="559"/>
      <c r="K1" s="559"/>
      <c r="L1" s="559"/>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60" t="s">
        <v>116</v>
      </c>
      <c r="D3" s="561"/>
      <c r="E3" s="561"/>
      <c r="F3" s="561"/>
      <c r="G3" s="561"/>
      <c r="H3" s="561"/>
      <c r="I3" s="561"/>
      <c r="J3" s="561"/>
      <c r="K3" s="561"/>
      <c r="L3" s="561"/>
      <c r="M3" s="561"/>
      <c r="N3" s="561"/>
      <c r="O3" s="561"/>
      <c r="P3" s="561"/>
      <c r="Q3" s="561"/>
      <c r="R3" s="108"/>
    </row>
    <row r="4" spans="3:17" ht="24.75" customHeight="1">
      <c r="C4" s="561"/>
      <c r="D4" s="561"/>
      <c r="E4" s="561"/>
      <c r="F4" s="561"/>
      <c r="G4" s="561"/>
      <c r="H4" s="561"/>
      <c r="I4" s="561"/>
      <c r="J4" s="561"/>
      <c r="K4" s="561"/>
      <c r="L4" s="561"/>
      <c r="M4" s="561"/>
      <c r="N4" s="561"/>
      <c r="O4" s="561"/>
      <c r="P4" s="561"/>
      <c r="Q4" s="561"/>
    </row>
    <row r="5" spans="3:17" ht="35.25" customHeight="1">
      <c r="C5" s="568" t="s">
        <v>170</v>
      </c>
      <c r="D5" s="566">
        <f>IF('様式A'!B10="","",'様式A'!B10)</f>
      </c>
      <c r="E5" s="567"/>
      <c r="F5" s="567"/>
      <c r="G5" s="567"/>
      <c r="H5" s="567"/>
      <c r="K5" s="106"/>
      <c r="L5" s="106"/>
      <c r="M5" s="569" t="s">
        <v>70</v>
      </c>
      <c r="N5" s="570"/>
      <c r="O5" s="563"/>
      <c r="P5" s="564"/>
      <c r="Q5" s="565"/>
    </row>
    <row r="6" spans="3:17" ht="35.25" customHeight="1">
      <c r="C6" s="328"/>
      <c r="D6" s="450"/>
      <c r="E6" s="450"/>
      <c r="F6" s="450"/>
      <c r="G6" s="450"/>
      <c r="H6" s="450"/>
      <c r="K6" s="110"/>
      <c r="L6" s="111"/>
      <c r="M6" s="569" t="s">
        <v>96</v>
      </c>
      <c r="N6" s="570"/>
      <c r="O6" s="571"/>
      <c r="P6" s="572"/>
      <c r="Q6" s="573"/>
    </row>
    <row r="7" spans="3:17" ht="50.25" customHeight="1">
      <c r="C7" s="109" t="s">
        <v>97</v>
      </c>
      <c r="D7" s="553">
        <f>IF('様式C_研究責任医師'!M7="","",'様式C_研究責任医師'!M7)</f>
      </c>
      <c r="E7" s="514"/>
      <c r="F7" s="112"/>
      <c r="G7" s="113"/>
      <c r="H7" s="113"/>
      <c r="K7" s="110"/>
      <c r="L7" s="111"/>
      <c r="M7" s="577" t="s">
        <v>98</v>
      </c>
      <c r="N7" s="570"/>
      <c r="O7" s="571"/>
      <c r="P7" s="572"/>
      <c r="Q7" s="573"/>
    </row>
    <row r="8" spans="3:17" ht="36.75" customHeight="1">
      <c r="C8" s="109" t="s">
        <v>99</v>
      </c>
      <c r="G8" s="113"/>
      <c r="H8" s="113"/>
      <c r="K8" s="114"/>
      <c r="L8" s="114"/>
      <c r="M8" s="118"/>
      <c r="N8" s="590" t="s">
        <v>127</v>
      </c>
      <c r="O8" s="591"/>
      <c r="P8" s="591"/>
      <c r="Q8" s="591"/>
    </row>
    <row r="9" spans="3:17" ht="36.75" customHeight="1">
      <c r="C9" s="115" t="s">
        <v>100</v>
      </c>
      <c r="D9" s="542">
        <f>IF('様式C_研究分担医師等'!M6="","",'様式C_研究分担医師等'!M6)</f>
      </c>
      <c r="E9" s="543"/>
      <c r="G9" s="118" t="s">
        <v>103</v>
      </c>
      <c r="H9" s="118"/>
      <c r="K9" s="114"/>
      <c r="L9" s="114"/>
      <c r="M9" s="165" t="s">
        <v>104</v>
      </c>
      <c r="N9" s="592"/>
      <c r="O9" s="592"/>
      <c r="P9" s="592"/>
      <c r="Q9" s="592"/>
    </row>
    <row r="10" spans="3:17" ht="34.5" customHeight="1">
      <c r="C10" s="115" t="s">
        <v>101</v>
      </c>
      <c r="D10" s="542">
        <f>IF('様式C_研究分担医師等'!M7="","",'様式C_研究分担医師等'!M7)</f>
      </c>
      <c r="E10" s="543"/>
      <c r="F10" s="112"/>
      <c r="G10" s="585"/>
      <c r="H10" s="586"/>
      <c r="I10" s="587"/>
      <c r="J10" s="587"/>
      <c r="K10" s="587"/>
      <c r="L10" s="583"/>
      <c r="M10" s="593"/>
      <c r="N10" s="292"/>
      <c r="O10" s="292"/>
      <c r="P10" s="292"/>
      <c r="Q10" s="293"/>
    </row>
    <row r="11" spans="3:17" ht="34.5" customHeight="1">
      <c r="C11" s="115" t="s">
        <v>102</v>
      </c>
      <c r="D11" s="542">
        <f>IF('様式C_研究分担医師等'!M8="","",'様式C_研究分担医師等'!M8)</f>
      </c>
      <c r="E11" s="543"/>
      <c r="F11" s="112"/>
      <c r="G11" s="588"/>
      <c r="H11" s="567"/>
      <c r="I11" s="567"/>
      <c r="J11" s="567"/>
      <c r="K11" s="567"/>
      <c r="L11" s="589"/>
      <c r="M11" s="594"/>
      <c r="N11" s="595"/>
      <c r="O11" s="595"/>
      <c r="P11" s="595"/>
      <c r="Q11" s="596"/>
    </row>
    <row r="12" spans="3:18" ht="31.5" customHeight="1">
      <c r="C12" s="119"/>
      <c r="D12" s="119"/>
      <c r="E12" s="120"/>
      <c r="F12" s="112"/>
      <c r="G12" s="449"/>
      <c r="H12" s="450"/>
      <c r="I12" s="450"/>
      <c r="J12" s="450"/>
      <c r="K12" s="450"/>
      <c r="L12" s="451"/>
      <c r="M12" s="294"/>
      <c r="N12" s="295"/>
      <c r="O12" s="295"/>
      <c r="P12" s="295"/>
      <c r="Q12" s="296"/>
      <c r="R12" s="123"/>
    </row>
    <row r="13" spans="3:17" ht="25.5" customHeight="1">
      <c r="C13" s="166"/>
      <c r="D13" s="166"/>
      <c r="E13" s="166"/>
      <c r="F13" s="125"/>
      <c r="G13" s="575"/>
      <c r="H13" s="575"/>
      <c r="I13" s="576"/>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37" t="s">
        <v>223</v>
      </c>
      <c r="D15" s="394"/>
      <c r="E15" s="395"/>
      <c r="F15" s="159" t="s">
        <v>63</v>
      </c>
      <c r="G15" s="482">
        <f>IF('様式C_研究責任医師'!G19="","",'様式C_研究責任医師'!G19)</f>
      </c>
      <c r="H15" s="483"/>
      <c r="I15" s="483"/>
      <c r="J15" s="483"/>
      <c r="K15" s="299"/>
      <c r="L15" s="574">
        <f>IF('様式C_研究責任医師'!J19="","",'様式C_研究責任医師'!J19)</f>
      </c>
      <c r="M15" s="420"/>
      <c r="N15" s="420"/>
      <c r="O15" s="420"/>
      <c r="P15" s="420"/>
      <c r="Q15" s="299"/>
    </row>
    <row r="16" spans="3:17" ht="29.25" customHeight="1">
      <c r="C16" s="396"/>
      <c r="D16" s="397"/>
      <c r="E16" s="398"/>
      <c r="F16" s="160" t="s">
        <v>66</v>
      </c>
      <c r="G16" s="482">
        <f>IF('様式C_研究責任医師'!G20="","",'様式C_研究責任医師'!G20)</f>
      </c>
      <c r="H16" s="483"/>
      <c r="I16" s="483"/>
      <c r="J16" s="483"/>
      <c r="K16" s="299"/>
      <c r="L16" s="574">
        <f>IF('様式C_研究責任医師'!J20="","",'様式C_研究責任医師'!J20)</f>
      </c>
      <c r="M16" s="420"/>
      <c r="N16" s="420"/>
      <c r="O16" s="420"/>
      <c r="P16" s="420"/>
      <c r="Q16" s="299"/>
    </row>
    <row r="17" spans="3:17" ht="29.25" customHeight="1">
      <c r="C17" s="396"/>
      <c r="D17" s="397"/>
      <c r="E17" s="398"/>
      <c r="F17" s="160" t="s">
        <v>65</v>
      </c>
      <c r="G17" s="482">
        <f>IF('様式C_研究責任医師'!G21="","",'様式C_研究責任医師'!G21)</f>
      </c>
      <c r="H17" s="483"/>
      <c r="I17" s="483"/>
      <c r="J17" s="483"/>
      <c r="K17" s="299"/>
      <c r="L17" s="574">
        <f>IF('様式C_研究責任医師'!J21="","",'様式C_研究責任医師'!J21)</f>
      </c>
      <c r="M17" s="420"/>
      <c r="N17" s="420"/>
      <c r="O17" s="420"/>
      <c r="P17" s="420"/>
      <c r="Q17" s="299"/>
    </row>
    <row r="18" spans="3:17" ht="29.25" customHeight="1">
      <c r="C18" s="396"/>
      <c r="D18" s="397"/>
      <c r="E18" s="398"/>
      <c r="F18" s="160" t="s">
        <v>64</v>
      </c>
      <c r="G18" s="482">
        <f>IF('様式C_研究責任医師'!G22="","",'様式C_研究責任医師'!G22)</f>
      </c>
      <c r="H18" s="483"/>
      <c r="I18" s="483"/>
      <c r="J18" s="483"/>
      <c r="K18" s="299"/>
      <c r="L18" s="574">
        <f>IF('様式C_研究責任医師'!J22="","",'様式C_研究責任医師'!J22)</f>
      </c>
      <c r="M18" s="420"/>
      <c r="N18" s="420"/>
      <c r="O18" s="420"/>
      <c r="P18" s="420"/>
      <c r="Q18" s="299"/>
    </row>
    <row r="19" spans="3:17" ht="29.25" customHeight="1">
      <c r="C19" s="396"/>
      <c r="D19" s="397"/>
      <c r="E19" s="398"/>
      <c r="F19" s="160" t="s">
        <v>74</v>
      </c>
      <c r="G19" s="482">
        <f>IF('様式C_研究責任医師'!G23="","",'様式C_研究責任医師'!G23)</f>
      </c>
      <c r="H19" s="483"/>
      <c r="I19" s="483"/>
      <c r="J19" s="483"/>
      <c r="K19" s="299"/>
      <c r="L19" s="574">
        <f>IF('様式C_研究責任医師'!J23="","",'様式C_研究責任医師'!J23)</f>
      </c>
      <c r="M19" s="420"/>
      <c r="N19" s="420"/>
      <c r="O19" s="420"/>
      <c r="P19" s="420"/>
      <c r="Q19" s="299"/>
    </row>
    <row r="20" spans="3:17" ht="29.25" customHeight="1">
      <c r="C20" s="396"/>
      <c r="D20" s="397"/>
      <c r="E20" s="398"/>
      <c r="F20" s="159" t="s">
        <v>75</v>
      </c>
      <c r="G20" s="482">
        <f>IF('様式C_研究責任医師'!G24="","",'様式C_研究責任医師'!G24)</f>
      </c>
      <c r="H20" s="483"/>
      <c r="I20" s="483"/>
      <c r="J20" s="483"/>
      <c r="K20" s="299"/>
      <c r="L20" s="574">
        <f>IF('様式C_研究責任医師'!J24="","",'様式C_研究責任医師'!J24)</f>
      </c>
      <c r="M20" s="420"/>
      <c r="N20" s="420"/>
      <c r="O20" s="420"/>
      <c r="P20" s="420"/>
      <c r="Q20" s="299"/>
    </row>
    <row r="21" spans="3:17" ht="29.25" customHeight="1">
      <c r="C21" s="399"/>
      <c r="D21" s="400"/>
      <c r="E21" s="401"/>
      <c r="F21" s="160" t="s">
        <v>76</v>
      </c>
      <c r="G21" s="482">
        <f>IF('様式C_研究責任医師'!G25="","",'様式C_研究責任医師'!G25)</f>
      </c>
      <c r="H21" s="483"/>
      <c r="I21" s="483"/>
      <c r="J21" s="483"/>
      <c r="K21" s="299"/>
      <c r="L21" s="574">
        <f>IF('様式C_研究責任医師'!J25="","",'様式C_研究責任医師'!J25)</f>
      </c>
      <c r="M21" s="420"/>
      <c r="N21" s="420"/>
      <c r="O21" s="420"/>
      <c r="P21" s="420"/>
      <c r="Q21" s="299"/>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28" t="s">
        <v>77</v>
      </c>
      <c r="D23" s="528"/>
      <c r="E23" s="529"/>
      <c r="F23" s="135"/>
      <c r="I23" s="140"/>
      <c r="J23" s="140"/>
      <c r="P23" s="103"/>
      <c r="Q23" s="103"/>
    </row>
    <row r="24" spans="5:17" ht="31.5" customHeight="1">
      <c r="E24" s="141" t="s">
        <v>78</v>
      </c>
      <c r="F24" s="142" t="s">
        <v>110</v>
      </c>
      <c r="G24" s="578">
        <f>IF(G15="","",G15)</f>
      </c>
      <c r="H24" s="579"/>
      <c r="I24" s="580"/>
      <c r="J24" s="580"/>
      <c r="K24" s="580"/>
      <c r="L24" s="580"/>
      <c r="M24" s="580"/>
      <c r="N24" s="580"/>
      <c r="O24" s="580"/>
      <c r="P24" s="580"/>
      <c r="Q24" s="581"/>
    </row>
    <row r="25" spans="5:17" ht="19.5" customHeight="1">
      <c r="E25" s="143"/>
      <c r="F25" s="140"/>
      <c r="I25" s="140"/>
      <c r="J25" s="140"/>
      <c r="P25" s="103"/>
      <c r="Q25" s="103"/>
    </row>
    <row r="26" spans="3:17" ht="21" customHeight="1">
      <c r="C26" s="503" t="s">
        <v>62</v>
      </c>
      <c r="D26" s="504"/>
      <c r="E26" s="504"/>
      <c r="F26" s="505"/>
      <c r="G26" s="477" t="s">
        <v>61</v>
      </c>
      <c r="H26" s="315"/>
      <c r="I26" s="477" t="s">
        <v>79</v>
      </c>
      <c r="J26" s="315"/>
      <c r="K26" s="484" t="s">
        <v>111</v>
      </c>
      <c r="L26" s="504"/>
      <c r="M26" s="504"/>
      <c r="N26" s="505"/>
      <c r="O26" s="476" t="s">
        <v>112</v>
      </c>
      <c r="P26" s="476" t="s">
        <v>113</v>
      </c>
      <c r="Q26" s="476" t="s">
        <v>114</v>
      </c>
    </row>
    <row r="27" spans="3:17" ht="21" customHeight="1">
      <c r="C27" s="506"/>
      <c r="D27" s="582"/>
      <c r="E27" s="582"/>
      <c r="F27" s="508"/>
      <c r="G27" s="494" t="s">
        <v>23</v>
      </c>
      <c r="H27" s="476" t="s">
        <v>194</v>
      </c>
      <c r="I27" s="494" t="s">
        <v>23</v>
      </c>
      <c r="J27" s="476" t="s">
        <v>194</v>
      </c>
      <c r="K27" s="506"/>
      <c r="L27" s="582"/>
      <c r="M27" s="582"/>
      <c r="N27" s="508"/>
      <c r="O27" s="493"/>
      <c r="P27" s="495"/>
      <c r="Q27" s="495"/>
    </row>
    <row r="28" spans="3:17" ht="36.75" customHeight="1">
      <c r="C28" s="509"/>
      <c r="D28" s="510"/>
      <c r="E28" s="510"/>
      <c r="F28" s="511"/>
      <c r="G28" s="477"/>
      <c r="H28" s="304"/>
      <c r="I28" s="477"/>
      <c r="J28" s="304"/>
      <c r="K28" s="509"/>
      <c r="L28" s="510"/>
      <c r="M28" s="510"/>
      <c r="N28" s="511"/>
      <c r="O28" s="494"/>
      <c r="P28" s="496"/>
      <c r="Q28" s="496"/>
    </row>
    <row r="29" spans="3:17" ht="67.5" customHeight="1">
      <c r="C29" s="376" t="s">
        <v>177</v>
      </c>
      <c r="D29" s="420"/>
      <c r="E29" s="299"/>
      <c r="F29" s="56" t="s">
        <v>52</v>
      </c>
      <c r="G29" s="150">
        <f>IF('様式C_研究分担医師等'!G26="","",'様式C_研究分担医師等'!G26)</f>
      </c>
      <c r="H29" s="150"/>
      <c r="I29" s="150">
        <f>IF('様式C_研究分担医師等'!J26="","",'様式C_研究分担医師等'!J26)</f>
      </c>
      <c r="J29" s="220"/>
      <c r="K29" s="522">
        <f>IF('様式C_研究分担医師等'!M26="","",'様式C_研究分担医師等'!M26)</f>
      </c>
      <c r="L29" s="523">
        <f>IF('様式C_研究責任医師'!J33="","",'様式C_研究責任医師'!J33)</f>
      </c>
      <c r="M29" s="583" t="str">
        <f>IF('様式C_研究責任医師'!K33="","",'様式C_研究責任医師'!K33)</f>
        <v>受入金額(円)</v>
      </c>
      <c r="N29" s="228">
        <f>IF('様式C_研究分担医師等'!N26="","",'様式C_研究分担医師等'!N26)</f>
      </c>
      <c r="O29" s="151"/>
      <c r="P29" s="151"/>
      <c r="Q29" s="144"/>
    </row>
    <row r="30" spans="3:17" ht="97.5" customHeight="1">
      <c r="C30" s="497" t="s">
        <v>178</v>
      </c>
      <c r="D30" s="498"/>
      <c r="E30" s="512"/>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8">
        <f>IF('様式C_研究分担医師等'!M27="","",'様式C_研究分担医師等'!M27)</f>
      </c>
      <c r="L30" s="479">
        <f>IF('様式C_研究責任医師'!J34="","",'様式C_研究責任医師'!J34)</f>
      </c>
      <c r="M30" s="299" t="str">
        <f>IF('様式C_研究責任医師'!K34="","",'様式C_研究責任医師'!K34)</f>
        <v>期間</v>
      </c>
      <c r="N30" s="229">
        <f>IF('様式C_研究分担医師等'!N27="","",'様式C_研究分担医師等'!N27)</f>
      </c>
      <c r="O30" s="151"/>
      <c r="P30" s="240"/>
      <c r="Q30" s="147"/>
    </row>
    <row r="31" spans="3:17" ht="97.5" customHeight="1">
      <c r="C31" s="497" t="s">
        <v>171</v>
      </c>
      <c r="D31" s="498"/>
      <c r="E31" s="512"/>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8">
        <f>IF('様式C_研究分担医師等'!M29="","",'様式C_研究分担医師等'!M29)</f>
      </c>
      <c r="L31" s="479">
        <f>IF('様式C_研究責任医師'!J36="","",'様式C_研究責任医師'!J36)</f>
      </c>
      <c r="M31" s="299"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525"/>
      <c r="D32" s="526"/>
      <c r="E32" s="527"/>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8">
        <f>IF('様式C_研究分担医師等'!M31="","",'様式C_研究分担医師等'!M31)</f>
      </c>
      <c r="L32" s="479">
        <f>IF('様式C_研究責任医師'!J38="","",'様式C_研究責任医師'!J38)</f>
      </c>
      <c r="M32" s="299"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516" t="s">
        <v>180</v>
      </c>
      <c r="D33" s="517"/>
      <c r="E33" s="518"/>
      <c r="F33" s="167" t="s">
        <v>52</v>
      </c>
      <c r="G33" s="146">
        <f>IF('様式C_研究分担医師等'!G33="","",'様式C_研究分担医師等'!G33)</f>
      </c>
      <c r="H33" s="150"/>
      <c r="I33" s="150">
        <f>IF('様式C_研究分担医師等'!J33="","",'様式C_研究分担医師等'!J33)</f>
      </c>
      <c r="J33" s="220"/>
      <c r="K33" s="478">
        <f>IF('様式C_研究分担医師等'!M33="","",'様式C_研究分担医師等'!M33)</f>
      </c>
      <c r="L33" s="479">
        <f>IF('様式C_研究責任医師'!J39="","",'様式C_研究責任医師'!J40)</f>
      </c>
      <c r="M33" s="299" t="str">
        <f>IF('様式C_研究責任医師'!K39="","",'様式C_研究責任医師'!K40)</f>
        <v>役職等の種類</v>
      </c>
      <c r="N33" s="229">
        <f>IF('様式C_研究分担医師等'!N33="","",'様式C_研究分担医師等'!N33)</f>
      </c>
      <c r="O33" s="151"/>
      <c r="P33" s="151"/>
      <c r="Q33" s="151"/>
    </row>
    <row r="34" spans="3:17" ht="97.5" customHeight="1">
      <c r="C34" s="519"/>
      <c r="D34" s="520"/>
      <c r="E34" s="521"/>
      <c r="F34" s="168" t="s">
        <v>51</v>
      </c>
      <c r="G34" s="146">
        <f>IF('様式C_研究分担医師等'!G34="","",'様式C_研究分担医師等'!G34)</f>
      </c>
      <c r="H34" s="150"/>
      <c r="I34" s="150">
        <f>IF('様式C_研究分担医師等'!J34="","",'様式C_研究分担医師等'!J34)</f>
      </c>
      <c r="J34" s="220"/>
      <c r="K34" s="478">
        <f>IF('様式C_研究分担医師等'!M34="","",'様式C_研究分担医師等'!M34)</f>
      </c>
      <c r="L34" s="479">
        <f>IF('様式C_研究責任医師'!J40="","",'様式C_研究責任医師'!J41)</f>
      </c>
      <c r="M34" s="299" t="str">
        <f>IF('様式C_研究責任医師'!K40="","",'様式C_研究責任医師'!K41)</f>
        <v>役職等の種類</v>
      </c>
      <c r="N34" s="229">
        <f>IF('様式C_研究分担医師等'!N34="","",'様式C_研究分担医師等'!N34)</f>
      </c>
      <c r="O34" s="151"/>
      <c r="P34" s="151"/>
      <c r="Q34" s="151"/>
    </row>
    <row r="35" spans="3:17" ht="97.5" customHeight="1">
      <c r="C35" s="497" t="s">
        <v>181</v>
      </c>
      <c r="D35" s="498"/>
      <c r="E35" s="499"/>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8">
        <f>IF('様式C_研究分担医師等'!M35="","",'様式C_研究分担医師等'!M35)</f>
      </c>
      <c r="L35" s="479">
        <f>IF('様式C_研究責任医師'!J42="","",'様式C_研究責任医師'!J42)</f>
      </c>
      <c r="M35" s="299" t="str">
        <f>IF('様式C_研究責任医師'!K42="","",'様式C_研究責任医師'!K42)</f>
        <v>株式を保有している</v>
      </c>
      <c r="N35" s="229">
        <f>IF('様式C_研究分担医師等'!N35="","",'様式C_研究分担医師等'!N35)</f>
      </c>
      <c r="O35" s="151"/>
      <c r="P35" s="151"/>
      <c r="Q35" s="151"/>
    </row>
    <row r="36" spans="3:17" ht="97.5" customHeight="1">
      <c r="C36" s="500"/>
      <c r="D36" s="501"/>
      <c r="E36" s="502"/>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8">
        <f>IF('様式C_研究分担医師等'!M37="","",'様式C_研究分担医師等'!M37)</f>
      </c>
      <c r="L36" s="479">
        <f>IF('様式C_研究責任医師'!J44="","",'様式C_研究責任医師'!J44)</f>
      </c>
      <c r="M36" s="299" t="str">
        <f>IF('様式C_研究責任医師'!K44="","",'様式C_研究責任医師'!K44)</f>
        <v>株式を保有している</v>
      </c>
      <c r="N36" s="229">
        <f>IF('様式C_研究分担医師等'!N37="","",'様式C_研究分担医師等'!N37)</f>
      </c>
      <c r="O36" s="151"/>
      <c r="P36" s="151"/>
      <c r="Q36" s="151"/>
    </row>
    <row r="37" spans="3:17" ht="97.5" customHeight="1">
      <c r="C37" s="497" t="s">
        <v>173</v>
      </c>
      <c r="D37" s="498"/>
      <c r="E37" s="512"/>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8">
        <f>IF('様式C_研究分担医師等'!M39="","",'様式C_研究分担医師等'!M39)</f>
      </c>
      <c r="L37" s="479">
        <f>IF('様式C_研究責任医師'!J46="","",'様式C_研究責任医師'!J46)</f>
      </c>
      <c r="M37" s="299" t="str">
        <f>IF('様式C_研究責任医師'!K46="","",'様式C_研究責任医師'!K46)</f>
        <v>知的財産への関与有り</v>
      </c>
      <c r="N37" s="229">
        <f>IF('様式C_研究分担医師等'!N39="","",'様式C_研究分担医師等'!N39)</f>
      </c>
      <c r="O37" s="151"/>
      <c r="P37" s="151"/>
      <c r="Q37" s="151"/>
    </row>
    <row r="38" spans="3:17" ht="97.5" customHeight="1">
      <c r="C38" s="513"/>
      <c r="D38" s="514"/>
      <c r="E38" s="515"/>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8">
        <f>IF('様式C_研究分担医師等'!M41="","",'様式C_研究分担医師等'!M41)</f>
      </c>
      <c r="L38" s="479">
        <f>IF('様式C_研究責任医師'!J48="","",'様式C_研究責任医師'!J48)</f>
      </c>
      <c r="M38" s="299"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78">
        <f>IF(G16="","",G16)</f>
      </c>
      <c r="H40" s="579"/>
      <c r="I40" s="580"/>
      <c r="J40" s="580"/>
      <c r="K40" s="580"/>
      <c r="L40" s="580"/>
      <c r="M40" s="580"/>
      <c r="N40" s="580"/>
      <c r="O40" s="580"/>
      <c r="P40" s="580"/>
      <c r="Q40" s="581"/>
    </row>
    <row r="41" spans="5:17" ht="19.5" customHeight="1">
      <c r="E41" s="143"/>
      <c r="F41" s="140"/>
      <c r="I41" s="140"/>
      <c r="J41" s="140"/>
      <c r="P41" s="103"/>
      <c r="Q41" s="103"/>
    </row>
    <row r="42" spans="3:17" ht="21" customHeight="1">
      <c r="C42" s="503" t="s">
        <v>62</v>
      </c>
      <c r="D42" s="504"/>
      <c r="E42" s="504"/>
      <c r="F42" s="505"/>
      <c r="G42" s="477" t="s">
        <v>61</v>
      </c>
      <c r="H42" s="315"/>
      <c r="I42" s="477" t="s">
        <v>79</v>
      </c>
      <c r="J42" s="315"/>
      <c r="K42" s="484" t="s">
        <v>111</v>
      </c>
      <c r="L42" s="504"/>
      <c r="M42" s="504"/>
      <c r="N42" s="505"/>
      <c r="O42" s="476" t="s">
        <v>112</v>
      </c>
      <c r="P42" s="476" t="s">
        <v>113</v>
      </c>
      <c r="Q42" s="476" t="s">
        <v>114</v>
      </c>
    </row>
    <row r="43" spans="3:17" ht="21" customHeight="1">
      <c r="C43" s="506"/>
      <c r="D43" s="582"/>
      <c r="E43" s="582"/>
      <c r="F43" s="508"/>
      <c r="G43" s="494" t="s">
        <v>23</v>
      </c>
      <c r="H43" s="476" t="s">
        <v>194</v>
      </c>
      <c r="I43" s="494" t="s">
        <v>23</v>
      </c>
      <c r="J43" s="476" t="s">
        <v>194</v>
      </c>
      <c r="K43" s="506"/>
      <c r="L43" s="582"/>
      <c r="M43" s="582"/>
      <c r="N43" s="508"/>
      <c r="O43" s="493"/>
      <c r="P43" s="495"/>
      <c r="Q43" s="495"/>
    </row>
    <row r="44" spans="3:17" ht="36.75" customHeight="1">
      <c r="C44" s="509"/>
      <c r="D44" s="510"/>
      <c r="E44" s="510"/>
      <c r="F44" s="511"/>
      <c r="G44" s="477"/>
      <c r="H44" s="304"/>
      <c r="I44" s="477"/>
      <c r="J44" s="304"/>
      <c r="K44" s="509"/>
      <c r="L44" s="510"/>
      <c r="M44" s="510"/>
      <c r="N44" s="511"/>
      <c r="O44" s="494"/>
      <c r="P44" s="496"/>
      <c r="Q44" s="496"/>
    </row>
    <row r="45" spans="3:17" ht="67.5" customHeight="1">
      <c r="C45" s="376" t="s">
        <v>177</v>
      </c>
      <c r="D45" s="420"/>
      <c r="E45" s="299"/>
      <c r="F45" s="56" t="s">
        <v>52</v>
      </c>
      <c r="G45" s="150">
        <f>IF('様式C_研究分担医師等'!G49="","",'様式C_研究分担医師等'!G49)</f>
      </c>
      <c r="H45" s="150"/>
      <c r="I45" s="150">
        <f>IF('様式C_研究分担医師等'!J49="","",'様式C_研究分担医師等'!J49)</f>
      </c>
      <c r="J45" s="227"/>
      <c r="K45" s="522">
        <f>IF('様式C_研究分担医師等'!M49="","",'様式C_研究分担医師等'!M49)</f>
      </c>
      <c r="L45" s="523">
        <f>IF('様式C_研究責任医師'!J49="","",'様式C_研究責任医師'!J49)</f>
      </c>
      <c r="M45" s="583" t="str">
        <f>IF('様式C_研究責任医師'!K49="","",'様式C_研究責任医師'!K49)</f>
        <v>その他の関与</v>
      </c>
      <c r="N45" s="228">
        <f>IF('様式C_研究分担医師等'!N49="","",'様式C_研究分担医師等'!N49)</f>
      </c>
      <c r="O45" s="151"/>
      <c r="P45" s="151"/>
      <c r="Q45" s="144"/>
    </row>
    <row r="46" spans="3:17" ht="97.5" customHeight="1">
      <c r="C46" s="497" t="s">
        <v>178</v>
      </c>
      <c r="D46" s="498"/>
      <c r="E46" s="512"/>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8">
        <f>IF('様式C_研究分担医師等'!M50="","",'様式C_研究分担医師等'!M50)</f>
      </c>
      <c r="L46" s="479">
        <f>IF('様式C_研究責任医師'!J50="","",'様式C_研究責任医師'!J50)</f>
      </c>
      <c r="M46" s="299">
        <f>IF('様式C_研究責任医師'!K50="","",'様式C_研究責任医師'!K50)</f>
      </c>
      <c r="N46" s="229">
        <f>IF('様式C_研究分担医師等'!N50="","",'様式C_研究分担医師等'!N50)</f>
      </c>
      <c r="O46" s="151"/>
      <c r="P46" s="240"/>
      <c r="Q46" s="147"/>
    </row>
    <row r="47" spans="3:17" ht="97.5" customHeight="1">
      <c r="C47" s="497" t="s">
        <v>171</v>
      </c>
      <c r="D47" s="498"/>
      <c r="E47" s="512"/>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8">
        <f>IF('様式C_研究分担医師等'!M52="","",'様式C_研究分担医師等'!M52)</f>
      </c>
      <c r="L47" s="479">
        <f>IF('様式C_研究責任医師'!J52="","",'様式C_研究責任医師'!J52)</f>
      </c>
      <c r="M47" s="299">
        <f>IF('様式C_研究責任医師'!K52="","",'様式C_研究責任医師'!K52)</f>
      </c>
      <c r="N47" s="229">
        <f>IF('様式C_研究分担医師等'!N52="","",'様式C_研究分担医師等'!N52)</f>
      </c>
      <c r="O47" s="151"/>
      <c r="P47" s="240"/>
      <c r="Q47" s="147"/>
    </row>
    <row r="48" spans="3:17" ht="97.5" customHeight="1">
      <c r="C48" s="525"/>
      <c r="D48" s="526"/>
      <c r="E48" s="527"/>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8">
        <f>IF('様式C_研究分担医師等'!M54="","",'様式C_研究分担医師等'!M54)</f>
      </c>
      <c r="L48" s="479" t="str">
        <f>IF('様式C_研究責任医師'!J54="","",'様式C_研究責任医師'!J54)</f>
        <v>有無</v>
      </c>
      <c r="M48" s="299"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516" t="s">
        <v>180</v>
      </c>
      <c r="D49" s="517"/>
      <c r="E49" s="518"/>
      <c r="F49" s="167" t="s">
        <v>52</v>
      </c>
      <c r="G49" s="146">
        <f>IF('様式C_研究分担医師等'!G56="","",'様式C_研究分担医師等'!G56)</f>
      </c>
      <c r="H49" s="150"/>
      <c r="I49" s="150">
        <f>IF('様式C_研究分担医師等'!J56="","",'様式C_研究分担医師等'!J56)</f>
      </c>
      <c r="J49" s="227"/>
      <c r="K49" s="478">
        <f>IF('様式C_研究分担医師等'!M56="","",'様式C_研究分担医師等'!M56)</f>
      </c>
      <c r="L49" s="479">
        <f>IF('様式C_研究責任医師'!J55="","",'様式C_研究責任医師'!J56)</f>
      </c>
      <c r="M49" s="299" t="str">
        <f>IF('様式C_研究責任医師'!K55="","",'様式C_研究責任医師'!K56)</f>
        <v>受入金額(円)</v>
      </c>
      <c r="N49" s="229">
        <f>IF('様式C_研究分担医師等'!N56="","",'様式C_研究分担医師等'!N56)</f>
      </c>
      <c r="O49" s="151"/>
      <c r="P49" s="151"/>
      <c r="Q49" s="151"/>
    </row>
    <row r="50" spans="3:17" ht="97.5" customHeight="1">
      <c r="C50" s="519"/>
      <c r="D50" s="520"/>
      <c r="E50" s="521"/>
      <c r="F50" s="168" t="s">
        <v>51</v>
      </c>
      <c r="G50" s="146">
        <f>IF('様式C_研究分担医師等'!G57="","",'様式C_研究分担医師等'!G57)</f>
      </c>
      <c r="H50" s="150"/>
      <c r="I50" s="150">
        <f>IF('様式C_研究分担医師等'!J57="","",'様式C_研究分担医師等'!J57)</f>
      </c>
      <c r="J50" s="227"/>
      <c r="K50" s="478">
        <f>IF('様式C_研究分担医師等'!M57="","",'様式C_研究分担医師等'!M57)</f>
      </c>
      <c r="L50" s="479">
        <f>IF('様式C_研究責任医師'!J56="","",'様式C_研究責任医師'!J57)</f>
      </c>
      <c r="M50" s="299" t="str">
        <f>IF('様式C_研究責任医師'!K56="","",'様式C_研究責任医師'!K57)</f>
        <v>期間</v>
      </c>
      <c r="N50" s="229">
        <f>IF('様式C_研究分担医師等'!N57="","",'様式C_研究分担医師等'!N57)</f>
      </c>
      <c r="O50" s="151"/>
      <c r="P50" s="151"/>
      <c r="Q50" s="151"/>
    </row>
    <row r="51" spans="3:17" ht="97.5" customHeight="1">
      <c r="C51" s="497" t="s">
        <v>181</v>
      </c>
      <c r="D51" s="498"/>
      <c r="E51" s="499"/>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8">
        <f>IF('様式C_研究分担医師等'!M58="","",'様式C_研究分担医師等'!M58)</f>
      </c>
      <c r="L51" s="479">
        <f>IF('様式C_研究責任医師'!J58="","",'様式C_研究責任医師'!J58)</f>
      </c>
      <c r="M51" s="299" t="str">
        <f>IF('様式C_研究責任医師'!K58="","",'様式C_研究責任医師'!K58)</f>
        <v>給与の有無</v>
      </c>
      <c r="N51" s="229">
        <f>IF('様式C_研究分担医師等'!N58="","",'様式C_研究分担医師等'!N58)</f>
      </c>
      <c r="O51" s="151"/>
      <c r="P51" s="151"/>
      <c r="Q51" s="151"/>
    </row>
    <row r="52" spans="3:17" ht="97.5" customHeight="1">
      <c r="C52" s="500"/>
      <c r="D52" s="501"/>
      <c r="E52" s="502"/>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8">
        <f>IF('様式C_研究分担医師等'!M60="","",'様式C_研究分担医師等'!M60)</f>
      </c>
      <c r="L52" s="479">
        <f>IF('様式C_研究責任医師'!J60="","",'様式C_研究責任医師'!J60)</f>
      </c>
      <c r="M52" s="299" t="str">
        <f>IF('様式C_研究責任医師'!K60="","",'様式C_研究責任医師'!K60)</f>
        <v>受入金額(円)</v>
      </c>
      <c r="N52" s="229">
        <f>IF('様式C_研究分担医師等'!N60="","",'様式C_研究分担医師等'!N60)</f>
      </c>
      <c r="O52" s="151"/>
      <c r="P52" s="151"/>
      <c r="Q52" s="151"/>
    </row>
    <row r="53" spans="3:17" ht="97.5" customHeight="1">
      <c r="C53" s="497" t="s">
        <v>173</v>
      </c>
      <c r="D53" s="498"/>
      <c r="E53" s="512"/>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8">
        <f>IF('様式C_研究分担医師等'!M62="","",'様式C_研究分担医師等'!M62)</f>
      </c>
      <c r="L53" s="479">
        <f>IF('様式C_研究責任医師'!J62="","",'様式C_研究責任医師'!J62)</f>
      </c>
      <c r="M53" s="299" t="str">
        <f>IF('様式C_研究責任医師'!K62="","",'様式C_研究責任医師'!K62)</f>
        <v>受入金額(円)</v>
      </c>
      <c r="N53" s="229">
        <f>IF('様式C_研究分担医師等'!N62="","",'様式C_研究分担医師等'!N62)</f>
      </c>
      <c r="O53" s="151"/>
      <c r="P53" s="151"/>
      <c r="Q53" s="151"/>
    </row>
    <row r="54" spans="3:17" ht="97.5" customHeight="1">
      <c r="C54" s="513"/>
      <c r="D54" s="514"/>
      <c r="E54" s="515"/>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8">
        <f>IF('様式C_研究分担医師等'!M64="","",'様式C_研究分担医師等'!M64)</f>
      </c>
      <c r="L54" s="479">
        <f>IF('様式C_研究責任医師'!J64="","",'様式C_研究責任医師'!J64)</f>
      </c>
      <c r="M54" s="299"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78">
        <f>IF(G17="","",G17)</f>
      </c>
      <c r="H56" s="579"/>
      <c r="I56" s="580"/>
      <c r="J56" s="580"/>
      <c r="K56" s="580"/>
      <c r="L56" s="580"/>
      <c r="M56" s="580"/>
      <c r="N56" s="580"/>
      <c r="O56" s="580"/>
      <c r="P56" s="580"/>
      <c r="Q56" s="581"/>
    </row>
    <row r="57" spans="5:17" ht="19.5" customHeight="1">
      <c r="E57" s="143"/>
      <c r="F57" s="140"/>
      <c r="I57" s="140"/>
      <c r="J57" s="140"/>
      <c r="P57" s="103"/>
      <c r="Q57" s="103"/>
    </row>
    <row r="58" spans="3:17" ht="21" customHeight="1">
      <c r="C58" s="503" t="s">
        <v>62</v>
      </c>
      <c r="D58" s="504"/>
      <c r="E58" s="504"/>
      <c r="F58" s="505"/>
      <c r="G58" s="477" t="s">
        <v>61</v>
      </c>
      <c r="H58" s="315"/>
      <c r="I58" s="477" t="s">
        <v>79</v>
      </c>
      <c r="J58" s="315"/>
      <c r="K58" s="484" t="s">
        <v>111</v>
      </c>
      <c r="L58" s="504"/>
      <c r="M58" s="504"/>
      <c r="N58" s="505"/>
      <c r="O58" s="476" t="s">
        <v>112</v>
      </c>
      <c r="P58" s="476" t="s">
        <v>113</v>
      </c>
      <c r="Q58" s="476" t="s">
        <v>114</v>
      </c>
    </row>
    <row r="59" spans="3:17" ht="21" customHeight="1">
      <c r="C59" s="506"/>
      <c r="D59" s="507"/>
      <c r="E59" s="507"/>
      <c r="F59" s="508"/>
      <c r="G59" s="494" t="s">
        <v>23</v>
      </c>
      <c r="H59" s="476" t="s">
        <v>194</v>
      </c>
      <c r="I59" s="494" t="s">
        <v>23</v>
      </c>
      <c r="J59" s="476" t="s">
        <v>194</v>
      </c>
      <c r="K59" s="506"/>
      <c r="L59" s="582"/>
      <c r="M59" s="582"/>
      <c r="N59" s="508"/>
      <c r="O59" s="493"/>
      <c r="P59" s="495"/>
      <c r="Q59" s="495"/>
    </row>
    <row r="60" spans="3:17" ht="36.75" customHeight="1">
      <c r="C60" s="509"/>
      <c r="D60" s="510"/>
      <c r="E60" s="510"/>
      <c r="F60" s="511"/>
      <c r="G60" s="477"/>
      <c r="H60" s="304"/>
      <c r="I60" s="477"/>
      <c r="J60" s="304"/>
      <c r="K60" s="509"/>
      <c r="L60" s="510"/>
      <c r="M60" s="510"/>
      <c r="N60" s="511"/>
      <c r="O60" s="494"/>
      <c r="P60" s="496"/>
      <c r="Q60" s="496"/>
    </row>
    <row r="61" spans="3:17" ht="67.5" customHeight="1">
      <c r="C61" s="376" t="s">
        <v>177</v>
      </c>
      <c r="D61" s="420"/>
      <c r="E61" s="299"/>
      <c r="F61" s="56" t="s">
        <v>52</v>
      </c>
      <c r="G61" s="150">
        <f>IF('様式C_研究分担医師等'!G72="","",'様式C_研究分担医師等'!G72)</f>
      </c>
      <c r="H61" s="226"/>
      <c r="I61" s="150">
        <f>IF('様式C_研究分担医師等'!J72="","",'様式C_研究分担医師等'!J72)</f>
      </c>
      <c r="J61" s="227"/>
      <c r="K61" s="522">
        <f>IF('様式C_研究分担医師等'!M72="","",'様式C_研究分担医師等'!M72)</f>
      </c>
      <c r="L61" s="523">
        <f>IF('様式C_研究責任医師'!J65="","",'様式C_研究責任医師'!J65)</f>
      </c>
      <c r="M61" s="583" t="str">
        <f>IF('様式C_研究責任医師'!K65="","",'様式C_研究責任医師'!K65)</f>
        <v>株式を保有している</v>
      </c>
      <c r="N61" s="228">
        <f>IF('様式C_研究分担医師等'!N72="","",'様式C_研究分担医師等'!N72)</f>
      </c>
      <c r="O61" s="151"/>
      <c r="P61" s="151"/>
      <c r="Q61" s="144"/>
    </row>
    <row r="62" spans="3:17" ht="97.5" customHeight="1">
      <c r="C62" s="497" t="s">
        <v>178</v>
      </c>
      <c r="D62" s="498"/>
      <c r="E62" s="512"/>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8">
        <f>IF('様式C_研究分担医師等'!M73="","",'様式C_研究分担医師等'!M73)</f>
      </c>
      <c r="L62" s="479">
        <f>IF('様式C_研究責任医師'!J66="","",'様式C_研究責任医師'!J66)</f>
      </c>
      <c r="M62" s="299" t="str">
        <f>IF('様式C_研究責任医師'!K66="","",'様式C_研究責任医師'!K66)</f>
        <v>株式の保有又は出資の内容</v>
      </c>
      <c r="N62" s="229">
        <f>IF('様式C_研究分担医師等'!N73="","",'様式C_研究分担医師等'!N73)</f>
      </c>
      <c r="O62" s="240"/>
      <c r="P62" s="240"/>
      <c r="Q62" s="147"/>
    </row>
    <row r="63" spans="3:17" ht="97.5" customHeight="1">
      <c r="C63" s="497" t="s">
        <v>171</v>
      </c>
      <c r="D63" s="498"/>
      <c r="E63" s="512"/>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8">
        <f>IF('様式C_研究分担医師等'!M75="","",'様式C_研究分担医師等'!M75)</f>
      </c>
      <c r="L63" s="479">
        <f>IF('様式C_研究責任医師'!J68="","",'様式C_研究責任医師'!J68)</f>
      </c>
      <c r="M63" s="299" t="str">
        <f>IF('様式C_研究責任医師'!K68="","",'様式C_研究責任医師'!K68)</f>
        <v>株式の保有又は出資の内容</v>
      </c>
      <c r="N63" s="229">
        <f>IF('様式C_研究分担医師等'!N75="","",'様式C_研究分担医師等'!N75)</f>
      </c>
      <c r="O63" s="240"/>
      <c r="P63" s="240"/>
      <c r="Q63" s="147"/>
    </row>
    <row r="64" spans="3:17" ht="97.5" customHeight="1">
      <c r="C64" s="525"/>
      <c r="D64" s="526"/>
      <c r="E64" s="527"/>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8">
        <f>IF('様式C_研究分担医師等'!M77="","",'様式C_研究分担医師等'!M77)</f>
      </c>
      <c r="L64" s="479">
        <f>IF('様式C_研究責任医師'!J70="","",'様式C_研究責任医師'!J70)</f>
      </c>
      <c r="M64" s="299" t="str">
        <f>IF('様式C_研究責任医師'!K70="","",'様式C_研究責任医師'!K70)</f>
        <v>その他の関与</v>
      </c>
      <c r="N64" s="229">
        <f>IF('様式C_研究分担医師等'!N77="","",'様式C_研究分担医師等'!N77)</f>
      </c>
      <c r="O64" s="240"/>
      <c r="P64" s="240"/>
      <c r="Q64" s="147"/>
    </row>
    <row r="65" spans="3:17" ht="97.5" customHeight="1">
      <c r="C65" s="516" t="s">
        <v>180</v>
      </c>
      <c r="D65" s="517"/>
      <c r="E65" s="518"/>
      <c r="F65" s="167" t="s">
        <v>52</v>
      </c>
      <c r="G65" s="146">
        <f>IF('様式C_研究分担医師等'!G79="","",'様式C_研究分担医師等'!G79)</f>
      </c>
      <c r="H65" s="226"/>
      <c r="I65" s="150">
        <f>IF('様式C_研究分担医師等'!J79="","",'様式C_研究分担医師等'!J79)</f>
      </c>
      <c r="J65" s="227"/>
      <c r="K65" s="478">
        <f>IF('様式C_研究分担医師等'!M79="","",'様式C_研究分担医師等'!M79)</f>
      </c>
      <c r="L65" s="479">
        <f>IF('様式C_研究責任医師'!J71="","",'様式C_研究責任医師'!J72)</f>
      </c>
      <c r="M65" s="299" t="str">
        <f>IF('様式C_研究責任医師'!K71="","",'様式C_研究責任医師'!K72)</f>
        <v>その他の関与</v>
      </c>
      <c r="N65" s="229">
        <f>IF('様式C_研究分担医師等'!N79="","",'様式C_研究分担医師等'!N79)</f>
      </c>
      <c r="O65" s="240"/>
      <c r="P65" s="151"/>
      <c r="Q65" s="151"/>
    </row>
    <row r="66" spans="3:17" ht="97.5" customHeight="1">
      <c r="C66" s="519"/>
      <c r="D66" s="520"/>
      <c r="E66" s="521"/>
      <c r="F66" s="168" t="s">
        <v>51</v>
      </c>
      <c r="G66" s="146">
        <f>IF('様式C_研究分担医師等'!G80="","",'様式C_研究分担医師等'!G80)</f>
      </c>
      <c r="H66" s="226"/>
      <c r="I66" s="150">
        <f>IF('様式C_研究分担医師等'!J80="","",'様式C_研究分担医師等'!J80)</f>
      </c>
      <c r="J66" s="227"/>
      <c r="K66" s="478">
        <f>IF('様式C_研究分担医師等'!M80="","",'様式C_研究分担医師等'!M80)</f>
      </c>
      <c r="L66" s="479">
        <f>IF('様式C_研究責任医師'!J72="","",'様式C_研究責任医師'!J73)</f>
      </c>
      <c r="M66" s="299">
        <f>IF('様式C_研究責任医師'!K72="","",'様式C_研究責任医師'!K73)</f>
        <v>0</v>
      </c>
      <c r="N66" s="229">
        <f>IF('様式C_研究分担医師等'!N80="","",'様式C_研究分担医師等'!N80)</f>
      </c>
      <c r="O66" s="240"/>
      <c r="P66" s="151"/>
      <c r="Q66" s="151"/>
    </row>
    <row r="67" spans="3:17" ht="97.5" customHeight="1">
      <c r="C67" s="497" t="s">
        <v>181</v>
      </c>
      <c r="D67" s="498"/>
      <c r="E67" s="499"/>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8">
        <f>IF('様式C_研究分担医師等'!M81="","",'様式C_研究分担医師等'!M81)</f>
      </c>
      <c r="L67" s="479">
        <f>IF('様式C_研究責任医師'!J74="","",'様式C_研究責任医師'!J74)</f>
      </c>
      <c r="M67" s="299">
        <f>IF('様式C_研究責任医師'!K74="","",'様式C_研究責任医師'!K74)</f>
      </c>
      <c r="N67" s="229">
        <f>IF('様式C_研究分担医師等'!N81="","",'様式C_研究分担医師等'!N81)</f>
      </c>
      <c r="O67" s="240"/>
      <c r="P67" s="151"/>
      <c r="Q67" s="151"/>
    </row>
    <row r="68" spans="3:17" ht="97.5" customHeight="1">
      <c r="C68" s="500"/>
      <c r="D68" s="501"/>
      <c r="E68" s="502"/>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8">
        <f>IF('様式C_研究分担医師等'!M83="","",'様式C_研究分担医師等'!M83)</f>
      </c>
      <c r="L68" s="479" t="str">
        <f>IF('様式C_研究責任医師'!J76="","",'様式C_研究責任医師'!J76)</f>
        <v>今年度</v>
      </c>
      <c r="M68" s="299">
        <f>IF('様式C_研究責任医師'!K76="","",'様式C_研究責任医師'!K76)</f>
      </c>
      <c r="N68" s="229">
        <f>IF('様式C_研究分担医師等'!N83="","",'様式C_研究分担医師等'!N83)</f>
      </c>
      <c r="O68" s="240"/>
      <c r="P68" s="151"/>
      <c r="Q68" s="151"/>
    </row>
    <row r="69" spans="3:17" ht="97.5" customHeight="1">
      <c r="C69" s="497" t="s">
        <v>173</v>
      </c>
      <c r="D69" s="498"/>
      <c r="E69" s="512"/>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8">
        <f>IF('様式C_研究分担医師等'!M85="","",'様式C_研究分担医師等'!M85)</f>
      </c>
      <c r="L69" s="479">
        <f>IF('様式C_研究責任医師'!J78="","",'様式C_研究責任医師'!J78)</f>
      </c>
      <c r="M69" s="299"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513"/>
      <c r="D70" s="514"/>
      <c r="E70" s="515"/>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8">
        <f>IF('様式C_研究分担医師等'!M87="","",'様式C_研究分担医師等'!M87)</f>
      </c>
      <c r="L70" s="479">
        <f>IF('様式C_研究責任医師'!J80="","",'様式C_研究責任医師'!J80)</f>
      </c>
      <c r="M70" s="299"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78">
        <f>IF(G18="","",G18)</f>
      </c>
      <c r="H72" s="579"/>
      <c r="I72" s="580"/>
      <c r="J72" s="580"/>
      <c r="K72" s="580"/>
      <c r="L72" s="580"/>
      <c r="M72" s="580"/>
      <c r="N72" s="580"/>
      <c r="O72" s="580"/>
      <c r="P72" s="580"/>
      <c r="Q72" s="581"/>
    </row>
    <row r="73" spans="5:17" ht="19.5" customHeight="1">
      <c r="E73" s="143"/>
      <c r="F73" s="140"/>
      <c r="I73" s="140"/>
      <c r="J73" s="140"/>
      <c r="P73" s="103"/>
      <c r="Q73" s="103"/>
    </row>
    <row r="74" spans="3:17" ht="21" customHeight="1">
      <c r="C74" s="503" t="s">
        <v>62</v>
      </c>
      <c r="D74" s="504"/>
      <c r="E74" s="504"/>
      <c r="F74" s="505"/>
      <c r="G74" s="477" t="s">
        <v>61</v>
      </c>
      <c r="H74" s="315"/>
      <c r="I74" s="477" t="s">
        <v>79</v>
      </c>
      <c r="J74" s="315"/>
      <c r="K74" s="484" t="s">
        <v>111</v>
      </c>
      <c r="L74" s="504"/>
      <c r="M74" s="504"/>
      <c r="N74" s="505"/>
      <c r="O74" s="476" t="s">
        <v>112</v>
      </c>
      <c r="P74" s="476" t="s">
        <v>113</v>
      </c>
      <c r="Q74" s="476" t="s">
        <v>114</v>
      </c>
    </row>
    <row r="75" spans="3:17" ht="21" customHeight="1">
      <c r="C75" s="506"/>
      <c r="D75" s="507"/>
      <c r="E75" s="507"/>
      <c r="F75" s="508"/>
      <c r="G75" s="494" t="s">
        <v>23</v>
      </c>
      <c r="H75" s="476" t="s">
        <v>194</v>
      </c>
      <c r="I75" s="494" t="s">
        <v>23</v>
      </c>
      <c r="J75" s="476" t="s">
        <v>194</v>
      </c>
      <c r="K75" s="506"/>
      <c r="L75" s="582"/>
      <c r="M75" s="582"/>
      <c r="N75" s="508"/>
      <c r="O75" s="493"/>
      <c r="P75" s="495"/>
      <c r="Q75" s="495"/>
    </row>
    <row r="76" spans="3:17" ht="36.75" customHeight="1">
      <c r="C76" s="509"/>
      <c r="D76" s="510"/>
      <c r="E76" s="510"/>
      <c r="F76" s="511"/>
      <c r="G76" s="477"/>
      <c r="H76" s="304"/>
      <c r="I76" s="477"/>
      <c r="J76" s="304"/>
      <c r="K76" s="509"/>
      <c r="L76" s="510"/>
      <c r="M76" s="510"/>
      <c r="N76" s="511"/>
      <c r="O76" s="494"/>
      <c r="P76" s="496"/>
      <c r="Q76" s="496"/>
    </row>
    <row r="77" spans="3:17" ht="67.5" customHeight="1">
      <c r="C77" s="376" t="s">
        <v>177</v>
      </c>
      <c r="D77" s="420"/>
      <c r="E77" s="299"/>
      <c r="F77" s="56" t="s">
        <v>52</v>
      </c>
      <c r="G77" s="150">
        <f>IF('様式C_研究分担医師等'!G95="","",'様式C_研究分担医師等'!G95)</f>
      </c>
      <c r="H77" s="226"/>
      <c r="I77" s="150">
        <f>IF('様式C_研究分担医師等'!J95="","",'様式C_研究分担医師等'!J95)</f>
      </c>
      <c r="J77" s="227"/>
      <c r="K77" s="478">
        <f>IF('様式C_研究分担医師等'!M95="","",'様式C_研究分担医師等'!M95)</f>
      </c>
      <c r="L77" s="479">
        <f>IF('様式C_研究責任医師'!J81="","",'様式C_研究責任医師'!J81)</f>
      </c>
      <c r="M77" s="584" t="str">
        <f>IF('様式C_研究責任医師'!K81="","",'様式C_研究責任医師'!K81)</f>
        <v>給与の有無</v>
      </c>
      <c r="N77" s="228">
        <f>IF('様式C_研究分担医師等'!N95="","",'様式C_研究分担医師等'!N95)</f>
      </c>
      <c r="O77" s="151"/>
      <c r="P77" s="151"/>
      <c r="Q77" s="144"/>
    </row>
    <row r="78" spans="3:17" ht="97.5" customHeight="1">
      <c r="C78" s="497" t="s">
        <v>178</v>
      </c>
      <c r="D78" s="498"/>
      <c r="E78" s="512"/>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8">
        <f>IF('様式C_研究分担医師等'!M96="","",'様式C_研究分担医師等'!M96)</f>
      </c>
      <c r="L78" s="479">
        <f>IF('様式C_研究責任医師'!J82="","",'様式C_研究責任医師'!J82)</f>
      </c>
      <c r="M78" s="299"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97" t="s">
        <v>171</v>
      </c>
      <c r="D79" s="498"/>
      <c r="E79" s="512"/>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8">
        <f>IF('様式C_研究分担医師等'!M98="","",'様式C_研究分担医師等'!M98)</f>
      </c>
      <c r="L79" s="479">
        <f>IF('様式C_研究責任医師'!J84="","",'様式C_研究責任医師'!J84)</f>
      </c>
      <c r="M79" s="299"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525"/>
      <c r="D80" s="526"/>
      <c r="E80" s="527"/>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8">
        <f>IF('様式C_研究分担医師等'!M100="","",'様式C_研究分担医師等'!M100)</f>
      </c>
      <c r="L80" s="479">
        <f>IF('様式C_研究責任医師'!J86="","",'様式C_研究責任医師'!J86)</f>
      </c>
      <c r="M80" s="299" t="str">
        <f>IF('様式C_研究責任医師'!K86="","",'様式C_研究責任医師'!K86)</f>
        <v>役職等の種類</v>
      </c>
      <c r="N80" s="229">
        <f>IF('様式C_研究分担医師等'!N100="","",'様式C_研究分担医師等'!N100)</f>
      </c>
      <c r="O80" s="240"/>
      <c r="P80" s="240"/>
      <c r="Q80" s="147"/>
    </row>
    <row r="81" spans="3:17" ht="97.5" customHeight="1">
      <c r="C81" s="516" t="s">
        <v>180</v>
      </c>
      <c r="D81" s="517"/>
      <c r="E81" s="518"/>
      <c r="F81" s="167" t="s">
        <v>52</v>
      </c>
      <c r="G81" s="146">
        <f>IF('様式C_研究分担医師等'!G102="","",'様式C_研究分担医師等'!G102)</f>
      </c>
      <c r="H81" s="226"/>
      <c r="I81" s="150">
        <f>IF('様式C_研究分担医師等'!J102="","",'様式C_研究分担医師等'!J102)</f>
      </c>
      <c r="J81" s="227"/>
      <c r="K81" s="478">
        <f>IF('様式C_研究分担医師等'!M102="","",'様式C_研究分担医師等'!M102)</f>
      </c>
      <c r="L81" s="479">
        <f>IF('様式C_研究責任医師'!J87="","",'様式C_研究責任医師'!J88)</f>
      </c>
      <c r="M81" s="299" t="str">
        <f>IF('様式C_研究責任医師'!K87="","",'様式C_研究責任医師'!K88)</f>
        <v>株式を保有している</v>
      </c>
      <c r="N81" s="229">
        <f>IF('様式C_研究分担医師等'!N102="","",'様式C_研究分担医師等'!N102)</f>
      </c>
      <c r="O81" s="240"/>
      <c r="P81" s="151"/>
      <c r="Q81" s="151"/>
    </row>
    <row r="82" spans="3:17" ht="97.5" customHeight="1">
      <c r="C82" s="519"/>
      <c r="D82" s="520"/>
      <c r="E82" s="521"/>
      <c r="F82" s="168" t="s">
        <v>51</v>
      </c>
      <c r="G82" s="146">
        <f>IF('様式C_研究分担医師等'!G103="","",'様式C_研究分担医師等'!G103)</f>
      </c>
      <c r="H82" s="226"/>
      <c r="I82" s="150">
        <f>IF('様式C_研究分担医師等'!J103="","",'様式C_研究分担医師等'!J103)</f>
      </c>
      <c r="J82" s="227"/>
      <c r="K82" s="478">
        <f>IF('様式C_研究分担医師等'!M103="","",'様式C_研究分担医師等'!M103)</f>
      </c>
      <c r="L82" s="479">
        <f>IF('様式C_研究責任医師'!J88="","",'様式C_研究責任医師'!J89)</f>
      </c>
      <c r="M82" s="299"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97" t="s">
        <v>181</v>
      </c>
      <c r="D83" s="498"/>
      <c r="E83" s="499"/>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8">
        <f>IF('様式C_研究分担医師等'!M104="","",'様式C_研究分担医師等'!M104)</f>
      </c>
      <c r="L83" s="479">
        <f>IF('様式C_研究責任医師'!J90="","",'様式C_研究責任医師'!J90)</f>
      </c>
      <c r="M83" s="299" t="str">
        <f>IF('様式C_研究責任医師'!K90="","",'様式C_研究責任医師'!K90)</f>
        <v>株式を保有している</v>
      </c>
      <c r="N83" s="229">
        <f>IF('様式C_研究分担医師等'!N104="","",'様式C_研究分担医師等'!N104)</f>
      </c>
      <c r="O83" s="240"/>
      <c r="P83" s="151"/>
      <c r="Q83" s="151"/>
    </row>
    <row r="84" spans="3:17" ht="97.5" customHeight="1">
      <c r="C84" s="500"/>
      <c r="D84" s="501"/>
      <c r="E84" s="502"/>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8">
        <f>IF('様式C_研究分担医師等'!M106="","",'様式C_研究分担医師等'!M106)</f>
      </c>
      <c r="L84" s="479">
        <f>IF('様式C_研究責任医師'!J92="","",'様式C_研究責任医師'!J92)</f>
      </c>
      <c r="M84" s="299" t="str">
        <f>IF('様式C_研究責任医師'!K92="","",'様式C_研究責任医師'!K92)</f>
        <v>知的財産への関与有り</v>
      </c>
      <c r="N84" s="229">
        <f>IF('様式C_研究分担医師等'!N106="","",'様式C_研究分担医師等'!N106)</f>
      </c>
      <c r="O84" s="240"/>
      <c r="P84" s="151"/>
      <c r="Q84" s="151"/>
    </row>
    <row r="85" spans="3:17" ht="97.5" customHeight="1">
      <c r="C85" s="497" t="s">
        <v>173</v>
      </c>
      <c r="D85" s="498"/>
      <c r="E85" s="512"/>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8">
        <f>IF('様式C_研究分担医師等'!M108="","",'様式C_研究分担医師等'!M108)</f>
      </c>
      <c r="L85" s="479">
        <f>IF('様式C_研究責任医師'!J94="","",'様式C_研究責任医師'!J94)</f>
      </c>
      <c r="M85" s="299" t="str">
        <f>IF('様式C_研究責任医師'!K94="","",'様式C_研究責任医師'!K94)</f>
        <v>知的財産への関与有り</v>
      </c>
      <c r="N85" s="229">
        <f>IF('様式C_研究分担医師等'!N108="","",'様式C_研究分担医師等'!N108)</f>
      </c>
      <c r="O85" s="240"/>
      <c r="P85" s="151"/>
      <c r="Q85" s="151"/>
    </row>
    <row r="86" spans="3:17" ht="97.5" customHeight="1">
      <c r="C86" s="513"/>
      <c r="D86" s="514"/>
      <c r="E86" s="515"/>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8">
        <f>IF('様式C_研究分担医師等'!M110="","",'様式C_研究分担医師等'!M110)</f>
      </c>
      <c r="L86" s="479">
        <f>IF('様式C_研究責任医師'!J96="","",'様式C_研究責任医師'!J96)</f>
      </c>
      <c r="M86" s="299">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78">
        <f>IF(G19="","",G19)</f>
      </c>
      <c r="H88" s="579"/>
      <c r="I88" s="580"/>
      <c r="J88" s="580"/>
      <c r="K88" s="580"/>
      <c r="L88" s="580"/>
      <c r="M88" s="580"/>
      <c r="N88" s="580"/>
      <c r="O88" s="580"/>
      <c r="P88" s="580"/>
      <c r="Q88" s="581"/>
    </row>
    <row r="89" spans="5:17" ht="19.5" customHeight="1">
      <c r="E89" s="143"/>
      <c r="F89" s="140"/>
      <c r="I89" s="140"/>
      <c r="J89" s="140"/>
      <c r="P89" s="103"/>
      <c r="Q89" s="103"/>
    </row>
    <row r="90" spans="3:17" ht="21" customHeight="1">
      <c r="C90" s="503" t="s">
        <v>62</v>
      </c>
      <c r="D90" s="504"/>
      <c r="E90" s="504"/>
      <c r="F90" s="505"/>
      <c r="G90" s="477" t="s">
        <v>61</v>
      </c>
      <c r="H90" s="315"/>
      <c r="I90" s="477" t="s">
        <v>79</v>
      </c>
      <c r="J90" s="315"/>
      <c r="K90" s="484" t="s">
        <v>111</v>
      </c>
      <c r="L90" s="504"/>
      <c r="M90" s="504"/>
      <c r="N90" s="505"/>
      <c r="O90" s="476" t="s">
        <v>112</v>
      </c>
      <c r="P90" s="476" t="s">
        <v>113</v>
      </c>
      <c r="Q90" s="476" t="s">
        <v>114</v>
      </c>
    </row>
    <row r="91" spans="3:17" ht="21" customHeight="1">
      <c r="C91" s="506"/>
      <c r="D91" s="507"/>
      <c r="E91" s="507"/>
      <c r="F91" s="508"/>
      <c r="G91" s="494" t="s">
        <v>23</v>
      </c>
      <c r="H91" s="476" t="s">
        <v>194</v>
      </c>
      <c r="I91" s="494" t="s">
        <v>23</v>
      </c>
      <c r="J91" s="476" t="s">
        <v>194</v>
      </c>
      <c r="K91" s="506"/>
      <c r="L91" s="582"/>
      <c r="M91" s="582"/>
      <c r="N91" s="508"/>
      <c r="O91" s="493"/>
      <c r="P91" s="495"/>
      <c r="Q91" s="495"/>
    </row>
    <row r="92" spans="3:17" ht="36.75" customHeight="1">
      <c r="C92" s="509"/>
      <c r="D92" s="510"/>
      <c r="E92" s="510"/>
      <c r="F92" s="511"/>
      <c r="G92" s="477"/>
      <c r="H92" s="304"/>
      <c r="I92" s="477"/>
      <c r="J92" s="304"/>
      <c r="K92" s="509"/>
      <c r="L92" s="510"/>
      <c r="M92" s="510"/>
      <c r="N92" s="511"/>
      <c r="O92" s="494"/>
      <c r="P92" s="496"/>
      <c r="Q92" s="496"/>
    </row>
    <row r="93" spans="3:17" ht="67.5" customHeight="1">
      <c r="C93" s="376" t="s">
        <v>177</v>
      </c>
      <c r="D93" s="420"/>
      <c r="E93" s="299"/>
      <c r="F93" s="56" t="s">
        <v>52</v>
      </c>
      <c r="G93" s="150">
        <f>IF('様式C_研究分担医師等'!G118="","",'様式C_研究分担医師等'!G118)</f>
      </c>
      <c r="H93" s="226"/>
      <c r="I93" s="150">
        <f>IF('様式C_研究分担医師等'!J118="","",'様式C_研究分担医師等'!J118)</f>
      </c>
      <c r="J93" s="227"/>
      <c r="K93" s="478">
        <f>IF('様式C_研究分担医師等'!M118="","",'様式C_研究分担医師等'!M118)</f>
      </c>
      <c r="L93" s="479">
        <f>IF('様式C_研究責任医師'!J97="","",'様式C_研究責任医師'!J97)</f>
      </c>
      <c r="M93" s="584">
        <f>IF('様式C_研究責任医師'!K97="","",'様式C_研究責任医師'!K97)</f>
      </c>
      <c r="N93" s="228">
        <f>IF('様式C_研究分担医師等'!N118="","",'様式C_研究分担医師等'!N118)</f>
      </c>
      <c r="O93" s="151"/>
      <c r="P93" s="151"/>
      <c r="Q93" s="144"/>
    </row>
    <row r="94" spans="3:17" ht="97.5" customHeight="1">
      <c r="C94" s="497" t="s">
        <v>178</v>
      </c>
      <c r="D94" s="498"/>
      <c r="E94" s="512"/>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8">
        <f>IF('様式C_研究分担医師等'!M119="","",'様式C_研究分担医師等'!M119)</f>
      </c>
      <c r="L94" s="479">
        <f>IF('様式C_研究責任医師'!J98="","",'様式C_研究責任医師'!J98)</f>
      </c>
      <c r="M94" s="299">
        <f>IF('様式C_研究責任医師'!K98="","",'様式C_研究責任医師'!K98)</f>
      </c>
      <c r="N94" s="229">
        <f>IF('様式C_研究分担医師等'!N119="","",'様式C_研究分担医師等'!N119)</f>
      </c>
      <c r="O94" s="240"/>
      <c r="P94" s="240"/>
      <c r="Q94" s="147"/>
    </row>
    <row r="95" spans="3:17" ht="97.5" customHeight="1">
      <c r="C95" s="497" t="s">
        <v>171</v>
      </c>
      <c r="D95" s="498"/>
      <c r="E95" s="512"/>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8">
        <f>IF('様式C_研究分担医師等'!M121="","",'様式C_研究分担医師等'!M121)</f>
      </c>
      <c r="L95" s="479" t="str">
        <f>IF('様式C_研究責任医師'!J100="","",'様式C_研究責任医師'!J100)</f>
        <v>有無</v>
      </c>
      <c r="M95" s="299"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525"/>
      <c r="D96" s="526"/>
      <c r="E96" s="527"/>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8">
        <f>IF('様式C_研究分担医師等'!M123="","",'様式C_研究分担医師等'!M123)</f>
      </c>
      <c r="L96" s="479">
        <f>IF('様式C_研究責任医師'!J102="","",'様式C_研究責任医師'!J102)</f>
      </c>
      <c r="M96" s="299" t="str">
        <f>IF('様式C_研究責任医師'!K102="","",'様式C_研究責任医師'!K102)</f>
        <v>受入金額(円)</v>
      </c>
      <c r="N96" s="229">
        <f>IF('様式C_研究分担医師等'!N123="","",'様式C_研究分担医師等'!N123)</f>
      </c>
      <c r="O96" s="240"/>
      <c r="P96" s="240"/>
      <c r="Q96" s="147"/>
    </row>
    <row r="97" spans="3:17" ht="97.5" customHeight="1">
      <c r="C97" s="516" t="s">
        <v>180</v>
      </c>
      <c r="D97" s="517"/>
      <c r="E97" s="518"/>
      <c r="F97" s="167" t="s">
        <v>52</v>
      </c>
      <c r="G97" s="146">
        <f>IF('様式C_研究分担医師等'!G125="","",'様式C_研究分担医師等'!G125)</f>
      </c>
      <c r="H97" s="226"/>
      <c r="I97" s="150">
        <f>IF('様式C_研究分担医師等'!J125="","",'様式C_研究分担医師等'!J125)</f>
      </c>
      <c r="J97" s="227"/>
      <c r="K97" s="478">
        <f>IF('様式C_研究分担医師等'!M125="","",'様式C_研究分担医師等'!M125)</f>
      </c>
      <c r="L97" s="479">
        <f>IF('様式C_研究責任医師'!J103="","",'様式C_研究責任医師'!J104)</f>
      </c>
      <c r="M97" s="299" t="str">
        <f>IF('様式C_研究責任医師'!K103="","",'様式C_研究責任医師'!K104)</f>
        <v>給与の有無</v>
      </c>
      <c r="N97" s="229">
        <f>IF('様式C_研究分担医師等'!N125="","",'様式C_研究分担医師等'!N125)</f>
      </c>
      <c r="O97" s="240"/>
      <c r="P97" s="151"/>
      <c r="Q97" s="151"/>
    </row>
    <row r="98" spans="3:17" ht="97.5" customHeight="1">
      <c r="C98" s="519"/>
      <c r="D98" s="520"/>
      <c r="E98" s="521"/>
      <c r="F98" s="168" t="s">
        <v>51</v>
      </c>
      <c r="G98" s="146">
        <f>IF('様式C_研究分担医師等'!G126="","",'様式C_研究分担医師等'!G126)</f>
      </c>
      <c r="H98" s="226"/>
      <c r="I98" s="150">
        <f>IF('様式C_研究分担医師等'!J126="","",'様式C_研究分担医師等'!J126)</f>
      </c>
      <c r="J98" s="227"/>
      <c r="K98" s="478">
        <f>IF('様式C_研究分担医師等'!M126="","",'様式C_研究分担医師等'!M126)</f>
      </c>
      <c r="L98" s="479">
        <f>IF('様式C_研究責任医師'!J104="","",'様式C_研究責任医師'!J105)</f>
      </c>
      <c r="M98" s="299"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97" t="s">
        <v>181</v>
      </c>
      <c r="D99" s="498"/>
      <c r="E99" s="499"/>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8">
        <f>IF('様式C_研究分担医師等'!M127="","",'様式C_研究分担医師等'!M127)</f>
      </c>
      <c r="L99" s="479">
        <f>IF('様式C_研究責任医師'!J106="","",'様式C_研究責任医師'!J106)</f>
      </c>
      <c r="M99" s="299" t="str">
        <f>IF('様式C_研究責任医師'!K106="","",'様式C_研究責任医師'!K106)</f>
        <v>受入金額(円)</v>
      </c>
      <c r="N99" s="229">
        <f>IF('様式C_研究分担医師等'!N127="","",'様式C_研究分担医師等'!N127)</f>
      </c>
      <c r="O99" s="240"/>
      <c r="P99" s="151"/>
      <c r="Q99" s="151"/>
    </row>
    <row r="100" spans="3:17" ht="97.5" customHeight="1">
      <c r="C100" s="500"/>
      <c r="D100" s="501"/>
      <c r="E100" s="502"/>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8">
        <f>IF('様式C_研究分担医師等'!M129="","",'様式C_研究分担医師等'!M129)</f>
      </c>
      <c r="L100" s="479">
        <f>IF('様式C_研究責任医師'!J108="","",'様式C_研究責任医師'!J108)</f>
      </c>
      <c r="M100" s="299" t="str">
        <f>IF('様式C_研究責任医師'!K108="","",'様式C_研究責任医師'!K108)</f>
        <v>受入金額(円)</v>
      </c>
      <c r="N100" s="229">
        <f>IF('様式C_研究分担医師等'!N129="","",'様式C_研究分担医師等'!N129)</f>
      </c>
      <c r="O100" s="240"/>
      <c r="P100" s="151"/>
      <c r="Q100" s="151"/>
    </row>
    <row r="101" spans="3:17" ht="97.5" customHeight="1">
      <c r="C101" s="497" t="s">
        <v>173</v>
      </c>
      <c r="D101" s="498"/>
      <c r="E101" s="512"/>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8">
        <f>IF('様式C_研究分担医師等'!M131="","",'様式C_研究分担医師等'!M131)</f>
      </c>
      <c r="L101" s="479">
        <f>IF('様式C_研究責任医師'!J110="","",'様式C_研究責任医師'!J110)</f>
      </c>
      <c r="M101" s="299" t="str">
        <f>IF('様式C_研究責任医師'!K110="","",'様式C_研究責任医師'!K110)</f>
        <v>役職等の種類</v>
      </c>
      <c r="N101" s="229">
        <f>IF('様式C_研究分担医師等'!N131="","",'様式C_研究分担医師等'!N131)</f>
      </c>
      <c r="O101" s="240"/>
      <c r="P101" s="151"/>
      <c r="Q101" s="151"/>
    </row>
    <row r="102" spans="3:17" ht="97.5" customHeight="1">
      <c r="C102" s="513"/>
      <c r="D102" s="514"/>
      <c r="E102" s="515"/>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8">
        <f>IF('様式C_研究分担医師等'!M133="","",'様式C_研究分担医師等'!M133)</f>
      </c>
      <c r="L102" s="479">
        <f>IF('様式C_研究責任医師'!J112="","",'様式C_研究責任医師'!J112)</f>
      </c>
      <c r="M102" s="299"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78">
        <f>IF(G20="","",G20)</f>
      </c>
      <c r="H104" s="579"/>
      <c r="I104" s="580"/>
      <c r="J104" s="580"/>
      <c r="K104" s="580"/>
      <c r="L104" s="580"/>
      <c r="M104" s="580"/>
      <c r="N104" s="580"/>
      <c r="O104" s="580"/>
      <c r="P104" s="580"/>
      <c r="Q104" s="581"/>
    </row>
    <row r="105" spans="5:17" ht="19.5" customHeight="1">
      <c r="E105" s="143"/>
      <c r="F105" s="140"/>
      <c r="I105" s="140"/>
      <c r="J105" s="140"/>
      <c r="P105" s="103"/>
      <c r="Q105" s="103"/>
    </row>
    <row r="106" spans="3:17" ht="21" customHeight="1">
      <c r="C106" s="503" t="s">
        <v>62</v>
      </c>
      <c r="D106" s="504"/>
      <c r="E106" s="504"/>
      <c r="F106" s="505"/>
      <c r="G106" s="477" t="s">
        <v>61</v>
      </c>
      <c r="H106" s="315"/>
      <c r="I106" s="477" t="s">
        <v>79</v>
      </c>
      <c r="J106" s="315"/>
      <c r="K106" s="484" t="s">
        <v>111</v>
      </c>
      <c r="L106" s="504"/>
      <c r="M106" s="504"/>
      <c r="N106" s="505"/>
      <c r="O106" s="476" t="s">
        <v>112</v>
      </c>
      <c r="P106" s="476" t="s">
        <v>113</v>
      </c>
      <c r="Q106" s="476" t="s">
        <v>114</v>
      </c>
    </row>
    <row r="107" spans="3:17" ht="21" customHeight="1">
      <c r="C107" s="506"/>
      <c r="D107" s="507"/>
      <c r="E107" s="507"/>
      <c r="F107" s="508"/>
      <c r="G107" s="494" t="s">
        <v>23</v>
      </c>
      <c r="H107" s="476" t="s">
        <v>194</v>
      </c>
      <c r="I107" s="494" t="s">
        <v>23</v>
      </c>
      <c r="J107" s="476" t="s">
        <v>194</v>
      </c>
      <c r="K107" s="506"/>
      <c r="L107" s="582"/>
      <c r="M107" s="582"/>
      <c r="N107" s="508"/>
      <c r="O107" s="493"/>
      <c r="P107" s="495"/>
      <c r="Q107" s="495"/>
    </row>
    <row r="108" spans="3:17" ht="36.75" customHeight="1">
      <c r="C108" s="509"/>
      <c r="D108" s="510"/>
      <c r="E108" s="510"/>
      <c r="F108" s="511"/>
      <c r="G108" s="477"/>
      <c r="H108" s="304"/>
      <c r="I108" s="477"/>
      <c r="J108" s="304"/>
      <c r="K108" s="509"/>
      <c r="L108" s="510"/>
      <c r="M108" s="510"/>
      <c r="N108" s="511"/>
      <c r="O108" s="494"/>
      <c r="P108" s="496"/>
      <c r="Q108" s="496"/>
    </row>
    <row r="109" spans="3:17" ht="67.5" customHeight="1">
      <c r="C109" s="376" t="s">
        <v>177</v>
      </c>
      <c r="D109" s="420"/>
      <c r="E109" s="299"/>
      <c r="F109" s="56" t="s">
        <v>52</v>
      </c>
      <c r="G109" s="150">
        <f>IF('様式C_研究分担医師等'!G141="","",'様式C_研究分担医師等'!G141)</f>
      </c>
      <c r="H109" s="226"/>
      <c r="I109" s="150">
        <f>IF('様式C_研究分担医師等'!J141="","",'様式C_研究分担医師等'!J141)</f>
      </c>
      <c r="J109" s="227"/>
      <c r="K109" s="478">
        <f>IF('様式C_研究分担医師等'!M141="","",'様式C_研究分担医師等'!M141)</f>
      </c>
      <c r="L109" s="479">
        <f>IF('様式C_研究責任医師'!J113="","",'様式C_研究責任医師'!J113)</f>
      </c>
      <c r="M109" s="584"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97" t="s">
        <v>178</v>
      </c>
      <c r="D110" s="498"/>
      <c r="E110" s="512"/>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8">
        <f>IF('様式C_研究分担医師等'!M142="","",'様式C_研究分担医師等'!M142)</f>
      </c>
      <c r="L110" s="479">
        <f>IF('様式C_研究責任医師'!J114="","",'様式C_研究責任医師'!J114)</f>
      </c>
      <c r="M110" s="299"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97" t="s">
        <v>171</v>
      </c>
      <c r="D111" s="498"/>
      <c r="E111" s="512"/>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8">
        <f>IF('様式C_研究分担医師等'!M144="","",'様式C_研究分担医師等'!M144)</f>
      </c>
      <c r="L111" s="479">
        <f>IF('様式C_研究責任医師'!J116="","",'様式C_研究責任医師'!J116)</f>
      </c>
      <c r="M111" s="299" t="str">
        <f>IF('様式C_研究責任医師'!K116="","",'様式C_研究責任医師'!K116)</f>
        <v>その他の関与</v>
      </c>
      <c r="N111" s="229">
        <f>IF('様式C_研究分担医師等'!N144="","",'様式C_研究分担医師等'!N144)</f>
      </c>
      <c r="O111" s="240"/>
      <c r="P111" s="240"/>
      <c r="Q111" s="147"/>
    </row>
    <row r="112" spans="3:17" ht="97.5" customHeight="1">
      <c r="C112" s="525"/>
      <c r="D112" s="526"/>
      <c r="E112" s="527"/>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8">
        <f>IF('様式C_研究分担医師等'!M146="","",'様式C_研究分担医師等'!M146)</f>
      </c>
      <c r="L112" s="479">
        <f>IF('様式C_研究責任医師'!J118="","",'様式C_研究責任医師'!J118)</f>
      </c>
      <c r="M112" s="299" t="str">
        <f>IF('様式C_研究責任医師'!K118="","",'様式C_研究責任医師'!K118)</f>
        <v>その他の関与</v>
      </c>
      <c r="N112" s="229">
        <f>IF('様式C_研究分担医師等'!N146="","",'様式C_研究分担医師等'!N146)</f>
      </c>
      <c r="O112" s="240"/>
      <c r="P112" s="240"/>
      <c r="Q112" s="147"/>
    </row>
    <row r="113" spans="3:17" ht="97.5" customHeight="1">
      <c r="C113" s="516" t="s">
        <v>180</v>
      </c>
      <c r="D113" s="517"/>
      <c r="E113" s="518"/>
      <c r="F113" s="167" t="s">
        <v>52</v>
      </c>
      <c r="G113" s="146">
        <f>IF('様式C_研究分担医師等'!G148="","",'様式C_研究分担医師等'!G148)</f>
      </c>
      <c r="H113" s="226"/>
      <c r="I113" s="150">
        <f>IF('様式C_研究分担医師等'!J148="","",'様式C_研究分担医師等'!J148)</f>
      </c>
      <c r="J113" s="227"/>
      <c r="K113" s="478">
        <f>IF('様式C_研究分担医師等'!M148="","",'様式C_研究分担医師等'!M148)</f>
      </c>
      <c r="L113" s="479">
        <f>IF('様式C_研究責任医師'!J119="","",'様式C_研究責任医師'!J120)</f>
      </c>
      <c r="M113" s="299">
        <f>IF('様式C_研究責任医師'!K119="","",'様式C_研究責任医師'!K120)</f>
      </c>
      <c r="N113" s="229">
        <f>IF('様式C_研究分担医師等'!N148="","",'様式C_研究分担医師等'!N148)</f>
      </c>
      <c r="O113" s="240"/>
      <c r="P113" s="151"/>
      <c r="Q113" s="151"/>
    </row>
    <row r="114" spans="3:17" ht="97.5" customHeight="1">
      <c r="C114" s="519"/>
      <c r="D114" s="520"/>
      <c r="E114" s="521"/>
      <c r="F114" s="168" t="s">
        <v>51</v>
      </c>
      <c r="G114" s="146">
        <f>IF('様式C_研究分担医師等'!G149="","",'様式C_研究分担医師等'!G149)</f>
      </c>
      <c r="H114" s="226"/>
      <c r="I114" s="150">
        <f>IF('様式C_研究分担医師等'!J149="","",'様式C_研究分担医師等'!J149)</f>
      </c>
      <c r="J114" s="227"/>
      <c r="K114" s="478">
        <f>IF('様式C_研究分担医師等'!M149="","",'様式C_研究分担医師等'!M149)</f>
      </c>
      <c r="L114" s="479">
        <f>IF('様式C_研究責任医師'!J120="","",'様式C_研究責任医師'!J121)</f>
      </c>
      <c r="M114" s="299">
        <f>IF('様式C_研究責任医師'!K120="","",'様式C_研究責任医師'!K121)</f>
      </c>
      <c r="N114" s="229">
        <f>IF('様式C_研究分担医師等'!N149="","",'様式C_研究分担医師等'!N149)</f>
      </c>
      <c r="O114" s="240"/>
      <c r="P114" s="151"/>
      <c r="Q114" s="151"/>
    </row>
    <row r="115" spans="3:17" ht="97.5" customHeight="1">
      <c r="C115" s="497" t="s">
        <v>181</v>
      </c>
      <c r="D115" s="498"/>
      <c r="E115" s="499"/>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8">
        <f>IF('様式C_研究分担医師等'!M150="","",'様式C_研究分担医師等'!M150)</f>
      </c>
      <c r="L115" s="479" t="str">
        <f>IF('様式C_研究責任医師'!J122="","",'様式C_研究責任医師'!J122)</f>
        <v>今年度</v>
      </c>
      <c r="M115" s="299">
        <f>IF('様式C_研究責任医師'!K122="","",'様式C_研究責任医師'!K122)</f>
      </c>
      <c r="N115" s="229">
        <f>IF('様式C_研究分担医師等'!N150="","",'様式C_研究分担医師等'!N150)</f>
      </c>
      <c r="O115" s="240"/>
      <c r="P115" s="151"/>
      <c r="Q115" s="151"/>
    </row>
    <row r="116" spans="3:17" ht="97.5" customHeight="1">
      <c r="C116" s="500"/>
      <c r="D116" s="501"/>
      <c r="E116" s="502"/>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8">
        <f>IF('様式C_研究分担医師等'!M152="","",'様式C_研究分担医師等'!M152)</f>
      </c>
      <c r="L116" s="479">
        <f>IF('様式C_研究責任医師'!J124="","",'様式C_研究責任医師'!J124)</f>
      </c>
      <c r="M116" s="299"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97" t="s">
        <v>173</v>
      </c>
      <c r="D117" s="498"/>
      <c r="E117" s="512"/>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8">
        <f>IF('様式C_研究分担医師等'!M154="","",'様式C_研究分担医師等'!M154)</f>
      </c>
      <c r="L117" s="479">
        <f>IF('様式C_研究責任医師'!J126="","",'様式C_研究責任医師'!J126)</f>
      </c>
      <c r="M117" s="299" t="str">
        <f>IF('様式C_研究責任医師'!K126="","",'様式C_研究責任医師'!K126)</f>
        <v>期間</v>
      </c>
      <c r="N117" s="229">
        <f>IF('様式C_研究分担医師等'!N154="","",'様式C_研究分担医師等'!N154)</f>
      </c>
      <c r="O117" s="240"/>
      <c r="P117" s="151"/>
      <c r="Q117" s="151"/>
    </row>
    <row r="118" spans="3:17" ht="97.5" customHeight="1">
      <c r="C118" s="513"/>
      <c r="D118" s="514"/>
      <c r="E118" s="515"/>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8">
        <f>IF('様式C_研究分担医師等'!M156="","",'様式C_研究分担医師等'!M156)</f>
      </c>
      <c r="L118" s="479">
        <f>IF('様式C_研究責任医師'!J128="","",'様式C_研究責任医師'!J128)</f>
      </c>
      <c r="M118" s="299"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78">
        <f>IF(G21="","",G21)</f>
      </c>
      <c r="H120" s="579"/>
      <c r="I120" s="580"/>
      <c r="J120" s="580"/>
      <c r="K120" s="580"/>
      <c r="L120" s="580"/>
      <c r="M120" s="580"/>
      <c r="N120" s="580"/>
      <c r="O120" s="580"/>
      <c r="P120" s="580"/>
      <c r="Q120" s="581"/>
    </row>
    <row r="121" spans="5:17" ht="19.5" customHeight="1">
      <c r="E121" s="143"/>
      <c r="F121" s="140"/>
      <c r="I121" s="140"/>
      <c r="J121" s="140"/>
      <c r="P121" s="103"/>
      <c r="Q121" s="103"/>
    </row>
    <row r="122" spans="3:17" ht="21" customHeight="1">
      <c r="C122" s="503" t="s">
        <v>62</v>
      </c>
      <c r="D122" s="504"/>
      <c r="E122" s="504"/>
      <c r="F122" s="505"/>
      <c r="G122" s="477" t="s">
        <v>61</v>
      </c>
      <c r="H122" s="315"/>
      <c r="I122" s="477" t="s">
        <v>79</v>
      </c>
      <c r="J122" s="315"/>
      <c r="K122" s="484" t="s">
        <v>111</v>
      </c>
      <c r="L122" s="504"/>
      <c r="M122" s="504"/>
      <c r="N122" s="505"/>
      <c r="O122" s="476" t="s">
        <v>112</v>
      </c>
      <c r="P122" s="476" t="s">
        <v>113</v>
      </c>
      <c r="Q122" s="476" t="s">
        <v>114</v>
      </c>
    </row>
    <row r="123" spans="3:17" ht="21" customHeight="1">
      <c r="C123" s="506"/>
      <c r="D123" s="507"/>
      <c r="E123" s="507"/>
      <c r="F123" s="508"/>
      <c r="G123" s="494" t="s">
        <v>23</v>
      </c>
      <c r="H123" s="476" t="s">
        <v>194</v>
      </c>
      <c r="I123" s="494" t="s">
        <v>23</v>
      </c>
      <c r="J123" s="476" t="s">
        <v>194</v>
      </c>
      <c r="K123" s="506"/>
      <c r="L123" s="582"/>
      <c r="M123" s="582"/>
      <c r="N123" s="508"/>
      <c r="O123" s="493"/>
      <c r="P123" s="495"/>
      <c r="Q123" s="495"/>
    </row>
    <row r="124" spans="3:17" ht="36.75" customHeight="1">
      <c r="C124" s="509"/>
      <c r="D124" s="510"/>
      <c r="E124" s="510"/>
      <c r="F124" s="511"/>
      <c r="G124" s="477"/>
      <c r="H124" s="304"/>
      <c r="I124" s="477"/>
      <c r="J124" s="304"/>
      <c r="K124" s="509"/>
      <c r="L124" s="510"/>
      <c r="M124" s="510"/>
      <c r="N124" s="511"/>
      <c r="O124" s="494"/>
      <c r="P124" s="496"/>
      <c r="Q124" s="496"/>
    </row>
    <row r="125" spans="3:17" ht="67.5" customHeight="1">
      <c r="C125" s="376" t="s">
        <v>177</v>
      </c>
      <c r="D125" s="420"/>
      <c r="E125" s="299"/>
      <c r="F125" s="56" t="s">
        <v>52</v>
      </c>
      <c r="G125" s="150">
        <f>IF('様式C_研究分担医師等'!G164="","",'様式C_研究分担医師等'!G164)</f>
      </c>
      <c r="H125" s="226"/>
      <c r="I125" s="150">
        <f>IF('様式C_研究分担医師等'!J164="","",'様式C_研究分担医師等'!J164)</f>
      </c>
      <c r="J125" s="227"/>
      <c r="K125" s="478">
        <f>IF('様式C_研究分担医師等'!M164="","",'様式C_研究分担医師等'!M164)</f>
      </c>
      <c r="L125" s="479">
        <f>IF('様式C_研究責任医師'!J129="","",'様式C_研究責任医師'!J129)</f>
      </c>
      <c r="M125" s="584" t="str">
        <f>IF('様式C_研究責任医師'!K129="","",'様式C_研究責任医師'!K129)</f>
        <v>受入金額(円)</v>
      </c>
      <c r="N125" s="228">
        <f>IF('様式C_研究分担医師等'!N164="","",'様式C_研究分担医師等'!N164)</f>
      </c>
      <c r="O125" s="151"/>
      <c r="P125" s="151"/>
      <c r="Q125" s="144"/>
    </row>
    <row r="126" spans="3:17" ht="97.5" customHeight="1">
      <c r="C126" s="497" t="s">
        <v>178</v>
      </c>
      <c r="D126" s="498"/>
      <c r="E126" s="512"/>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8">
        <f>IF('様式C_研究分担医師等'!M165="","",'様式C_研究分担医師等'!M165)</f>
      </c>
      <c r="L126" s="479">
        <f>IF('様式C_研究責任医師'!J130="","",'様式C_研究責任医師'!J130)</f>
      </c>
      <c r="M126" s="299"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97" t="s">
        <v>171</v>
      </c>
      <c r="D127" s="498"/>
      <c r="E127" s="512"/>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8">
        <f>IF('様式C_研究分担医師等'!M167="","",'様式C_研究分担医師等'!M167)</f>
      </c>
      <c r="L127" s="479">
        <f>IF('様式C_研究責任医師'!J132="","",'様式C_研究責任医師'!J132)</f>
      </c>
      <c r="M127" s="299" t="str">
        <f>IF('様式C_研究責任医師'!K132="","",'様式C_研究責任医師'!K132)</f>
        <v>役職等の種類</v>
      </c>
      <c r="N127" s="229">
        <f>IF('様式C_研究分担医師等'!N167="","",'様式C_研究分担医師等'!N167)</f>
      </c>
      <c r="O127" s="98"/>
      <c r="P127" s="98"/>
      <c r="Q127" s="147"/>
    </row>
    <row r="128" spans="3:17" ht="97.5" customHeight="1">
      <c r="C128" s="525"/>
      <c r="D128" s="526"/>
      <c r="E128" s="527"/>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8">
        <f>IF('様式C_研究分担医師等'!M169="","",'様式C_研究分担医師等'!M169)</f>
      </c>
      <c r="L128" s="479">
        <f>IF('様式C_研究責任医師'!J134="","",'様式C_研究責任医師'!J134)</f>
      </c>
      <c r="M128" s="299" t="str">
        <f>IF('様式C_研究責任医師'!K134="","",'様式C_研究責任医師'!K134)</f>
        <v>株式を保有している</v>
      </c>
      <c r="N128" s="229">
        <f>IF('様式C_研究分担医師等'!N169="","",'様式C_研究分担医師等'!N169)</f>
      </c>
      <c r="O128" s="98"/>
      <c r="P128" s="98"/>
      <c r="Q128" s="147"/>
    </row>
    <row r="129" spans="3:17" ht="97.5" customHeight="1">
      <c r="C129" s="516" t="s">
        <v>180</v>
      </c>
      <c r="D129" s="517"/>
      <c r="E129" s="518"/>
      <c r="F129" s="167" t="s">
        <v>52</v>
      </c>
      <c r="G129" s="146">
        <f>IF('様式C_研究分担医師等'!G171="","",'様式C_研究分担医師等'!G171)</f>
      </c>
      <c r="H129" s="226"/>
      <c r="I129" s="150">
        <f>IF('様式C_研究分担医師等'!J171="","",'様式C_研究分担医師等'!J171)</f>
      </c>
      <c r="J129" s="227"/>
      <c r="K129" s="478">
        <f>IF('様式C_研究分担医師等'!M171="","",'様式C_研究分担医師等'!M171)</f>
      </c>
      <c r="L129" s="479">
        <f>IF('様式C_研究責任医師'!J135="","",'様式C_研究責任医師'!J136)</f>
      </c>
      <c r="M129" s="299" t="str">
        <f>IF('様式C_研究責任医師'!K135="","",'様式C_研究責任医師'!K136)</f>
        <v>株式を保有している</v>
      </c>
      <c r="N129" s="229">
        <f>IF('様式C_研究分担医師等'!N171="","",'様式C_研究分担医師等'!N171)</f>
      </c>
      <c r="O129" s="98"/>
      <c r="P129" s="151"/>
      <c r="Q129" s="151"/>
    </row>
    <row r="130" spans="3:17" ht="97.5" customHeight="1">
      <c r="C130" s="519"/>
      <c r="D130" s="520"/>
      <c r="E130" s="521"/>
      <c r="F130" s="168" t="s">
        <v>51</v>
      </c>
      <c r="G130" s="146">
        <f>IF('様式C_研究分担医師等'!G172="","",'様式C_研究分担医師等'!G172)</f>
      </c>
      <c r="H130" s="226"/>
      <c r="I130" s="150">
        <f>IF('様式C_研究分担医師等'!J172="","",'様式C_研究分担医師等'!J172)</f>
      </c>
      <c r="J130" s="227"/>
      <c r="K130" s="478">
        <f>IF('様式C_研究分担医師等'!M172="","",'様式C_研究分担医師等'!M172)</f>
      </c>
      <c r="L130" s="479">
        <f>IF('様式C_研究責任医師'!J136="","",'様式C_研究責任医師'!J137)</f>
      </c>
      <c r="M130" s="299"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97" t="s">
        <v>181</v>
      </c>
      <c r="D131" s="498"/>
      <c r="E131" s="499"/>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8">
        <f>IF('様式C_研究分担医師等'!M173="","",'様式C_研究分担医師等'!M173)</f>
      </c>
      <c r="L131" s="479">
        <f>IF('様式C_研究責任医師'!J138="","",'様式C_研究責任医師'!J138)</f>
      </c>
      <c r="M131" s="299"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500"/>
      <c r="D132" s="501"/>
      <c r="E132" s="502"/>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8">
        <f>IF('様式C_研究分担医師等'!M175="","",'様式C_研究分担医師等'!M175)</f>
      </c>
      <c r="L132" s="479">
        <f>IF('様式C_研究責任医師'!J140="","",'様式C_研究責任医師'!J140)</f>
      </c>
      <c r="M132" s="299"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97" t="s">
        <v>173</v>
      </c>
      <c r="D133" s="498"/>
      <c r="E133" s="512"/>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8">
        <f>IF('様式C_研究分担医師等'!M177="","",'様式C_研究分担医師等'!M177)</f>
      </c>
      <c r="L133" s="479">
        <f>IF('様式C_研究責任医師'!J142="","",'様式C_研究責任医師'!J142)</f>
      </c>
      <c r="M133" s="299">
        <f>IF('様式C_研究責任医師'!K142="","",'様式C_研究責任医師'!K142)</f>
      </c>
      <c r="N133" s="229">
        <f>IF('様式C_研究分担医師等'!N177="","",'様式C_研究分担医師等'!N177)</f>
      </c>
      <c r="O133" s="98"/>
      <c r="P133" s="151"/>
      <c r="Q133" s="151"/>
    </row>
    <row r="134" spans="3:17" ht="97.5" customHeight="1">
      <c r="C134" s="513"/>
      <c r="D134" s="514"/>
      <c r="E134" s="515"/>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8">
        <f>IF('様式C_研究分担医師等'!M179="","",'様式C_研究分担医師等'!M179)</f>
      </c>
      <c r="L134" s="479">
        <f>IF('様式C_研究責任医師'!J144="","",'様式C_研究責任医師'!J144)</f>
      </c>
      <c r="M134" s="299">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conditionalFormatting sqref="G24:Q24">
    <cfRule type="expression" priority="207" dxfId="0">
      <formula>G24=""</formula>
    </cfRule>
  </conditionalFormatting>
  <conditionalFormatting sqref="D5:G6">
    <cfRule type="expression" priority="205" dxfId="0">
      <formula>$D$5=""</formula>
    </cfRule>
  </conditionalFormatting>
  <conditionalFormatting sqref="D7:E7">
    <cfRule type="expression" priority="204" dxfId="0">
      <formula>$D$7=""</formula>
    </cfRule>
  </conditionalFormatting>
  <conditionalFormatting sqref="L15:L21">
    <cfRule type="expression" priority="203" dxfId="0">
      <formula>$G15=""</formula>
    </cfRule>
  </conditionalFormatting>
  <conditionalFormatting sqref="L15:L21">
    <cfRule type="expression" priority="202" dxfId="0">
      <formula>$G15="なし"</formula>
    </cfRule>
  </conditionalFormatting>
  <conditionalFormatting sqref="G15:K21">
    <cfRule type="expression" priority="201" dxfId="0">
      <formula>G15=""</formula>
    </cfRule>
  </conditionalFormatting>
  <conditionalFormatting sqref="K29:N38 P29:P38 P45:P54 P61:P70 P77:P86 P93:P102 P109:P118 P125:P134">
    <cfRule type="expression" priority="198" dxfId="8">
      <formula>$G29="はい"</formula>
    </cfRule>
    <cfRule type="expression" priority="199" dxfId="8">
      <formula>$I29="はい"</formula>
    </cfRule>
    <cfRule type="expression" priority="200" dxfId="0">
      <formula>$G29=$I29</formula>
    </cfRule>
  </conditionalFormatting>
  <conditionalFormatting sqref="Q29:Q38">
    <cfRule type="expression" priority="192" dxfId="0">
      <formula>$P29="確認済"</formula>
    </cfRule>
    <cfRule type="expression" priority="193" dxfId="37">
      <formula>Q29&lt;&gt;""</formula>
    </cfRule>
    <cfRule type="expression" priority="194" dxfId="16">
      <formula>$G29="はい"</formula>
    </cfRule>
    <cfRule type="expression" priority="195" dxfId="16">
      <formula>$I29="はい"</formula>
    </cfRule>
    <cfRule type="expression" priority="196" dxfId="0">
      <formula>$G29=$I29</formula>
    </cfRule>
  </conditionalFormatting>
  <conditionalFormatting sqref="G29:N38 P29:Q38">
    <cfRule type="expression" priority="187" dxfId="0">
      <formula>$G$24=""</formula>
    </cfRule>
  </conditionalFormatting>
  <conditionalFormatting sqref="K29:N38 P29:P38">
    <cfRule type="expression" priority="197" dxfId="37">
      <formula>K29&lt;&gt;""</formula>
    </cfRule>
  </conditionalFormatting>
  <conditionalFormatting sqref="O29:O38">
    <cfRule type="expression" priority="188" dxfId="37" stopIfTrue="1">
      <formula>O29&lt;&gt;""</formula>
    </cfRule>
    <cfRule type="expression" priority="189" dxfId="8" stopIfTrue="1">
      <formula>$I29&lt;&gt;""</formula>
    </cfRule>
    <cfRule type="expression" priority="190" dxfId="8" stopIfTrue="1">
      <formula>$G29&lt;&gt;""</formula>
    </cfRule>
    <cfRule type="expression" priority="191" dxfId="0" stopIfTrue="1">
      <formula>$G29=$I29</formula>
    </cfRule>
  </conditionalFormatting>
  <conditionalFormatting sqref="O5:Q7">
    <cfRule type="expression" priority="186" dxfId="16" stopIfTrue="1">
      <formula>O5=""</formula>
    </cfRule>
  </conditionalFormatting>
  <conditionalFormatting sqref="G10:L12">
    <cfRule type="expression" priority="93" dxfId="0" stopIfTrue="1">
      <formula>$G$10=""</formula>
    </cfRule>
  </conditionalFormatting>
  <conditionalFormatting sqref="M10:Q12">
    <cfRule type="expression" priority="92" dxfId="16" stopIfTrue="1">
      <formula>$M$10=""</formula>
    </cfRule>
  </conditionalFormatting>
  <conditionalFormatting sqref="G40:Q40">
    <cfRule type="expression" priority="91" dxfId="0">
      <formula>G40=""</formula>
    </cfRule>
  </conditionalFormatting>
  <conditionalFormatting sqref="K45:N54">
    <cfRule type="expression" priority="88" dxfId="8">
      <formula>$G45="はい"</formula>
    </cfRule>
    <cfRule type="expression" priority="89" dxfId="8">
      <formula>$I45="はい"</formula>
    </cfRule>
    <cfRule type="expression" priority="90" dxfId="0">
      <formula>$G45=$I45</formula>
    </cfRule>
  </conditionalFormatting>
  <conditionalFormatting sqref="Q45:Q54">
    <cfRule type="expression" priority="82" dxfId="0">
      <formula>$P45="確認済"</formula>
    </cfRule>
    <cfRule type="expression" priority="83" dxfId="37">
      <formula>Q45&lt;&gt;""</formula>
    </cfRule>
    <cfRule type="expression" priority="84" dxfId="16">
      <formula>$G45="はい"</formula>
    </cfRule>
    <cfRule type="expression" priority="85" dxfId="16">
      <formula>$I45="はい"</formula>
    </cfRule>
    <cfRule type="expression" priority="86" dxfId="0">
      <formula>$G45=$I45</formula>
    </cfRule>
  </conditionalFormatting>
  <conditionalFormatting sqref="G45:N54 P45:Q54">
    <cfRule type="expression" priority="77" dxfId="0">
      <formula>$G$40=""</formula>
    </cfRule>
  </conditionalFormatting>
  <conditionalFormatting sqref="K45:N54 P45:P54">
    <cfRule type="expression" priority="87" dxfId="37">
      <formula>K45&lt;&gt;""</formula>
    </cfRule>
  </conditionalFormatting>
  <conditionalFormatting sqref="O45:O54">
    <cfRule type="expression" priority="78" dxfId="37" stopIfTrue="1">
      <formula>O45&lt;&gt;""</formula>
    </cfRule>
    <cfRule type="expression" priority="79" dxfId="8" stopIfTrue="1">
      <formula>$I45&lt;&gt;""</formula>
    </cfRule>
    <cfRule type="expression" priority="80" dxfId="8" stopIfTrue="1">
      <formula>$G45&lt;&gt;""</formula>
    </cfRule>
    <cfRule type="expression" priority="81" dxfId="0" stopIfTrue="1">
      <formula>$G45=$I45</formula>
    </cfRule>
  </conditionalFormatting>
  <conditionalFormatting sqref="G56:Q56">
    <cfRule type="expression" priority="76" dxfId="0">
      <formula>G56=""</formula>
    </cfRule>
  </conditionalFormatting>
  <conditionalFormatting sqref="K61:N70">
    <cfRule type="expression" priority="73" dxfId="8">
      <formula>$G61="はい"</formula>
    </cfRule>
    <cfRule type="expression" priority="74" dxfId="8">
      <formula>$I61="はい"</formula>
    </cfRule>
    <cfRule type="expression" priority="75" dxfId="0">
      <formula>$G61=$I61</formula>
    </cfRule>
  </conditionalFormatting>
  <conditionalFormatting sqref="Q61:Q70">
    <cfRule type="expression" priority="67" dxfId="0">
      <formula>$P61="確認済"</formula>
    </cfRule>
    <cfRule type="expression" priority="68" dxfId="37">
      <formula>Q61&lt;&gt;""</formula>
    </cfRule>
    <cfRule type="expression" priority="69" dxfId="16">
      <formula>$G61="はい"</formula>
    </cfRule>
    <cfRule type="expression" priority="70" dxfId="16">
      <formula>$I61="はい"</formula>
    </cfRule>
    <cfRule type="expression" priority="71" dxfId="0">
      <formula>$G61=$I61</formula>
    </cfRule>
  </conditionalFormatting>
  <conditionalFormatting sqref="G61:N70 P61:Q70">
    <cfRule type="expression" priority="62" dxfId="0">
      <formula>$G$56=""</formula>
    </cfRule>
  </conditionalFormatting>
  <conditionalFormatting sqref="K61:N70 P61:P70">
    <cfRule type="expression" priority="72" dxfId="37">
      <formula>K61&lt;&gt;""</formula>
    </cfRule>
  </conditionalFormatting>
  <conditionalFormatting sqref="O61:O70">
    <cfRule type="expression" priority="63" dxfId="37" stopIfTrue="1">
      <formula>O61&lt;&gt;""</formula>
    </cfRule>
    <cfRule type="expression" priority="64" dxfId="8" stopIfTrue="1">
      <formula>$I61&lt;&gt;""</formula>
    </cfRule>
    <cfRule type="expression" priority="65" dxfId="8" stopIfTrue="1">
      <formula>$G61&lt;&gt;""</formula>
    </cfRule>
    <cfRule type="expression" priority="66" dxfId="0" stopIfTrue="1">
      <formula>$G61=$I61</formula>
    </cfRule>
  </conditionalFormatting>
  <conditionalFormatting sqref="G72:Q72">
    <cfRule type="expression" priority="61" dxfId="0">
      <formula>G72=""</formula>
    </cfRule>
  </conditionalFormatting>
  <conditionalFormatting sqref="K77:N86">
    <cfRule type="expression" priority="58" dxfId="8">
      <formula>$G77="はい"</formula>
    </cfRule>
    <cfRule type="expression" priority="59" dxfId="8">
      <formula>$I77="はい"</formula>
    </cfRule>
    <cfRule type="expression" priority="60" dxfId="0">
      <formula>$G77=$I77</formula>
    </cfRule>
  </conditionalFormatting>
  <conditionalFormatting sqref="Q77:Q86">
    <cfRule type="expression" priority="52" dxfId="0">
      <formula>$P77="確認済"</formula>
    </cfRule>
    <cfRule type="expression" priority="53" dxfId="37">
      <formula>Q77&lt;&gt;""</formula>
    </cfRule>
    <cfRule type="expression" priority="54" dxfId="16">
      <formula>$G77="はい"</formula>
    </cfRule>
    <cfRule type="expression" priority="55" dxfId="16">
      <formula>$I77="はい"</formula>
    </cfRule>
    <cfRule type="expression" priority="56" dxfId="0">
      <formula>$G77=$I77</formula>
    </cfRule>
  </conditionalFormatting>
  <conditionalFormatting sqref="G77:N86 P77:Q86">
    <cfRule type="expression" priority="47" dxfId="0">
      <formula>$G$72=""</formula>
    </cfRule>
  </conditionalFormatting>
  <conditionalFormatting sqref="K77:N86 P77:P86">
    <cfRule type="expression" priority="57" dxfId="37">
      <formula>K77&lt;&gt;""</formula>
    </cfRule>
  </conditionalFormatting>
  <conditionalFormatting sqref="O77:O86">
    <cfRule type="expression" priority="48" dxfId="37" stopIfTrue="1">
      <formula>O77&lt;&gt;""</formula>
    </cfRule>
    <cfRule type="expression" priority="49" dxfId="8" stopIfTrue="1">
      <formula>$I77&lt;&gt;""</formula>
    </cfRule>
    <cfRule type="expression" priority="50" dxfId="8" stopIfTrue="1">
      <formula>$G77&lt;&gt;""</formula>
    </cfRule>
    <cfRule type="expression" priority="51" dxfId="0" stopIfTrue="1">
      <formula>$G77=$I77</formula>
    </cfRule>
  </conditionalFormatting>
  <conditionalFormatting sqref="G88:Q88">
    <cfRule type="expression" priority="46" dxfId="0">
      <formula>G88=""</formula>
    </cfRule>
  </conditionalFormatting>
  <conditionalFormatting sqref="K93:N102">
    <cfRule type="expression" priority="43" dxfId="8">
      <formula>$G93="はい"</formula>
    </cfRule>
    <cfRule type="expression" priority="44" dxfId="8">
      <formula>$I93="はい"</formula>
    </cfRule>
    <cfRule type="expression" priority="45" dxfId="0">
      <formula>$G93=$I93</formula>
    </cfRule>
  </conditionalFormatting>
  <conditionalFormatting sqref="Q93:Q102">
    <cfRule type="expression" priority="37" dxfId="0">
      <formula>$P93="確認済"</formula>
    </cfRule>
    <cfRule type="expression" priority="38" dxfId="37">
      <formula>Q93&lt;&gt;""</formula>
    </cfRule>
    <cfRule type="expression" priority="39" dxfId="16">
      <formula>$G93="はい"</formula>
    </cfRule>
    <cfRule type="expression" priority="40" dxfId="16">
      <formula>$I93="はい"</formula>
    </cfRule>
    <cfRule type="expression" priority="41" dxfId="0">
      <formula>$G93=$I93</formula>
    </cfRule>
  </conditionalFormatting>
  <conditionalFormatting sqref="G93:N102 P93:Q102">
    <cfRule type="expression" priority="32" dxfId="0">
      <formula>$G$88=""</formula>
    </cfRule>
  </conditionalFormatting>
  <conditionalFormatting sqref="K93:N102 P93:P102">
    <cfRule type="expression" priority="42" dxfId="37">
      <formula>K93&lt;&gt;""</formula>
    </cfRule>
  </conditionalFormatting>
  <conditionalFormatting sqref="O93:O102">
    <cfRule type="expression" priority="33" dxfId="37" stopIfTrue="1">
      <formula>O93&lt;&gt;""</formula>
    </cfRule>
    <cfRule type="expression" priority="34" dxfId="8" stopIfTrue="1">
      <formula>$I93&lt;&gt;""</formula>
    </cfRule>
    <cfRule type="expression" priority="35" dxfId="8" stopIfTrue="1">
      <formula>$G93&lt;&gt;""</formula>
    </cfRule>
    <cfRule type="expression" priority="36" dxfId="0" stopIfTrue="1">
      <formula>$G93=$I93</formula>
    </cfRule>
  </conditionalFormatting>
  <conditionalFormatting sqref="G104:Q104">
    <cfRule type="expression" priority="31" dxfId="0">
      <formula>G104=""</formula>
    </cfRule>
  </conditionalFormatting>
  <conditionalFormatting sqref="K109:N118">
    <cfRule type="expression" priority="28" dxfId="8">
      <formula>$G109="はい"</formula>
    </cfRule>
    <cfRule type="expression" priority="29" dxfId="8">
      <formula>$I109="はい"</formula>
    </cfRule>
    <cfRule type="expression" priority="30" dxfId="0">
      <formula>$G109=$I109</formula>
    </cfRule>
  </conditionalFormatting>
  <conditionalFormatting sqref="Q109:Q118">
    <cfRule type="expression" priority="22" dxfId="0">
      <formula>$P109="確認済"</formula>
    </cfRule>
    <cfRule type="expression" priority="23" dxfId="37">
      <formula>Q109&lt;&gt;""</formula>
    </cfRule>
    <cfRule type="expression" priority="24" dxfId="16">
      <formula>$G109="はい"</formula>
    </cfRule>
    <cfRule type="expression" priority="25" dxfId="16">
      <formula>$I109="はい"</formula>
    </cfRule>
    <cfRule type="expression" priority="26" dxfId="0">
      <formula>$G109=$I109</formula>
    </cfRule>
  </conditionalFormatting>
  <conditionalFormatting sqref="G109:N118 P109:Q118">
    <cfRule type="expression" priority="17" dxfId="0">
      <formula>$G$104=""</formula>
    </cfRule>
  </conditionalFormatting>
  <conditionalFormatting sqref="K109:N118 P109:P118">
    <cfRule type="expression" priority="27" dxfId="37">
      <formula>K109&lt;&gt;""</formula>
    </cfRule>
  </conditionalFormatting>
  <conditionalFormatting sqref="O109:O118">
    <cfRule type="expression" priority="18" dxfId="37" stopIfTrue="1">
      <formula>O109&lt;&gt;""</formula>
    </cfRule>
    <cfRule type="expression" priority="19" dxfId="8" stopIfTrue="1">
      <formula>$I109&lt;&gt;""</formula>
    </cfRule>
    <cfRule type="expression" priority="20" dxfId="8" stopIfTrue="1">
      <formula>$G109&lt;&gt;""</formula>
    </cfRule>
    <cfRule type="expression" priority="21" dxfId="0" stopIfTrue="1">
      <formula>$G109=$I109</formula>
    </cfRule>
  </conditionalFormatting>
  <conditionalFormatting sqref="G120:Q120">
    <cfRule type="expression" priority="16" dxfId="0">
      <formula>G120=""</formula>
    </cfRule>
  </conditionalFormatting>
  <conditionalFormatting sqref="K125:N134">
    <cfRule type="expression" priority="13" dxfId="8">
      <formula>$G125="はい"</formula>
    </cfRule>
    <cfRule type="expression" priority="14" dxfId="8">
      <formula>$I125="はい"</formula>
    </cfRule>
    <cfRule type="expression" priority="15" dxfId="0">
      <formula>$G125=$I125</formula>
    </cfRule>
  </conditionalFormatting>
  <conditionalFormatting sqref="Q125:Q134">
    <cfRule type="expression" priority="7" dxfId="0">
      <formula>$P125="確認済"</formula>
    </cfRule>
    <cfRule type="expression" priority="8" dxfId="37">
      <formula>Q125&lt;&gt;""</formula>
    </cfRule>
    <cfRule type="expression" priority="9" dxfId="16">
      <formula>$G125="はい"</formula>
    </cfRule>
    <cfRule type="expression" priority="10" dxfId="16">
      <formula>$I125="はい"</formula>
    </cfRule>
    <cfRule type="expression" priority="11" dxfId="0">
      <formula>$G125=$I125</formula>
    </cfRule>
  </conditionalFormatting>
  <conditionalFormatting sqref="G125:N134 P125:Q134">
    <cfRule type="expression" priority="2" dxfId="0">
      <formula>$G$120=""</formula>
    </cfRule>
  </conditionalFormatting>
  <conditionalFormatting sqref="K125:N134 P125:P134">
    <cfRule type="expression" priority="12" dxfId="37">
      <formula>K125&lt;&gt;""</formula>
    </cfRule>
  </conditionalFormatting>
  <conditionalFormatting sqref="O125:O134">
    <cfRule type="expression" priority="3" dxfId="37" stopIfTrue="1">
      <formula>O125&lt;&gt;""</formula>
    </cfRule>
    <cfRule type="expression" priority="4" dxfId="8" stopIfTrue="1">
      <formula>$I125&lt;&gt;""</formula>
    </cfRule>
    <cfRule type="expression" priority="5" dxfId="8" stopIfTrue="1">
      <formula>$G125&lt;&gt;""</formula>
    </cfRule>
    <cfRule type="expression" priority="6" dxfId="0" stopIfTrue="1">
      <formula>$G125=$I125</formula>
    </cfRule>
  </conditionalFormatting>
  <conditionalFormatting sqref="D9:E11">
    <cfRule type="expression" priority="1" dxfId="0"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B1">
      <selection activeCell="J4" sqref="J4:L4"/>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32" t="s">
        <v>134</v>
      </c>
      <c r="B2" s="632"/>
      <c r="C2" s="632"/>
      <c r="D2" s="632"/>
      <c r="E2" s="632"/>
      <c r="F2" s="632"/>
      <c r="G2" s="632"/>
      <c r="H2" s="632"/>
      <c r="I2" s="632"/>
      <c r="J2" s="632"/>
      <c r="K2" s="632"/>
      <c r="L2" s="632"/>
      <c r="M2" s="632"/>
      <c r="N2" s="170"/>
    </row>
    <row r="3" spans="1:13" ht="29.25" customHeight="1">
      <c r="A3" s="190"/>
      <c r="B3" s="190"/>
      <c r="C3" s="190"/>
      <c r="D3" s="190"/>
      <c r="E3" s="190"/>
      <c r="F3" s="190"/>
      <c r="G3" s="190"/>
      <c r="H3" s="172"/>
      <c r="I3" s="217" t="s">
        <v>1</v>
      </c>
      <c r="J3" s="597"/>
      <c r="K3" s="421"/>
      <c r="L3" s="323"/>
      <c r="M3" s="170"/>
    </row>
    <row r="4" spans="1:13" s="4" customFormat="1" ht="33.75" customHeight="1">
      <c r="A4" s="643" t="s">
        <v>182</v>
      </c>
      <c r="B4" s="645">
        <f>IF('様式B'!D3="","",'様式B'!D3)</f>
      </c>
      <c r="C4" s="567"/>
      <c r="D4" s="567"/>
      <c r="E4" s="567"/>
      <c r="F4" s="190"/>
      <c r="G4" s="190"/>
      <c r="H4" s="172"/>
      <c r="I4" s="234" t="s">
        <v>2</v>
      </c>
      <c r="J4" s="598"/>
      <c r="K4" s="599"/>
      <c r="L4" s="600"/>
      <c r="M4" s="171"/>
    </row>
    <row r="5" spans="1:13" s="4" customFormat="1" ht="33.75" customHeight="1">
      <c r="A5" s="644"/>
      <c r="B5" s="450"/>
      <c r="C5" s="450"/>
      <c r="D5" s="450"/>
      <c r="E5" s="450"/>
      <c r="F5" s="190"/>
      <c r="G5" s="190"/>
      <c r="H5" s="172"/>
      <c r="I5" s="234" t="s">
        <v>3</v>
      </c>
      <c r="J5" s="598"/>
      <c r="K5" s="601"/>
      <c r="L5" s="602"/>
      <c r="M5" s="171"/>
    </row>
    <row r="6" spans="6:13" s="4" customFormat="1" ht="33.75" customHeight="1">
      <c r="F6" s="172"/>
      <c r="G6" s="172"/>
      <c r="H6" s="172"/>
      <c r="I6" s="234" t="s">
        <v>4</v>
      </c>
      <c r="J6" s="598" t="s">
        <v>143</v>
      </c>
      <c r="K6" s="599"/>
      <c r="L6" s="600"/>
      <c r="M6" s="171"/>
    </row>
    <row r="7" spans="1:12" s="4" customFormat="1" ht="33.75" customHeight="1">
      <c r="A7" s="178" t="s">
        <v>18</v>
      </c>
      <c r="B7" s="178" t="s">
        <v>19</v>
      </c>
      <c r="D7" s="178" t="s">
        <v>18</v>
      </c>
      <c r="E7" s="671" t="s">
        <v>19</v>
      </c>
      <c r="F7" s="299"/>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670">
        <f>IF('様式C_研究責任医師'!H10="","",'様式C_研究責任医師'!H10)</f>
      </c>
      <c r="F8" s="299"/>
      <c r="H8" s="174"/>
      <c r="I8" s="660">
        <f>IF('様式B'!C6="","",'様式B'!C6)</f>
      </c>
      <c r="J8" s="661"/>
      <c r="K8" s="661"/>
      <c r="L8" s="583"/>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670">
        <f>IF('様式C_研究責任医師'!H11="","",'様式C_研究責任医師'!H11)</f>
      </c>
      <c r="F9" s="299"/>
      <c r="H9" s="174"/>
      <c r="I9" s="662"/>
      <c r="J9" s="663"/>
      <c r="K9" s="663"/>
      <c r="L9" s="58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670">
        <f>IF('様式C_研究責任医師'!H12="","",'様式C_研究責任医師'!H12)</f>
      </c>
      <c r="F10" s="299"/>
      <c r="H10" s="174"/>
      <c r="I10" s="662"/>
      <c r="J10" s="663"/>
      <c r="K10" s="663"/>
      <c r="L10" s="58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670">
        <f>IF('様式C_研究責任医師'!H13="","",'様式C_研究責任医師'!H13)</f>
      </c>
      <c r="F11" s="299"/>
      <c r="H11" s="174"/>
      <c r="I11" s="664"/>
      <c r="J11" s="665"/>
      <c r="K11" s="665"/>
      <c r="L11" s="451"/>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670">
        <f>IF('様式C_研究責任医師'!H14="","",'様式C_研究責任医師'!H14)</f>
      </c>
      <c r="F12" s="299"/>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670">
        <f>IF('様式C_研究責任医師'!H15="","",'様式C_研究責任医師'!H15)</f>
      </c>
      <c r="F13" s="299"/>
      <c r="H13" s="174"/>
      <c r="I13" s="533"/>
      <c r="J13" s="292"/>
      <c r="K13" s="292"/>
      <c r="L13" s="666"/>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670">
        <f>IF('様式C_研究責任医師'!H16="","",'様式C_研究責任医師'!H16)</f>
      </c>
      <c r="F14" s="299"/>
      <c r="H14" s="174"/>
      <c r="I14" s="594"/>
      <c r="J14" s="595"/>
      <c r="K14" s="595"/>
      <c r="L14" s="667"/>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670">
        <f>IF('様式C_研究責任医師'!H17="","",'様式C_研究責任医師'!H17)</f>
      </c>
      <c r="F15" s="299"/>
      <c r="H15" s="174"/>
      <c r="I15" s="594"/>
      <c r="J15" s="595"/>
      <c r="K15" s="595"/>
      <c r="L15" s="667"/>
    </row>
    <row r="16" spans="1:12" s="4" customFormat="1" ht="13.5" customHeight="1">
      <c r="A16" s="175"/>
      <c r="B16" s="176"/>
      <c r="C16" s="177"/>
      <c r="D16" s="173"/>
      <c r="E16" s="174"/>
      <c r="F16" s="174"/>
      <c r="G16" s="174"/>
      <c r="H16" s="174"/>
      <c r="I16" s="294"/>
      <c r="J16" s="295"/>
      <c r="K16" s="295"/>
      <c r="L16" s="668"/>
    </row>
    <row r="17" spans="1:14" ht="36" customHeight="1">
      <c r="A17" s="184" t="s">
        <v>226</v>
      </c>
      <c r="B17" s="185"/>
      <c r="C17" s="185"/>
      <c r="D17" s="185"/>
      <c r="E17" s="170"/>
      <c r="F17" s="170"/>
      <c r="G17" s="170"/>
      <c r="H17" s="170"/>
      <c r="I17" s="170"/>
      <c r="J17" s="170"/>
      <c r="K17" s="170"/>
      <c r="L17" s="169" t="s">
        <v>224</v>
      </c>
      <c r="N17" s="170"/>
    </row>
    <row r="18" spans="1:13" ht="46.5" customHeight="1">
      <c r="A18" s="646" t="s">
        <v>183</v>
      </c>
      <c r="B18" s="647"/>
      <c r="C18" s="648" t="s">
        <v>152</v>
      </c>
      <c r="D18" s="649"/>
      <c r="E18" s="649"/>
      <c r="F18" s="669" t="s">
        <v>136</v>
      </c>
      <c r="G18" s="420"/>
      <c r="H18" s="420"/>
      <c r="I18" s="420"/>
      <c r="J18" s="420"/>
      <c r="K18" s="210" t="s">
        <v>184</v>
      </c>
      <c r="L18" s="210" t="s">
        <v>185</v>
      </c>
      <c r="M18" s="170"/>
    </row>
    <row r="19" spans="1:13" ht="45.75" customHeight="1">
      <c r="A19" s="634">
        <f>IF(ISNA(VLOOKUP(1,'様式B'!$A$15:$F$41,6,FALSE)),"",VLOOKUP(1,'様式B'!$A$15:$F$41,6,FALSE))</f>
      </c>
      <c r="B19" s="635"/>
      <c r="C19" s="654">
        <f>IF(F19="","","研究資金等を提供(Q2)")</f>
      </c>
      <c r="D19" s="191">
        <f>IF(C19="","","研究費の受入形態")</f>
      </c>
      <c r="E19" s="236">
        <f>IF(A19="","",IF(ISNA(VLOOKUP(A19&amp;"1",管計2,2,FALSE)),"",VLOOKUP(A19&amp;"1",管計2,2,FALSE)))</f>
      </c>
      <c r="F19" s="650">
        <f>IF(ISNA(VLOOKUP(A19,管理計画Q2,4,FALSE)),"",VLOOKUP(A19,管理計画Q2,4,FALSE))</f>
      </c>
      <c r="G19" s="651"/>
      <c r="H19" s="651"/>
      <c r="I19" s="651"/>
      <c r="J19" s="651"/>
      <c r="K19" s="633"/>
      <c r="L19" s="633"/>
      <c r="M19" s="170"/>
    </row>
    <row r="20" spans="1:13" ht="45.75" customHeight="1">
      <c r="A20" s="636"/>
      <c r="B20" s="637"/>
      <c r="C20" s="655"/>
      <c r="D20" s="191">
        <f>IF(C19="","","受入方法")</f>
      </c>
      <c r="E20" s="236">
        <f>IF(A19="","",IF(ISNA(VLOOKUP(A19&amp;"2",管計2,2,FALSE)),"",VLOOKUP(A19&amp;"2",管計2,2,FALSE)))</f>
      </c>
      <c r="F20" s="652"/>
      <c r="G20" s="531"/>
      <c r="H20" s="531"/>
      <c r="I20" s="531"/>
      <c r="J20" s="531"/>
      <c r="K20" s="642"/>
      <c r="L20" s="642"/>
      <c r="M20" s="170"/>
    </row>
    <row r="21" spans="1:13" ht="45.75" customHeight="1">
      <c r="A21" s="636"/>
      <c r="B21" s="637"/>
      <c r="C21" s="655"/>
      <c r="D21" s="191">
        <f>IF(C19="","","受入金額")</f>
      </c>
      <c r="E21" s="237">
        <f>IF(A19="","",IF(ISNA(VLOOKUP(A19&amp;"3",管計2,2,FALSE)),"",VLOOKUP(A19&amp;"3",管計2,2,FALSE)))</f>
      </c>
      <c r="F21" s="652"/>
      <c r="G21" s="531"/>
      <c r="H21" s="531"/>
      <c r="I21" s="531"/>
      <c r="J21" s="531"/>
      <c r="K21" s="642"/>
      <c r="L21" s="642"/>
      <c r="M21" s="170"/>
    </row>
    <row r="22" spans="1:13" ht="45.75" customHeight="1">
      <c r="A22" s="636"/>
      <c r="B22" s="637"/>
      <c r="C22" s="656"/>
      <c r="D22" s="191">
        <f>IF(C19="","","契約締結状況")</f>
      </c>
      <c r="E22" s="236">
        <f>IF(A19="","",IF(ISNA(VLOOKUP(A19&amp;"4",管計2,2,FALSE)),"",VLOOKUP(A19&amp;"4",管計2,2,FALSE)))</f>
      </c>
      <c r="F22" s="653"/>
      <c r="G22" s="532"/>
      <c r="H22" s="532"/>
      <c r="I22" s="532"/>
      <c r="J22" s="532"/>
      <c r="K22" s="333"/>
      <c r="L22" s="333"/>
      <c r="M22" s="170"/>
    </row>
    <row r="23" spans="1:13" ht="68.25" customHeight="1">
      <c r="A23" s="636"/>
      <c r="B23" s="637"/>
      <c r="C23" s="192">
        <f>IF(F23="","","物品、施設等の提供・貸与(Q3)")</f>
      </c>
      <c r="D23" s="191">
        <f>IF(C23="","","物品、施設等の内容")</f>
      </c>
      <c r="E23" s="236">
        <f>IF(A19="","",IF(ISNA(VLOOKUP(A19,管計3,2,FALSE)),"",VLOOKUP(A19,管計3,2,FALSE)))</f>
      </c>
      <c r="F23" s="659">
        <f>IF(ISNA(VLOOKUP($A19,管理計画Q3,4,FALSE)),"",VLOOKUP($A19,管理計画Q3,4,FALSE))</f>
      </c>
      <c r="G23" s="481"/>
      <c r="H23" s="481"/>
      <c r="I23" s="481"/>
      <c r="J23" s="481"/>
      <c r="K23" s="256"/>
      <c r="L23" s="256"/>
      <c r="M23" s="170"/>
    </row>
    <row r="24" spans="1:13" ht="49.5" customHeight="1">
      <c r="A24" s="636"/>
      <c r="B24" s="637"/>
      <c r="C24" s="640">
        <f>IF(F24="","","役務提供(Q4)")</f>
      </c>
      <c r="D24" s="203">
        <f>IF(C24="","","受領する役務の内容")</f>
      </c>
      <c r="E24" s="235">
        <f>IF(A19="","",IF(ISNA(VLOOKUP(A19&amp;"1",管計4,2,FALSE)),"",VLOOKUP(A19&amp;"1",管計4,2,FALSE)))</f>
      </c>
      <c r="F24" s="650">
        <f>IF(ISNA(VLOOKUP($A19,管理計画Q4,4,FALSE)),"",VLOOKUP($A19,管理計画Q4,4,FALSE))</f>
      </c>
      <c r="G24" s="651"/>
      <c r="H24" s="651"/>
      <c r="I24" s="651"/>
      <c r="J24" s="651"/>
      <c r="K24" s="633"/>
      <c r="L24" s="633"/>
      <c r="M24" s="170"/>
    </row>
    <row r="25" spans="1:13" ht="49.5" customHeight="1">
      <c r="A25" s="636"/>
      <c r="B25" s="637"/>
      <c r="C25" s="641"/>
      <c r="D25" s="203">
        <f>IF(C24="","","対象薬剤製薬企業の特定役務への関与の有無")</f>
      </c>
      <c r="E25" s="235">
        <f>IF(A19="","",IF(ISNA(VLOOKUP(A19&amp;"2",管計4,2,FALSE)),"",VLOOKUP(A19&amp;"2",管計4,2,FALSE)))</f>
      </c>
      <c r="F25" s="653"/>
      <c r="G25" s="532"/>
      <c r="H25" s="532"/>
      <c r="I25" s="532"/>
      <c r="J25" s="532"/>
      <c r="K25" s="333"/>
      <c r="L25" s="333"/>
      <c r="M25" s="170"/>
    </row>
    <row r="26" spans="1:13" ht="49.5" customHeight="1">
      <c r="A26" s="636"/>
      <c r="B26" s="637"/>
      <c r="C26" s="640">
        <f>IF(F26="","","製薬企業等の在籍者の従事(Q5)")</f>
      </c>
      <c r="D26" s="203">
        <f>IF(C26="","","製薬企業等の在籍者の従事の内容")</f>
      </c>
      <c r="E26" s="235">
        <f>IF(A19="","",IF(ISNA(VLOOKUP(A19&amp;"1",管計5,2,FALSE)),"",VLOOKUP(A19&amp;"1",管計5,2,FALSE)))</f>
      </c>
      <c r="F26" s="650">
        <f>IF(ISNA(VLOOKUP($A19,管理計画Q5,4,FALSE)),"",VLOOKUP($A19,管理計画Q5,4,FALSE))</f>
      </c>
      <c r="G26" s="651"/>
      <c r="H26" s="651"/>
      <c r="I26" s="651"/>
      <c r="J26" s="651"/>
      <c r="K26" s="633"/>
      <c r="L26" s="633"/>
      <c r="M26" s="170"/>
    </row>
    <row r="27" spans="1:13" ht="49.5" customHeight="1">
      <c r="A27" s="638"/>
      <c r="B27" s="639"/>
      <c r="C27" s="641"/>
      <c r="D27" s="203">
        <f>IF(C26="","","対象薬剤製薬企業等の在籍者の特定役務への従事の有無")</f>
      </c>
      <c r="E27" s="235">
        <f>IF(A19="","",IF(ISNA(VLOOKUP(A19&amp;"2",管計5,2,FALSE)),"",VLOOKUP(A19&amp;"2",管計5,2,FALSE)))</f>
      </c>
      <c r="F27" s="653"/>
      <c r="G27" s="532"/>
      <c r="H27" s="532"/>
      <c r="I27" s="532"/>
      <c r="J27" s="532"/>
      <c r="K27" s="333"/>
      <c r="L27" s="333"/>
      <c r="M27" s="170"/>
    </row>
    <row r="28" spans="1:13" ht="45.75" customHeight="1">
      <c r="A28" s="634">
        <f>IF(ISNA(VLOOKUP(2,'様式B'!$A$15:$F$41,6,FALSE)),"",VLOOKUP(2,'様式B'!$A$15:$F$41,6,FALSE))</f>
      </c>
      <c r="B28" s="635"/>
      <c r="C28" s="654">
        <f>IF(F28="","","研究資金等を提供(Q2)")</f>
      </c>
      <c r="D28" s="191">
        <f>IF(C28="","","研究費の受入形態")</f>
      </c>
      <c r="E28" s="236">
        <f>IF(A28="","",IF(ISNA(VLOOKUP(A28&amp;"1",管計2,2,FALSE)),"",VLOOKUP(A28&amp;"1",管計2,2,FALSE)))</f>
      </c>
      <c r="F28" s="650">
        <f>IF(ISNA(VLOOKUP(A28,管理計画Q2,4,FALSE)),"",VLOOKUP(A28,管理計画Q2,4,FALSE))</f>
      </c>
      <c r="G28" s="651"/>
      <c r="H28" s="651"/>
      <c r="I28" s="651"/>
      <c r="J28" s="651"/>
      <c r="K28" s="633"/>
      <c r="L28" s="633"/>
      <c r="M28" s="170"/>
    </row>
    <row r="29" spans="1:13" ht="45.75" customHeight="1">
      <c r="A29" s="636"/>
      <c r="B29" s="637"/>
      <c r="C29" s="655"/>
      <c r="D29" s="191">
        <f>IF(C28="","","受入方法")</f>
      </c>
      <c r="E29" s="236">
        <f>IF(A28="","",IF(ISNA(VLOOKUP(A28&amp;"2",管計2,2,FALSE)),"",VLOOKUP(A28&amp;"2",管計2,2,FALSE)))</f>
      </c>
      <c r="F29" s="652"/>
      <c r="G29" s="531"/>
      <c r="H29" s="531"/>
      <c r="I29" s="531"/>
      <c r="J29" s="531"/>
      <c r="K29" s="642"/>
      <c r="L29" s="642"/>
      <c r="M29" s="170"/>
    </row>
    <row r="30" spans="1:13" ht="45.75" customHeight="1">
      <c r="A30" s="636"/>
      <c r="B30" s="637"/>
      <c r="C30" s="655"/>
      <c r="D30" s="191">
        <f>IF(C28="","","受入金額")</f>
      </c>
      <c r="E30" s="237">
        <f>IF(A28="","",IF(ISNA(VLOOKUP(A28&amp;"3",管計2,2,FALSE)),"",VLOOKUP(A28&amp;"3",管計2,2,FALSE)))</f>
      </c>
      <c r="F30" s="652"/>
      <c r="G30" s="531"/>
      <c r="H30" s="531"/>
      <c r="I30" s="531"/>
      <c r="J30" s="531"/>
      <c r="K30" s="642"/>
      <c r="L30" s="642"/>
      <c r="M30" s="170"/>
    </row>
    <row r="31" spans="1:13" ht="45.75" customHeight="1">
      <c r="A31" s="636"/>
      <c r="B31" s="637"/>
      <c r="C31" s="656"/>
      <c r="D31" s="191">
        <f>IF(C28="","","契約締結状況")</f>
      </c>
      <c r="E31" s="236">
        <f>IF(A28="","",IF(ISNA(VLOOKUP(A28&amp;"4",管計2,2,FALSE)),"",VLOOKUP(A28&amp;"4",管計2,2,FALSE)))</f>
      </c>
      <c r="F31" s="653"/>
      <c r="G31" s="532"/>
      <c r="H31" s="532"/>
      <c r="I31" s="532"/>
      <c r="J31" s="532"/>
      <c r="K31" s="333"/>
      <c r="L31" s="333"/>
      <c r="M31" s="170"/>
    </row>
    <row r="32" spans="1:13" ht="68.25" customHeight="1">
      <c r="A32" s="636"/>
      <c r="B32" s="637"/>
      <c r="C32" s="192">
        <f>IF(F32="","","物品、施設等の提供・貸与(Q3)")</f>
      </c>
      <c r="D32" s="191">
        <f>IF(C32="","","物品、施設等の内容")</f>
      </c>
      <c r="E32" s="236">
        <f>IF(A28="","",IF(ISNA(VLOOKUP(A28,管計3,2,FALSE)),"",VLOOKUP(A28,管計3,2,FALSE)))</f>
      </c>
      <c r="F32" s="659">
        <f>IF(ISNA(VLOOKUP($A28,管理計画Q3,4,FALSE)),"",VLOOKUP($A28,管理計画Q3,4,FALSE))</f>
      </c>
      <c r="G32" s="481"/>
      <c r="H32" s="481"/>
      <c r="I32" s="481"/>
      <c r="J32" s="481"/>
      <c r="K32" s="256"/>
      <c r="L32" s="256"/>
      <c r="M32" s="170"/>
    </row>
    <row r="33" spans="1:13" ht="49.5" customHeight="1">
      <c r="A33" s="636"/>
      <c r="B33" s="637"/>
      <c r="C33" s="640">
        <f>IF(F33="","","役務提供(Q4)")</f>
      </c>
      <c r="D33" s="203">
        <f>IF(C33="","","受領する役務の内容")</f>
      </c>
      <c r="E33" s="235">
        <f>IF(A28="","",IF(ISNA(VLOOKUP(A28&amp;"1",管計4,2,FALSE)),"",VLOOKUP(A28&amp;"1",管計4,2,FALSE)))</f>
      </c>
      <c r="F33" s="650">
        <f>IF(ISNA(VLOOKUP($A28,管理計画Q4,4,FALSE)),"",VLOOKUP($A28,管理計画Q4,4,FALSE))</f>
      </c>
      <c r="G33" s="651"/>
      <c r="H33" s="651"/>
      <c r="I33" s="651"/>
      <c r="J33" s="651"/>
      <c r="K33" s="633"/>
      <c r="L33" s="633"/>
      <c r="M33" s="170"/>
    </row>
    <row r="34" spans="1:13" ht="49.5" customHeight="1">
      <c r="A34" s="636"/>
      <c r="B34" s="637"/>
      <c r="C34" s="641"/>
      <c r="D34" s="203">
        <f>IF(C33="","","対象薬剤製薬企業の特定役務への関与の有無")</f>
      </c>
      <c r="E34" s="235">
        <f>IF(A28="","",IF(ISNA(VLOOKUP(A28&amp;"2",管計4,2,FALSE)),"",VLOOKUP(A28&amp;"2",管計4,2,FALSE)))</f>
      </c>
      <c r="F34" s="653"/>
      <c r="G34" s="532"/>
      <c r="H34" s="532"/>
      <c r="I34" s="532"/>
      <c r="J34" s="532"/>
      <c r="K34" s="333"/>
      <c r="L34" s="333"/>
      <c r="M34" s="170"/>
    </row>
    <row r="35" spans="1:13" ht="49.5" customHeight="1">
      <c r="A35" s="636"/>
      <c r="B35" s="637"/>
      <c r="C35" s="640">
        <f>IF(F35="","","製薬企業等の在籍者の従事(Q5)")</f>
      </c>
      <c r="D35" s="203">
        <f>IF(C35="","","製薬企業等の在籍者の従事の内容")</f>
      </c>
      <c r="E35" s="235">
        <f>IF(A28="","",IF(ISNA(VLOOKUP(A28&amp;"1",管計5,2,FALSE)),"",VLOOKUP(A28&amp;"1",管計5,2,FALSE)))</f>
      </c>
      <c r="F35" s="650">
        <f>IF(ISNA(VLOOKUP($A28,管理計画Q5,4,FALSE)),"",VLOOKUP($A28,管理計画Q5,4,FALSE))</f>
      </c>
      <c r="G35" s="651"/>
      <c r="H35" s="651"/>
      <c r="I35" s="651"/>
      <c r="J35" s="651"/>
      <c r="K35" s="633"/>
      <c r="L35" s="633"/>
      <c r="M35" s="170"/>
    </row>
    <row r="36" spans="1:13" ht="49.5" customHeight="1">
      <c r="A36" s="638"/>
      <c r="B36" s="639"/>
      <c r="C36" s="641"/>
      <c r="D36" s="203">
        <f>IF(C35="","","対象薬剤製薬企業等の在籍者の特定役務への従事の有無")</f>
      </c>
      <c r="E36" s="235">
        <f>IF(A28="","",IF(ISNA(VLOOKUP(A28&amp;"2",管計5,2,FALSE)),"",VLOOKUP(A28&amp;"2",管計5,2,FALSE)))</f>
      </c>
      <c r="F36" s="653"/>
      <c r="G36" s="532"/>
      <c r="H36" s="532"/>
      <c r="I36" s="532"/>
      <c r="J36" s="532"/>
      <c r="K36" s="333"/>
      <c r="L36" s="333"/>
      <c r="M36" s="170"/>
    </row>
    <row r="37" spans="1:13" ht="45.75" customHeight="1">
      <c r="A37" s="634">
        <f>IF(ISNA(VLOOKUP(3,'様式B'!$A$15:$F$41,6,FALSE)),"",VLOOKUP(3,'様式B'!$A$15:$F$41,6,FALSE))</f>
      </c>
      <c r="B37" s="635"/>
      <c r="C37" s="654">
        <f>IF(F37="","","研究資金等を提供(Q2)")</f>
      </c>
      <c r="D37" s="191">
        <f>IF(C37="","","研究費の受入形態")</f>
      </c>
      <c r="E37" s="236">
        <f>IF(A37="","",IF(ISNA(VLOOKUP(A37&amp;"1",管計2,2,FALSE)),"",VLOOKUP(A37&amp;"1",管計2,2,FALSE)))</f>
      </c>
      <c r="F37" s="650">
        <f>IF(ISNA(VLOOKUP(A37,管理計画Q2,4,FALSE)),"",VLOOKUP(A37,管理計画Q2,4,FALSE))</f>
      </c>
      <c r="G37" s="651"/>
      <c r="H37" s="651"/>
      <c r="I37" s="651"/>
      <c r="J37" s="651"/>
      <c r="K37" s="633"/>
      <c r="L37" s="633"/>
      <c r="M37" s="170"/>
    </row>
    <row r="38" spans="1:13" ht="45.75" customHeight="1">
      <c r="A38" s="636"/>
      <c r="B38" s="637"/>
      <c r="C38" s="655"/>
      <c r="D38" s="191">
        <f>IF(C37="","","受入方法")</f>
      </c>
      <c r="E38" s="236">
        <f>IF(A37="","",IF(ISNA(VLOOKUP(A37&amp;"2",管計2,2,FALSE)),"",VLOOKUP(A37&amp;"2",管計2,2,FALSE)))</f>
      </c>
      <c r="F38" s="652"/>
      <c r="G38" s="531"/>
      <c r="H38" s="531"/>
      <c r="I38" s="531"/>
      <c r="J38" s="531"/>
      <c r="K38" s="642"/>
      <c r="L38" s="642"/>
      <c r="M38" s="170"/>
    </row>
    <row r="39" spans="1:13" ht="45.75" customHeight="1">
      <c r="A39" s="636"/>
      <c r="B39" s="637"/>
      <c r="C39" s="655"/>
      <c r="D39" s="191">
        <f>IF(C37="","","受入金額")</f>
      </c>
      <c r="E39" s="237">
        <f>IF(A37="","",IF(ISNA(VLOOKUP(A37&amp;"3",管計2,2,FALSE)),"",VLOOKUP(A37&amp;"3",管計2,2,FALSE)))</f>
      </c>
      <c r="F39" s="652"/>
      <c r="G39" s="531"/>
      <c r="H39" s="531"/>
      <c r="I39" s="531"/>
      <c r="J39" s="531"/>
      <c r="K39" s="642"/>
      <c r="L39" s="642"/>
      <c r="M39" s="170"/>
    </row>
    <row r="40" spans="1:13" ht="45.75" customHeight="1">
      <c r="A40" s="636"/>
      <c r="B40" s="637"/>
      <c r="C40" s="656"/>
      <c r="D40" s="191">
        <f>IF(C37="","","契約締結状況")</f>
      </c>
      <c r="E40" s="236">
        <f>IF(A37="","",IF(ISNA(VLOOKUP(A37&amp;"4",管計2,2,FALSE)),"",VLOOKUP(A37&amp;"4",管計2,2,FALSE)))</f>
      </c>
      <c r="F40" s="653"/>
      <c r="G40" s="532"/>
      <c r="H40" s="532"/>
      <c r="I40" s="532"/>
      <c r="J40" s="532"/>
      <c r="K40" s="333"/>
      <c r="L40" s="333"/>
      <c r="M40" s="170"/>
    </row>
    <row r="41" spans="1:13" ht="68.25" customHeight="1">
      <c r="A41" s="636"/>
      <c r="B41" s="637"/>
      <c r="C41" s="192">
        <f>IF(F41="","","物品、施設等の提供・貸与(Q3)")</f>
      </c>
      <c r="D41" s="191">
        <f>IF(C41="","","物品、施設等の内容")</f>
      </c>
      <c r="E41" s="236">
        <f>IF(A37="","",IF(ISNA(VLOOKUP(A37,管計3,2,FALSE)),"",VLOOKUP(A37,管計3,2,FALSE)))</f>
      </c>
      <c r="F41" s="659">
        <f>IF(ISNA(VLOOKUP($A37,管理計画Q3,4,FALSE)),"",VLOOKUP($A37,管理計画Q3,4,FALSE))</f>
      </c>
      <c r="G41" s="481"/>
      <c r="H41" s="481"/>
      <c r="I41" s="481"/>
      <c r="J41" s="481"/>
      <c r="K41" s="256"/>
      <c r="L41" s="256"/>
      <c r="M41" s="170"/>
    </row>
    <row r="42" spans="1:13" ht="49.5" customHeight="1">
      <c r="A42" s="636"/>
      <c r="B42" s="637"/>
      <c r="C42" s="640">
        <f>IF(F42="","","役務提供(Q4)")</f>
      </c>
      <c r="D42" s="203">
        <f>IF(C42="","","受領する役務の内容")</f>
      </c>
      <c r="E42" s="235">
        <f>IF(A37="","",IF(ISNA(VLOOKUP(A37&amp;"1",管計4,2,FALSE)),"",VLOOKUP(A37&amp;"1",管計4,2,FALSE)))</f>
      </c>
      <c r="F42" s="650">
        <f>IF(ISNA(VLOOKUP($A37,管理計画Q4,4,FALSE)),"",VLOOKUP($A37,管理計画Q4,4,FALSE))</f>
      </c>
      <c r="G42" s="651"/>
      <c r="H42" s="651"/>
      <c r="I42" s="651"/>
      <c r="J42" s="651"/>
      <c r="K42" s="633"/>
      <c r="L42" s="633"/>
      <c r="M42" s="170"/>
    </row>
    <row r="43" spans="1:13" ht="49.5" customHeight="1">
      <c r="A43" s="636"/>
      <c r="B43" s="637"/>
      <c r="C43" s="641"/>
      <c r="D43" s="203">
        <f>IF(C42="","","対象薬剤製薬企業の特定役務への関与の有無")</f>
      </c>
      <c r="E43" s="235">
        <f>IF(A37="","",IF(ISNA(VLOOKUP(A37&amp;"2",管計4,2,FALSE)),"",VLOOKUP(A37&amp;"2",管計4,2,FALSE)))</f>
      </c>
      <c r="F43" s="653"/>
      <c r="G43" s="532"/>
      <c r="H43" s="532"/>
      <c r="I43" s="532"/>
      <c r="J43" s="532"/>
      <c r="K43" s="333"/>
      <c r="L43" s="333"/>
      <c r="M43" s="170"/>
    </row>
    <row r="44" spans="1:13" ht="49.5" customHeight="1">
      <c r="A44" s="636"/>
      <c r="B44" s="637"/>
      <c r="C44" s="640">
        <f>IF(F44="","","製薬企業等の在籍者の従事(Q5)")</f>
      </c>
      <c r="D44" s="203">
        <f>IF(C44="","","製薬企業等の在籍者の従事の内容")</f>
      </c>
      <c r="E44" s="235">
        <f>IF(A37="","",IF(ISNA(VLOOKUP(A37&amp;"1",管計5,2,FALSE)),"",VLOOKUP(A37&amp;"1",管計5,2,FALSE)))</f>
      </c>
      <c r="F44" s="650">
        <f>IF(ISNA(VLOOKUP($A37,管理計画Q5,4,FALSE)),"",VLOOKUP($A37,管理計画Q5,4,FALSE))</f>
      </c>
      <c r="G44" s="651"/>
      <c r="H44" s="651"/>
      <c r="I44" s="651"/>
      <c r="J44" s="651"/>
      <c r="K44" s="633"/>
      <c r="L44" s="633"/>
      <c r="M44" s="170"/>
    </row>
    <row r="45" spans="1:13" ht="49.5" customHeight="1">
      <c r="A45" s="638"/>
      <c r="B45" s="639"/>
      <c r="C45" s="641"/>
      <c r="D45" s="203">
        <f>IF(C44="","","対象薬剤製薬企業等の在籍者の特定役務への従事の有無")</f>
      </c>
      <c r="E45" s="235">
        <f>IF(A37="","",IF(ISNA(VLOOKUP(A37&amp;"2",管計5,2,FALSE)),"",VLOOKUP(A37&amp;"2",管計5,2,FALSE)))</f>
      </c>
      <c r="F45" s="653"/>
      <c r="G45" s="532"/>
      <c r="H45" s="532"/>
      <c r="I45" s="532"/>
      <c r="J45" s="532"/>
      <c r="K45" s="333"/>
      <c r="L45" s="333"/>
      <c r="M45" s="170"/>
    </row>
    <row r="46" spans="1:13" ht="45.75" customHeight="1">
      <c r="A46" s="634">
        <f>IF(ISNA(VLOOKUP(4,'様式B'!$A$15:$F$41,6,FALSE)),"",VLOOKUP(4,'様式B'!$A$15:$F$41,6,FALSE))</f>
      </c>
      <c r="B46" s="635"/>
      <c r="C46" s="654">
        <f>IF(F46="","","研究資金等を提供(Q2)")</f>
      </c>
      <c r="D46" s="191">
        <f>IF(C46="","","研究費の受入形態")</f>
      </c>
      <c r="E46" s="236">
        <f>IF(A46="","",IF(ISNA(VLOOKUP(A46&amp;"1",管計2,2,FALSE)),"",VLOOKUP(A46&amp;"1",管計2,2,FALSE)))</f>
      </c>
      <c r="F46" s="650">
        <f>IF(ISNA(VLOOKUP(A46,管理計画Q2,4,FALSE)),"",VLOOKUP(A46,管理計画Q2,4,FALSE))</f>
      </c>
      <c r="G46" s="651"/>
      <c r="H46" s="651"/>
      <c r="I46" s="651"/>
      <c r="J46" s="651"/>
      <c r="K46" s="633"/>
      <c r="L46" s="633"/>
      <c r="M46" s="170"/>
    </row>
    <row r="47" spans="1:13" ht="45.75" customHeight="1">
      <c r="A47" s="636"/>
      <c r="B47" s="637"/>
      <c r="C47" s="655"/>
      <c r="D47" s="191">
        <f>IF(C46="","","受入方法")</f>
      </c>
      <c r="E47" s="236">
        <f>IF(A46="","",IF(ISNA(VLOOKUP(A46&amp;"2",管計2,2,FALSE)),"",VLOOKUP(A46&amp;"2",管計2,2,FALSE)))</f>
      </c>
      <c r="F47" s="652"/>
      <c r="G47" s="531"/>
      <c r="H47" s="531"/>
      <c r="I47" s="531"/>
      <c r="J47" s="531"/>
      <c r="K47" s="642"/>
      <c r="L47" s="642"/>
      <c r="M47" s="170"/>
    </row>
    <row r="48" spans="1:13" ht="45.75" customHeight="1">
      <c r="A48" s="636"/>
      <c r="B48" s="637"/>
      <c r="C48" s="655"/>
      <c r="D48" s="191">
        <f>IF(C46="","","受入金額")</f>
      </c>
      <c r="E48" s="237">
        <f>IF(A46="","",IF(ISNA(VLOOKUP(A46&amp;"3",管計2,2,FALSE)),"",VLOOKUP(A46&amp;"3",管計2,2,FALSE)))</f>
      </c>
      <c r="F48" s="652"/>
      <c r="G48" s="531"/>
      <c r="H48" s="531"/>
      <c r="I48" s="531"/>
      <c r="J48" s="531"/>
      <c r="K48" s="642"/>
      <c r="L48" s="642"/>
      <c r="M48" s="170"/>
    </row>
    <row r="49" spans="1:13" ht="45.75" customHeight="1">
      <c r="A49" s="636"/>
      <c r="B49" s="637"/>
      <c r="C49" s="656"/>
      <c r="D49" s="191">
        <f>IF(C46="","","契約締結状況")</f>
      </c>
      <c r="E49" s="236">
        <f>IF(A46="","",IF(ISNA(VLOOKUP(A46&amp;"4",管計2,2,FALSE)),"",VLOOKUP(A46&amp;"4",管計2,2,FALSE)))</f>
      </c>
      <c r="F49" s="653"/>
      <c r="G49" s="532"/>
      <c r="H49" s="532"/>
      <c r="I49" s="532"/>
      <c r="J49" s="532"/>
      <c r="K49" s="333"/>
      <c r="L49" s="333"/>
      <c r="M49" s="170"/>
    </row>
    <row r="50" spans="1:13" ht="68.25" customHeight="1">
      <c r="A50" s="636"/>
      <c r="B50" s="637"/>
      <c r="C50" s="192">
        <f>IF(F50="","","物品、施設等の提供・貸与(Q3)")</f>
      </c>
      <c r="D50" s="191">
        <f>IF(C50="","","物品、施設等の内容")</f>
      </c>
      <c r="E50" s="236">
        <f>IF(A46="","",IF(ISNA(VLOOKUP(A46,管計3,2,FALSE)),"",VLOOKUP(A46,管計3,2,FALSE)))</f>
      </c>
      <c r="F50" s="659">
        <f>IF(ISNA(VLOOKUP($A46,管理計画Q3,4,FALSE)),"",VLOOKUP($A46,管理計画Q3,4,FALSE))</f>
      </c>
      <c r="G50" s="481"/>
      <c r="H50" s="481"/>
      <c r="I50" s="481"/>
      <c r="J50" s="481"/>
      <c r="K50" s="256"/>
      <c r="L50" s="256"/>
      <c r="M50" s="170"/>
    </row>
    <row r="51" spans="1:13" ht="49.5" customHeight="1">
      <c r="A51" s="636"/>
      <c r="B51" s="637"/>
      <c r="C51" s="640">
        <f>IF(F51="","","役務提供(Q4)")</f>
      </c>
      <c r="D51" s="203">
        <f>IF(C51="","","受領する役務の内容")</f>
      </c>
      <c r="E51" s="235">
        <f>IF(A46="","",IF(ISNA(VLOOKUP(A46&amp;"1",管計4,2,FALSE)),"",VLOOKUP(A46&amp;"1",管計4,2,FALSE)))</f>
      </c>
      <c r="F51" s="650">
        <f>IF(ISNA(VLOOKUP($A46,管理計画Q4,4,FALSE)),"",VLOOKUP($A46,管理計画Q4,4,FALSE))</f>
      </c>
      <c r="G51" s="651"/>
      <c r="H51" s="651"/>
      <c r="I51" s="651"/>
      <c r="J51" s="651"/>
      <c r="K51" s="633"/>
      <c r="L51" s="633"/>
      <c r="M51" s="170"/>
    </row>
    <row r="52" spans="1:13" ht="49.5" customHeight="1">
      <c r="A52" s="636"/>
      <c r="B52" s="637"/>
      <c r="C52" s="641"/>
      <c r="D52" s="203">
        <f>IF(C51="","","対象薬剤製薬企業の特定役務への関与の有無")</f>
      </c>
      <c r="E52" s="235">
        <f>IF(A46="","",IF(ISNA(VLOOKUP(A46&amp;"2",管計4,2,FALSE)),"",VLOOKUP(A46&amp;"2",管計4,2,FALSE)))</f>
      </c>
      <c r="F52" s="653"/>
      <c r="G52" s="532"/>
      <c r="H52" s="532"/>
      <c r="I52" s="532"/>
      <c r="J52" s="532"/>
      <c r="K52" s="333"/>
      <c r="L52" s="333"/>
      <c r="M52" s="170"/>
    </row>
    <row r="53" spans="1:13" ht="49.5" customHeight="1">
      <c r="A53" s="636"/>
      <c r="B53" s="637"/>
      <c r="C53" s="640">
        <f>IF(F53="","","製薬企業等の在籍者の従事(Q5)")</f>
      </c>
      <c r="D53" s="203">
        <f>IF(C53="","","製薬企業等の在籍者の従事の内容")</f>
      </c>
      <c r="E53" s="235">
        <f>IF(A46="","",IF(ISNA(VLOOKUP(A46&amp;"1",管計5,2,FALSE)),"",VLOOKUP(A46&amp;"1",管計5,2,FALSE)))</f>
      </c>
      <c r="F53" s="650">
        <f>IF(ISNA(VLOOKUP($A46,管理計画Q5,4,FALSE)),"",VLOOKUP($A46,管理計画Q5,4,FALSE))</f>
      </c>
      <c r="G53" s="651"/>
      <c r="H53" s="651"/>
      <c r="I53" s="651"/>
      <c r="J53" s="651"/>
      <c r="K53" s="633"/>
      <c r="L53" s="633"/>
      <c r="M53" s="170"/>
    </row>
    <row r="54" spans="1:13" ht="49.5" customHeight="1">
      <c r="A54" s="638"/>
      <c r="B54" s="639"/>
      <c r="C54" s="641"/>
      <c r="D54" s="203">
        <f>IF(C53="","","対象薬剤製薬企業等の在籍者の特定役務への従事の有無")</f>
      </c>
      <c r="E54" s="235">
        <f>IF(A46="","",IF(ISNA(VLOOKUP(A46&amp;"2",管計5,2,FALSE)),"",VLOOKUP(A46&amp;"2",管計5,2,FALSE)))</f>
      </c>
      <c r="F54" s="653"/>
      <c r="G54" s="532"/>
      <c r="H54" s="532"/>
      <c r="I54" s="532"/>
      <c r="J54" s="532"/>
      <c r="K54" s="333"/>
      <c r="L54" s="333"/>
      <c r="M54" s="170"/>
    </row>
    <row r="55" spans="1:13" ht="45.75" customHeight="1">
      <c r="A55" s="634">
        <f>IF(ISNA(VLOOKUP(5,'様式B'!$A$15:$F$41,6,FALSE)),"",VLOOKUP(5,'様式B'!$A$15:$F$41,6,FALSE))</f>
      </c>
      <c r="B55" s="635"/>
      <c r="C55" s="654">
        <f>IF(F55="","","研究資金等を提供(Q2)")</f>
      </c>
      <c r="D55" s="191">
        <f>IF(C55="","","研究費の受入形態")</f>
      </c>
      <c r="E55" s="236">
        <f>IF(A55="","",IF(ISNA(VLOOKUP(A55&amp;"1",管計2,2,FALSE)),"",VLOOKUP(A55&amp;"1",管計2,2,FALSE)))</f>
      </c>
      <c r="F55" s="650">
        <f>IF(ISNA(VLOOKUP(A55,管理計画Q2,4,FALSE)),"",VLOOKUP(A55,管理計画Q2,4,FALSE))</f>
      </c>
      <c r="G55" s="651"/>
      <c r="H55" s="651"/>
      <c r="I55" s="651"/>
      <c r="J55" s="651"/>
      <c r="K55" s="633"/>
      <c r="L55" s="633"/>
      <c r="M55" s="170"/>
    </row>
    <row r="56" spans="1:13" ht="45.75" customHeight="1">
      <c r="A56" s="636"/>
      <c r="B56" s="637"/>
      <c r="C56" s="655"/>
      <c r="D56" s="191">
        <f>IF(C55="","","受入方法")</f>
      </c>
      <c r="E56" s="236">
        <f>IF(A55="","",IF(ISNA(VLOOKUP(A55&amp;"2",管計2,2,FALSE)),"",VLOOKUP(A55&amp;"2",管計2,2,FALSE)))</f>
      </c>
      <c r="F56" s="652"/>
      <c r="G56" s="531"/>
      <c r="H56" s="531"/>
      <c r="I56" s="531"/>
      <c r="J56" s="531"/>
      <c r="K56" s="642"/>
      <c r="L56" s="642"/>
      <c r="M56" s="170"/>
    </row>
    <row r="57" spans="1:13" ht="45.75" customHeight="1">
      <c r="A57" s="636"/>
      <c r="B57" s="637"/>
      <c r="C57" s="655"/>
      <c r="D57" s="191">
        <f>IF(C55="","","受入金額")</f>
      </c>
      <c r="E57" s="237">
        <f>IF(A55="","",IF(ISNA(VLOOKUP(A55&amp;"3",管計2,2,FALSE)),"",VLOOKUP(A55&amp;"3",管計2,2,FALSE)))</f>
      </c>
      <c r="F57" s="652"/>
      <c r="G57" s="531"/>
      <c r="H57" s="531"/>
      <c r="I57" s="531"/>
      <c r="J57" s="531"/>
      <c r="K57" s="642"/>
      <c r="L57" s="642"/>
      <c r="M57" s="170"/>
    </row>
    <row r="58" spans="1:13" ht="45.75" customHeight="1">
      <c r="A58" s="636"/>
      <c r="B58" s="637"/>
      <c r="C58" s="656"/>
      <c r="D58" s="191">
        <f>IF(C55="","","契約締結状況")</f>
      </c>
      <c r="E58" s="236">
        <f>IF(A55="","",IF(ISNA(VLOOKUP(A55&amp;"4",管計2,2,FALSE)),"",VLOOKUP(A55&amp;"4",管計2,2,FALSE)))</f>
      </c>
      <c r="F58" s="653"/>
      <c r="G58" s="532"/>
      <c r="H58" s="532"/>
      <c r="I58" s="532"/>
      <c r="J58" s="532"/>
      <c r="K58" s="333"/>
      <c r="L58" s="333"/>
      <c r="M58" s="170"/>
    </row>
    <row r="59" spans="1:13" ht="68.25" customHeight="1">
      <c r="A59" s="636"/>
      <c r="B59" s="637"/>
      <c r="C59" s="192">
        <f>IF(F59="","","物品、施設等の提供・貸与(Q3)")</f>
      </c>
      <c r="D59" s="191">
        <f>IF(C59="","","物品、施設等の内容")</f>
      </c>
      <c r="E59" s="236">
        <f>IF(A55="","",IF(ISNA(VLOOKUP(A55,管計3,2,FALSE)),"",VLOOKUP(A55,管計3,2,FALSE)))</f>
      </c>
      <c r="F59" s="659">
        <f>IF(ISNA(VLOOKUP($A55,管理計画Q3,4,FALSE)),"",VLOOKUP($A55,管理計画Q3,4,FALSE))</f>
      </c>
      <c r="G59" s="481"/>
      <c r="H59" s="481"/>
      <c r="I59" s="481"/>
      <c r="J59" s="481"/>
      <c r="K59" s="256"/>
      <c r="L59" s="256"/>
      <c r="M59" s="170"/>
    </row>
    <row r="60" spans="1:13" ht="49.5" customHeight="1">
      <c r="A60" s="636"/>
      <c r="B60" s="637"/>
      <c r="C60" s="640">
        <f>IF(F60="","","役務提供(Q4)")</f>
      </c>
      <c r="D60" s="203">
        <f>IF(C60="","","受領する役務の内容")</f>
      </c>
      <c r="E60" s="235">
        <f>IF(A55="","",IF(ISNA(VLOOKUP(A55&amp;"1",管計4,2,FALSE)),"",VLOOKUP(A55&amp;"1",管計4,2,FALSE)))</f>
      </c>
      <c r="F60" s="650">
        <f>IF(ISNA(VLOOKUP($A55,管理計画Q4,4,FALSE)),"",VLOOKUP($A55,管理計画Q4,4,FALSE))</f>
      </c>
      <c r="G60" s="651"/>
      <c r="H60" s="651"/>
      <c r="I60" s="651"/>
      <c r="J60" s="651"/>
      <c r="K60" s="633"/>
      <c r="L60" s="633"/>
      <c r="M60" s="170"/>
    </row>
    <row r="61" spans="1:13" ht="49.5" customHeight="1">
      <c r="A61" s="636"/>
      <c r="B61" s="637"/>
      <c r="C61" s="641"/>
      <c r="D61" s="203">
        <f>IF(C60="","","対象薬剤製薬企業の特定役務への関与の有無")</f>
      </c>
      <c r="E61" s="235">
        <f>IF(A55="","",IF(ISNA(VLOOKUP(A55&amp;"2",管計4,2,FALSE)),"",VLOOKUP(A55&amp;"2",管計4,2,FALSE)))</f>
      </c>
      <c r="F61" s="653"/>
      <c r="G61" s="532"/>
      <c r="H61" s="532"/>
      <c r="I61" s="532"/>
      <c r="J61" s="532"/>
      <c r="K61" s="333"/>
      <c r="L61" s="333"/>
      <c r="M61" s="170"/>
    </row>
    <row r="62" spans="1:13" ht="49.5" customHeight="1">
      <c r="A62" s="636"/>
      <c r="B62" s="637"/>
      <c r="C62" s="640">
        <f>IF(F62="","","製薬企業等の在籍者の従事(Q5)")</f>
      </c>
      <c r="D62" s="203">
        <f>IF(C62="","","製薬企業等の在籍者の従事の内容")</f>
      </c>
      <c r="E62" s="235">
        <f>IF(A55="","",IF(ISNA(VLOOKUP(A55&amp;"1",管計5,2,FALSE)),"",VLOOKUP(A55&amp;"1",管計5,2,FALSE)))</f>
      </c>
      <c r="F62" s="650">
        <f>IF(ISNA(VLOOKUP($A55,管理計画Q5,4,FALSE)),"",VLOOKUP($A55,管理計画Q5,4,FALSE))</f>
      </c>
      <c r="G62" s="651"/>
      <c r="H62" s="651"/>
      <c r="I62" s="651"/>
      <c r="J62" s="651"/>
      <c r="K62" s="633"/>
      <c r="L62" s="633"/>
      <c r="M62" s="170"/>
    </row>
    <row r="63" spans="1:13" ht="49.5" customHeight="1">
      <c r="A63" s="657"/>
      <c r="B63" s="658"/>
      <c r="C63" s="641"/>
      <c r="D63" s="203">
        <f>IF(C62="","","対象薬剤製薬企業等の在籍者の特定役務への従事の有無")</f>
      </c>
      <c r="E63" s="235">
        <f>IF(A55="","",IF(ISNA(VLOOKUP(A55&amp;"2",管計5,2,FALSE)),"",VLOOKUP(A55&amp;"2",管計5,2,FALSE)))</f>
      </c>
      <c r="F63" s="653"/>
      <c r="G63" s="532"/>
      <c r="H63" s="532"/>
      <c r="I63" s="532"/>
      <c r="J63" s="532"/>
      <c r="K63" s="333"/>
      <c r="L63" s="333"/>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24" t="s">
        <v>174</v>
      </c>
      <c r="B66" s="625"/>
      <c r="C66" s="628">
        <f>'使用不可_選択肢'!A22</f>
      </c>
      <c r="D66" s="629"/>
      <c r="E66" s="630"/>
      <c r="F66" s="630"/>
      <c r="G66" s="630"/>
      <c r="H66" s="630"/>
      <c r="I66" s="630"/>
      <c r="J66" s="630"/>
      <c r="K66" s="630"/>
      <c r="L66" s="631"/>
      <c r="M66" s="170"/>
    </row>
    <row r="67" spans="1:13" s="209" customFormat="1" ht="46.5" customHeight="1">
      <c r="A67" s="618" t="s">
        <v>137</v>
      </c>
      <c r="B67" s="619"/>
      <c r="C67" s="620"/>
      <c r="D67" s="621"/>
      <c r="E67" s="622"/>
      <c r="F67" s="623"/>
      <c r="G67" s="257"/>
      <c r="H67" s="258"/>
      <c r="I67" s="259"/>
      <c r="J67" s="259"/>
      <c r="K67" s="259"/>
      <c r="L67" s="260"/>
      <c r="M67" s="213"/>
    </row>
    <row r="68" spans="1:13" s="187" customFormat="1" ht="45">
      <c r="A68" s="215" t="s">
        <v>138</v>
      </c>
      <c r="B68" s="215" t="s">
        <v>4</v>
      </c>
      <c r="C68" s="214" t="s">
        <v>139</v>
      </c>
      <c r="D68" s="610" t="s">
        <v>140</v>
      </c>
      <c r="E68" s="611"/>
      <c r="F68" s="611"/>
      <c r="G68" s="611"/>
      <c r="H68" s="611"/>
      <c r="I68" s="611"/>
      <c r="J68" s="378"/>
      <c r="K68" s="215" t="s">
        <v>184</v>
      </c>
      <c r="L68" s="215" t="s">
        <v>185</v>
      </c>
      <c r="M68" s="186"/>
    </row>
    <row r="69" spans="1:13" s="11" customFormat="1" ht="43.5" customHeight="1">
      <c r="A69" s="188"/>
      <c r="B69" s="188"/>
      <c r="C69" s="188"/>
      <c r="D69" s="188"/>
      <c r="E69" s="609">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77"/>
      <c r="G69" s="377"/>
      <c r="H69" s="377"/>
      <c r="I69" s="377"/>
      <c r="J69" s="378"/>
      <c r="K69" s="188"/>
      <c r="L69" s="188"/>
      <c r="M69" s="189"/>
    </row>
    <row r="70" spans="1:13" s="11" customFormat="1" ht="43.5" customHeight="1">
      <c r="A70" s="188"/>
      <c r="B70" s="188"/>
      <c r="C70" s="188"/>
      <c r="D70" s="188"/>
      <c r="E70" s="609">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77"/>
      <c r="G70" s="377"/>
      <c r="H70" s="377"/>
      <c r="I70" s="377"/>
      <c r="J70" s="378"/>
      <c r="K70" s="188"/>
      <c r="L70" s="188"/>
      <c r="M70" s="189"/>
    </row>
    <row r="71" spans="1:13" s="11" customFormat="1" ht="43.5" customHeight="1">
      <c r="A71" s="188"/>
      <c r="B71" s="188"/>
      <c r="C71" s="188"/>
      <c r="D71" s="188"/>
      <c r="E71" s="609">
        <f t="shared" si="0"/>
      </c>
      <c r="F71" s="377"/>
      <c r="G71" s="377"/>
      <c r="H71" s="377"/>
      <c r="I71" s="377"/>
      <c r="J71" s="378"/>
      <c r="K71" s="188"/>
      <c r="L71" s="188"/>
      <c r="M71" s="189"/>
    </row>
    <row r="72" spans="1:13" s="11" customFormat="1" ht="43.5" customHeight="1">
      <c r="A72" s="188"/>
      <c r="B72" s="188"/>
      <c r="C72" s="188"/>
      <c r="D72" s="188"/>
      <c r="E72" s="609">
        <f t="shared" si="0"/>
      </c>
      <c r="F72" s="377"/>
      <c r="G72" s="377"/>
      <c r="H72" s="377"/>
      <c r="I72" s="377"/>
      <c r="J72" s="378"/>
      <c r="K72" s="188"/>
      <c r="L72" s="188"/>
      <c r="M72" s="189"/>
    </row>
    <row r="73" spans="1:13" s="11" customFormat="1" ht="43.5" customHeight="1">
      <c r="A73" s="188"/>
      <c r="B73" s="188"/>
      <c r="C73" s="188"/>
      <c r="D73" s="188"/>
      <c r="E73" s="609">
        <f t="shared" si="0"/>
      </c>
      <c r="F73" s="377"/>
      <c r="G73" s="377"/>
      <c r="H73" s="377"/>
      <c r="I73" s="377"/>
      <c r="J73" s="378"/>
      <c r="K73" s="188"/>
      <c r="L73" s="188"/>
      <c r="M73" s="189"/>
    </row>
    <row r="74" spans="1:14" s="11" customFormat="1" ht="43.5" customHeight="1">
      <c r="A74" s="188"/>
      <c r="B74" s="188"/>
      <c r="C74" s="188"/>
      <c r="D74" s="188"/>
      <c r="E74" s="609">
        <f t="shared" si="0"/>
      </c>
      <c r="F74" s="377"/>
      <c r="G74" s="377"/>
      <c r="H74" s="377"/>
      <c r="I74" s="377"/>
      <c r="J74" s="378"/>
      <c r="K74" s="188"/>
      <c r="L74" s="188"/>
      <c r="M74" s="189"/>
      <c r="N74" s="230"/>
    </row>
    <row r="75" spans="1:14" s="11" customFormat="1" ht="43.5" customHeight="1">
      <c r="A75" s="188"/>
      <c r="B75" s="188"/>
      <c r="C75" s="188"/>
      <c r="D75" s="188"/>
      <c r="E75" s="609">
        <f t="shared" si="0"/>
      </c>
      <c r="F75" s="377"/>
      <c r="G75" s="377"/>
      <c r="H75" s="377"/>
      <c r="I75" s="377"/>
      <c r="J75" s="378"/>
      <c r="K75" s="188"/>
      <c r="L75" s="188"/>
      <c r="M75" s="189"/>
      <c r="N75" s="231"/>
    </row>
    <row r="76" spans="1:14" s="11" customFormat="1" ht="43.5" customHeight="1">
      <c r="A76" s="188"/>
      <c r="B76" s="188"/>
      <c r="C76" s="188"/>
      <c r="D76" s="188"/>
      <c r="E76" s="609">
        <f t="shared" si="0"/>
      </c>
      <c r="F76" s="377"/>
      <c r="G76" s="377"/>
      <c r="H76" s="377"/>
      <c r="I76" s="377"/>
      <c r="J76" s="378"/>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26" t="s">
        <v>174</v>
      </c>
      <c r="B78" s="627"/>
      <c r="C78" s="603">
        <f>'使用不可_選択肢'!A23</f>
      </c>
      <c r="D78" s="604"/>
      <c r="E78" s="605"/>
      <c r="F78" s="605"/>
      <c r="G78" s="605"/>
      <c r="H78" s="605"/>
      <c r="I78" s="605"/>
      <c r="J78" s="605"/>
      <c r="K78" s="605"/>
      <c r="L78" s="606"/>
      <c r="M78" s="170"/>
    </row>
    <row r="79" spans="1:13" s="209" customFormat="1" ht="46.5" customHeight="1">
      <c r="A79" s="612" t="s">
        <v>137</v>
      </c>
      <c r="B79" s="613"/>
      <c r="C79" s="614"/>
      <c r="D79" s="615"/>
      <c r="E79" s="616"/>
      <c r="F79" s="617"/>
      <c r="G79" s="262"/>
      <c r="H79" s="263"/>
      <c r="I79" s="264"/>
      <c r="J79" s="264"/>
      <c r="K79" s="264"/>
      <c r="L79" s="265"/>
      <c r="M79" s="213"/>
    </row>
    <row r="80" spans="1:13" s="187" customFormat="1" ht="45">
      <c r="A80" s="215" t="s">
        <v>138</v>
      </c>
      <c r="B80" s="215" t="s">
        <v>4</v>
      </c>
      <c r="C80" s="214" t="s">
        <v>139</v>
      </c>
      <c r="D80" s="610" t="s">
        <v>140</v>
      </c>
      <c r="E80" s="611"/>
      <c r="F80" s="611"/>
      <c r="G80" s="611"/>
      <c r="H80" s="611"/>
      <c r="I80" s="611"/>
      <c r="J80" s="378"/>
      <c r="K80" s="215" t="s">
        <v>184</v>
      </c>
      <c r="L80" s="215" t="s">
        <v>185</v>
      </c>
      <c r="M80" s="186"/>
    </row>
    <row r="81" spans="1:13" s="11" customFormat="1" ht="43.5" customHeight="1">
      <c r="A81" s="188"/>
      <c r="B81" s="188"/>
      <c r="C81" s="188"/>
      <c r="D81" s="188"/>
      <c r="E81" s="609">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77"/>
      <c r="G81" s="377"/>
      <c r="H81" s="377"/>
      <c r="I81" s="377"/>
      <c r="J81" s="378"/>
      <c r="K81" s="188"/>
      <c r="L81" s="188"/>
      <c r="M81" s="189"/>
    </row>
    <row r="82" spans="1:13" s="11" customFormat="1" ht="43.5" customHeight="1">
      <c r="A82" s="188"/>
      <c r="B82" s="188"/>
      <c r="C82" s="188"/>
      <c r="D82" s="188"/>
      <c r="E82" s="609">
        <f t="shared" si="1"/>
      </c>
      <c r="F82" s="377"/>
      <c r="G82" s="377"/>
      <c r="H82" s="377"/>
      <c r="I82" s="377"/>
      <c r="J82" s="378"/>
      <c r="K82" s="188"/>
      <c r="L82" s="188"/>
      <c r="M82" s="189"/>
    </row>
    <row r="83" spans="1:13" s="11" customFormat="1" ht="43.5" customHeight="1">
      <c r="A83" s="188"/>
      <c r="B83" s="188"/>
      <c r="C83" s="188"/>
      <c r="D83" s="188"/>
      <c r="E83" s="609">
        <f t="shared" si="1"/>
      </c>
      <c r="F83" s="377"/>
      <c r="G83" s="377"/>
      <c r="H83" s="377"/>
      <c r="I83" s="377"/>
      <c r="J83" s="378"/>
      <c r="K83" s="188"/>
      <c r="L83" s="188"/>
      <c r="M83" s="189"/>
    </row>
    <row r="84" spans="1:13" s="11" customFormat="1" ht="43.5" customHeight="1">
      <c r="A84" s="188"/>
      <c r="B84" s="188"/>
      <c r="C84" s="188"/>
      <c r="D84" s="188"/>
      <c r="E84" s="609">
        <f t="shared" si="1"/>
      </c>
      <c r="F84" s="377"/>
      <c r="G84" s="377"/>
      <c r="H84" s="377"/>
      <c r="I84" s="377"/>
      <c r="J84" s="378"/>
      <c r="K84" s="188"/>
      <c r="L84" s="188"/>
      <c r="M84" s="189"/>
    </row>
    <row r="85" spans="1:13" s="11" customFormat="1" ht="43.5" customHeight="1">
      <c r="A85" s="188"/>
      <c r="B85" s="188"/>
      <c r="C85" s="188"/>
      <c r="D85" s="188"/>
      <c r="E85" s="609">
        <f t="shared" si="1"/>
      </c>
      <c r="F85" s="377"/>
      <c r="G85" s="377"/>
      <c r="H85" s="377"/>
      <c r="I85" s="377"/>
      <c r="J85" s="378"/>
      <c r="K85" s="188"/>
      <c r="L85" s="188"/>
      <c r="M85" s="189"/>
    </row>
    <row r="86" spans="1:13" s="11" customFormat="1" ht="43.5" customHeight="1">
      <c r="A86" s="188"/>
      <c r="B86" s="188"/>
      <c r="C86" s="188"/>
      <c r="D86" s="188"/>
      <c r="E86" s="609">
        <f t="shared" si="1"/>
      </c>
      <c r="F86" s="377"/>
      <c r="G86" s="377"/>
      <c r="H86" s="377"/>
      <c r="I86" s="377"/>
      <c r="J86" s="378"/>
      <c r="K86" s="188"/>
      <c r="L86" s="188"/>
      <c r="M86" s="189"/>
    </row>
    <row r="87" spans="1:13" s="11" customFormat="1" ht="43.5" customHeight="1">
      <c r="A87" s="188"/>
      <c r="B87" s="188"/>
      <c r="C87" s="188"/>
      <c r="D87" s="188"/>
      <c r="E87" s="609">
        <f t="shared" si="1"/>
      </c>
      <c r="F87" s="377"/>
      <c r="G87" s="377"/>
      <c r="H87" s="377"/>
      <c r="I87" s="377"/>
      <c r="J87" s="378"/>
      <c r="K87" s="188"/>
      <c r="L87" s="188"/>
      <c r="M87" s="189"/>
    </row>
    <row r="88" spans="1:13" s="11" customFormat="1" ht="43.5" customHeight="1">
      <c r="A88" s="188"/>
      <c r="B88" s="188"/>
      <c r="C88" s="188"/>
      <c r="D88" s="188"/>
      <c r="E88" s="609">
        <f t="shared" si="1"/>
      </c>
      <c r="F88" s="377"/>
      <c r="G88" s="377"/>
      <c r="H88" s="377"/>
      <c r="I88" s="377"/>
      <c r="J88" s="378"/>
      <c r="K88" s="188"/>
      <c r="L88" s="188"/>
      <c r="M88" s="189"/>
    </row>
    <row r="89" spans="1:13" ht="19.5">
      <c r="A89" s="261"/>
      <c r="B89" s="261"/>
      <c r="C89" s="261"/>
      <c r="D89" s="261"/>
      <c r="E89" s="261"/>
      <c r="F89" s="261"/>
      <c r="G89" s="261"/>
      <c r="H89" s="261"/>
      <c r="I89" s="261"/>
      <c r="J89" s="261"/>
      <c r="K89" s="261"/>
      <c r="L89" s="261"/>
      <c r="M89" s="170"/>
    </row>
    <row r="90" spans="1:13" ht="46.5" customHeight="1">
      <c r="A90" s="626" t="s">
        <v>174</v>
      </c>
      <c r="B90" s="627"/>
      <c r="C90" s="603">
        <f>'使用不可_選択肢'!A24</f>
      </c>
      <c r="D90" s="604"/>
      <c r="E90" s="607"/>
      <c r="F90" s="607"/>
      <c r="G90" s="607"/>
      <c r="H90" s="607"/>
      <c r="I90" s="607"/>
      <c r="J90" s="607"/>
      <c r="K90" s="607"/>
      <c r="L90" s="608"/>
      <c r="M90" s="170"/>
    </row>
    <row r="91" spans="1:13" s="209" customFormat="1" ht="46.5" customHeight="1">
      <c r="A91" s="612" t="s">
        <v>137</v>
      </c>
      <c r="B91" s="613"/>
      <c r="C91" s="614"/>
      <c r="D91" s="615"/>
      <c r="E91" s="616"/>
      <c r="F91" s="617"/>
      <c r="G91" s="262"/>
      <c r="H91" s="263"/>
      <c r="I91" s="264"/>
      <c r="J91" s="264"/>
      <c r="K91" s="264"/>
      <c r="L91" s="265"/>
      <c r="M91" s="213"/>
    </row>
    <row r="92" spans="1:13" s="187" customFormat="1" ht="45">
      <c r="A92" s="215" t="s">
        <v>138</v>
      </c>
      <c r="B92" s="215" t="s">
        <v>4</v>
      </c>
      <c r="C92" s="214" t="s">
        <v>139</v>
      </c>
      <c r="D92" s="610" t="s">
        <v>140</v>
      </c>
      <c r="E92" s="611"/>
      <c r="F92" s="611"/>
      <c r="G92" s="611"/>
      <c r="H92" s="611"/>
      <c r="I92" s="611"/>
      <c r="J92" s="378"/>
      <c r="K92" s="215" t="s">
        <v>184</v>
      </c>
      <c r="L92" s="215" t="s">
        <v>185</v>
      </c>
      <c r="M92" s="186"/>
    </row>
    <row r="93" spans="1:13" s="11" customFormat="1" ht="43.5" customHeight="1">
      <c r="A93" s="188"/>
      <c r="B93" s="188"/>
      <c r="C93" s="188"/>
      <c r="D93" s="188"/>
      <c r="E93" s="609">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77"/>
      <c r="G93" s="377"/>
      <c r="H93" s="377"/>
      <c r="I93" s="377"/>
      <c r="J93" s="378"/>
      <c r="K93" s="188"/>
      <c r="L93" s="188"/>
      <c r="M93" s="189"/>
    </row>
    <row r="94" spans="1:13" s="11" customFormat="1" ht="43.5" customHeight="1">
      <c r="A94" s="188"/>
      <c r="B94" s="188"/>
      <c r="C94" s="188"/>
      <c r="D94" s="188"/>
      <c r="E94" s="609">
        <f t="shared" si="2"/>
      </c>
      <c r="F94" s="377"/>
      <c r="G94" s="377"/>
      <c r="H94" s="377"/>
      <c r="I94" s="377"/>
      <c r="J94" s="378"/>
      <c r="K94" s="188"/>
      <c r="L94" s="188"/>
      <c r="M94" s="189"/>
    </row>
    <row r="95" spans="1:13" s="11" customFormat="1" ht="43.5" customHeight="1">
      <c r="A95" s="188"/>
      <c r="B95" s="188"/>
      <c r="C95" s="188"/>
      <c r="D95" s="188"/>
      <c r="E95" s="609">
        <f t="shared" si="2"/>
      </c>
      <c r="F95" s="377"/>
      <c r="G95" s="377"/>
      <c r="H95" s="377"/>
      <c r="I95" s="377"/>
      <c r="J95" s="378"/>
      <c r="K95" s="188"/>
      <c r="L95" s="188"/>
      <c r="M95" s="189"/>
    </row>
    <row r="96" spans="1:13" s="11" customFormat="1" ht="43.5" customHeight="1">
      <c r="A96" s="188"/>
      <c r="B96" s="188"/>
      <c r="C96" s="188"/>
      <c r="D96" s="188"/>
      <c r="E96" s="609">
        <f t="shared" si="2"/>
      </c>
      <c r="F96" s="377"/>
      <c r="G96" s="377"/>
      <c r="H96" s="377"/>
      <c r="I96" s="377"/>
      <c r="J96" s="378"/>
      <c r="K96" s="188"/>
      <c r="L96" s="188"/>
      <c r="M96" s="189"/>
    </row>
    <row r="97" spans="1:13" s="11" customFormat="1" ht="43.5" customHeight="1">
      <c r="A97" s="188"/>
      <c r="B97" s="188"/>
      <c r="C97" s="188"/>
      <c r="D97" s="188"/>
      <c r="E97" s="609">
        <f t="shared" si="2"/>
      </c>
      <c r="F97" s="377"/>
      <c r="G97" s="377"/>
      <c r="H97" s="377"/>
      <c r="I97" s="377"/>
      <c r="J97" s="378"/>
      <c r="K97" s="188"/>
      <c r="L97" s="188"/>
      <c r="M97" s="189"/>
    </row>
    <row r="98" spans="1:13" s="11" customFormat="1" ht="43.5" customHeight="1">
      <c r="A98" s="188"/>
      <c r="B98" s="188"/>
      <c r="C98" s="188"/>
      <c r="D98" s="188"/>
      <c r="E98" s="609">
        <f t="shared" si="2"/>
      </c>
      <c r="F98" s="377"/>
      <c r="G98" s="377"/>
      <c r="H98" s="377"/>
      <c r="I98" s="377"/>
      <c r="J98" s="378"/>
      <c r="K98" s="188"/>
      <c r="L98" s="188"/>
      <c r="M98" s="189"/>
    </row>
    <row r="99" spans="1:13" s="11" customFormat="1" ht="43.5" customHeight="1">
      <c r="A99" s="188"/>
      <c r="B99" s="188"/>
      <c r="C99" s="188"/>
      <c r="D99" s="188"/>
      <c r="E99" s="609">
        <f t="shared" si="2"/>
      </c>
      <c r="F99" s="377"/>
      <c r="G99" s="377"/>
      <c r="H99" s="377"/>
      <c r="I99" s="377"/>
      <c r="J99" s="378"/>
      <c r="K99" s="188"/>
      <c r="L99" s="188"/>
      <c r="M99" s="189"/>
    </row>
    <row r="100" spans="1:13" s="11" customFormat="1" ht="43.5" customHeight="1">
      <c r="A100" s="188"/>
      <c r="B100" s="188"/>
      <c r="C100" s="188"/>
      <c r="D100" s="188"/>
      <c r="E100" s="609">
        <f t="shared" si="2"/>
      </c>
      <c r="F100" s="377"/>
      <c r="G100" s="377"/>
      <c r="H100" s="377"/>
      <c r="I100" s="377"/>
      <c r="J100" s="378"/>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26" t="s">
        <v>174</v>
      </c>
      <c r="B102" s="627"/>
      <c r="C102" s="603">
        <f>'使用不可_選択肢'!A25</f>
      </c>
      <c r="D102" s="604"/>
      <c r="E102" s="607"/>
      <c r="F102" s="607"/>
      <c r="G102" s="607"/>
      <c r="H102" s="607"/>
      <c r="I102" s="607"/>
      <c r="J102" s="607"/>
      <c r="K102" s="607"/>
      <c r="L102" s="608"/>
      <c r="M102" s="170"/>
    </row>
    <row r="103" spans="1:13" s="209" customFormat="1" ht="46.5" customHeight="1">
      <c r="A103" s="612" t="s">
        <v>137</v>
      </c>
      <c r="B103" s="613"/>
      <c r="C103" s="614"/>
      <c r="D103" s="615"/>
      <c r="E103" s="616"/>
      <c r="F103" s="617"/>
      <c r="G103" s="262"/>
      <c r="H103" s="263"/>
      <c r="I103" s="264"/>
      <c r="J103" s="264"/>
      <c r="K103" s="264"/>
      <c r="L103" s="265"/>
      <c r="M103" s="213"/>
    </row>
    <row r="104" spans="1:13" s="187" customFormat="1" ht="45">
      <c r="A104" s="215" t="s">
        <v>138</v>
      </c>
      <c r="B104" s="215" t="s">
        <v>4</v>
      </c>
      <c r="C104" s="214" t="s">
        <v>139</v>
      </c>
      <c r="D104" s="610" t="s">
        <v>140</v>
      </c>
      <c r="E104" s="611"/>
      <c r="F104" s="611"/>
      <c r="G104" s="611"/>
      <c r="H104" s="611"/>
      <c r="I104" s="611"/>
      <c r="J104" s="378"/>
      <c r="K104" s="215" t="s">
        <v>184</v>
      </c>
      <c r="L104" s="215" t="s">
        <v>185</v>
      </c>
      <c r="M104" s="186"/>
    </row>
    <row r="105" spans="1:13" s="11" customFormat="1" ht="43.5" customHeight="1">
      <c r="A105" s="188"/>
      <c r="B105" s="188"/>
      <c r="C105" s="188"/>
      <c r="D105" s="188"/>
      <c r="E105" s="609">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77"/>
      <c r="G105" s="377"/>
      <c r="H105" s="377"/>
      <c r="I105" s="377"/>
      <c r="J105" s="378"/>
      <c r="K105" s="188"/>
      <c r="L105" s="188"/>
      <c r="M105" s="189"/>
    </row>
    <row r="106" spans="1:13" s="11" customFormat="1" ht="43.5" customHeight="1">
      <c r="A106" s="188"/>
      <c r="B106" s="188"/>
      <c r="C106" s="188"/>
      <c r="D106" s="188"/>
      <c r="E106" s="609">
        <f t="shared" si="3"/>
      </c>
      <c r="F106" s="377"/>
      <c r="G106" s="377"/>
      <c r="H106" s="377"/>
      <c r="I106" s="377"/>
      <c r="J106" s="378"/>
      <c r="K106" s="188"/>
      <c r="L106" s="188"/>
      <c r="M106" s="189"/>
    </row>
    <row r="107" spans="1:13" s="11" customFormat="1" ht="43.5" customHeight="1">
      <c r="A107" s="188"/>
      <c r="B107" s="188"/>
      <c r="C107" s="188"/>
      <c r="D107" s="188"/>
      <c r="E107" s="609">
        <f t="shared" si="3"/>
      </c>
      <c r="F107" s="377"/>
      <c r="G107" s="377"/>
      <c r="H107" s="377"/>
      <c r="I107" s="377"/>
      <c r="J107" s="378"/>
      <c r="K107" s="188"/>
      <c r="L107" s="188"/>
      <c r="M107" s="189"/>
    </row>
    <row r="108" spans="1:13" s="11" customFormat="1" ht="43.5" customHeight="1">
      <c r="A108" s="188"/>
      <c r="B108" s="188"/>
      <c r="C108" s="188"/>
      <c r="D108" s="188"/>
      <c r="E108" s="609">
        <f t="shared" si="3"/>
      </c>
      <c r="F108" s="377"/>
      <c r="G108" s="377"/>
      <c r="H108" s="377"/>
      <c r="I108" s="377"/>
      <c r="J108" s="378"/>
      <c r="K108" s="188"/>
      <c r="L108" s="188"/>
      <c r="M108" s="189"/>
    </row>
    <row r="109" spans="1:13" s="11" customFormat="1" ht="43.5" customHeight="1">
      <c r="A109" s="188"/>
      <c r="B109" s="188"/>
      <c r="C109" s="188"/>
      <c r="D109" s="188"/>
      <c r="E109" s="609">
        <f t="shared" si="3"/>
      </c>
      <c r="F109" s="377"/>
      <c r="G109" s="377"/>
      <c r="H109" s="377"/>
      <c r="I109" s="377"/>
      <c r="J109" s="378"/>
      <c r="K109" s="188"/>
      <c r="L109" s="188"/>
      <c r="M109" s="189"/>
    </row>
    <row r="110" spans="1:13" s="11" customFormat="1" ht="43.5" customHeight="1">
      <c r="A110" s="188"/>
      <c r="B110" s="188"/>
      <c r="C110" s="188"/>
      <c r="D110" s="188"/>
      <c r="E110" s="609">
        <f t="shared" si="3"/>
      </c>
      <c r="F110" s="377"/>
      <c r="G110" s="377"/>
      <c r="H110" s="377"/>
      <c r="I110" s="377"/>
      <c r="J110" s="378"/>
      <c r="K110" s="188"/>
      <c r="L110" s="188"/>
      <c r="M110" s="189"/>
    </row>
    <row r="111" spans="1:13" s="11" customFormat="1" ht="43.5" customHeight="1">
      <c r="A111" s="188"/>
      <c r="B111" s="188"/>
      <c r="C111" s="188"/>
      <c r="D111" s="188"/>
      <c r="E111" s="609">
        <f t="shared" si="3"/>
      </c>
      <c r="F111" s="377"/>
      <c r="G111" s="377"/>
      <c r="H111" s="377"/>
      <c r="I111" s="377"/>
      <c r="J111" s="378"/>
      <c r="K111" s="188"/>
      <c r="L111" s="188"/>
      <c r="M111" s="189"/>
    </row>
    <row r="112" spans="1:13" s="11" customFormat="1" ht="43.5" customHeight="1">
      <c r="A112" s="188"/>
      <c r="B112" s="188"/>
      <c r="C112" s="188"/>
      <c r="D112" s="188"/>
      <c r="E112" s="609">
        <f t="shared" si="3"/>
      </c>
      <c r="F112" s="377"/>
      <c r="G112" s="377"/>
      <c r="H112" s="377"/>
      <c r="I112" s="377"/>
      <c r="J112" s="378"/>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26" t="s">
        <v>174</v>
      </c>
      <c r="B114" s="627"/>
      <c r="C114" s="603">
        <f>'使用不可_選択肢'!A26</f>
      </c>
      <c r="D114" s="604"/>
      <c r="E114" s="607"/>
      <c r="F114" s="607"/>
      <c r="G114" s="607"/>
      <c r="H114" s="607"/>
      <c r="I114" s="607"/>
      <c r="J114" s="607"/>
      <c r="K114" s="607"/>
      <c r="L114" s="608"/>
      <c r="M114" s="170"/>
    </row>
    <row r="115" spans="1:13" s="209" customFormat="1" ht="46.5" customHeight="1">
      <c r="A115" s="612" t="s">
        <v>137</v>
      </c>
      <c r="B115" s="613"/>
      <c r="C115" s="614"/>
      <c r="D115" s="615"/>
      <c r="E115" s="616"/>
      <c r="F115" s="617"/>
      <c r="G115" s="262"/>
      <c r="H115" s="263"/>
      <c r="I115" s="264"/>
      <c r="J115" s="264"/>
      <c r="K115" s="264"/>
      <c r="L115" s="265"/>
      <c r="M115" s="213"/>
    </row>
    <row r="116" spans="1:13" s="187" customFormat="1" ht="45">
      <c r="A116" s="215" t="s">
        <v>138</v>
      </c>
      <c r="B116" s="215" t="s">
        <v>4</v>
      </c>
      <c r="C116" s="214" t="s">
        <v>139</v>
      </c>
      <c r="D116" s="610" t="s">
        <v>140</v>
      </c>
      <c r="E116" s="611"/>
      <c r="F116" s="611"/>
      <c r="G116" s="611"/>
      <c r="H116" s="611"/>
      <c r="I116" s="611"/>
      <c r="J116" s="378"/>
      <c r="K116" s="215" t="s">
        <v>184</v>
      </c>
      <c r="L116" s="215" t="s">
        <v>185</v>
      </c>
      <c r="M116" s="186"/>
    </row>
    <row r="117" spans="1:13" s="11" customFormat="1" ht="43.5" customHeight="1">
      <c r="A117" s="188"/>
      <c r="B117" s="188"/>
      <c r="C117" s="188"/>
      <c r="D117" s="188"/>
      <c r="E117" s="609">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77"/>
      <c r="G117" s="377"/>
      <c r="H117" s="377"/>
      <c r="I117" s="377"/>
      <c r="J117" s="378"/>
      <c r="K117" s="188"/>
      <c r="L117" s="188"/>
      <c r="M117" s="189"/>
    </row>
    <row r="118" spans="1:13" s="11" customFormat="1" ht="43.5" customHeight="1">
      <c r="A118" s="188"/>
      <c r="B118" s="188"/>
      <c r="C118" s="188"/>
      <c r="D118" s="188"/>
      <c r="E118" s="609">
        <f t="shared" si="4"/>
      </c>
      <c r="F118" s="377"/>
      <c r="G118" s="377"/>
      <c r="H118" s="377"/>
      <c r="I118" s="377"/>
      <c r="J118" s="378"/>
      <c r="K118" s="188"/>
      <c r="L118" s="188"/>
      <c r="M118" s="189"/>
    </row>
    <row r="119" spans="1:13" s="11" customFormat="1" ht="43.5" customHeight="1">
      <c r="A119" s="188"/>
      <c r="B119" s="188"/>
      <c r="C119" s="188"/>
      <c r="D119" s="188"/>
      <c r="E119" s="609">
        <f t="shared" si="4"/>
      </c>
      <c r="F119" s="377"/>
      <c r="G119" s="377"/>
      <c r="H119" s="377"/>
      <c r="I119" s="377"/>
      <c r="J119" s="378"/>
      <c r="K119" s="188"/>
      <c r="L119" s="188"/>
      <c r="M119" s="189"/>
    </row>
    <row r="120" spans="1:13" s="11" customFormat="1" ht="43.5" customHeight="1">
      <c r="A120" s="188"/>
      <c r="B120" s="188"/>
      <c r="C120" s="188"/>
      <c r="D120" s="188"/>
      <c r="E120" s="609">
        <f t="shared" si="4"/>
      </c>
      <c r="F120" s="377"/>
      <c r="G120" s="377"/>
      <c r="H120" s="377"/>
      <c r="I120" s="377"/>
      <c r="J120" s="378"/>
      <c r="K120" s="188"/>
      <c r="L120" s="188"/>
      <c r="M120" s="189"/>
    </row>
    <row r="121" spans="1:13" s="11" customFormat="1" ht="43.5" customHeight="1">
      <c r="A121" s="188"/>
      <c r="B121" s="188"/>
      <c r="C121" s="188"/>
      <c r="D121" s="188"/>
      <c r="E121" s="609">
        <f t="shared" si="4"/>
      </c>
      <c r="F121" s="377"/>
      <c r="G121" s="377"/>
      <c r="H121" s="377"/>
      <c r="I121" s="377"/>
      <c r="J121" s="378"/>
      <c r="K121" s="188"/>
      <c r="L121" s="188"/>
      <c r="M121" s="189"/>
    </row>
    <row r="122" spans="1:13" s="11" customFormat="1" ht="43.5" customHeight="1">
      <c r="A122" s="188"/>
      <c r="B122" s="188"/>
      <c r="C122" s="188"/>
      <c r="D122" s="188"/>
      <c r="E122" s="609">
        <f t="shared" si="4"/>
      </c>
      <c r="F122" s="377"/>
      <c r="G122" s="377"/>
      <c r="H122" s="377"/>
      <c r="I122" s="377"/>
      <c r="J122" s="378"/>
      <c r="K122" s="188"/>
      <c r="L122" s="188"/>
      <c r="M122" s="189"/>
    </row>
    <row r="123" spans="1:13" s="11" customFormat="1" ht="43.5" customHeight="1">
      <c r="A123" s="188"/>
      <c r="B123" s="188"/>
      <c r="C123" s="188"/>
      <c r="D123" s="188"/>
      <c r="E123" s="609">
        <f t="shared" si="4"/>
      </c>
      <c r="F123" s="377"/>
      <c r="G123" s="377"/>
      <c r="H123" s="377"/>
      <c r="I123" s="377"/>
      <c r="J123" s="378"/>
      <c r="K123" s="188"/>
      <c r="L123" s="188"/>
      <c r="M123" s="189"/>
    </row>
    <row r="124" spans="1:13" s="11" customFormat="1" ht="43.5" customHeight="1">
      <c r="A124" s="188"/>
      <c r="B124" s="188"/>
      <c r="C124" s="188"/>
      <c r="D124" s="188"/>
      <c r="E124" s="609">
        <f t="shared" si="4"/>
      </c>
      <c r="F124" s="377"/>
      <c r="G124" s="377"/>
      <c r="H124" s="377"/>
      <c r="I124" s="377"/>
      <c r="J124" s="378"/>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E7:F7"/>
    <mergeCell ref="E8:F8"/>
    <mergeCell ref="E9:F9"/>
    <mergeCell ref="E10:F10"/>
    <mergeCell ref="E11:F11"/>
    <mergeCell ref="E12:F12"/>
    <mergeCell ref="F55:J58"/>
    <mergeCell ref="F59:J59"/>
    <mergeCell ref="F60:J61"/>
    <mergeCell ref="F62:J63"/>
    <mergeCell ref="F41:J41"/>
    <mergeCell ref="F42:J43"/>
    <mergeCell ref="F44:J45"/>
    <mergeCell ref="F46:J49"/>
    <mergeCell ref="F50:J50"/>
    <mergeCell ref="I8:L11"/>
    <mergeCell ref="I13:L16"/>
    <mergeCell ref="F18:J18"/>
    <mergeCell ref="K28:K31"/>
    <mergeCell ref="K33:K34"/>
    <mergeCell ref="L37:L40"/>
    <mergeCell ref="F32:J32"/>
    <mergeCell ref="E13:F13"/>
    <mergeCell ref="E14:F14"/>
    <mergeCell ref="E15:F15"/>
    <mergeCell ref="K60:K61"/>
    <mergeCell ref="L60:L61"/>
    <mergeCell ref="K62:K63"/>
    <mergeCell ref="L62:L63"/>
    <mergeCell ref="K51:K52"/>
    <mergeCell ref="L51:L52"/>
    <mergeCell ref="K53:K54"/>
    <mergeCell ref="L53:L54"/>
    <mergeCell ref="K55:K58"/>
    <mergeCell ref="L55:L58"/>
    <mergeCell ref="K42:K43"/>
    <mergeCell ref="L42:L43"/>
    <mergeCell ref="K44:K45"/>
    <mergeCell ref="L44:L45"/>
    <mergeCell ref="K46:K49"/>
    <mergeCell ref="L46:L49"/>
    <mergeCell ref="A19:B27"/>
    <mergeCell ref="C26:C27"/>
    <mergeCell ref="K19:K22"/>
    <mergeCell ref="K24:K25"/>
    <mergeCell ref="K26:K27"/>
    <mergeCell ref="F19:J22"/>
    <mergeCell ref="F23:J23"/>
    <mergeCell ref="F24:J25"/>
    <mergeCell ref="F26:J27"/>
    <mergeCell ref="C19:C22"/>
    <mergeCell ref="E82:J82"/>
    <mergeCell ref="E83:J83"/>
    <mergeCell ref="F37:J40"/>
    <mergeCell ref="A55:B63"/>
    <mergeCell ref="C55:C58"/>
    <mergeCell ref="C62:C63"/>
    <mergeCell ref="A46:B54"/>
    <mergeCell ref="C46:C49"/>
    <mergeCell ref="C51:C52"/>
    <mergeCell ref="A37:B45"/>
    <mergeCell ref="C60:C61"/>
    <mergeCell ref="F33:J34"/>
    <mergeCell ref="F35:J36"/>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B4:E5"/>
    <mergeCell ref="L19:L22"/>
    <mergeCell ref="L24:L25"/>
    <mergeCell ref="L26:L27"/>
    <mergeCell ref="L28:L31"/>
    <mergeCell ref="A18:B18"/>
    <mergeCell ref="C18:E18"/>
    <mergeCell ref="F28:J31"/>
    <mergeCell ref="C28:C31"/>
    <mergeCell ref="C24:C25"/>
    <mergeCell ref="C66:L66"/>
    <mergeCell ref="E75:J75"/>
    <mergeCell ref="A2:M2"/>
    <mergeCell ref="L33:L34"/>
    <mergeCell ref="K35:K36"/>
    <mergeCell ref="L35:L36"/>
    <mergeCell ref="A28:B36"/>
    <mergeCell ref="C33:C34"/>
    <mergeCell ref="K37:K40"/>
    <mergeCell ref="A4:A5"/>
    <mergeCell ref="A67:C67"/>
    <mergeCell ref="D67:F67"/>
    <mergeCell ref="E87:J87"/>
    <mergeCell ref="E86:J86"/>
    <mergeCell ref="A91:C91"/>
    <mergeCell ref="A66:B66"/>
    <mergeCell ref="A78:B78"/>
    <mergeCell ref="A79:C79"/>
    <mergeCell ref="D79:F79"/>
    <mergeCell ref="E76:J76"/>
    <mergeCell ref="E71:J71"/>
    <mergeCell ref="E72:J72"/>
    <mergeCell ref="E73:J73"/>
    <mergeCell ref="E74:J74"/>
    <mergeCell ref="E112:J112"/>
    <mergeCell ref="E100:J100"/>
    <mergeCell ref="E84:J84"/>
    <mergeCell ref="E85:J85"/>
    <mergeCell ref="D80:J80"/>
    <mergeCell ref="E81:J81"/>
    <mergeCell ref="D92:J92"/>
    <mergeCell ref="E96:J96"/>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3:L3"/>
    <mergeCell ref="J4:L4"/>
    <mergeCell ref="J5:L5"/>
    <mergeCell ref="J6:L6"/>
    <mergeCell ref="C78:L78"/>
    <mergeCell ref="C90:L90"/>
    <mergeCell ref="E88:J88"/>
    <mergeCell ref="D68:J68"/>
    <mergeCell ref="E69:J69"/>
    <mergeCell ref="E70:J70"/>
  </mergeCells>
  <conditionalFormatting sqref="A8:B15 D8:E15">
    <cfRule type="expression" priority="215" dxfId="0">
      <formula>A8=""</formula>
    </cfRule>
  </conditionalFormatting>
  <conditionalFormatting sqref="B69:B76">
    <cfRule type="expression" priority="737" dxfId="16">
      <formula>B69=""</formula>
    </cfRule>
  </conditionalFormatting>
  <conditionalFormatting sqref="A69:A76 C69:C76">
    <cfRule type="expression" priority="220" dxfId="8">
      <formula>A69=""</formula>
    </cfRule>
  </conditionalFormatting>
  <conditionalFormatting sqref="B4">
    <cfRule type="expression" priority="219" dxfId="0">
      <formula>$B$4=""</formula>
    </cfRule>
  </conditionalFormatting>
  <conditionalFormatting sqref="D69:D76">
    <cfRule type="expression" priority="213" dxfId="8">
      <formula>D69=""</formula>
    </cfRule>
  </conditionalFormatting>
  <conditionalFormatting sqref="I8:K11">
    <cfRule type="expression" priority="171" dxfId="0" stopIfTrue="1">
      <formula>$I$8=""</formula>
    </cfRule>
  </conditionalFormatting>
  <conditionalFormatting sqref="K23:L24 K41:L42 K26:L26 K44:L44 K35:L35 K53:L53 K62:L62">
    <cfRule type="expression" priority="225" dxfId="0">
      <formula>様式E!#REF!=""</formula>
    </cfRule>
    <cfRule type="expression" priority="226" dxfId="0">
      <formula>$F23=""</formula>
    </cfRule>
    <cfRule type="expression" priority="227" dxfId="8">
      <formula>K23=""</formula>
    </cfRule>
  </conditionalFormatting>
  <conditionalFormatting sqref="A20:B22 A23:C23 A24:E24 D20:E23 A25:B25 D25:E25 D27:E27 A19:F19 A26:F26 F28 F35 F37 F44 F46 F53 F55 F62 F23:F24 F32:F33 F41:F42 F50:F51 F59:F60">
    <cfRule type="expression" priority="14" dxfId="0">
      <formula>$A$19=""</formula>
    </cfRule>
    <cfRule type="expression" priority="15" dxfId="0">
      <formula>A19=""</formula>
    </cfRule>
  </conditionalFormatting>
  <conditionalFormatting sqref="D67">
    <cfRule type="expression" priority="209" dxfId="8" stopIfTrue="1">
      <formula>D67=""</formula>
    </cfRule>
  </conditionalFormatting>
  <conditionalFormatting sqref="K69:L76">
    <cfRule type="expression" priority="156" dxfId="8">
      <formula>K69=""</formula>
    </cfRule>
  </conditionalFormatting>
  <conditionalFormatting sqref="E69:E76">
    <cfRule type="expression" priority="738" dxfId="0" stopIfTrue="1">
      <formula>$D69=""</formula>
    </cfRule>
    <cfRule type="expression" priority="739" dxfId="37">
      <formula>E69&lt;&gt;""</formula>
    </cfRule>
    <cfRule type="expression" priority="748" dxfId="16">
      <formula>$D69="助言・勧告（自由記載）"</formula>
    </cfRule>
  </conditionalFormatting>
  <conditionalFormatting sqref="K19:L19">
    <cfRule type="expression" priority="743" dxfId="0">
      <formula>様式E!#REF!=""</formula>
    </cfRule>
    <cfRule type="expression" priority="744" dxfId="0">
      <formula>$F19=""</formula>
    </cfRule>
    <cfRule type="expression" priority="745" dxfId="8">
      <formula>K19=""</formula>
    </cfRule>
  </conditionalFormatting>
  <conditionalFormatting sqref="K32:L33">
    <cfRule type="expression" priority="110" dxfId="0">
      <formula>様式E!#REF!=""</formula>
    </cfRule>
    <cfRule type="expression" priority="111" dxfId="0">
      <formula>$F32=""</formula>
    </cfRule>
    <cfRule type="expression" priority="112" dxfId="8">
      <formula>K32=""</formula>
    </cfRule>
  </conditionalFormatting>
  <conditionalFormatting sqref="A29:B31 A32:C32 A28:E28 A33:E33 D29:E32 A35:C35 A34:B34 D34:E34 E35:E36">
    <cfRule type="expression" priority="104" dxfId="0">
      <formula>$A$19=""</formula>
    </cfRule>
    <cfRule type="expression" priority="113" dxfId="0">
      <formula>A28=""</formula>
    </cfRule>
  </conditionalFormatting>
  <conditionalFormatting sqref="K28:L28">
    <cfRule type="expression" priority="115" dxfId="0">
      <formula>様式E!#REF!=""</formula>
    </cfRule>
    <cfRule type="expression" priority="116" dxfId="0">
      <formula>$F28=""</formula>
    </cfRule>
    <cfRule type="expression" priority="117" dxfId="8">
      <formula>K28=""</formula>
    </cfRule>
  </conditionalFormatting>
  <conditionalFormatting sqref="A38:B40 A41:C41 A37:E37 A42:E42 D38:E41 A44:C44 A43:B43 D43:E43 E44:E45">
    <cfRule type="expression" priority="91" dxfId="0">
      <formula>$A$19=""</formula>
    </cfRule>
    <cfRule type="expression" priority="103" dxfId="0">
      <formula>A37=""</formula>
    </cfRule>
  </conditionalFormatting>
  <conditionalFormatting sqref="K37:L37">
    <cfRule type="expression" priority="105" dxfId="0">
      <formula>様式E!#REF!=""</formula>
    </cfRule>
    <cfRule type="expression" priority="106" dxfId="0">
      <formula>$F37=""</formula>
    </cfRule>
    <cfRule type="expression" priority="107" dxfId="8">
      <formula>K37=""</formula>
    </cfRule>
  </conditionalFormatting>
  <conditionalFormatting sqref="K50:L51">
    <cfRule type="expression" priority="95" dxfId="0">
      <formula>様式E!#REF!=""</formula>
    </cfRule>
    <cfRule type="expression" priority="96" dxfId="0">
      <formula>$F50=""</formula>
    </cfRule>
    <cfRule type="expression" priority="97" dxfId="8">
      <formula>K50=""</formula>
    </cfRule>
  </conditionalFormatting>
  <conditionalFormatting sqref="A47:B49 A50:C50 A46:E46 A51:E51 D47:E50 A53:C53 A52:B52 D52:E52 E53:E54">
    <cfRule type="expression" priority="84" dxfId="0">
      <formula>$A$19=""</formula>
    </cfRule>
    <cfRule type="expression" priority="90" dxfId="0">
      <formula>A46=""</formula>
    </cfRule>
  </conditionalFormatting>
  <conditionalFormatting sqref="K46:L46">
    <cfRule type="expression" priority="92" dxfId="0">
      <formula>様式E!#REF!=""</formula>
    </cfRule>
    <cfRule type="expression" priority="93" dxfId="0">
      <formula>$F46=""</formula>
    </cfRule>
    <cfRule type="expression" priority="94" dxfId="8">
      <formula>K46=""</formula>
    </cfRule>
  </conditionalFormatting>
  <conditionalFormatting sqref="K59:L60">
    <cfRule type="expression" priority="80" dxfId="0">
      <formula>様式E!#REF!=""</formula>
    </cfRule>
    <cfRule type="expression" priority="81" dxfId="0">
      <formula>$F59=""</formula>
    </cfRule>
    <cfRule type="expression" priority="82" dxfId="8">
      <formula>K59=""</formula>
    </cfRule>
  </conditionalFormatting>
  <conditionalFormatting sqref="A56:B58 A59:C59 A55:E55 A60:E60 D56:E59 A62:C62 A61:B61 D61:E61 E62:E63">
    <cfRule type="expression" priority="17" dxfId="0">
      <formula>$A$19=""</formula>
    </cfRule>
    <cfRule type="expression" priority="83" dxfId="0">
      <formula>A55=""</formula>
    </cfRule>
  </conditionalFormatting>
  <conditionalFormatting sqref="K55:L55">
    <cfRule type="expression" priority="85" dxfId="0">
      <formula>様式E!#REF!=""</formula>
    </cfRule>
    <cfRule type="expression" priority="86" dxfId="0">
      <formula>$F55=""</formula>
    </cfRule>
    <cfRule type="expression" priority="87" dxfId="8">
      <formula>K55=""</formula>
    </cfRule>
  </conditionalFormatting>
  <conditionalFormatting sqref="B81:B88">
    <cfRule type="expression" priority="75" dxfId="16">
      <formula>B81=""</formula>
    </cfRule>
  </conditionalFormatting>
  <conditionalFormatting sqref="A81:A88 C81:C88">
    <cfRule type="expression" priority="74" dxfId="8">
      <formula>A81=""</formula>
    </cfRule>
  </conditionalFormatting>
  <conditionalFormatting sqref="D81:D88">
    <cfRule type="expression" priority="73" dxfId="8">
      <formula>D81=""</formula>
    </cfRule>
  </conditionalFormatting>
  <conditionalFormatting sqref="K81:L88">
    <cfRule type="expression" priority="72" dxfId="8">
      <formula>K81=""</formula>
    </cfRule>
  </conditionalFormatting>
  <conditionalFormatting sqref="E81:E88">
    <cfRule type="expression" priority="76" dxfId="0" stopIfTrue="1">
      <formula>$D81=""</formula>
    </cfRule>
    <cfRule type="expression" priority="77" dxfId="37">
      <formula>E81&lt;&gt;""</formula>
    </cfRule>
    <cfRule type="expression" priority="751" dxfId="16">
      <formula>$D81="助言・勧告（自由記載）"</formula>
    </cfRule>
  </conditionalFormatting>
  <conditionalFormatting sqref="B93:B100">
    <cfRule type="expression" priority="65" dxfId="16">
      <formula>B93=""</formula>
    </cfRule>
  </conditionalFormatting>
  <conditionalFormatting sqref="A93:A100 C93:C100">
    <cfRule type="expression" priority="64" dxfId="8">
      <formula>A93=""</formula>
    </cfRule>
  </conditionalFormatting>
  <conditionalFormatting sqref="D93:D100">
    <cfRule type="expression" priority="63" dxfId="8">
      <formula>D93=""</formula>
    </cfRule>
  </conditionalFormatting>
  <conditionalFormatting sqref="K93:L100">
    <cfRule type="expression" priority="62" dxfId="8">
      <formula>K93=""</formula>
    </cfRule>
  </conditionalFormatting>
  <conditionalFormatting sqref="E93:E100">
    <cfRule type="expression" priority="66" dxfId="0" stopIfTrue="1">
      <formula>$D93=""</formula>
    </cfRule>
    <cfRule type="expression" priority="67" dxfId="37">
      <formula>E93&lt;&gt;""</formula>
    </cfRule>
    <cfRule type="expression" priority="754" dxfId="16">
      <formula>$D93="助言・勧告（自由記載）"</formula>
    </cfRule>
  </conditionalFormatting>
  <conditionalFormatting sqref="B105:B112">
    <cfRule type="expression" priority="55" dxfId="16">
      <formula>B105=""</formula>
    </cfRule>
  </conditionalFormatting>
  <conditionalFormatting sqref="A105:A112 C105:C112">
    <cfRule type="expression" priority="54" dxfId="8">
      <formula>A105=""</formula>
    </cfRule>
  </conditionalFormatting>
  <conditionalFormatting sqref="D105:D112">
    <cfRule type="expression" priority="53" dxfId="8">
      <formula>D105=""</formula>
    </cfRule>
  </conditionalFormatting>
  <conditionalFormatting sqref="K105:L112">
    <cfRule type="expression" priority="52" dxfId="8">
      <formula>K105=""</formula>
    </cfRule>
  </conditionalFormatting>
  <conditionalFormatting sqref="E105:E112">
    <cfRule type="expression" priority="56" dxfId="0" stopIfTrue="1">
      <formula>$D105=""</formula>
    </cfRule>
    <cfRule type="expression" priority="57" dxfId="37">
      <formula>E105&lt;&gt;""</formula>
    </cfRule>
    <cfRule type="expression" priority="757" dxfId="16">
      <formula>$D105="助言・勧告（自由記載）"</formula>
    </cfRule>
  </conditionalFormatting>
  <conditionalFormatting sqref="B117:B124">
    <cfRule type="expression" priority="45" dxfId="16">
      <formula>B117=""</formula>
    </cfRule>
  </conditionalFormatting>
  <conditionalFormatting sqref="A117:A124 C117:C124">
    <cfRule type="expression" priority="44" dxfId="8">
      <formula>A117=""</formula>
    </cfRule>
  </conditionalFormatting>
  <conditionalFormatting sqref="D117:D124">
    <cfRule type="expression" priority="43" dxfId="8">
      <formula>D117=""</formula>
    </cfRule>
  </conditionalFormatting>
  <conditionalFormatting sqref="K117:L124">
    <cfRule type="expression" priority="42" dxfId="8">
      <formula>K117=""</formula>
    </cfRule>
  </conditionalFormatting>
  <conditionalFormatting sqref="E117:E124">
    <cfRule type="expression" priority="46" dxfId="0" stopIfTrue="1">
      <formula>$D117=""</formula>
    </cfRule>
    <cfRule type="expression" priority="47" dxfId="37">
      <formula>E117&lt;&gt;""</formula>
    </cfRule>
    <cfRule type="expression" priority="758" dxfId="16">
      <formula>$D117="助言・勧告（自由記載）"</formula>
    </cfRule>
  </conditionalFormatting>
  <conditionalFormatting sqref="K67:L76 A66:D66 A68:I76 A67:J67">
    <cfRule type="expression" priority="37" dxfId="0" stopIfTrue="1">
      <formula>$C$66=""</formula>
    </cfRule>
  </conditionalFormatting>
  <conditionalFormatting sqref="K69:L76 A69:I76">
    <cfRule type="expression" priority="153" dxfId="0" stopIfTrue="1">
      <formula>$D$67="申告すべき利益相反はないことを確認しました。"</formula>
    </cfRule>
  </conditionalFormatting>
  <conditionalFormatting sqref="K81:L88 A81:I88">
    <cfRule type="expression" priority="32" dxfId="0" stopIfTrue="1">
      <formula>$D$79="申告すべき利益相反はないことを確認しました。"</formula>
    </cfRule>
  </conditionalFormatting>
  <conditionalFormatting sqref="D79">
    <cfRule type="expression" priority="69" dxfId="8" stopIfTrue="1">
      <formula>D79=""</formula>
    </cfRule>
  </conditionalFormatting>
  <conditionalFormatting sqref="K81:L88 A78:D78 A80:I88 A79:L79">
    <cfRule type="expression" priority="31" dxfId="0" stopIfTrue="1">
      <formula>$C$78=""</formula>
    </cfRule>
  </conditionalFormatting>
  <conditionalFormatting sqref="K93:L100 A93:I100">
    <cfRule type="expression" priority="30" dxfId="0" stopIfTrue="1">
      <formula>$D$91="申告すべき利益相反はないことを確認しました。"</formula>
    </cfRule>
  </conditionalFormatting>
  <conditionalFormatting sqref="D91">
    <cfRule type="expression" priority="59" dxfId="8" stopIfTrue="1">
      <formula>D91=""</formula>
    </cfRule>
  </conditionalFormatting>
  <conditionalFormatting sqref="K93:L100 A90:D90 A92:I100 A91:L91">
    <cfRule type="expression" priority="29" dxfId="0" stopIfTrue="1">
      <formula>$C$90=""</formula>
    </cfRule>
  </conditionalFormatting>
  <conditionalFormatting sqref="K105:L112 A105:I112">
    <cfRule type="expression" priority="28" dxfId="0" stopIfTrue="1">
      <formula>$D$103="申告すべき利益相反はないことを確認しました。"</formula>
    </cfRule>
  </conditionalFormatting>
  <conditionalFormatting sqref="D103">
    <cfRule type="expression" priority="49" dxfId="8" stopIfTrue="1">
      <formula>D103=""</formula>
    </cfRule>
  </conditionalFormatting>
  <conditionalFormatting sqref="K103:L112 A102:D102 A104:I112 A103:J103">
    <cfRule type="expression" priority="27" dxfId="0" stopIfTrue="1">
      <formula>$C$102=""</formula>
    </cfRule>
  </conditionalFormatting>
  <conditionalFormatting sqref="K117:L124 A117:I124">
    <cfRule type="expression" priority="26" dxfId="0" stopIfTrue="1">
      <formula>$D$115="申告すべき利益相反はないことを確認しました。"</formula>
    </cfRule>
  </conditionalFormatting>
  <conditionalFormatting sqref="D115">
    <cfRule type="expression" priority="40" dxfId="8" stopIfTrue="1">
      <formula>D115=""</formula>
    </cfRule>
  </conditionalFormatting>
  <conditionalFormatting sqref="K117:L124 A114:D114 A116:I124 A115:L115">
    <cfRule type="expression" priority="25" dxfId="0" stopIfTrue="1">
      <formula>$C$114=""</formula>
    </cfRule>
  </conditionalFormatting>
  <conditionalFormatting sqref="C66:D66">
    <cfRule type="expression" priority="24" dxfId="16" stopIfTrue="1">
      <formula>$C$66=""</formula>
    </cfRule>
  </conditionalFormatting>
  <conditionalFormatting sqref="C78:D78">
    <cfRule type="expression" priority="23" dxfId="16" stopIfTrue="1">
      <formula>$C$78=""</formula>
    </cfRule>
  </conditionalFormatting>
  <conditionalFormatting sqref="C90:D90">
    <cfRule type="expression" priority="22" dxfId="16" stopIfTrue="1">
      <formula>$C$90=""</formula>
    </cfRule>
  </conditionalFormatting>
  <conditionalFormatting sqref="C102:D102">
    <cfRule type="expression" priority="21" dxfId="16" stopIfTrue="1">
      <formula>$C$102=""</formula>
    </cfRule>
  </conditionalFormatting>
  <conditionalFormatting sqref="C114:D114">
    <cfRule type="expression" priority="20" dxfId="16" stopIfTrue="1">
      <formula>$C$114=""</formula>
    </cfRule>
  </conditionalFormatting>
  <conditionalFormatting sqref="J3:J4 J6">
    <cfRule type="expression" priority="18" dxfId="16">
      <formula>J3=""</formula>
    </cfRule>
  </conditionalFormatting>
  <conditionalFormatting sqref="E22 E31 E40 E49 E58">
    <cfRule type="expression" priority="229" dxfId="12" stopIfTrue="1">
      <formula>E22="法32条に基づく必要な契約を締結する予定はない"</formula>
    </cfRule>
  </conditionalFormatting>
  <conditionalFormatting sqref="F19 F28 F37 F46 F55">
    <cfRule type="expression" priority="228" dxfId="12" stopIfTrue="1">
      <formula>F19="！違反です。基準2に従い法第32条に基づき必要な契約を締結する必要があります！"</formula>
    </cfRule>
  </conditionalFormatting>
  <conditionalFormatting sqref="E27 E36 E45 E54 E63">
    <cfRule type="expression" priority="114" dxfId="12" stopIfTrue="1">
      <formula>E27="データ管理又は統計・解析以外に関与あり"</formula>
    </cfRule>
  </conditionalFormatting>
  <conditionalFormatting sqref="F26 F35 F44 F53 F61:J62">
    <cfRule type="expression" priority="16" dxfId="12"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13" dxfId="0" stopIfTrue="1">
      <formula>$C$66=""</formula>
    </cfRule>
  </conditionalFormatting>
  <conditionalFormatting sqref="K92:L92">
    <cfRule type="expression" priority="12" dxfId="0" stopIfTrue="1">
      <formula>$C$66=""</formula>
    </cfRule>
  </conditionalFormatting>
  <conditionalFormatting sqref="K116:L116">
    <cfRule type="expression" priority="11" dxfId="0" stopIfTrue="1">
      <formula>$C$102=""</formula>
    </cfRule>
  </conditionalFormatting>
  <conditionalFormatting sqref="J5:K5">
    <cfRule type="expression" priority="9" dxfId="8" stopIfTrue="1">
      <formula>$J$5=""</formula>
    </cfRule>
  </conditionalFormatting>
  <conditionalFormatting sqref="D35:D36">
    <cfRule type="expression" priority="7" dxfId="0">
      <formula>$A$19=""</formula>
    </cfRule>
    <cfRule type="expression" priority="8" dxfId="0">
      <formula>D35=""</formula>
    </cfRule>
  </conditionalFormatting>
  <conditionalFormatting sqref="D44:D45">
    <cfRule type="expression" priority="5" dxfId="0">
      <formula>$A$19=""</formula>
    </cfRule>
    <cfRule type="expression" priority="6" dxfId="0">
      <formula>D44=""</formula>
    </cfRule>
  </conditionalFormatting>
  <conditionalFormatting sqref="D53:D54">
    <cfRule type="expression" priority="3" dxfId="0">
      <formula>$A$19=""</formula>
    </cfRule>
    <cfRule type="expression" priority="4" dxfId="0">
      <formula>D53=""</formula>
    </cfRule>
  </conditionalFormatting>
  <conditionalFormatting sqref="D62:D63">
    <cfRule type="expression" priority="1" dxfId="0">
      <formula>$A$19=""</formula>
    </cfRule>
    <cfRule type="expression" priority="2" dxfId="0">
      <formula>D62=""</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codeName="Sheet7">
    <tabColor rgb="FFFF0000"/>
  </sheetPr>
  <dimension ref="B3:C4"/>
  <sheetViews>
    <sheetView workbookViewId="0" topLeftCell="A1">
      <selection activeCell="E22" sqref="E22"/>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山本 晃立(yamamoto-kouryuu.8s4)</cp:lastModifiedBy>
  <cp:lastPrinted>2018-11-02T02:10:53Z</cp:lastPrinted>
  <dcterms:created xsi:type="dcterms:W3CDTF">2018-08-10T01:57:42Z</dcterms:created>
  <dcterms:modified xsi:type="dcterms:W3CDTF">2023-10-03T04:59:37Z</dcterms:modified>
  <cp:category/>
  <cp:version/>
  <cp:contentType/>
  <cp:contentStatus/>
</cp:coreProperties>
</file>